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M:\okonomi\1 Regnskapsrapportering\1 Konsern\2024\Q2\Til Børsen\"/>
    </mc:Choice>
  </mc:AlternateContent>
  <xr:revisionPtr revIDLastSave="0" documentId="13_ncr:1_{91EB8450-EC49-4D0E-ABD1-4377383FF79E}" xr6:coauthVersionLast="47" xr6:coauthVersionMax="47" xr10:uidLastSave="{00000000-0000-0000-0000-000000000000}"/>
  <bookViews>
    <workbookView xWindow="810" yWindow="-120" windowWidth="28110" windowHeight="18240" tabRatio="890" xr2:uid="{00000000-000D-0000-FFFF-FFFF00000000}"/>
  </bookViews>
  <sheets>
    <sheet name="Front" sheetId="87" r:id="rId1"/>
    <sheet name="Contact info" sheetId="95" r:id="rId2"/>
    <sheet name="Contents" sheetId="1" r:id="rId3"/>
    <sheet name="APM definition" sheetId="101" r:id="rId4"/>
    <sheet name="1 APM" sheetId="108" r:id="rId5"/>
    <sheet name="2 Results and key figures" sheetId="5" r:id="rId6"/>
    <sheet name="3 Balance sheet" sheetId="104" r:id="rId7"/>
    <sheet name="4 Capital Adequacy" sheetId="105" r:id="rId8"/>
    <sheet name="5 Segment" sheetId="112" r:id="rId9"/>
    <sheet name="6 Margins" sheetId="57" r:id="rId10"/>
    <sheet name="7 Income" sheetId="6" r:id="rId11"/>
    <sheet name="8 Expenses" sheetId="7" r:id="rId12"/>
    <sheet name="9 Lending" sheetId="86" r:id="rId13"/>
    <sheet name="10 ESG Green Lending" sheetId="117" r:id="rId14"/>
    <sheet name="11 Gross loans and loss prov." sheetId="113" r:id="rId15"/>
    <sheet name="12 Deposits" sheetId="3" r:id="rId16"/>
    <sheet name="13 Customers" sheetId="97" r:id="rId17"/>
    <sheet name="14 Macro sensitivity" sheetId="103" r:id="rId18"/>
    <sheet name="15 ESG PAIs" sheetId="116" r:id="rId19"/>
    <sheet name="16 Staff" sheetId="118" r:id="rId20"/>
    <sheet name="APM Data" sheetId="107" state="hidden" r:id="rId21"/>
  </sheets>
  <externalReferences>
    <externalReference r:id="rId22"/>
    <externalReference r:id="rId23"/>
    <externalReference r:id="rId24"/>
    <externalReference r:id="rId25"/>
    <externalReference r:id="rId26"/>
  </externalReferences>
  <definedNames>
    <definedName name="__123Graph_ABALADAGS" localSheetId="15" hidden="1">[1]Tabell!#REF!</definedName>
    <definedName name="__123Graph_ABALADAGS" localSheetId="5"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hidden="1">[1]Tabell!#REF!</definedName>
    <definedName name="__123Graph_BBALADAGS" localSheetId="15" hidden="1">[1]Tabell!#REF!</definedName>
    <definedName name="__123Graph_BBALADAGS" localSheetId="5"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hidden="1">[1]Tabell!#REF!</definedName>
    <definedName name="__123Graph_CBALADAGS" localSheetId="15" hidden="1">[1]Tabell!#REF!</definedName>
    <definedName name="__123Graph_CBALADAGS" localSheetId="5"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hidden="1">[1]Tabell!#REF!</definedName>
    <definedName name="__123Graph_DBALADAGS" localSheetId="15" hidden="1">[1]Tabell!#REF!</definedName>
    <definedName name="__123Graph_DBALADAGS" localSheetId="5"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hidden="1">[1]Tabell!#REF!</definedName>
    <definedName name="__123Graph_EBALADAGS" localSheetId="15" hidden="1">[1]Tabell!#REF!</definedName>
    <definedName name="__123Graph_EBALADAGS" localSheetId="5"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hidden="1">[1]Tabell!#REF!</definedName>
    <definedName name="__123Graph_FBALADAGS" localSheetId="15" hidden="1">[1]Tabell!#REF!</definedName>
    <definedName name="__123Graph_FBALADAGS" localSheetId="5"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hidden="1">[1]Tabell!#REF!</definedName>
    <definedName name="__123Graph_LBL_ABALADAGS" localSheetId="15" hidden="1">[1]Tabell!#REF!</definedName>
    <definedName name="__123Graph_LBL_ABALADAGS" localSheetId="5"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hidden="1">[1]Tabell!#REF!</definedName>
    <definedName name="__123Graph_LBL_BBALADAGS" localSheetId="15" hidden="1">[1]Tabell!#REF!</definedName>
    <definedName name="__123Graph_LBL_BBALADAGS" localSheetId="5"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hidden="1">[1]Tabell!#REF!</definedName>
    <definedName name="__123Graph_LBL_CBALADAGS" localSheetId="15" hidden="1">[1]Tabell!#REF!</definedName>
    <definedName name="__123Graph_LBL_CBALADAGS" localSheetId="5"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hidden="1">[1]Tabell!#REF!</definedName>
    <definedName name="__123Graph_LBL_DBALADAGS" localSheetId="15" hidden="1">[1]Tabell!#REF!</definedName>
    <definedName name="__123Graph_LBL_DBALADAGS" localSheetId="5"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hidden="1">[1]Tabell!#REF!</definedName>
    <definedName name="__123Graph_LBL_EBALADAGS" localSheetId="15" hidden="1">[1]Tabell!#REF!</definedName>
    <definedName name="__123Graph_LBL_EBALADAGS" localSheetId="5"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hidden="1">[1]Tabell!#REF!</definedName>
    <definedName name="__123Graph_LBL_FBALADAGS" localSheetId="15" hidden="1">[1]Tabell!#REF!</definedName>
    <definedName name="__123Graph_LBL_FBALADAGS" localSheetId="5"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hidden="1">[1]Tabell!#REF!</definedName>
    <definedName name="__123Graph_XBALADAGS" localSheetId="15" hidden="1">[1]Tabell!#REF!</definedName>
    <definedName name="__123Graph_XBALADAGS" localSheetId="5"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15" hidden="1">'[2]Market Cap'!#REF!</definedName>
    <definedName name="_GSRATESR_2" localSheetId="5"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15" hidden="1">#REF!</definedName>
    <definedName name="_Key1" localSheetId="5"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15" hidden="1">[1]Tabell!#REF!</definedName>
    <definedName name="ads" localSheetId="5"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hidden="1">[1]Tabell!#REF!</definedName>
    <definedName name="APMdata">'APM Data'!$C:$EV</definedName>
    <definedName name="AS2DocOpenMode" hidden="1">"AS2DocumentEdit"</definedName>
    <definedName name="Balanse_konsern">[3]Balanse!$E$4:$I$109</definedName>
    <definedName name="BLPB1" localSheetId="15" hidden="1">#REF!</definedName>
    <definedName name="BLPB1" localSheetId="5"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hidden="1">#REF!</definedName>
    <definedName name="BLPB2" localSheetId="15" hidden="1">#REF!</definedName>
    <definedName name="BLPB2" localSheetId="5"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hidden="1">#REF!</definedName>
    <definedName name="BLPH1" localSheetId="15" hidden="1">#REF!</definedName>
    <definedName name="BLPH1" localSheetId="5"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hidden="1">#REF!</definedName>
    <definedName name="BLPH2" localSheetId="15" hidden="1">#REF!</definedName>
    <definedName name="BLPH2" localSheetId="5"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hidden="1">#REF!</definedName>
    <definedName name="BLPH3" localSheetId="15" hidden="1">#REF!</definedName>
    <definedName name="BLPH3" localSheetId="5"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hidden="1">#REF!</definedName>
    <definedName name="BLPH4" localSheetId="15" hidden="1">#REF!</definedName>
    <definedName name="BLPH4" localSheetId="5"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hidden="1">#REF!</definedName>
    <definedName name="BLPH5" localSheetId="15" hidden="1">#REF!</definedName>
    <definedName name="BLPH5" localSheetId="5"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hidden="1">#REF!</definedName>
    <definedName name="BLPH6" localSheetId="15" hidden="1">#REF!</definedName>
    <definedName name="BLPH6" localSheetId="5"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hidden="1">#REF!</definedName>
    <definedName name="BLPH7" localSheetId="15" hidden="1">#REF!</definedName>
    <definedName name="BLPH7" localSheetId="5"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hidden="1">#REF!</definedName>
    <definedName name="BLPH8" localSheetId="15" hidden="1">#REF!</definedName>
    <definedName name="BLPH8" localSheetId="5"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hidden="1">#REF!</definedName>
    <definedName name="business_model" hidden="1">{#N/A,#N/A,FALSE,"Annual Earnings Model";#N/A,#N/A,FALSE,"Quarterly Earnings Model";#N/A,#N/A,FALSE,"Header";#N/A,#N/A,FALSE,"Notes"}</definedName>
    <definedName name="Corporate_division">#REF!</definedName>
    <definedName name="D" hidden="1">{#N/A,#N/A,TRUE,"0 Deckbl.";#N/A,#N/A,TRUE,"S 1 Komm";#N/A,#N/A,TRUE,"S 1a Komm";#N/A,#N/A,TRUE,"S 1b Komm";#N/A,#N/A,TRUE,"S  2 DBR";#N/A,#N/A,TRUE,"S  3 Sparten";#N/A,#N/A,TRUE,"S 4  Betr. K.";#N/A,#N/A,TRUE,"6 Bilanz";#N/A,#N/A,TRUE,"6a Bilanz ";#N/A,#N/A,TRUE,"6b Bilanz ";#N/A,#N/A,TRUE,"7 GS I";#N/A,#N/A,TRUE,"S 8 EQ-GuV"}</definedName>
    <definedName name="Dager">[3]Hovedtall!$P$1</definedName>
    <definedName name="dfhgd" localSheetId="9" hidden="1">[1]Tabell!#REF!</definedName>
    <definedName name="dfhgd" localSheetId="10" hidden="1">[1]Tabell!#REF!</definedName>
    <definedName name="dfhgd" localSheetId="12"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Eiendoms_Megler_1_Innlandet_AS">#REF!</definedName>
    <definedName name="Eiendoms_Megler_1_Oslo_Akershus_Group">#REF!</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9" hidden="1">[1]Tabell!#REF!</definedName>
    <definedName name="LI" localSheetId="10" hidden="1">[1]Tabell!#REF!</definedName>
    <definedName name="LI" localSheetId="12"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[4]Cover!$J$8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ther_operations_eliminations">#REF!</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Retail_division">#REF!</definedName>
    <definedName name="SD" hidden="1">{#N/A,#N/A,TRUE,"0 Deckbl.";#N/A,#N/A,TRUE,"S 1 Komm";#N/A,#N/A,TRUE,"S 1a Komm";#N/A,#N/A,TRUE,"S 1b Komm";#N/A,#N/A,TRUE,"S  2 DBR";#N/A,#N/A,TRUE,"S  3 Sparten";#N/A,#N/A,TRUE,"S 4  Betr. K.";#N/A,#N/A,TRUE,"6 Bilanz";#N/A,#N/A,TRUE,"6a Bilanz ";#N/A,#N/A,TRUE,"6b Bilanz ";#N/A,#N/A,TRUE,"7 GS I";#N/A,#N/A,TRUE,"S 8 EQ-GuV"}</definedName>
    <definedName name="SpareBank_1_Finans_Østlandet_Group">#REF!</definedName>
    <definedName name="TEST" localSheetId="9" hidden="1">[1]Tabell!#REF!</definedName>
    <definedName name="TEST" localSheetId="10" hidden="1">[1]Tabell!#REF!</definedName>
    <definedName name="TEST" localSheetId="12" hidden="1">[1]Tabell!#REF!</definedName>
    <definedName name="TEST" hidden="1">[1]Tabell!#REF!</definedName>
    <definedName name="TheVIT_AS">#REF!</definedName>
    <definedName name="Total">#REF!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15" hidden="1">[5]In99!#REF!</definedName>
    <definedName name="xxxxxxx" localSheetId="5" hidden="1">[5]In99!#REF!</definedName>
    <definedName name="xxxxxxx" localSheetId="9" hidden="1">[5]In99!#REF!</definedName>
    <definedName name="xxxxxxx" localSheetId="10" hidden="1">[5]In99!#REF!</definedName>
    <definedName name="xxxxxxx" localSheetId="11" hidden="1">[5]In99!#REF!</definedName>
    <definedName name="xxxxxxx" localSheetId="12" hidden="1">[5]In99!#REF!</definedName>
    <definedName name="xxxxxxx" hidden="1">[5]In99!#REF!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6" l="1"/>
  <c r="F71" i="6"/>
  <c r="F72" i="6"/>
  <c r="F73" i="6"/>
  <c r="F74" i="6"/>
  <c r="F69" i="6"/>
  <c r="F68" i="6"/>
  <c r="F75" i="6" l="1"/>
  <c r="F22" i="86" l="1"/>
  <c r="F21" i="86"/>
  <c r="F44" i="3"/>
  <c r="K33" i="117" l="1"/>
  <c r="F52" i="3" l="1"/>
  <c r="F45" i="3"/>
  <c r="F43" i="86"/>
  <c r="D11" i="118" l="1"/>
  <c r="E11" i="118"/>
  <c r="F15" i="6" l="1"/>
  <c r="F7" i="6" l="1"/>
  <c r="D23" i="107" l="1"/>
  <c r="C23" i="107"/>
  <c r="D16" i="107"/>
  <c r="C16" i="107"/>
  <c r="D160" i="108" l="1"/>
  <c r="G16" i="116"/>
  <c r="I16" i="116" s="1"/>
  <c r="I15" i="116"/>
  <c r="G12" i="116"/>
  <c r="I12" i="116" s="1"/>
  <c r="V11" i="118" l="1"/>
  <c r="U11" i="118"/>
  <c r="T11" i="118"/>
  <c r="S11" i="118"/>
  <c r="R11" i="118"/>
  <c r="Q11" i="118"/>
  <c r="P11" i="118"/>
  <c r="O11" i="118"/>
  <c r="N11" i="118"/>
  <c r="M11" i="118"/>
  <c r="L11" i="118"/>
  <c r="K11" i="118"/>
  <c r="J11" i="118"/>
  <c r="I11" i="118"/>
  <c r="H11" i="118"/>
  <c r="G11" i="118"/>
  <c r="F11" i="118"/>
  <c r="K48" i="86" l="1"/>
  <c r="J48" i="86"/>
  <c r="I48" i="86"/>
  <c r="H48" i="86"/>
  <c r="G48" i="86"/>
  <c r="L48" i="86"/>
  <c r="G75" i="6"/>
  <c r="J33" i="117" l="1"/>
  <c r="I33" i="117"/>
  <c r="H33" i="117"/>
  <c r="G33" i="117"/>
  <c r="F33" i="117"/>
  <c r="E33" i="117"/>
  <c r="D33" i="117"/>
  <c r="C33" i="117"/>
  <c r="H15" i="6"/>
  <c r="G15" i="6"/>
  <c r="G44" i="3"/>
  <c r="G22" i="86" l="1"/>
  <c r="G21" i="86"/>
  <c r="H22" i="86"/>
  <c r="H21" i="86"/>
  <c r="I22" i="86"/>
  <c r="I21" i="86"/>
  <c r="J22" i="86"/>
  <c r="J21" i="86"/>
  <c r="K21" i="86"/>
  <c r="K22" i="86"/>
  <c r="G64" i="6"/>
  <c r="G7" i="6" l="1"/>
  <c r="G40" i="86" l="1"/>
  <c r="G43" i="86" l="1"/>
  <c r="F31" i="5" l="1"/>
  <c r="F30" i="5"/>
  <c r="H43" i="86" l="1"/>
  <c r="H44" i="3" l="1"/>
  <c r="D8" i="97"/>
  <c r="E8" i="97"/>
  <c r="F8" i="97"/>
  <c r="G8" i="97"/>
  <c r="H8" i="97"/>
  <c r="H51" i="3"/>
  <c r="G51" i="3"/>
  <c r="F51" i="3"/>
  <c r="E51" i="3"/>
  <c r="D51" i="3"/>
  <c r="G27" i="3"/>
  <c r="F27" i="3"/>
  <c r="E27" i="3"/>
  <c r="D27" i="3"/>
  <c r="H27" i="3"/>
  <c r="D19" i="3"/>
  <c r="E19" i="3"/>
  <c r="F19" i="3"/>
  <c r="F28" i="3" s="1"/>
  <c r="F32" i="3" s="1"/>
  <c r="G19" i="3"/>
  <c r="G28" i="3" s="1"/>
  <c r="D28" i="3"/>
  <c r="D32" i="3" s="1"/>
  <c r="E28" i="3"/>
  <c r="E32" i="3" s="1"/>
  <c r="D34" i="3"/>
  <c r="E34" i="3"/>
  <c r="F34" i="3"/>
  <c r="G34" i="3"/>
  <c r="D37" i="3"/>
  <c r="E37" i="3"/>
  <c r="F37" i="3"/>
  <c r="G37" i="3"/>
  <c r="D40" i="3"/>
  <c r="E40" i="3"/>
  <c r="F40" i="3"/>
  <c r="G40" i="3"/>
  <c r="D43" i="3"/>
  <c r="E43" i="3"/>
  <c r="F43" i="3"/>
  <c r="G43" i="3"/>
  <c r="D52" i="3"/>
  <c r="D54" i="3" s="1"/>
  <c r="E52" i="3"/>
  <c r="E54" i="3" s="1"/>
  <c r="C10" i="113"/>
  <c r="D10" i="113"/>
  <c r="E10" i="113"/>
  <c r="E18" i="113" s="1"/>
  <c r="F10" i="113"/>
  <c r="C14" i="113"/>
  <c r="D14" i="113"/>
  <c r="E14" i="113"/>
  <c r="F14" i="113"/>
  <c r="F18" i="113" s="1"/>
  <c r="C15" i="113"/>
  <c r="D15" i="113"/>
  <c r="E15" i="113"/>
  <c r="F15" i="113"/>
  <c r="C16" i="113"/>
  <c r="D16" i="113"/>
  <c r="E16" i="113"/>
  <c r="F16" i="113"/>
  <c r="C17" i="113"/>
  <c r="D17" i="113"/>
  <c r="E17" i="113"/>
  <c r="F17" i="113"/>
  <c r="C18" i="113"/>
  <c r="D18" i="113"/>
  <c r="C25" i="113"/>
  <c r="D25" i="113"/>
  <c r="E25" i="113"/>
  <c r="F25" i="113"/>
  <c r="C42" i="113"/>
  <c r="D42" i="113"/>
  <c r="E42" i="113"/>
  <c r="F42" i="113"/>
  <c r="C59" i="113"/>
  <c r="D59" i="113"/>
  <c r="E59" i="113"/>
  <c r="F59" i="113"/>
  <c r="C76" i="113"/>
  <c r="D76" i="113"/>
  <c r="E76" i="113"/>
  <c r="F76" i="113"/>
  <c r="C93" i="113"/>
  <c r="D93" i="113"/>
  <c r="E93" i="113"/>
  <c r="F93" i="113"/>
  <c r="C94" i="113"/>
  <c r="D94" i="113"/>
  <c r="E94" i="113"/>
  <c r="F94" i="113"/>
  <c r="C95" i="113"/>
  <c r="D95" i="113"/>
  <c r="E95" i="113"/>
  <c r="F95" i="113"/>
  <c r="C96" i="113"/>
  <c r="D96" i="113"/>
  <c r="E96" i="113"/>
  <c r="F96" i="113"/>
  <c r="C97" i="113"/>
  <c r="D97" i="113"/>
  <c r="E97" i="113"/>
  <c r="F97" i="113"/>
  <c r="C98" i="113"/>
  <c r="D98" i="113"/>
  <c r="E98" i="113"/>
  <c r="F98" i="113"/>
  <c r="C99" i="113"/>
  <c r="D99" i="113"/>
  <c r="E99" i="113"/>
  <c r="F99" i="113"/>
  <c r="C100" i="113"/>
  <c r="D100" i="113"/>
  <c r="E100" i="113"/>
  <c r="F100" i="113"/>
  <c r="C101" i="113"/>
  <c r="D101" i="113"/>
  <c r="E101" i="113"/>
  <c r="F101" i="113"/>
  <c r="C102" i="113"/>
  <c r="D102" i="113"/>
  <c r="E102" i="113"/>
  <c r="F102" i="113"/>
  <c r="C103" i="113"/>
  <c r="D103" i="113"/>
  <c r="E103" i="113"/>
  <c r="F103" i="113"/>
  <c r="C104" i="113"/>
  <c r="D104" i="113"/>
  <c r="E104" i="113"/>
  <c r="F104" i="113"/>
  <c r="C105" i="113"/>
  <c r="D105" i="113"/>
  <c r="E105" i="113"/>
  <c r="F105" i="113"/>
  <c r="C106" i="113"/>
  <c r="D106" i="113"/>
  <c r="E106" i="113"/>
  <c r="F106" i="113"/>
  <c r="C107" i="113"/>
  <c r="D107" i="113"/>
  <c r="E107" i="113"/>
  <c r="F107" i="113"/>
  <c r="C108" i="113"/>
  <c r="D108" i="113"/>
  <c r="E108" i="113"/>
  <c r="F108" i="113"/>
  <c r="D18" i="86"/>
  <c r="D20" i="86" s="1"/>
  <c r="E18" i="86"/>
  <c r="E20" i="86" s="1"/>
  <c r="F18" i="86"/>
  <c r="F20" i="86" s="1"/>
  <c r="G18" i="86"/>
  <c r="G20" i="86" s="1"/>
  <c r="D49" i="86"/>
  <c r="E49" i="86"/>
  <c r="F49" i="86"/>
  <c r="G49" i="86"/>
  <c r="D40" i="86"/>
  <c r="E40" i="86"/>
  <c r="F40" i="86"/>
  <c r="C30" i="7"/>
  <c r="D30" i="7"/>
  <c r="E30" i="7"/>
  <c r="F30" i="7"/>
  <c r="C13" i="7"/>
  <c r="D13" i="7"/>
  <c r="E13" i="7"/>
  <c r="F13" i="7"/>
  <c r="D14" i="6"/>
  <c r="E14" i="6"/>
  <c r="F14" i="6"/>
  <c r="G14" i="6"/>
  <c r="D23" i="6"/>
  <c r="E23" i="6"/>
  <c r="F23" i="6"/>
  <c r="G23" i="6"/>
  <c r="D30" i="6"/>
  <c r="E30" i="6"/>
  <c r="F30" i="6"/>
  <c r="G30" i="6"/>
  <c r="D34" i="6"/>
  <c r="E34" i="6"/>
  <c r="F34" i="6"/>
  <c r="G34" i="6"/>
  <c r="D42" i="6"/>
  <c r="E42" i="6"/>
  <c r="F42" i="6"/>
  <c r="G42" i="6"/>
  <c r="D64" i="6"/>
  <c r="E64" i="6"/>
  <c r="F64" i="6"/>
  <c r="D67" i="6"/>
  <c r="E67" i="6"/>
  <c r="F67" i="6"/>
  <c r="G67" i="6"/>
  <c r="D75" i="6"/>
  <c r="D76" i="6" s="1"/>
  <c r="E75" i="6"/>
  <c r="E76" i="6" s="1"/>
  <c r="F76" i="6"/>
  <c r="G76" i="6"/>
  <c r="G45" i="104"/>
  <c r="E45" i="104"/>
  <c r="D45" i="104"/>
  <c r="C45" i="104"/>
  <c r="C47" i="104" s="1"/>
  <c r="G31" i="104"/>
  <c r="E31" i="104"/>
  <c r="D31" i="104"/>
  <c r="C31" i="104"/>
  <c r="E20" i="104"/>
  <c r="D20" i="104"/>
  <c r="C20" i="104"/>
  <c r="F54" i="3" l="1"/>
  <c r="F55" i="3"/>
  <c r="E47" i="104"/>
  <c r="E55" i="3"/>
  <c r="G32" i="3"/>
  <c r="G52" i="3"/>
  <c r="G54" i="3" s="1"/>
  <c r="D47" i="104"/>
  <c r="D55" i="3"/>
  <c r="G55" i="3"/>
  <c r="G47" i="104"/>
  <c r="G23" i="86"/>
  <c r="G26" i="86" s="1"/>
  <c r="G38" i="86"/>
  <c r="G42" i="86" s="1"/>
  <c r="G44" i="86" s="1"/>
  <c r="F23" i="86"/>
  <c r="F26" i="86" s="1"/>
  <c r="F38" i="86"/>
  <c r="F42" i="86" s="1"/>
  <c r="F44" i="86" s="1"/>
  <c r="E38" i="86"/>
  <c r="E42" i="86" s="1"/>
  <c r="E44" i="86" s="1"/>
  <c r="E23" i="86"/>
  <c r="E26" i="86" s="1"/>
  <c r="D38" i="86"/>
  <c r="D42" i="86" s="1"/>
  <c r="D44" i="86" s="1"/>
  <c r="D23" i="86"/>
  <c r="D26" i="86" s="1"/>
  <c r="I51" i="3"/>
  <c r="I45" i="3"/>
  <c r="I30" i="3"/>
  <c r="J30" i="3"/>
  <c r="I43" i="86" l="1"/>
  <c r="H45" i="104" l="1"/>
  <c r="H31" i="104"/>
  <c r="H20" i="104"/>
  <c r="I15" i="6"/>
  <c r="J51" i="3"/>
  <c r="J45" i="3"/>
  <c r="J19" i="3"/>
  <c r="J28" i="3" s="1"/>
  <c r="I12" i="7"/>
  <c r="I13" i="7" s="1"/>
  <c r="J15" i="6"/>
  <c r="J23" i="6" s="1"/>
  <c r="AH57" i="105"/>
  <c r="AG57" i="105"/>
  <c r="AF57" i="105"/>
  <c r="AE57" i="105"/>
  <c r="AD57" i="105"/>
  <c r="AC57" i="105"/>
  <c r="AB57" i="105"/>
  <c r="AA57" i="105"/>
  <c r="Z57" i="105"/>
  <c r="Y57" i="105"/>
  <c r="X57" i="105"/>
  <c r="W57" i="105"/>
  <c r="V57" i="105"/>
  <c r="U57" i="105"/>
  <c r="T57" i="105"/>
  <c r="S57" i="105"/>
  <c r="R57" i="105"/>
  <c r="Q57" i="105"/>
  <c r="P57" i="105"/>
  <c r="O57" i="105"/>
  <c r="N57" i="105"/>
  <c r="M57" i="105"/>
  <c r="L57" i="105"/>
  <c r="K57" i="105"/>
  <c r="J57" i="105"/>
  <c r="I57" i="105"/>
  <c r="I45" i="104"/>
  <c r="I31" i="104"/>
  <c r="J43" i="86"/>
  <c r="J74" i="6"/>
  <c r="J73" i="6"/>
  <c r="J72" i="6"/>
  <c r="J71" i="6"/>
  <c r="J70" i="6"/>
  <c r="J69" i="6"/>
  <c r="J68" i="6"/>
  <c r="V108" i="113"/>
  <c r="U108" i="113"/>
  <c r="T108" i="113"/>
  <c r="S108" i="113"/>
  <c r="R108" i="113"/>
  <c r="Q108" i="113"/>
  <c r="P108" i="113"/>
  <c r="O108" i="113"/>
  <c r="N108" i="113"/>
  <c r="M108" i="113"/>
  <c r="L108" i="113"/>
  <c r="K108" i="113"/>
  <c r="J108" i="113"/>
  <c r="I108" i="113"/>
  <c r="H108" i="113"/>
  <c r="G108" i="113"/>
  <c r="V107" i="113"/>
  <c r="U107" i="113"/>
  <c r="T107" i="113"/>
  <c r="S107" i="113"/>
  <c r="R107" i="113"/>
  <c r="Q107" i="113"/>
  <c r="P107" i="113"/>
  <c r="O107" i="113"/>
  <c r="N107" i="113"/>
  <c r="M107" i="113"/>
  <c r="L107" i="113"/>
  <c r="K107" i="113"/>
  <c r="J107" i="113"/>
  <c r="I107" i="113"/>
  <c r="H107" i="113"/>
  <c r="G107" i="113"/>
  <c r="V106" i="113"/>
  <c r="U106" i="113"/>
  <c r="T106" i="113"/>
  <c r="S106" i="113"/>
  <c r="R106" i="113"/>
  <c r="Q106" i="113"/>
  <c r="P106" i="113"/>
  <c r="O106" i="113"/>
  <c r="N106" i="113"/>
  <c r="M106" i="113"/>
  <c r="L106" i="113"/>
  <c r="K106" i="113"/>
  <c r="J106" i="113"/>
  <c r="I106" i="113"/>
  <c r="H106" i="113"/>
  <c r="G106" i="113"/>
  <c r="V105" i="113"/>
  <c r="U105" i="113"/>
  <c r="T105" i="113"/>
  <c r="S105" i="113"/>
  <c r="R105" i="113"/>
  <c r="Q105" i="113"/>
  <c r="P105" i="113"/>
  <c r="O105" i="113"/>
  <c r="N105" i="113"/>
  <c r="M105" i="113"/>
  <c r="L105" i="113"/>
  <c r="K105" i="113"/>
  <c r="J105" i="113"/>
  <c r="I105" i="113"/>
  <c r="H105" i="113"/>
  <c r="G105" i="113"/>
  <c r="V104" i="113"/>
  <c r="U104" i="113"/>
  <c r="T104" i="113"/>
  <c r="S104" i="113"/>
  <c r="R104" i="113"/>
  <c r="Q104" i="113"/>
  <c r="P104" i="113"/>
  <c r="O104" i="113"/>
  <c r="N104" i="113"/>
  <c r="M104" i="113"/>
  <c r="L104" i="113"/>
  <c r="K104" i="113"/>
  <c r="J104" i="113"/>
  <c r="I104" i="113"/>
  <c r="H104" i="113"/>
  <c r="G104" i="113"/>
  <c r="V103" i="113"/>
  <c r="U103" i="113"/>
  <c r="T103" i="113"/>
  <c r="S103" i="113"/>
  <c r="R103" i="113"/>
  <c r="Q103" i="113"/>
  <c r="P103" i="113"/>
  <c r="O103" i="113"/>
  <c r="N103" i="113"/>
  <c r="M103" i="113"/>
  <c r="L103" i="113"/>
  <c r="K103" i="113"/>
  <c r="J103" i="113"/>
  <c r="I103" i="113"/>
  <c r="H103" i="113"/>
  <c r="G103" i="113"/>
  <c r="V102" i="113"/>
  <c r="U102" i="113"/>
  <c r="T102" i="113"/>
  <c r="S102" i="113"/>
  <c r="R102" i="113"/>
  <c r="Q102" i="113"/>
  <c r="P102" i="113"/>
  <c r="O102" i="113"/>
  <c r="N102" i="113"/>
  <c r="M102" i="113"/>
  <c r="L102" i="113"/>
  <c r="K102" i="113"/>
  <c r="J102" i="113"/>
  <c r="I102" i="113"/>
  <c r="H102" i="113"/>
  <c r="G102" i="113"/>
  <c r="V101" i="113"/>
  <c r="U101" i="113"/>
  <c r="T101" i="113"/>
  <c r="S101" i="113"/>
  <c r="R101" i="113"/>
  <c r="Q101" i="113"/>
  <c r="P101" i="113"/>
  <c r="O101" i="113"/>
  <c r="N101" i="113"/>
  <c r="M101" i="113"/>
  <c r="L101" i="113"/>
  <c r="K101" i="113"/>
  <c r="J101" i="113"/>
  <c r="I101" i="113"/>
  <c r="H101" i="113"/>
  <c r="G101" i="113"/>
  <c r="V100" i="113"/>
  <c r="U100" i="113"/>
  <c r="T100" i="113"/>
  <c r="S100" i="113"/>
  <c r="R100" i="113"/>
  <c r="Q100" i="113"/>
  <c r="P100" i="113"/>
  <c r="O100" i="113"/>
  <c r="N100" i="113"/>
  <c r="M100" i="113"/>
  <c r="L100" i="113"/>
  <c r="K100" i="113"/>
  <c r="J100" i="113"/>
  <c r="I100" i="113"/>
  <c r="H100" i="113"/>
  <c r="G100" i="113"/>
  <c r="V99" i="113"/>
  <c r="U99" i="113"/>
  <c r="T99" i="113"/>
  <c r="S99" i="113"/>
  <c r="R99" i="113"/>
  <c r="Q99" i="113"/>
  <c r="P99" i="113"/>
  <c r="O99" i="113"/>
  <c r="N99" i="113"/>
  <c r="M99" i="113"/>
  <c r="L99" i="113"/>
  <c r="K99" i="113"/>
  <c r="J99" i="113"/>
  <c r="I99" i="113"/>
  <c r="H99" i="113"/>
  <c r="G99" i="113"/>
  <c r="V98" i="113"/>
  <c r="U98" i="113"/>
  <c r="T98" i="113"/>
  <c r="S98" i="113"/>
  <c r="R98" i="113"/>
  <c r="Q98" i="113"/>
  <c r="P98" i="113"/>
  <c r="O98" i="113"/>
  <c r="N98" i="113"/>
  <c r="M98" i="113"/>
  <c r="L98" i="113"/>
  <c r="K98" i="113"/>
  <c r="J98" i="113"/>
  <c r="I98" i="113"/>
  <c r="H98" i="113"/>
  <c r="G98" i="113"/>
  <c r="V97" i="113"/>
  <c r="U97" i="113"/>
  <c r="T97" i="113"/>
  <c r="S97" i="113"/>
  <c r="R97" i="113"/>
  <c r="Q97" i="113"/>
  <c r="P97" i="113"/>
  <c r="O97" i="113"/>
  <c r="N97" i="113"/>
  <c r="M97" i="113"/>
  <c r="L97" i="113"/>
  <c r="K97" i="113"/>
  <c r="J97" i="113"/>
  <c r="I97" i="113"/>
  <c r="H97" i="113"/>
  <c r="G97" i="113"/>
  <c r="V96" i="113"/>
  <c r="U96" i="113"/>
  <c r="T96" i="113"/>
  <c r="S96" i="113"/>
  <c r="R96" i="113"/>
  <c r="Q96" i="113"/>
  <c r="P96" i="113"/>
  <c r="O96" i="113"/>
  <c r="N96" i="113"/>
  <c r="M96" i="113"/>
  <c r="L96" i="113"/>
  <c r="K96" i="113"/>
  <c r="J96" i="113"/>
  <c r="I96" i="113"/>
  <c r="H96" i="113"/>
  <c r="G96" i="113"/>
  <c r="V95" i="113"/>
  <c r="U95" i="113"/>
  <c r="T95" i="113"/>
  <c r="S95" i="113"/>
  <c r="R95" i="113"/>
  <c r="Q95" i="113"/>
  <c r="P95" i="113"/>
  <c r="O95" i="113"/>
  <c r="N95" i="113"/>
  <c r="M95" i="113"/>
  <c r="L95" i="113"/>
  <c r="K95" i="113"/>
  <c r="J95" i="113"/>
  <c r="I95" i="113"/>
  <c r="H95" i="113"/>
  <c r="G95" i="113"/>
  <c r="V94" i="113"/>
  <c r="U94" i="113"/>
  <c r="T94" i="113"/>
  <c r="S94" i="113"/>
  <c r="R94" i="113"/>
  <c r="Q94" i="113"/>
  <c r="P94" i="113"/>
  <c r="O94" i="113"/>
  <c r="N94" i="113"/>
  <c r="M94" i="113"/>
  <c r="L94" i="113"/>
  <c r="K94" i="113"/>
  <c r="I94" i="113"/>
  <c r="H94" i="113"/>
  <c r="G94" i="113"/>
  <c r="J94" i="113"/>
  <c r="J25" i="113"/>
  <c r="I25" i="113"/>
  <c r="H25" i="113"/>
  <c r="G25" i="113"/>
  <c r="J42" i="113"/>
  <c r="I42" i="113"/>
  <c r="H42" i="113"/>
  <c r="G42" i="113"/>
  <c r="J59" i="113"/>
  <c r="I59" i="113"/>
  <c r="H59" i="113"/>
  <c r="G59" i="113"/>
  <c r="J76" i="113"/>
  <c r="I76" i="113"/>
  <c r="H76" i="113"/>
  <c r="G76" i="113"/>
  <c r="I93" i="113"/>
  <c r="H93" i="113"/>
  <c r="G93" i="113"/>
  <c r="V93" i="113"/>
  <c r="U93" i="113"/>
  <c r="T93" i="113"/>
  <c r="S93" i="113"/>
  <c r="R93" i="113"/>
  <c r="Q93" i="113"/>
  <c r="P93" i="113"/>
  <c r="O93" i="113"/>
  <c r="N93" i="113"/>
  <c r="M93" i="113"/>
  <c r="L93" i="113"/>
  <c r="K93" i="113"/>
  <c r="J93" i="113"/>
  <c r="AI51" i="3"/>
  <c r="AH51" i="3"/>
  <c r="AG51" i="3"/>
  <c r="AF51" i="3"/>
  <c r="AE51" i="3"/>
  <c r="AD51" i="3"/>
  <c r="AC51" i="3"/>
  <c r="AB51" i="3"/>
  <c r="AA51" i="3"/>
  <c r="Z51" i="3"/>
  <c r="Y51" i="3"/>
  <c r="X51" i="3"/>
  <c r="W51" i="3"/>
  <c r="V51" i="3"/>
  <c r="U51" i="3"/>
  <c r="T51" i="3"/>
  <c r="S51" i="3"/>
  <c r="R51" i="3"/>
  <c r="Q51" i="3"/>
  <c r="P51" i="3"/>
  <c r="O51" i="3"/>
  <c r="N51" i="3"/>
  <c r="M51" i="3"/>
  <c r="L51" i="3"/>
  <c r="K51" i="3"/>
  <c r="V76" i="113"/>
  <c r="U76" i="113"/>
  <c r="T76" i="113"/>
  <c r="S76" i="113"/>
  <c r="R76" i="113"/>
  <c r="Q76" i="113"/>
  <c r="P76" i="113"/>
  <c r="O76" i="113"/>
  <c r="N76" i="113"/>
  <c r="M76" i="113"/>
  <c r="L76" i="113"/>
  <c r="K76" i="113"/>
  <c r="V59" i="113"/>
  <c r="U59" i="113"/>
  <c r="T59" i="113"/>
  <c r="S59" i="113"/>
  <c r="R59" i="113"/>
  <c r="Q59" i="113"/>
  <c r="P59" i="113"/>
  <c r="O59" i="113"/>
  <c r="N59" i="113"/>
  <c r="M59" i="113"/>
  <c r="L59" i="113"/>
  <c r="K59" i="113"/>
  <c r="V42" i="113"/>
  <c r="U42" i="113"/>
  <c r="T42" i="113"/>
  <c r="S42" i="113"/>
  <c r="R42" i="113"/>
  <c r="Q42" i="113"/>
  <c r="P42" i="113"/>
  <c r="O42" i="113"/>
  <c r="N42" i="113"/>
  <c r="M42" i="113"/>
  <c r="L42" i="113"/>
  <c r="K42" i="113"/>
  <c r="K25" i="113"/>
  <c r="L25" i="113"/>
  <c r="M25" i="113"/>
  <c r="N25" i="113"/>
  <c r="O25" i="113"/>
  <c r="P25" i="113"/>
  <c r="Q25" i="113"/>
  <c r="R25" i="113"/>
  <c r="S25" i="113"/>
  <c r="T25" i="113"/>
  <c r="U25" i="113"/>
  <c r="V25" i="113"/>
  <c r="R6" i="113"/>
  <c r="K45" i="3"/>
  <c r="K49" i="86"/>
  <c r="G15" i="113"/>
  <c r="H15" i="113"/>
  <c r="G16" i="113"/>
  <c r="H16" i="113"/>
  <c r="G17" i="113"/>
  <c r="H17" i="113"/>
  <c r="J15" i="113"/>
  <c r="J16" i="113"/>
  <c r="J17" i="113"/>
  <c r="K74" i="6"/>
  <c r="K73" i="6"/>
  <c r="K72" i="6"/>
  <c r="K71" i="6"/>
  <c r="K70" i="6"/>
  <c r="K69" i="6"/>
  <c r="K68" i="6"/>
  <c r="J45" i="104"/>
  <c r="J31" i="104"/>
  <c r="J20" i="104"/>
  <c r="I20" i="104"/>
  <c r="G20" i="104"/>
  <c r="K15" i="6"/>
  <c r="K23" i="6" s="1"/>
  <c r="K43" i="86"/>
  <c r="I75" i="6"/>
  <c r="I76" i="6" s="1"/>
  <c r="H75" i="6"/>
  <c r="H76" i="6" s="1"/>
  <c r="K67" i="6"/>
  <c r="J67" i="6"/>
  <c r="I67" i="6"/>
  <c r="H67" i="6"/>
  <c r="K64" i="6"/>
  <c r="J64" i="6"/>
  <c r="I64" i="6"/>
  <c r="H64" i="6"/>
  <c r="K34" i="6"/>
  <c r="J34" i="6"/>
  <c r="I34" i="6"/>
  <c r="H34" i="6"/>
  <c r="K42" i="6"/>
  <c r="J42" i="6"/>
  <c r="I42" i="6"/>
  <c r="H42" i="6"/>
  <c r="K30" i="6"/>
  <c r="J30" i="6"/>
  <c r="I30" i="6"/>
  <c r="H30" i="6"/>
  <c r="K14" i="6"/>
  <c r="J14" i="6"/>
  <c r="I14" i="6"/>
  <c r="H14" i="6"/>
  <c r="I23" i="6"/>
  <c r="H23" i="6"/>
  <c r="K7" i="6"/>
  <c r="J7" i="6"/>
  <c r="I7" i="6"/>
  <c r="H7" i="6"/>
  <c r="K30" i="3"/>
  <c r="L64" i="6"/>
  <c r="L49" i="86"/>
  <c r="L43" i="86"/>
  <c r="L30" i="3"/>
  <c r="K17" i="113"/>
  <c r="K16" i="113"/>
  <c r="K15" i="113"/>
  <c r="L21" i="86"/>
  <c r="L22" i="86"/>
  <c r="G30" i="7"/>
  <c r="H30" i="7"/>
  <c r="I30" i="7"/>
  <c r="J30" i="7"/>
  <c r="G13" i="7"/>
  <c r="H13" i="7"/>
  <c r="J13" i="7"/>
  <c r="H49" i="86"/>
  <c r="I49" i="86"/>
  <c r="J49" i="86"/>
  <c r="H40" i="86"/>
  <c r="I40" i="86"/>
  <c r="J40" i="86"/>
  <c r="K40" i="86"/>
  <c r="H18" i="86"/>
  <c r="H20" i="86" s="1"/>
  <c r="I18" i="86"/>
  <c r="I20" i="86" s="1"/>
  <c r="J18" i="86"/>
  <c r="J20" i="86" s="1"/>
  <c r="J38" i="86" s="1"/>
  <c r="J42" i="86" s="1"/>
  <c r="K18" i="86"/>
  <c r="K20" i="86" s="1"/>
  <c r="G10" i="113"/>
  <c r="H10" i="113"/>
  <c r="J10" i="113"/>
  <c r="G14" i="113"/>
  <c r="H14" i="113"/>
  <c r="J14" i="113"/>
  <c r="K14" i="113"/>
  <c r="K10" i="113"/>
  <c r="K18" i="113" s="1"/>
  <c r="H19" i="3"/>
  <c r="H28" i="3" s="1"/>
  <c r="I19" i="3"/>
  <c r="I28" i="3" s="1"/>
  <c r="K19" i="3"/>
  <c r="H34" i="3"/>
  <c r="I34" i="3"/>
  <c r="J34" i="3"/>
  <c r="K34" i="3"/>
  <c r="H37" i="3"/>
  <c r="I37" i="3"/>
  <c r="J37" i="3"/>
  <c r="K37" i="3"/>
  <c r="H40" i="3"/>
  <c r="I40" i="3"/>
  <c r="J40" i="3"/>
  <c r="K40" i="3"/>
  <c r="H43" i="3"/>
  <c r="I43" i="3"/>
  <c r="J43" i="3"/>
  <c r="K43" i="3"/>
  <c r="J27" i="3"/>
  <c r="I27" i="3"/>
  <c r="K27" i="3"/>
  <c r="I8" i="97"/>
  <c r="J8" i="97"/>
  <c r="K8" i="97"/>
  <c r="L34" i="3"/>
  <c r="L37" i="3"/>
  <c r="L40" i="3"/>
  <c r="L43" i="3"/>
  <c r="L40" i="86"/>
  <c r="M49" i="86"/>
  <c r="N49" i="86"/>
  <c r="O49" i="86"/>
  <c r="P49" i="86"/>
  <c r="Q49" i="86"/>
  <c r="R49" i="86"/>
  <c r="S49" i="86"/>
  <c r="T49" i="86"/>
  <c r="U49" i="86"/>
  <c r="V49" i="86"/>
  <c r="W49" i="86"/>
  <c r="X49" i="86"/>
  <c r="Y49" i="86"/>
  <c r="Z49" i="86"/>
  <c r="AA49" i="86"/>
  <c r="AB49" i="86"/>
  <c r="AC49" i="86"/>
  <c r="AD49" i="86"/>
  <c r="AE49" i="86"/>
  <c r="AF49" i="86"/>
  <c r="AG49" i="86"/>
  <c r="AH49" i="86"/>
  <c r="AI49" i="86"/>
  <c r="AH40" i="3"/>
  <c r="AG40" i="3"/>
  <c r="AF40" i="3"/>
  <c r="AE40" i="3"/>
  <c r="AD40" i="3"/>
  <c r="AC40" i="3"/>
  <c r="AB40" i="3"/>
  <c r="AA40" i="3"/>
  <c r="Z40" i="3"/>
  <c r="Y40" i="3"/>
  <c r="X40" i="3"/>
  <c r="W40" i="3"/>
  <c r="V40" i="3"/>
  <c r="U40" i="3"/>
  <c r="T40" i="3"/>
  <c r="S40" i="3"/>
  <c r="R40" i="3"/>
  <c r="Q40" i="3"/>
  <c r="P40" i="3"/>
  <c r="O40" i="3"/>
  <c r="N40" i="3"/>
  <c r="M40" i="3"/>
  <c r="AH43" i="3"/>
  <c r="AG43" i="3"/>
  <c r="AF43" i="3"/>
  <c r="AE43" i="3"/>
  <c r="AD43" i="3"/>
  <c r="AC43" i="3"/>
  <c r="AB43" i="3"/>
  <c r="AA43" i="3"/>
  <c r="Z43" i="3"/>
  <c r="Y43" i="3"/>
  <c r="X43" i="3"/>
  <c r="W43" i="3"/>
  <c r="V43" i="3"/>
  <c r="U43" i="3"/>
  <c r="T43" i="3"/>
  <c r="S43" i="3"/>
  <c r="R43" i="3"/>
  <c r="Q43" i="3"/>
  <c r="P43" i="3"/>
  <c r="O43" i="3"/>
  <c r="N43" i="3"/>
  <c r="M43" i="3"/>
  <c r="AH37" i="3"/>
  <c r="AG37" i="3"/>
  <c r="AF37" i="3"/>
  <c r="AE37" i="3"/>
  <c r="AD37" i="3"/>
  <c r="AC37" i="3"/>
  <c r="AB37" i="3"/>
  <c r="AA37" i="3"/>
  <c r="Z37" i="3"/>
  <c r="Y37" i="3"/>
  <c r="X37" i="3"/>
  <c r="W37" i="3"/>
  <c r="V37" i="3"/>
  <c r="U37" i="3"/>
  <c r="T37" i="3"/>
  <c r="S37" i="3"/>
  <c r="R37" i="3"/>
  <c r="Q37" i="3"/>
  <c r="P37" i="3"/>
  <c r="O37" i="3"/>
  <c r="N37" i="3"/>
  <c r="M37" i="3"/>
  <c r="N34" i="3"/>
  <c r="O34" i="3"/>
  <c r="P34" i="3"/>
  <c r="Q34" i="3"/>
  <c r="R34" i="3"/>
  <c r="S34" i="3"/>
  <c r="T34" i="3"/>
  <c r="U34" i="3"/>
  <c r="V34" i="3"/>
  <c r="W34" i="3"/>
  <c r="X34" i="3"/>
  <c r="Y34" i="3"/>
  <c r="Z34" i="3"/>
  <c r="AA34" i="3"/>
  <c r="AB34" i="3"/>
  <c r="AC34" i="3"/>
  <c r="AD34" i="3"/>
  <c r="AE34" i="3"/>
  <c r="AF34" i="3"/>
  <c r="AG34" i="3"/>
  <c r="AH34" i="3"/>
  <c r="M34" i="3"/>
  <c r="AI40" i="86"/>
  <c r="AH40" i="86"/>
  <c r="AG40" i="86"/>
  <c r="AF40" i="86"/>
  <c r="AE40" i="86"/>
  <c r="AD40" i="86"/>
  <c r="AC40" i="86"/>
  <c r="AB40" i="86"/>
  <c r="AA40" i="86"/>
  <c r="Z40" i="86"/>
  <c r="Y40" i="86"/>
  <c r="X40" i="86"/>
  <c r="W40" i="86"/>
  <c r="V40" i="86"/>
  <c r="U40" i="86"/>
  <c r="T40" i="86"/>
  <c r="S40" i="86"/>
  <c r="R40" i="86"/>
  <c r="Q40" i="86"/>
  <c r="P40" i="86"/>
  <c r="O40" i="86"/>
  <c r="N40" i="86"/>
  <c r="M40" i="86"/>
  <c r="AC30" i="3"/>
  <c r="AB30" i="3"/>
  <c r="AA30" i="3"/>
  <c r="Z30" i="3"/>
  <c r="Y30" i="3"/>
  <c r="X30" i="3"/>
  <c r="W30" i="3"/>
  <c r="V30" i="3"/>
  <c r="U30" i="3"/>
  <c r="T30" i="3"/>
  <c r="S30" i="3"/>
  <c r="R30" i="3"/>
  <c r="Q30" i="3"/>
  <c r="P30" i="3"/>
  <c r="O30" i="3"/>
  <c r="N30" i="3"/>
  <c r="M30" i="3"/>
  <c r="L17" i="113"/>
  <c r="L16" i="113"/>
  <c r="L15" i="113"/>
  <c r="L14" i="113"/>
  <c r="L10" i="113"/>
  <c r="M22" i="86"/>
  <c r="M21" i="86"/>
  <c r="M43" i="86"/>
  <c r="AE17" i="113"/>
  <c r="AD17" i="113"/>
  <c r="AC17" i="113"/>
  <c r="AB17" i="113"/>
  <c r="AA17" i="113"/>
  <c r="Z17" i="113"/>
  <c r="Y17" i="113"/>
  <c r="X17" i="113"/>
  <c r="W17" i="113"/>
  <c r="V17" i="113"/>
  <c r="U17" i="113"/>
  <c r="T17" i="113"/>
  <c r="S17" i="113"/>
  <c r="R17" i="113"/>
  <c r="Q17" i="113"/>
  <c r="P17" i="113"/>
  <c r="O17" i="113"/>
  <c r="N17" i="113"/>
  <c r="M17" i="113"/>
  <c r="AE16" i="113"/>
  <c r="AD16" i="113"/>
  <c r="AC16" i="113"/>
  <c r="AB16" i="113"/>
  <c r="AA16" i="113"/>
  <c r="Z16" i="113"/>
  <c r="Y16" i="113"/>
  <c r="X16" i="113"/>
  <c r="W16" i="113"/>
  <c r="V16" i="113"/>
  <c r="U16" i="113"/>
  <c r="T16" i="113"/>
  <c r="S16" i="113"/>
  <c r="R16" i="113"/>
  <c r="Q16" i="113"/>
  <c r="P16" i="113"/>
  <c r="O16" i="113"/>
  <c r="N16" i="113"/>
  <c r="M16" i="113"/>
  <c r="AE15" i="113"/>
  <c r="AD15" i="113"/>
  <c r="AC15" i="113"/>
  <c r="AB15" i="113"/>
  <c r="AA15" i="113"/>
  <c r="Z15" i="113"/>
  <c r="Y15" i="113"/>
  <c r="X15" i="113"/>
  <c r="W15" i="113"/>
  <c r="V15" i="113"/>
  <c r="U15" i="113"/>
  <c r="T15" i="113"/>
  <c r="S15" i="113"/>
  <c r="Q15" i="113"/>
  <c r="P15" i="113"/>
  <c r="O15" i="113"/>
  <c r="N15" i="113"/>
  <c r="M15" i="113"/>
  <c r="M14" i="113"/>
  <c r="R11" i="113"/>
  <c r="R15" i="113" s="1"/>
  <c r="AE10" i="113"/>
  <c r="AD10" i="113"/>
  <c r="AC10" i="113"/>
  <c r="AB10" i="113"/>
  <c r="AA10" i="113"/>
  <c r="Z10" i="113"/>
  <c r="Y10" i="113"/>
  <c r="X10" i="113"/>
  <c r="W10" i="113"/>
  <c r="V10" i="113"/>
  <c r="U10" i="113"/>
  <c r="T10" i="113"/>
  <c r="S10" i="113"/>
  <c r="R10" i="113"/>
  <c r="Q10" i="113"/>
  <c r="P10" i="113"/>
  <c r="O10" i="113"/>
  <c r="N10" i="113"/>
  <c r="N18" i="113" s="1"/>
  <c r="M10" i="113"/>
  <c r="O15" i="6"/>
  <c r="O23" i="6" s="1"/>
  <c r="P15" i="6"/>
  <c r="P23" i="6" s="1"/>
  <c r="Q15" i="6"/>
  <c r="Q23" i="6" s="1"/>
  <c r="R15" i="6"/>
  <c r="R23" i="6" s="1"/>
  <c r="S15" i="6"/>
  <c r="S23" i="6" s="1"/>
  <c r="T15" i="6"/>
  <c r="T23" i="6" s="1"/>
  <c r="U15" i="6"/>
  <c r="U23" i="6"/>
  <c r="V15" i="6"/>
  <c r="V23" i="6" s="1"/>
  <c r="W15" i="6"/>
  <c r="W23" i="6" s="1"/>
  <c r="X15" i="6"/>
  <c r="X23" i="6" s="1"/>
  <c r="Y15" i="6"/>
  <c r="Y23" i="6" s="1"/>
  <c r="Z15" i="6"/>
  <c r="Z23" i="6" s="1"/>
  <c r="AA15" i="6"/>
  <c r="AA23" i="6" s="1"/>
  <c r="AB15" i="6"/>
  <c r="AB23" i="6"/>
  <c r="AC15" i="6"/>
  <c r="AC23" i="6" s="1"/>
  <c r="AD15" i="6"/>
  <c r="AD23" i="6" s="1"/>
  <c r="AE15" i="6"/>
  <c r="AE23" i="6" s="1"/>
  <c r="AF15" i="6"/>
  <c r="AF23" i="6" s="1"/>
  <c r="AG15" i="6"/>
  <c r="AG23" i="6" s="1"/>
  <c r="AH15" i="6"/>
  <c r="AH23" i="6" s="1"/>
  <c r="AI15" i="6"/>
  <c r="AI23" i="6" s="1"/>
  <c r="N43" i="86"/>
  <c r="N45" i="104"/>
  <c r="N31" i="104"/>
  <c r="M45" i="104"/>
  <c r="L45" i="104"/>
  <c r="K45" i="104"/>
  <c r="M31" i="104"/>
  <c r="L31" i="104"/>
  <c r="K31" i="104"/>
  <c r="N20" i="104"/>
  <c r="M20" i="104"/>
  <c r="L20" i="104"/>
  <c r="K20" i="104"/>
  <c r="L15" i="6"/>
  <c r="L23" i="6" s="1"/>
  <c r="M15" i="6"/>
  <c r="M23" i="6" s="1"/>
  <c r="N15" i="6"/>
  <c r="N23" i="6" s="1"/>
  <c r="L7" i="6"/>
  <c r="M7" i="6"/>
  <c r="N7" i="6"/>
  <c r="L34" i="6"/>
  <c r="M34" i="6"/>
  <c r="N34" i="6"/>
  <c r="M64" i="6"/>
  <c r="N64" i="6"/>
  <c r="L68" i="6"/>
  <c r="M68" i="6"/>
  <c r="N68" i="6"/>
  <c r="L69" i="6"/>
  <c r="M69" i="6"/>
  <c r="N69" i="6"/>
  <c r="L70" i="6"/>
  <c r="M70" i="6"/>
  <c r="N70" i="6"/>
  <c r="L71" i="6"/>
  <c r="M71" i="6"/>
  <c r="N71" i="6"/>
  <c r="L72" i="6"/>
  <c r="M72" i="6"/>
  <c r="N72" i="6"/>
  <c r="L73" i="6"/>
  <c r="M73" i="6"/>
  <c r="N73" i="6"/>
  <c r="L74" i="6"/>
  <c r="M74" i="6"/>
  <c r="N74" i="6"/>
  <c r="K13" i="7"/>
  <c r="L13" i="7"/>
  <c r="M13" i="7"/>
  <c r="K30" i="7"/>
  <c r="L30" i="7"/>
  <c r="M30" i="7"/>
  <c r="L18" i="86"/>
  <c r="L20" i="86" s="1"/>
  <c r="M18" i="86"/>
  <c r="M20" i="86" s="1"/>
  <c r="M38" i="86" s="1"/>
  <c r="M42" i="86" s="1"/>
  <c r="N18" i="86"/>
  <c r="N20" i="86" s="1"/>
  <c r="N23" i="86" s="1"/>
  <c r="N26" i="86" s="1"/>
  <c r="L19" i="3"/>
  <c r="L28" i="3" s="1"/>
  <c r="L52" i="3" s="1"/>
  <c r="L54" i="3" s="1"/>
  <c r="M19" i="3"/>
  <c r="M28" i="3" s="1"/>
  <c r="M32" i="3" s="1"/>
  <c r="N19" i="3"/>
  <c r="N28" i="3" s="1"/>
  <c r="N52" i="3" s="1"/>
  <c r="N54" i="3" s="1"/>
  <c r="O8" i="97"/>
  <c r="N8" i="97"/>
  <c r="M8" i="97"/>
  <c r="L8" i="97"/>
  <c r="AI64" i="6"/>
  <c r="AH64" i="6"/>
  <c r="AG64" i="6"/>
  <c r="AF64" i="6"/>
  <c r="AE64" i="6"/>
  <c r="AD64" i="6"/>
  <c r="AC64" i="6"/>
  <c r="AB64" i="6"/>
  <c r="AA64" i="6"/>
  <c r="Z64" i="6"/>
  <c r="Y64" i="6"/>
  <c r="X64" i="6"/>
  <c r="W64" i="6"/>
  <c r="V64" i="6"/>
  <c r="U64" i="6"/>
  <c r="T64" i="6"/>
  <c r="S64" i="6"/>
  <c r="R64" i="6"/>
  <c r="Q64" i="6"/>
  <c r="T76" i="6"/>
  <c r="U76" i="6"/>
  <c r="V76" i="6"/>
  <c r="W76" i="6"/>
  <c r="X76" i="6"/>
  <c r="Y76" i="6"/>
  <c r="Z76" i="6"/>
  <c r="AA76" i="6"/>
  <c r="AB76" i="6"/>
  <c r="AC76" i="6"/>
  <c r="AD76" i="6"/>
  <c r="AE76" i="6"/>
  <c r="AF76" i="6"/>
  <c r="AG76" i="6"/>
  <c r="AH76" i="6"/>
  <c r="AI76" i="6"/>
  <c r="AL112" i="6"/>
  <c r="AE34" i="6"/>
  <c r="AF34" i="6"/>
  <c r="AG34" i="6"/>
  <c r="AH34" i="6"/>
  <c r="AI34" i="6"/>
  <c r="P34" i="6"/>
  <c r="Q34" i="6"/>
  <c r="R34" i="6"/>
  <c r="S34" i="6"/>
  <c r="T34" i="6"/>
  <c r="U34" i="6"/>
  <c r="V34" i="6"/>
  <c r="W34" i="6"/>
  <c r="X34" i="6"/>
  <c r="Y34" i="6"/>
  <c r="Z34" i="6"/>
  <c r="AA34" i="6"/>
  <c r="AB34" i="6"/>
  <c r="AC34" i="6"/>
  <c r="AD34" i="6"/>
  <c r="P64" i="6"/>
  <c r="P68" i="6"/>
  <c r="Q68" i="6"/>
  <c r="R68" i="6"/>
  <c r="S68" i="6"/>
  <c r="P69" i="6"/>
  <c r="Q69" i="6"/>
  <c r="R69" i="6"/>
  <c r="S69" i="6"/>
  <c r="P70" i="6"/>
  <c r="Q70" i="6"/>
  <c r="R70" i="6"/>
  <c r="S70" i="6"/>
  <c r="P71" i="6"/>
  <c r="Q71" i="6"/>
  <c r="R71" i="6"/>
  <c r="S71" i="6"/>
  <c r="P72" i="6"/>
  <c r="Q72" i="6"/>
  <c r="R72" i="6"/>
  <c r="S72" i="6"/>
  <c r="P73" i="6"/>
  <c r="Q73" i="6"/>
  <c r="R73" i="6"/>
  <c r="S73" i="6"/>
  <c r="P74" i="6"/>
  <c r="Q74" i="6"/>
  <c r="R74" i="6"/>
  <c r="S74" i="6"/>
  <c r="O34" i="6"/>
  <c r="P8" i="97"/>
  <c r="Q8" i="97"/>
  <c r="R8" i="97"/>
  <c r="S8" i="97"/>
  <c r="T8" i="97"/>
  <c r="U8" i="97"/>
  <c r="V8" i="97"/>
  <c r="W8" i="97"/>
  <c r="X8" i="97"/>
  <c r="Y8" i="97"/>
  <c r="Z8" i="97"/>
  <c r="AA8" i="97"/>
  <c r="AB8" i="97"/>
  <c r="AC8" i="97"/>
  <c r="AD8" i="97"/>
  <c r="AE8" i="97"/>
  <c r="AF8" i="97"/>
  <c r="AG8" i="97"/>
  <c r="AH8" i="97"/>
  <c r="AI8" i="97"/>
  <c r="P19" i="3"/>
  <c r="P28" i="3" s="1"/>
  <c r="Q19" i="3"/>
  <c r="Q28" i="3" s="1"/>
  <c r="R19" i="3"/>
  <c r="R28" i="3"/>
  <c r="R52" i="3" s="1"/>
  <c r="R54" i="3" s="1"/>
  <c r="S19" i="3"/>
  <c r="S28" i="3" s="1"/>
  <c r="T19" i="3"/>
  <c r="T28" i="3" s="1"/>
  <c r="U19" i="3"/>
  <c r="U28" i="3" s="1"/>
  <c r="V19" i="3"/>
  <c r="V28" i="3" s="1"/>
  <c r="W19" i="3"/>
  <c r="W28" i="3" s="1"/>
  <c r="X19" i="3"/>
  <c r="X28" i="3" s="1"/>
  <c r="Y19" i="3"/>
  <c r="Y28" i="3" s="1"/>
  <c r="Z19" i="3"/>
  <c r="Z28" i="3" s="1"/>
  <c r="Z32" i="3" s="1"/>
  <c r="AA19" i="3"/>
  <c r="AA28" i="3" s="1"/>
  <c r="AB19" i="3"/>
  <c r="AB28" i="3" s="1"/>
  <c r="AC19" i="3"/>
  <c r="AC28" i="3" s="1"/>
  <c r="AD19" i="3"/>
  <c r="AD28" i="3" s="1"/>
  <c r="AD32" i="3" s="1"/>
  <c r="AE19" i="3"/>
  <c r="AE28" i="3" s="1"/>
  <c r="AF19" i="3"/>
  <c r="AF28" i="3" s="1"/>
  <c r="AG19" i="3"/>
  <c r="AG28" i="3" s="1"/>
  <c r="AH19" i="3"/>
  <c r="AH28" i="3" s="1"/>
  <c r="AH32" i="3" s="1"/>
  <c r="AI19" i="3"/>
  <c r="AI28" i="3" s="1"/>
  <c r="P43" i="86"/>
  <c r="Q43" i="86"/>
  <c r="R43" i="86"/>
  <c r="S43" i="86"/>
  <c r="T43" i="86"/>
  <c r="U43" i="86"/>
  <c r="V43" i="86"/>
  <c r="W43" i="86"/>
  <c r="X43" i="86"/>
  <c r="Y43" i="86"/>
  <c r="Z43" i="86"/>
  <c r="AA43" i="86"/>
  <c r="AB43" i="86"/>
  <c r="AC43" i="86"/>
  <c r="AD43" i="86"/>
  <c r="AE43" i="86"/>
  <c r="AF43" i="86"/>
  <c r="AG43" i="86"/>
  <c r="AH43" i="86"/>
  <c r="AI43" i="86"/>
  <c r="P18" i="86"/>
  <c r="P20" i="86" s="1"/>
  <c r="P38" i="86" s="1"/>
  <c r="P42" i="86" s="1"/>
  <c r="Q18" i="86"/>
  <c r="Q20" i="86" s="1"/>
  <c r="R18" i="86"/>
  <c r="R20" i="86" s="1"/>
  <c r="S18" i="86"/>
  <c r="S20" i="86" s="1"/>
  <c r="T18" i="86"/>
  <c r="T20" i="86" s="1"/>
  <c r="U18" i="86"/>
  <c r="V18" i="86"/>
  <c r="V20" i="86" s="1"/>
  <c r="V23" i="86" s="1"/>
  <c r="V26" i="86" s="1"/>
  <c r="W18" i="86"/>
  <c r="W20" i="86" s="1"/>
  <c r="W23" i="86" s="1"/>
  <c r="W26" i="86" s="1"/>
  <c r="X18" i="86"/>
  <c r="X20" i="86" s="1"/>
  <c r="X23" i="86" s="1"/>
  <c r="X26" i="86" s="1"/>
  <c r="Y18" i="86"/>
  <c r="Y20" i="86" s="1"/>
  <c r="Z18" i="86"/>
  <c r="Z20" i="86" s="1"/>
  <c r="AA18" i="86"/>
  <c r="AA20" i="86" s="1"/>
  <c r="AB18" i="86"/>
  <c r="AB20" i="86" s="1"/>
  <c r="AB38" i="86" s="1"/>
  <c r="AB42" i="86" s="1"/>
  <c r="AC18" i="86"/>
  <c r="AC20" i="86" s="1"/>
  <c r="AC38" i="86" s="1"/>
  <c r="AC42" i="86" s="1"/>
  <c r="AD18" i="86"/>
  <c r="AD20" i="86" s="1"/>
  <c r="AE18" i="86"/>
  <c r="AE20" i="86" s="1"/>
  <c r="AE38" i="86" s="1"/>
  <c r="AE42" i="86" s="1"/>
  <c r="AF18" i="86"/>
  <c r="AF20" i="86" s="1"/>
  <c r="AF38" i="86" s="1"/>
  <c r="AF42" i="86" s="1"/>
  <c r="AG18" i="86"/>
  <c r="AG20" i="86" s="1"/>
  <c r="AI18" i="86"/>
  <c r="AI20" i="86" s="1"/>
  <c r="U19" i="86"/>
  <c r="AH20" i="86"/>
  <c r="AH38" i="86" s="1"/>
  <c r="AH42" i="86" s="1"/>
  <c r="P21" i="86"/>
  <c r="U21" i="86"/>
  <c r="P22" i="86"/>
  <c r="U22" i="86"/>
  <c r="AH13" i="7"/>
  <c r="O13" i="7"/>
  <c r="P13" i="7"/>
  <c r="Q13" i="7"/>
  <c r="R13" i="7"/>
  <c r="S13" i="7"/>
  <c r="T13" i="7"/>
  <c r="U13" i="7"/>
  <c r="V13" i="7"/>
  <c r="W13" i="7"/>
  <c r="X13" i="7"/>
  <c r="Y13" i="7"/>
  <c r="Z13" i="7"/>
  <c r="AA13" i="7"/>
  <c r="AB13" i="7"/>
  <c r="AC13" i="7"/>
  <c r="AD13" i="7"/>
  <c r="AE13" i="7"/>
  <c r="AF13" i="7"/>
  <c r="AG13" i="7"/>
  <c r="O30" i="7"/>
  <c r="P30" i="7"/>
  <c r="Q30" i="7"/>
  <c r="R30" i="7"/>
  <c r="S30" i="7"/>
  <c r="T30" i="7"/>
  <c r="U30" i="7"/>
  <c r="V30" i="7"/>
  <c r="W30" i="7"/>
  <c r="X30" i="7"/>
  <c r="Y30" i="7"/>
  <c r="Z30" i="7"/>
  <c r="AA30" i="7"/>
  <c r="AB30" i="7"/>
  <c r="AC30" i="7"/>
  <c r="AD30" i="7"/>
  <c r="AE30" i="7"/>
  <c r="AF30" i="7"/>
  <c r="AG30" i="7"/>
  <c r="AH30" i="7"/>
  <c r="P7" i="6"/>
  <c r="Q7" i="6"/>
  <c r="R7" i="6"/>
  <c r="S7" i="6"/>
  <c r="T7" i="6"/>
  <c r="U7" i="6"/>
  <c r="V7" i="6"/>
  <c r="W7" i="6"/>
  <c r="X7" i="6"/>
  <c r="Y7" i="6"/>
  <c r="Z7" i="6"/>
  <c r="AA7" i="6"/>
  <c r="AB7" i="6"/>
  <c r="AC7" i="6"/>
  <c r="AD7" i="6"/>
  <c r="AE7" i="6"/>
  <c r="AF7" i="6"/>
  <c r="AG7" i="6"/>
  <c r="AH7" i="6"/>
  <c r="AI7" i="6"/>
  <c r="AD53" i="105"/>
  <c r="O20" i="104"/>
  <c r="P20" i="104"/>
  <c r="Q20" i="104"/>
  <c r="R20" i="104"/>
  <c r="S20" i="104"/>
  <c r="T20" i="104"/>
  <c r="U20" i="104"/>
  <c r="V20" i="104"/>
  <c r="W20" i="104"/>
  <c r="X20" i="104"/>
  <c r="Y20" i="104"/>
  <c r="Z20" i="104"/>
  <c r="AA20" i="104"/>
  <c r="AB20" i="104"/>
  <c r="AC20" i="104"/>
  <c r="AD20" i="104"/>
  <c r="AE20" i="104"/>
  <c r="AF20" i="104"/>
  <c r="AG20" i="104"/>
  <c r="AH20" i="104"/>
  <c r="O31" i="104"/>
  <c r="P31" i="104"/>
  <c r="Q31" i="104"/>
  <c r="Q45" i="104"/>
  <c r="R31" i="104"/>
  <c r="S31" i="104"/>
  <c r="T31" i="104"/>
  <c r="U31" i="104"/>
  <c r="V31" i="104"/>
  <c r="W31" i="104"/>
  <c r="X31" i="104"/>
  <c r="Y31" i="104"/>
  <c r="Z31" i="104"/>
  <c r="AA31" i="104"/>
  <c r="AB31" i="104"/>
  <c r="AC31" i="104"/>
  <c r="AD31" i="104"/>
  <c r="AE31" i="104"/>
  <c r="AF31" i="104"/>
  <c r="AG31" i="104"/>
  <c r="AH31" i="104"/>
  <c r="O45" i="104"/>
  <c r="P45" i="104"/>
  <c r="R45" i="104"/>
  <c r="S45" i="104"/>
  <c r="T45" i="104"/>
  <c r="U45" i="104"/>
  <c r="U47" i="104" s="1"/>
  <c r="V45" i="104"/>
  <c r="V47" i="104" s="1"/>
  <c r="W45" i="104"/>
  <c r="X45" i="104"/>
  <c r="Y45" i="104"/>
  <c r="Z45" i="104"/>
  <c r="AA45" i="104"/>
  <c r="AB45" i="104"/>
  <c r="AC45" i="104"/>
  <c r="AD45" i="104"/>
  <c r="AD47" i="104" s="1"/>
  <c r="AE45" i="104"/>
  <c r="AF45" i="104"/>
  <c r="AG45" i="104"/>
  <c r="AH45" i="104"/>
  <c r="D3" i="107"/>
  <c r="F3" i="107"/>
  <c r="C3" i="107"/>
  <c r="C1" i="107"/>
  <c r="D52" i="108" s="1"/>
  <c r="D125" i="108"/>
  <c r="F2" i="107"/>
  <c r="H2" i="107" s="1"/>
  <c r="J2" i="107" s="1"/>
  <c r="L2" i="107" s="1"/>
  <c r="N2" i="107" s="1"/>
  <c r="P2" i="107" s="1"/>
  <c r="R2" i="107" s="1"/>
  <c r="T2" i="107" s="1"/>
  <c r="V2" i="107" s="1"/>
  <c r="X2" i="107" s="1"/>
  <c r="Z2" i="107" s="1"/>
  <c r="AB2" i="107" s="1"/>
  <c r="AD2" i="107" s="1"/>
  <c r="AF2" i="107" s="1"/>
  <c r="AH2" i="107" s="1"/>
  <c r="AJ2" i="107" s="1"/>
  <c r="AL2" i="107" s="1"/>
  <c r="AN2" i="107" s="1"/>
  <c r="AP2" i="107" s="1"/>
  <c r="AR2" i="107" s="1"/>
  <c r="AT2" i="107" s="1"/>
  <c r="AV2" i="107" s="1"/>
  <c r="AX2" i="107" s="1"/>
  <c r="AZ2" i="107" s="1"/>
  <c r="BB2" i="107" s="1"/>
  <c r="BD2" i="107" s="1"/>
  <c r="BF2" i="107" s="1"/>
  <c r="BH2" i="107" s="1"/>
  <c r="BJ2" i="107" s="1"/>
  <c r="BL2" i="107" s="1"/>
  <c r="BN2" i="107" s="1"/>
  <c r="BP2" i="107" s="1"/>
  <c r="BR2" i="107" s="1"/>
  <c r="BT2" i="107" s="1"/>
  <c r="BV2" i="107" s="1"/>
  <c r="BX2" i="107" s="1"/>
  <c r="E2" i="107"/>
  <c r="G2" i="107"/>
  <c r="I2" i="107" s="1"/>
  <c r="K2" i="107" s="1"/>
  <c r="M2" i="107" s="1"/>
  <c r="O2" i="107" s="1"/>
  <c r="Q2" i="107" s="1"/>
  <c r="S2" i="107" s="1"/>
  <c r="U2" i="107" s="1"/>
  <c r="W2" i="107" s="1"/>
  <c r="Y2" i="107" s="1"/>
  <c r="AA2" i="107" s="1"/>
  <c r="AC2" i="107" s="1"/>
  <c r="AE2" i="107" s="1"/>
  <c r="AG2" i="107" s="1"/>
  <c r="AI2" i="107" s="1"/>
  <c r="AK2" i="107" s="1"/>
  <c r="AM2" i="107" s="1"/>
  <c r="AO2" i="107" s="1"/>
  <c r="AQ2" i="107" s="1"/>
  <c r="AS2" i="107" s="1"/>
  <c r="AU2" i="107" s="1"/>
  <c r="AW2" i="107" s="1"/>
  <c r="AY2" i="107" s="1"/>
  <c r="BA2" i="107" s="1"/>
  <c r="BC2" i="107" s="1"/>
  <c r="BE2" i="107"/>
  <c r="BG2" i="107" s="1"/>
  <c r="BI2" i="107" s="1"/>
  <c r="BK2" i="107" s="1"/>
  <c r="BM2" i="107" s="1"/>
  <c r="BO2" i="107" s="1"/>
  <c r="BQ2" i="107" s="1"/>
  <c r="BS2" i="107" s="1"/>
  <c r="BU2" i="107" s="1"/>
  <c r="BW2" i="107" s="1"/>
  <c r="O7" i="6"/>
  <c r="O73" i="6"/>
  <c r="O74" i="6"/>
  <c r="O72" i="6"/>
  <c r="O71" i="6"/>
  <c r="O70" i="6"/>
  <c r="O69" i="6"/>
  <c r="O68" i="6"/>
  <c r="O64" i="6"/>
  <c r="O19" i="3"/>
  <c r="O28" i="3" s="1"/>
  <c r="N13" i="7"/>
  <c r="O18" i="86"/>
  <c r="O20" i="86" s="1"/>
  <c r="O23" i="86" s="1"/>
  <c r="O26" i="86" s="1"/>
  <c r="O43" i="86"/>
  <c r="N30" i="7"/>
  <c r="J18" i="113"/>
  <c r="R55" i="3"/>
  <c r="K28" i="3"/>
  <c r="K32" i="3" s="1"/>
  <c r="D73" i="108"/>
  <c r="D145" i="108"/>
  <c r="D164" i="108"/>
  <c r="D113" i="108"/>
  <c r="D167" i="108"/>
  <c r="D92" i="108"/>
  <c r="D126" i="108"/>
  <c r="D10" i="108"/>
  <c r="D23" i="108"/>
  <c r="D15" i="108"/>
  <c r="D136" i="108"/>
  <c r="D175" i="108"/>
  <c r="D16" i="108"/>
  <c r="D101" i="108"/>
  <c r="D53" i="108"/>
  <c r="D36" i="108"/>
  <c r="D100" i="108"/>
  <c r="D183" i="108"/>
  <c r="D85" i="108"/>
  <c r="D116" i="108"/>
  <c r="D154" i="108"/>
  <c r="D165" i="108"/>
  <c r="D117" i="108"/>
  <c r="D8" i="108"/>
  <c r="D60" i="108"/>
  <c r="D106" i="108"/>
  <c r="D35" i="108"/>
  <c r="D66" i="108"/>
  <c r="D69" i="108"/>
  <c r="D83" i="108"/>
  <c r="D137" i="108"/>
  <c r="D187" i="108"/>
  <c r="D181" i="108"/>
  <c r="D43" i="108"/>
  <c r="D182" i="108"/>
  <c r="D121" i="108"/>
  <c r="AH23" i="86"/>
  <c r="AH26" i="86" s="1"/>
  <c r="E3" i="107"/>
  <c r="D90" i="108"/>
  <c r="D79" i="108"/>
  <c r="D109" i="108"/>
  <c r="D110" i="108"/>
  <c r="O38" i="86"/>
  <c r="O42" i="86" s="1"/>
  <c r="O44" i="86" s="1"/>
  <c r="D7" i="108"/>
  <c r="N47" i="104"/>
  <c r="D152" i="108"/>
  <c r="D97" i="108"/>
  <c r="D177" i="108"/>
  <c r="D131" i="108"/>
  <c r="D112" i="108"/>
  <c r="D1" i="107"/>
  <c r="D39" i="108"/>
  <c r="D141" i="108"/>
  <c r="D162" i="108"/>
  <c r="D173" i="108"/>
  <c r="D86" i="108"/>
  <c r="D96" i="108"/>
  <c r="D12" i="108"/>
  <c r="D61" i="108"/>
  <c r="D199" i="108"/>
  <c r="D197" i="108"/>
  <c r="D27" i="108"/>
  <c r="L47" i="104" l="1"/>
  <c r="AF44" i="86"/>
  <c r="P44" i="86"/>
  <c r="K52" i="3"/>
  <c r="K54" i="3" s="1"/>
  <c r="AA47" i="104"/>
  <c r="AH44" i="86"/>
  <c r="L18" i="113"/>
  <c r="H32" i="3"/>
  <c r="H52" i="3"/>
  <c r="H54" i="3" s="1"/>
  <c r="Z55" i="3"/>
  <c r="V52" i="3"/>
  <c r="V54" i="3" s="1"/>
  <c r="V32" i="3"/>
  <c r="AC55" i="3"/>
  <c r="K55" i="3"/>
  <c r="U55" i="3"/>
  <c r="I32" i="3"/>
  <c r="I52" i="3"/>
  <c r="I54" i="3" s="1"/>
  <c r="AH52" i="3"/>
  <c r="AH54" i="3" s="1"/>
  <c r="X55" i="3"/>
  <c r="T55" i="3"/>
  <c r="AF23" i="86"/>
  <c r="AF26" i="86" s="1"/>
  <c r="U20" i="86"/>
  <c r="U38" i="86" s="1"/>
  <c r="U42" i="86" s="1"/>
  <c r="U44" i="86" s="1"/>
  <c r="X38" i="86"/>
  <c r="X42" i="86" s="1"/>
  <c r="X44" i="86" s="1"/>
  <c r="T38" i="86"/>
  <c r="T42" i="86" s="1"/>
  <c r="T44" i="86" s="1"/>
  <c r="T23" i="86"/>
  <c r="T26" i="86" s="1"/>
  <c r="Z23" i="86"/>
  <c r="Z26" i="86" s="1"/>
  <c r="Z38" i="86"/>
  <c r="Z42" i="86" s="1"/>
  <c r="Z44" i="86" s="1"/>
  <c r="M44" i="86"/>
  <c r="N38" i="86"/>
  <c r="N42" i="86" s="1"/>
  <c r="N44" i="86" s="1"/>
  <c r="J23" i="86"/>
  <c r="J26" i="86" s="1"/>
  <c r="J44" i="86"/>
  <c r="AB44" i="86"/>
  <c r="R75" i="6"/>
  <c r="R76" i="6" s="1"/>
  <c r="Q75" i="6"/>
  <c r="Q76" i="6" s="1"/>
  <c r="Q47" i="104"/>
  <c r="M47" i="104"/>
  <c r="AF47" i="104"/>
  <c r="X47" i="104"/>
  <c r="O47" i="104"/>
  <c r="AG47" i="104"/>
  <c r="Y47" i="104"/>
  <c r="S47" i="104"/>
  <c r="AH47" i="104"/>
  <c r="H47" i="104"/>
  <c r="I55" i="3"/>
  <c r="J52" i="3"/>
  <c r="J54" i="3" s="1"/>
  <c r="J32" i="3"/>
  <c r="I47" i="104"/>
  <c r="X52" i="3"/>
  <c r="X54" i="3" s="1"/>
  <c r="X32" i="3"/>
  <c r="I23" i="86"/>
  <c r="I26" i="86" s="1"/>
  <c r="I38" i="86"/>
  <c r="I42" i="86" s="1"/>
  <c r="I44" i="86" s="1"/>
  <c r="H38" i="86"/>
  <c r="H42" i="86" s="1"/>
  <c r="H44" i="86" s="1"/>
  <c r="H23" i="86"/>
  <c r="H26" i="86" s="1"/>
  <c r="AB52" i="3"/>
  <c r="AB54" i="3" s="1"/>
  <c r="AB32" i="3"/>
  <c r="AF32" i="3"/>
  <c r="AF52" i="3"/>
  <c r="AF54" i="3" s="1"/>
  <c r="P32" i="3"/>
  <c r="P52" i="3"/>
  <c r="P54" i="3" s="1"/>
  <c r="AD23" i="86"/>
  <c r="AD26" i="86" s="1"/>
  <c r="AD38" i="86"/>
  <c r="AD42" i="86" s="1"/>
  <c r="AD44" i="86" s="1"/>
  <c r="T52" i="3"/>
  <c r="T54" i="3" s="1"/>
  <c r="T32" i="3"/>
  <c r="AE23" i="86"/>
  <c r="AE26" i="86" s="1"/>
  <c r="D144" i="108"/>
  <c r="D77" i="108"/>
  <c r="N55" i="3"/>
  <c r="P55" i="3"/>
  <c r="AC23" i="86"/>
  <c r="AC26" i="86" s="1"/>
  <c r="D103" i="108"/>
  <c r="D193" i="108"/>
  <c r="D108" i="108"/>
  <c r="D139" i="108"/>
  <c r="P23" i="86"/>
  <c r="P26" i="86" s="1"/>
  <c r="D58" i="108"/>
  <c r="D59" i="108"/>
  <c r="D38" i="108"/>
  <c r="D176" i="108"/>
  <c r="W38" i="86"/>
  <c r="W42" i="86" s="1"/>
  <c r="W44" i="86" s="1"/>
  <c r="D149" i="108"/>
  <c r="D114" i="108"/>
  <c r="R32" i="3"/>
  <c r="L32" i="3"/>
  <c r="T47" i="104"/>
  <c r="H18" i="113"/>
  <c r="V55" i="3"/>
  <c r="D13" i="108"/>
  <c r="D156" i="108"/>
  <c r="D29" i="108"/>
  <c r="D67" i="108"/>
  <c r="D169" i="108"/>
  <c r="D122" i="108"/>
  <c r="D161" i="108"/>
  <c r="D166" i="108"/>
  <c r="D47" i="108"/>
  <c r="D9" i="108"/>
  <c r="AB47" i="104"/>
  <c r="W47" i="104"/>
  <c r="M18" i="113"/>
  <c r="D34" i="108"/>
  <c r="D132" i="108"/>
  <c r="D198" i="108"/>
  <c r="D14" i="108"/>
  <c r="D189" i="108"/>
  <c r="D51" i="108"/>
  <c r="D65" i="108"/>
  <c r="D46" i="108"/>
  <c r="D153" i="108"/>
  <c r="AB23" i="86"/>
  <c r="AB26" i="86" s="1"/>
  <c r="D129" i="108"/>
  <c r="D157" i="108"/>
  <c r="D54" i="108"/>
  <c r="D194" i="108"/>
  <c r="D185" i="108"/>
  <c r="D89" i="108"/>
  <c r="AD52" i="3"/>
  <c r="AD54" i="3" s="1"/>
  <c r="M75" i="6"/>
  <c r="M76" i="6" s="1"/>
  <c r="K47" i="104"/>
  <c r="M55" i="3"/>
  <c r="AA55" i="3"/>
  <c r="S55" i="3"/>
  <c r="O55" i="3"/>
  <c r="W55" i="3"/>
  <c r="Q55" i="3"/>
  <c r="Y55" i="3"/>
  <c r="G18" i="113"/>
  <c r="K75" i="6"/>
  <c r="K76" i="6" s="1"/>
  <c r="AB55" i="3"/>
  <c r="D124" i="108"/>
  <c r="D192" i="108"/>
  <c r="D84" i="108"/>
  <c r="D22" i="108"/>
  <c r="D44" i="108"/>
  <c r="D68" i="108"/>
  <c r="AC44" i="86"/>
  <c r="D98" i="108"/>
  <c r="D21" i="108"/>
  <c r="D140" i="108"/>
  <c r="D150" i="108"/>
  <c r="D62" i="108"/>
  <c r="D151" i="108"/>
  <c r="D26" i="108"/>
  <c r="D45" i="108"/>
  <c r="D188" i="108"/>
  <c r="D78" i="108"/>
  <c r="D93" i="108"/>
  <c r="D146" i="108"/>
  <c r="D82" i="108"/>
  <c r="D135" i="108"/>
  <c r="D130" i="108"/>
  <c r="Z52" i="3"/>
  <c r="Z54" i="3" s="1"/>
  <c r="AC47" i="104"/>
  <c r="M23" i="86"/>
  <c r="M26" i="86" s="1"/>
  <c r="V38" i="86"/>
  <c r="V42" i="86" s="1"/>
  <c r="V44" i="86" s="1"/>
  <c r="M52" i="3"/>
  <c r="M54" i="3" s="1"/>
  <c r="J75" i="6"/>
  <c r="J76" i="6" s="1"/>
  <c r="O75" i="6"/>
  <c r="O76" i="6" s="1"/>
  <c r="J47" i="104"/>
  <c r="Y38" i="86"/>
  <c r="Y42" i="86" s="1"/>
  <c r="Y44" i="86" s="1"/>
  <c r="Y23" i="86"/>
  <c r="Y26" i="86" s="1"/>
  <c r="AG32" i="3"/>
  <c r="AG52" i="3"/>
  <c r="AG54" i="3" s="1"/>
  <c r="AC32" i="3"/>
  <c r="AC52" i="3"/>
  <c r="AC54" i="3" s="1"/>
  <c r="Y32" i="3"/>
  <c r="Y52" i="3"/>
  <c r="Y54" i="3" s="1"/>
  <c r="U32" i="3"/>
  <c r="U52" i="3"/>
  <c r="U54" i="3" s="1"/>
  <c r="Q52" i="3"/>
  <c r="Q54" i="3" s="1"/>
  <c r="Q32" i="3"/>
  <c r="Q23" i="86"/>
  <c r="Q26" i="86" s="1"/>
  <c r="Q38" i="86"/>
  <c r="Q42" i="86" s="1"/>
  <c r="Q44" i="86" s="1"/>
  <c r="AI32" i="3"/>
  <c r="AI52" i="3"/>
  <c r="AI54" i="3" s="1"/>
  <c r="AE52" i="3"/>
  <c r="AE54" i="3" s="1"/>
  <c r="AE32" i="3"/>
  <c r="AA32" i="3"/>
  <c r="AA52" i="3"/>
  <c r="AA54" i="3" s="1"/>
  <c r="W52" i="3"/>
  <c r="W54" i="3" s="1"/>
  <c r="W32" i="3"/>
  <c r="S52" i="3"/>
  <c r="S54" i="3" s="1"/>
  <c r="S32" i="3"/>
  <c r="K23" i="86"/>
  <c r="K26" i="86" s="1"/>
  <c r="K38" i="86"/>
  <c r="K42" i="86" s="1"/>
  <c r="K44" i="86" s="1"/>
  <c r="O52" i="3"/>
  <c r="O54" i="3" s="1"/>
  <c r="O32" i="3"/>
  <c r="U23" i="86"/>
  <c r="U26" i="86" s="1"/>
  <c r="AI23" i="86"/>
  <c r="AI26" i="86" s="1"/>
  <c r="AI38" i="86"/>
  <c r="AI42" i="86" s="1"/>
  <c r="AI44" i="86" s="1"/>
  <c r="AG38" i="86"/>
  <c r="AG42" i="86" s="1"/>
  <c r="AG44" i="86" s="1"/>
  <c r="AG23" i="86"/>
  <c r="AG26" i="86" s="1"/>
  <c r="S38" i="86"/>
  <c r="S42" i="86" s="1"/>
  <c r="S44" i="86" s="1"/>
  <c r="S23" i="86"/>
  <c r="S26" i="86" s="1"/>
  <c r="J55" i="3"/>
  <c r="AA23" i="86"/>
  <c r="AA26" i="86" s="1"/>
  <c r="AA38" i="86"/>
  <c r="AA42" i="86" s="1"/>
  <c r="AA44" i="86" s="1"/>
  <c r="F1" i="107"/>
  <c r="H3" i="107"/>
  <c r="S75" i="6"/>
  <c r="S76" i="6" s="1"/>
  <c r="N75" i="6"/>
  <c r="N76" i="6" s="1"/>
  <c r="P47" i="104"/>
  <c r="P75" i="6"/>
  <c r="P76" i="6" s="1"/>
  <c r="AE47" i="104"/>
  <c r="AE44" i="86"/>
  <c r="L38" i="86"/>
  <c r="L42" i="86" s="1"/>
  <c r="L44" i="86" s="1"/>
  <c r="L23" i="86"/>
  <c r="L26" i="86" s="1"/>
  <c r="N32" i="3"/>
  <c r="R38" i="86"/>
  <c r="R42" i="86" s="1"/>
  <c r="R44" i="86" s="1"/>
  <c r="R23" i="86"/>
  <c r="R26" i="86" s="1"/>
  <c r="L75" i="6"/>
  <c r="L76" i="6" s="1"/>
  <c r="Z47" i="104"/>
  <c r="R47" i="104"/>
  <c r="G3" i="107"/>
  <c r="E1" i="107"/>
  <c r="E109" i="108" s="1"/>
  <c r="H55" i="3"/>
  <c r="D184" i="108"/>
  <c r="D171" i="108"/>
  <c r="D30" i="108"/>
  <c r="D163" i="108"/>
  <c r="D155" i="108"/>
  <c r="D74" i="108"/>
  <c r="D102" i="108"/>
  <c r="D190" i="108"/>
  <c r="D41" i="108"/>
  <c r="D31" i="108"/>
  <c r="D50" i="108"/>
  <c r="D120" i="108"/>
  <c r="D128" i="108"/>
  <c r="D105" i="108"/>
  <c r="D118" i="108"/>
  <c r="D172" i="108"/>
  <c r="D40" i="108"/>
  <c r="D91" i="108"/>
  <c r="D72" i="108"/>
  <c r="E16" i="108"/>
  <c r="E12" i="108"/>
  <c r="E83" i="108"/>
  <c r="E173" i="108"/>
  <c r="E187" i="108"/>
  <c r="E29" i="108"/>
  <c r="E150" i="108"/>
  <c r="E72" i="108"/>
  <c r="E157" i="108"/>
  <c r="E125" i="108"/>
  <c r="E77" i="108"/>
  <c r="L55" i="3"/>
  <c r="E58" i="108" l="1"/>
  <c r="E128" i="108"/>
  <c r="E54" i="108"/>
  <c r="E27" i="108"/>
  <c r="E73" i="108"/>
  <c r="E163" i="108"/>
  <c r="E171" i="108"/>
  <c r="E82" i="108"/>
  <c r="E40" i="108"/>
  <c r="E96" i="108"/>
  <c r="E121" i="108"/>
  <c r="E144" i="108"/>
  <c r="E65" i="108"/>
  <c r="E98" i="108"/>
  <c r="E165" i="108"/>
  <c r="E44" i="108"/>
  <c r="E160" i="108"/>
  <c r="E155" i="108"/>
  <c r="E79" i="108"/>
  <c r="E149" i="108"/>
  <c r="E136" i="108"/>
  <c r="E116" i="108"/>
  <c r="E108" i="108"/>
  <c r="E35" i="108"/>
  <c r="E162" i="108"/>
  <c r="E91" i="108"/>
  <c r="E182" i="108"/>
  <c r="E112" i="108"/>
  <c r="E53" i="108"/>
  <c r="E185" i="108"/>
  <c r="E167" i="108"/>
  <c r="E7" i="108"/>
  <c r="E120" i="108"/>
  <c r="E46" i="108"/>
  <c r="E45" i="108"/>
  <c r="E52" i="108"/>
  <c r="E153" i="108"/>
  <c r="E21" i="108"/>
  <c r="E169" i="108"/>
  <c r="E85" i="108"/>
  <c r="E198" i="108"/>
  <c r="E130" i="108"/>
  <c r="E141" i="108"/>
  <c r="E59" i="108"/>
  <c r="E126" i="108"/>
  <c r="E129" i="108"/>
  <c r="E36" i="108"/>
  <c r="E51" i="108"/>
  <c r="E43" i="108"/>
  <c r="E68" i="108"/>
  <c r="E117" i="108"/>
  <c r="E93" i="108"/>
  <c r="E164" i="108"/>
  <c r="E137" i="108"/>
  <c r="E172" i="108"/>
  <c r="E177" i="108"/>
  <c r="E38" i="108"/>
  <c r="E197" i="108"/>
  <c r="E145" i="108"/>
  <c r="E100" i="108"/>
  <c r="E192" i="108"/>
  <c r="E190" i="108"/>
  <c r="E193" i="108"/>
  <c r="E47" i="108"/>
  <c r="E154" i="108"/>
  <c r="E97" i="108"/>
  <c r="E183" i="108"/>
  <c r="E31" i="108"/>
  <c r="E146" i="108"/>
  <c r="E176" i="108"/>
  <c r="E152" i="108"/>
  <c r="E61" i="108"/>
  <c r="E9" i="108"/>
  <c r="E23" i="108"/>
  <c r="E86" i="108"/>
  <c r="E140" i="108"/>
  <c r="E84" i="108"/>
  <c r="E101" i="108"/>
  <c r="E118" i="108"/>
  <c r="E103" i="108"/>
  <c r="E139" i="108"/>
  <c r="E60" i="108"/>
  <c r="E151" i="108"/>
  <c r="E66" i="108"/>
  <c r="E113" i="108"/>
  <c r="E26" i="108"/>
  <c r="E92" i="108"/>
  <c r="E67" i="108"/>
  <c r="E131" i="108"/>
  <c r="E34" i="108"/>
  <c r="E161" i="108"/>
  <c r="E89" i="108"/>
  <c r="E135" i="108"/>
  <c r="E74" i="108"/>
  <c r="E39" i="108"/>
  <c r="E132" i="108"/>
  <c r="E194" i="108"/>
  <c r="E50" i="108"/>
  <c r="E62" i="108"/>
  <c r="E41" i="108"/>
  <c r="E8" i="108"/>
  <c r="E124" i="108"/>
  <c r="E15" i="108"/>
  <c r="E110" i="108"/>
  <c r="E122" i="108"/>
  <c r="E14" i="108"/>
  <c r="E175" i="108"/>
  <c r="E199" i="108"/>
  <c r="E166" i="108"/>
  <c r="E69" i="108"/>
  <c r="E10" i="108"/>
  <c r="E156" i="108"/>
  <c r="E188" i="108"/>
  <c r="E105" i="108"/>
  <c r="E189" i="108"/>
  <c r="E13" i="108"/>
  <c r="E30" i="108"/>
  <c r="E184" i="108"/>
  <c r="E102" i="108"/>
  <c r="E78" i="108"/>
  <c r="E90" i="108"/>
  <c r="E114" i="108"/>
  <c r="I3" i="107"/>
  <c r="G1" i="107"/>
  <c r="E22" i="108"/>
  <c r="E181" i="108"/>
  <c r="E106" i="108"/>
  <c r="J3" i="107"/>
  <c r="H1" i="107"/>
  <c r="F166" i="108" l="1"/>
  <c r="F161" i="108"/>
  <c r="I1" i="107"/>
  <c r="G10" i="108" s="1"/>
  <c r="K3" i="107"/>
  <c r="F199" i="108"/>
  <c r="F90" i="108"/>
  <c r="F173" i="108"/>
  <c r="F77" i="108"/>
  <c r="F141" i="108"/>
  <c r="F194" i="108"/>
  <c r="G43" i="108"/>
  <c r="F153" i="108"/>
  <c r="F66" i="108"/>
  <c r="G73" i="108"/>
  <c r="F193" i="108"/>
  <c r="G89" i="108"/>
  <c r="G184" i="108"/>
  <c r="F16" i="108"/>
  <c r="G26" i="108"/>
  <c r="F155" i="108"/>
  <c r="F140" i="108"/>
  <c r="G190" i="108"/>
  <c r="F128" i="108"/>
  <c r="F175" i="108"/>
  <c r="G172" i="108"/>
  <c r="F69" i="108"/>
  <c r="G160" i="108"/>
  <c r="F167" i="108"/>
  <c r="F44" i="108"/>
  <c r="G69" i="108"/>
  <c r="F50" i="108"/>
  <c r="F52" i="108"/>
  <c r="G193" i="108"/>
  <c r="F183" i="108"/>
  <c r="F122" i="108"/>
  <c r="G82" i="108"/>
  <c r="F132" i="108"/>
  <c r="F135" i="108"/>
  <c r="F136" i="108"/>
  <c r="F125" i="108"/>
  <c r="F185" i="108"/>
  <c r="F15" i="108"/>
  <c r="F85" i="108"/>
  <c r="F139" i="108"/>
  <c r="F21" i="108"/>
  <c r="G108" i="108"/>
  <c r="F74" i="108"/>
  <c r="F131" i="108"/>
  <c r="G152" i="108"/>
  <c r="F14" i="108"/>
  <c r="F47" i="108"/>
  <c r="G118" i="108"/>
  <c r="G47" i="108"/>
  <c r="F129" i="108"/>
  <c r="G72" i="108"/>
  <c r="G149" i="108"/>
  <c r="F97" i="108"/>
  <c r="F109" i="108"/>
  <c r="G132" i="108"/>
  <c r="F29" i="108"/>
  <c r="F116" i="108"/>
  <c r="F198" i="108"/>
  <c r="F176" i="108"/>
  <c r="F22" i="108"/>
  <c r="F7" i="108"/>
  <c r="F43" i="108"/>
  <c r="F13" i="108"/>
  <c r="F164" i="108"/>
  <c r="G39" i="108"/>
  <c r="G90" i="108"/>
  <c r="F108" i="108"/>
  <c r="F12" i="108"/>
  <c r="F165" i="108"/>
  <c r="F60" i="108"/>
  <c r="F182" i="108"/>
  <c r="G45" i="108"/>
  <c r="G153" i="108"/>
  <c r="F41" i="108"/>
  <c r="G59" i="108"/>
  <c r="G50" i="108"/>
  <c r="G12" i="108"/>
  <c r="G23" i="108"/>
  <c r="G86" i="108"/>
  <c r="G185" i="108"/>
  <c r="F101" i="108"/>
  <c r="G110" i="108"/>
  <c r="F84" i="108"/>
  <c r="F121" i="108"/>
  <c r="G175" i="108"/>
  <c r="G41" i="108"/>
  <c r="F31" i="108"/>
  <c r="G106" i="108"/>
  <c r="F46" i="108"/>
  <c r="G192" i="108"/>
  <c r="F113" i="108"/>
  <c r="G155" i="108"/>
  <c r="F36" i="108"/>
  <c r="G130" i="108"/>
  <c r="G68" i="108"/>
  <c r="G7" i="108"/>
  <c r="G150" i="108"/>
  <c r="G44" i="108"/>
  <c r="G21" i="108"/>
  <c r="G141" i="108"/>
  <c r="G156" i="108"/>
  <c r="G126" i="108"/>
  <c r="F163" i="108"/>
  <c r="F124" i="108"/>
  <c r="G30" i="108"/>
  <c r="F100" i="108"/>
  <c r="G157" i="108"/>
  <c r="F103" i="108"/>
  <c r="G144" i="108"/>
  <c r="F188" i="108"/>
  <c r="G161" i="108"/>
  <c r="F45" i="108"/>
  <c r="G92" i="108"/>
  <c r="G79" i="108"/>
  <c r="F192" i="108"/>
  <c r="G146" i="108"/>
  <c r="G113" i="108"/>
  <c r="G114" i="108"/>
  <c r="F67" i="108"/>
  <c r="G61" i="108"/>
  <c r="F79" i="108"/>
  <c r="G54" i="108"/>
  <c r="F30" i="108"/>
  <c r="G164" i="108"/>
  <c r="F112" i="108"/>
  <c r="G93" i="108"/>
  <c r="F149" i="108"/>
  <c r="G66" i="108"/>
  <c r="F117" i="108"/>
  <c r="F152" i="108"/>
  <c r="G194" i="108"/>
  <c r="G53" i="108"/>
  <c r="G197" i="108"/>
  <c r="G52" i="108"/>
  <c r="F151" i="108"/>
  <c r="G65" i="108"/>
  <c r="F38" i="108"/>
  <c r="F53" i="108"/>
  <c r="F189" i="108"/>
  <c r="F181" i="108"/>
  <c r="G35" i="108"/>
  <c r="F9" i="108"/>
  <c r="G166" i="108"/>
  <c r="F39" i="108"/>
  <c r="F59" i="108"/>
  <c r="G101" i="108"/>
  <c r="F91" i="108"/>
  <c r="G16" i="108"/>
  <c r="F102" i="108"/>
  <c r="F73" i="108"/>
  <c r="G135" i="108"/>
  <c r="G13" i="108"/>
  <c r="G62" i="108"/>
  <c r="F51" i="108"/>
  <c r="F35" i="108"/>
  <c r="G165" i="108"/>
  <c r="F171" i="108"/>
  <c r="F27" i="108"/>
  <c r="F78" i="108"/>
  <c r="F160" i="108"/>
  <c r="F83" i="108"/>
  <c r="F144" i="108"/>
  <c r="G163" i="108"/>
  <c r="F197" i="108"/>
  <c r="F96" i="108"/>
  <c r="G131" i="108"/>
  <c r="F110" i="108"/>
  <c r="F86" i="108"/>
  <c r="F114" i="108"/>
  <c r="F72" i="108"/>
  <c r="G162" i="108"/>
  <c r="G85" i="108"/>
  <c r="G40" i="108"/>
  <c r="F10" i="108"/>
  <c r="G100" i="108"/>
  <c r="F62" i="108"/>
  <c r="G125" i="108"/>
  <c r="G181" i="108"/>
  <c r="G15" i="108"/>
  <c r="G120" i="108"/>
  <c r="G177" i="108"/>
  <c r="F162" i="108"/>
  <c r="F130" i="108"/>
  <c r="G137" i="108"/>
  <c r="F23" i="108"/>
  <c r="F105" i="108"/>
  <c r="F169" i="108"/>
  <c r="G8" i="108"/>
  <c r="F184" i="108"/>
  <c r="F145" i="108"/>
  <c r="F126" i="108"/>
  <c r="F118" i="108"/>
  <c r="G97" i="108"/>
  <c r="G136" i="108"/>
  <c r="G36" i="108"/>
  <c r="G103" i="108"/>
  <c r="F61" i="108"/>
  <c r="G122" i="108"/>
  <c r="G60" i="108"/>
  <c r="F120" i="108"/>
  <c r="F65" i="108"/>
  <c r="F190" i="108"/>
  <c r="F40" i="108"/>
  <c r="F106" i="108"/>
  <c r="F8" i="108"/>
  <c r="G109" i="108"/>
  <c r="F137" i="108"/>
  <c r="G117" i="108"/>
  <c r="G51" i="108"/>
  <c r="G14" i="108"/>
  <c r="G31" i="108"/>
  <c r="F177" i="108"/>
  <c r="F89" i="108"/>
  <c r="G129" i="108"/>
  <c r="F172" i="108"/>
  <c r="G102" i="108"/>
  <c r="F154" i="108"/>
  <c r="G83" i="108"/>
  <c r="G199" i="108"/>
  <c r="F156" i="108"/>
  <c r="F93" i="108"/>
  <c r="G38" i="108"/>
  <c r="F146" i="108"/>
  <c r="F34" i="108"/>
  <c r="F58" i="108"/>
  <c r="F26" i="108"/>
  <c r="L3" i="107"/>
  <c r="J1" i="107"/>
  <c r="F68" i="108"/>
  <c r="F54" i="108"/>
  <c r="F150" i="108"/>
  <c r="F92" i="108"/>
  <c r="G22" i="108"/>
  <c r="G124" i="108"/>
  <c r="G84" i="108"/>
  <c r="G139" i="108"/>
  <c r="F187" i="108"/>
  <c r="G78" i="108"/>
  <c r="F157" i="108"/>
  <c r="G34" i="108"/>
  <c r="G173" i="108"/>
  <c r="F98" i="108"/>
  <c r="F82" i="108"/>
  <c r="G187" i="108" l="1"/>
  <c r="G151" i="108"/>
  <c r="G77" i="108"/>
  <c r="G116" i="108"/>
  <c r="G140" i="108"/>
  <c r="G105" i="108"/>
  <c r="G121" i="108"/>
  <c r="G91" i="108"/>
  <c r="G29" i="108"/>
  <c r="G154" i="108"/>
  <c r="G169" i="108"/>
  <c r="G198" i="108"/>
  <c r="G171" i="108"/>
  <c r="G9" i="108"/>
  <c r="G189" i="108"/>
  <c r="G188" i="108"/>
  <c r="G96" i="108"/>
  <c r="G58" i="108"/>
  <c r="G176" i="108"/>
  <c r="G112" i="108"/>
  <c r="G183" i="108"/>
  <c r="G167" i="108"/>
  <c r="G46" i="108"/>
  <c r="G145" i="108"/>
  <c r="G182" i="108"/>
  <c r="G98" i="108"/>
  <c r="G27" i="108"/>
  <c r="N3" i="107"/>
  <c r="L1" i="107"/>
  <c r="G67" i="108"/>
  <c r="G128" i="108"/>
  <c r="K1" i="107"/>
  <c r="M3" i="107"/>
  <c r="G74" i="108"/>
  <c r="H154" i="108" l="1"/>
  <c r="H162" i="108"/>
  <c r="H124" i="108"/>
  <c r="H197" i="108"/>
  <c r="H145" i="108"/>
  <c r="H128" i="108"/>
  <c r="H185" i="108"/>
  <c r="H23" i="108"/>
  <c r="H166" i="108"/>
  <c r="H151" i="108"/>
  <c r="H54" i="108"/>
  <c r="H60" i="108"/>
  <c r="H163" i="108"/>
  <c r="H12" i="108"/>
  <c r="H10" i="108"/>
  <c r="H116" i="108"/>
  <c r="H157" i="108"/>
  <c r="H77" i="108"/>
  <c r="H9" i="108"/>
  <c r="H16" i="108"/>
  <c r="H13" i="108"/>
  <c r="H173" i="108"/>
  <c r="H84" i="108"/>
  <c r="H160" i="108"/>
  <c r="H108" i="108"/>
  <c r="H86" i="108"/>
  <c r="H122" i="108"/>
  <c r="H69" i="108"/>
  <c r="H74" i="108"/>
  <c r="H137" i="108"/>
  <c r="H62" i="108"/>
  <c r="H149" i="108"/>
  <c r="H97" i="108"/>
  <c r="H26" i="108"/>
  <c r="H136" i="108"/>
  <c r="H121" i="108"/>
  <c r="H184" i="108"/>
  <c r="H50" i="108"/>
  <c r="H67" i="108"/>
  <c r="H194" i="108"/>
  <c r="H89" i="108"/>
  <c r="H90" i="108"/>
  <c r="H66" i="108"/>
  <c r="H40" i="108"/>
  <c r="H41" i="108"/>
  <c r="H14" i="108"/>
  <c r="H129" i="108"/>
  <c r="H44" i="108"/>
  <c r="H192" i="108"/>
  <c r="H53" i="108"/>
  <c r="H140" i="108"/>
  <c r="H150" i="108"/>
  <c r="H189" i="108"/>
  <c r="H132" i="108"/>
  <c r="H199" i="108"/>
  <c r="H22" i="108"/>
  <c r="H175" i="108"/>
  <c r="H92" i="108"/>
  <c r="H79" i="108"/>
  <c r="H30" i="108"/>
  <c r="H113" i="108"/>
  <c r="H181" i="108"/>
  <c r="H156" i="108"/>
  <c r="H103" i="108"/>
  <c r="H153" i="108"/>
  <c r="H31" i="108"/>
  <c r="H130" i="108"/>
  <c r="H139" i="108"/>
  <c r="H61" i="108"/>
  <c r="H100" i="108"/>
  <c r="H164" i="108"/>
  <c r="H39" i="108"/>
  <c r="H109" i="108"/>
  <c r="H182" i="108"/>
  <c r="H98" i="108"/>
  <c r="H125" i="108"/>
  <c r="H73" i="108"/>
  <c r="H161" i="108"/>
  <c r="I96" i="108"/>
  <c r="H52" i="108"/>
  <c r="H85" i="108"/>
  <c r="H188" i="108"/>
  <c r="H146" i="108"/>
  <c r="H46" i="108"/>
  <c r="H177" i="108"/>
  <c r="H82" i="108"/>
  <c r="H171" i="108"/>
  <c r="H152" i="108"/>
  <c r="H198" i="108"/>
  <c r="H21" i="108"/>
  <c r="H91" i="108"/>
  <c r="H131" i="108"/>
  <c r="H35" i="108"/>
  <c r="H120" i="108"/>
  <c r="H110" i="108"/>
  <c r="H135" i="108"/>
  <c r="H169" i="108"/>
  <c r="H78" i="108"/>
  <c r="H176" i="108"/>
  <c r="H102" i="108"/>
  <c r="H187" i="108"/>
  <c r="H72" i="108"/>
  <c r="H126" i="108"/>
  <c r="H34" i="108"/>
  <c r="H45" i="108"/>
  <c r="H83" i="108"/>
  <c r="H51" i="108"/>
  <c r="H118" i="108"/>
  <c r="H183" i="108"/>
  <c r="H106" i="108"/>
  <c r="H190" i="108"/>
  <c r="H65" i="108"/>
  <c r="H43" i="108"/>
  <c r="H144" i="108"/>
  <c r="H167" i="108"/>
  <c r="H141" i="108"/>
  <c r="H29" i="108"/>
  <c r="H47" i="108"/>
  <c r="H38" i="108"/>
  <c r="H68" i="108"/>
  <c r="H93" i="108"/>
  <c r="H155" i="108"/>
  <c r="H27" i="108"/>
  <c r="H7" i="108"/>
  <c r="H105" i="108"/>
  <c r="H96" i="108"/>
  <c r="H117" i="108"/>
  <c r="H112" i="108"/>
  <c r="H172" i="108"/>
  <c r="H193" i="108"/>
  <c r="H36" i="108"/>
  <c r="I193" i="108"/>
  <c r="H58" i="108"/>
  <c r="H15" i="108"/>
  <c r="H59" i="108"/>
  <c r="H8" i="108"/>
  <c r="H101" i="108"/>
  <c r="H165" i="108"/>
  <c r="I188" i="108"/>
  <c r="H114" i="108"/>
  <c r="M1" i="107"/>
  <c r="I173" i="108" s="1"/>
  <c r="O3" i="107"/>
  <c r="P3" i="107"/>
  <c r="N1" i="107"/>
  <c r="I163" i="108" l="1"/>
  <c r="I187" i="108"/>
  <c r="I131" i="108"/>
  <c r="I136" i="108"/>
  <c r="I157" i="108"/>
  <c r="I83" i="108"/>
  <c r="I98" i="108"/>
  <c r="I65" i="108"/>
  <c r="I161" i="108"/>
  <c r="I118" i="108"/>
  <c r="I47" i="108"/>
  <c r="I139" i="108"/>
  <c r="I34" i="108"/>
  <c r="R3" i="107"/>
  <c r="P1" i="107"/>
  <c r="J27" i="108" s="1"/>
  <c r="I13" i="108"/>
  <c r="I182" i="108"/>
  <c r="I31" i="108"/>
  <c r="O1" i="107"/>
  <c r="J90" i="108" s="1"/>
  <c r="Q3" i="107"/>
  <c r="J125" i="108"/>
  <c r="J153" i="108"/>
  <c r="I38" i="108"/>
  <c r="I112" i="108"/>
  <c r="J38" i="108"/>
  <c r="I8" i="108"/>
  <c r="J128" i="108"/>
  <c r="I72" i="108"/>
  <c r="I194" i="108"/>
  <c r="I84" i="108"/>
  <c r="J155" i="108"/>
  <c r="I124" i="108"/>
  <c r="I149" i="108"/>
  <c r="I40" i="108"/>
  <c r="I9" i="108"/>
  <c r="I30" i="108"/>
  <c r="J198" i="108"/>
  <c r="I160" i="108"/>
  <c r="I12" i="108"/>
  <c r="J103" i="108"/>
  <c r="J130" i="108"/>
  <c r="I105" i="108"/>
  <c r="J156" i="108"/>
  <c r="I152" i="108"/>
  <c r="J67" i="108"/>
  <c r="I109" i="108"/>
  <c r="J163" i="108"/>
  <c r="J116" i="108"/>
  <c r="I39" i="108"/>
  <c r="I93" i="108"/>
  <c r="I102" i="108"/>
  <c r="J150" i="108"/>
  <c r="J97" i="108"/>
  <c r="I129" i="108"/>
  <c r="J109" i="108"/>
  <c r="J68" i="108"/>
  <c r="I22" i="108"/>
  <c r="I54" i="108"/>
  <c r="I100" i="108"/>
  <c r="I69" i="108"/>
  <c r="I89" i="108"/>
  <c r="J146" i="108"/>
  <c r="I74" i="108"/>
  <c r="I137" i="108"/>
  <c r="J30" i="108"/>
  <c r="I199" i="108"/>
  <c r="J194" i="108"/>
  <c r="I198" i="108"/>
  <c r="I130" i="108"/>
  <c r="I114" i="108"/>
  <c r="J72" i="108"/>
  <c r="I15" i="108"/>
  <c r="I45" i="108"/>
  <c r="J121" i="108"/>
  <c r="I176" i="108"/>
  <c r="I53" i="108"/>
  <c r="I177" i="108"/>
  <c r="I110" i="108"/>
  <c r="J36" i="108"/>
  <c r="J69" i="108"/>
  <c r="J140" i="108"/>
  <c r="I62" i="108"/>
  <c r="J114" i="108"/>
  <c r="I61" i="108"/>
  <c r="J165" i="108"/>
  <c r="J47" i="108"/>
  <c r="I82" i="108"/>
  <c r="I46" i="108"/>
  <c r="I52" i="108"/>
  <c r="J181" i="108"/>
  <c r="I77" i="108"/>
  <c r="I192" i="108"/>
  <c r="I171" i="108"/>
  <c r="J152" i="108"/>
  <c r="I101" i="108"/>
  <c r="J35" i="108"/>
  <c r="J73" i="108"/>
  <c r="I7" i="108"/>
  <c r="I23" i="108"/>
  <c r="I79" i="108"/>
  <c r="I116" i="108"/>
  <c r="J131" i="108"/>
  <c r="J21" i="108"/>
  <c r="I181" i="108"/>
  <c r="J193" i="108"/>
  <c r="J117" i="108"/>
  <c r="I26" i="108"/>
  <c r="J106" i="108"/>
  <c r="J172" i="108"/>
  <c r="J126" i="108"/>
  <c r="I73" i="108"/>
  <c r="J93" i="108"/>
  <c r="J92" i="108"/>
  <c r="I92" i="108"/>
  <c r="I41" i="108"/>
  <c r="J190" i="108"/>
  <c r="I58" i="108"/>
  <c r="J84" i="108"/>
  <c r="J188" i="108"/>
  <c r="J46" i="108"/>
  <c r="J197" i="108"/>
  <c r="J192" i="108"/>
  <c r="J50" i="108"/>
  <c r="J136" i="108"/>
  <c r="J29" i="108"/>
  <c r="I185" i="108"/>
  <c r="J110" i="108"/>
  <c r="J139" i="108"/>
  <c r="J183" i="108"/>
  <c r="I151" i="108"/>
  <c r="I10" i="108"/>
  <c r="J144" i="108"/>
  <c r="J141" i="108"/>
  <c r="I27" i="108"/>
  <c r="I135" i="108"/>
  <c r="I50" i="108"/>
  <c r="I67" i="108"/>
  <c r="J52" i="108"/>
  <c r="J154" i="108"/>
  <c r="I117" i="108"/>
  <c r="J122" i="108"/>
  <c r="J51" i="108"/>
  <c r="I66" i="108"/>
  <c r="J79" i="108"/>
  <c r="J171" i="108"/>
  <c r="J166" i="108"/>
  <c r="J187" i="108"/>
  <c r="I128" i="108"/>
  <c r="J16" i="108"/>
  <c r="I145" i="108"/>
  <c r="I78" i="108"/>
  <c r="J86" i="108"/>
  <c r="J176" i="108"/>
  <c r="I121" i="108"/>
  <c r="I175" i="108"/>
  <c r="I51" i="108"/>
  <c r="I166" i="108"/>
  <c r="J9" i="108"/>
  <c r="J65" i="108"/>
  <c r="J12" i="108"/>
  <c r="I126" i="108"/>
  <c r="I68" i="108"/>
  <c r="J26" i="108"/>
  <c r="J15" i="108"/>
  <c r="I184" i="108"/>
  <c r="J13" i="108"/>
  <c r="J40" i="108"/>
  <c r="J175" i="108"/>
  <c r="J8" i="108"/>
  <c r="I153" i="108"/>
  <c r="J132" i="108"/>
  <c r="I21" i="108"/>
  <c r="I132" i="108"/>
  <c r="J167" i="108"/>
  <c r="J91" i="108"/>
  <c r="I122" i="108"/>
  <c r="J61" i="108"/>
  <c r="J129" i="108"/>
  <c r="J161" i="108"/>
  <c r="I197" i="108"/>
  <c r="J78" i="108"/>
  <c r="I60" i="108"/>
  <c r="I97" i="108"/>
  <c r="I14" i="108"/>
  <c r="I43" i="108"/>
  <c r="I91" i="108"/>
  <c r="I140" i="108"/>
  <c r="J77" i="108"/>
  <c r="J43" i="108"/>
  <c r="I106" i="108"/>
  <c r="J102" i="108"/>
  <c r="I29" i="108"/>
  <c r="J162" i="108"/>
  <c r="J199" i="108"/>
  <c r="I108" i="108"/>
  <c r="J83" i="108"/>
  <c r="I162" i="108"/>
  <c r="J151" i="108"/>
  <c r="I120" i="108"/>
  <c r="I165" i="108"/>
  <c r="J112" i="108"/>
  <c r="J85" i="108"/>
  <c r="J105" i="108"/>
  <c r="J82" i="108"/>
  <c r="I164" i="108"/>
  <c r="J60" i="108"/>
  <c r="J177" i="108"/>
  <c r="J96" i="108"/>
  <c r="I189" i="108"/>
  <c r="J58" i="108"/>
  <c r="I35" i="108"/>
  <c r="I113" i="108"/>
  <c r="I85" i="108"/>
  <c r="J41" i="108"/>
  <c r="J113" i="108"/>
  <c r="I44" i="108"/>
  <c r="I146" i="108"/>
  <c r="J89" i="108"/>
  <c r="J66" i="108"/>
  <c r="I169" i="108"/>
  <c r="J14" i="108"/>
  <c r="I150" i="108"/>
  <c r="I36" i="108"/>
  <c r="J74" i="108"/>
  <c r="I183" i="108"/>
  <c r="J108" i="108"/>
  <c r="I141" i="108"/>
  <c r="I16" i="108"/>
  <c r="J54" i="108"/>
  <c r="I155" i="108"/>
  <c r="I90" i="108"/>
  <c r="J169" i="108"/>
  <c r="J53" i="108"/>
  <c r="J7" i="108"/>
  <c r="I154" i="108"/>
  <c r="I103" i="108"/>
  <c r="I156" i="108"/>
  <c r="I86" i="108"/>
  <c r="I190" i="108"/>
  <c r="J34" i="108"/>
  <c r="I172" i="108"/>
  <c r="I167" i="108"/>
  <c r="J164" i="108"/>
  <c r="J31" i="108"/>
  <c r="I125" i="108"/>
  <c r="J185" i="108"/>
  <c r="I59" i="108"/>
  <c r="I144" i="108"/>
  <c r="J120" i="108" l="1"/>
  <c r="J98" i="108"/>
  <c r="J173" i="108"/>
  <c r="J184" i="108"/>
  <c r="J157" i="108"/>
  <c r="J45" i="108"/>
  <c r="J101" i="108"/>
  <c r="J10" i="108"/>
  <c r="J137" i="108"/>
  <c r="R1" i="107"/>
  <c r="T3" i="107"/>
  <c r="S3" i="107"/>
  <c r="Q1" i="107"/>
  <c r="K13" i="108" s="1"/>
  <c r="J23" i="108"/>
  <c r="J189" i="108"/>
  <c r="J100" i="108"/>
  <c r="K140" i="108"/>
  <c r="J145" i="108"/>
  <c r="J135" i="108"/>
  <c r="K153" i="108"/>
  <c r="J39" i="108"/>
  <c r="J160" i="108"/>
  <c r="K145" i="108" l="1"/>
  <c r="K45" i="108"/>
  <c r="K176" i="108"/>
  <c r="K108" i="108"/>
  <c r="K65" i="108"/>
  <c r="K38" i="108"/>
  <c r="K30" i="108"/>
  <c r="K182" i="108"/>
  <c r="K96" i="108"/>
  <c r="K35" i="108"/>
  <c r="K184" i="108"/>
  <c r="U3" i="107"/>
  <c r="S1" i="107"/>
  <c r="T1" i="107"/>
  <c r="V3" i="107"/>
  <c r="X3" i="107" l="1"/>
  <c r="V1" i="107"/>
  <c r="U1" i="107"/>
  <c r="W3" i="107"/>
  <c r="X1" i="107" l="1"/>
  <c r="Z3" i="107"/>
  <c r="W1" i="107"/>
  <c r="Y3" i="107"/>
  <c r="AB3" i="107" l="1"/>
  <c r="Z1" i="107"/>
  <c r="AA3" i="107"/>
  <c r="Y1" i="107"/>
  <c r="AB1" i="107" l="1"/>
  <c r="AD3" i="107"/>
  <c r="AA1" i="107"/>
  <c r="AC3" i="107"/>
  <c r="AF3" i="107" l="1"/>
  <c r="AD1" i="107"/>
  <c r="AC1" i="107"/>
  <c r="AE3" i="107"/>
  <c r="AG3" i="107" l="1"/>
  <c r="AE1" i="107"/>
  <c r="AF1" i="107"/>
  <c r="AH3" i="107"/>
  <c r="AH1" i="107" l="1"/>
  <c r="AJ3" i="107"/>
  <c r="AG1" i="107"/>
  <c r="AI3" i="107"/>
  <c r="AI1" i="107" l="1"/>
  <c r="AK3" i="107"/>
  <c r="AJ1" i="107"/>
  <c r="AL3" i="107"/>
  <c r="AL1" i="107" l="1"/>
  <c r="AN3" i="107"/>
  <c r="AK1" i="107"/>
  <c r="AM3" i="107"/>
  <c r="AO3" i="107" l="1"/>
  <c r="AM1" i="107"/>
  <c r="AP3" i="107"/>
  <c r="AN1" i="107"/>
  <c r="AP1" i="107" l="1"/>
  <c r="AR3" i="107"/>
  <c r="AO1" i="107"/>
  <c r="AQ3" i="107"/>
  <c r="AS3" i="107" l="1"/>
  <c r="AQ1" i="107"/>
  <c r="AR1" i="107"/>
  <c r="AT3" i="107"/>
  <c r="AT1" i="107" l="1"/>
  <c r="AV3" i="107"/>
  <c r="AU3" i="107"/>
  <c r="AS1" i="107"/>
  <c r="AU1" i="107" l="1"/>
  <c r="AW3" i="107"/>
  <c r="AV1" i="107"/>
  <c r="AX3" i="107"/>
  <c r="AX1" i="107" l="1"/>
  <c r="AZ3" i="107"/>
  <c r="AY3" i="107"/>
  <c r="AW1" i="107"/>
  <c r="AY1" i="107" l="1"/>
  <c r="BA3" i="107"/>
  <c r="BB3" i="107"/>
  <c r="AZ1" i="107"/>
  <c r="BC3" i="107" l="1"/>
  <c r="BA1" i="107"/>
  <c r="BB1" i="107"/>
  <c r="BD3" i="107"/>
  <c r="BF3" i="107" l="1"/>
  <c r="BD1" i="107"/>
  <c r="BE3" i="107"/>
  <c r="BC1" i="107"/>
  <c r="BE1" i="107" l="1"/>
  <c r="BG3" i="107"/>
  <c r="BH3" i="107"/>
  <c r="BF1" i="107"/>
  <c r="BH1" i="107" l="1"/>
  <c r="BJ3" i="107"/>
  <c r="BG1" i="107"/>
  <c r="BI3" i="107"/>
  <c r="BI1" i="107" l="1"/>
  <c r="BK3" i="107"/>
  <c r="BJ1" i="107"/>
  <c r="BL3" i="107"/>
  <c r="BM3" i="107" l="1"/>
  <c r="BK1" i="107"/>
  <c r="BL1" i="107"/>
  <c r="BN3" i="107"/>
  <c r="BO3" i="107" l="1"/>
  <c r="BM1" i="107"/>
  <c r="BN1" i="107"/>
  <c r="BP3" i="107"/>
  <c r="BR3" i="107" l="1"/>
  <c r="BP1" i="107"/>
  <c r="BO1" i="107"/>
  <c r="BQ3" i="107"/>
  <c r="BQ1" i="107" l="1"/>
  <c r="BS3" i="107"/>
  <c r="BR1" i="107"/>
  <c r="BT3" i="107"/>
  <c r="BT1" i="107" l="1"/>
  <c r="BV3" i="107"/>
  <c r="BS1" i="107"/>
  <c r="BU3" i="107"/>
  <c r="BV1" i="107" l="1"/>
  <c r="BX3" i="107"/>
  <c r="BW3" i="107"/>
  <c r="BW1" i="107" s="1"/>
  <c r="BU1" i="107"/>
  <c r="BX1" i="107" l="1"/>
  <c r="AB10" i="108"/>
  <c r="AE182" i="108"/>
  <c r="Q132" i="108"/>
  <c r="R129" i="108"/>
  <c r="AE183" i="108"/>
  <c r="K183" i="108"/>
  <c r="AE149" i="108"/>
  <c r="X100" i="108"/>
  <c r="AC172" i="108"/>
  <c r="S110" i="108"/>
  <c r="Z83" i="108"/>
  <c r="Q105" i="108"/>
  <c r="J22" i="108"/>
  <c r="AC155" i="108"/>
  <c r="S106" i="108"/>
  <c r="P155" i="108"/>
  <c r="R167" i="108"/>
  <c r="AE162" i="108"/>
  <c r="Z77" i="108"/>
  <c r="X152" i="108"/>
  <c r="AE171" i="108"/>
  <c r="AA132" i="108"/>
  <c r="P61" i="108"/>
  <c r="N199" i="108"/>
  <c r="AD21" i="108"/>
  <c r="AE187" i="108"/>
  <c r="O149" i="108"/>
  <c r="X60" i="108"/>
  <c r="X182" i="108"/>
  <c r="AD68" i="108"/>
  <c r="V103" i="108"/>
  <c r="Y68" i="108"/>
  <c r="AE155" i="108"/>
  <c r="V68" i="108"/>
  <c r="U184" i="108"/>
  <c r="T12" i="108"/>
  <c r="R131" i="108"/>
  <c r="AA171" i="108"/>
  <c r="P185" i="108"/>
  <c r="X73" i="108"/>
  <c r="S187" i="108"/>
  <c r="Q16" i="108"/>
  <c r="V101" i="108"/>
  <c r="V34" i="108"/>
  <c r="V197" i="108"/>
  <c r="X166" i="108"/>
  <c r="W185" i="108"/>
  <c r="U54" i="108"/>
  <c r="U199" i="108"/>
  <c r="AC53" i="108"/>
  <c r="T106" i="108"/>
  <c r="K74" i="108"/>
  <c r="M152" i="108"/>
  <c r="R110" i="108"/>
  <c r="M126" i="108"/>
  <c r="Q137" i="108"/>
  <c r="X7" i="108"/>
  <c r="N39" i="108"/>
  <c r="Z40" i="108"/>
  <c r="L77" i="108"/>
  <c r="AA54" i="108"/>
  <c r="Z58" i="108"/>
  <c r="W163" i="108"/>
  <c r="M40" i="108"/>
  <c r="P67" i="108"/>
  <c r="O132" i="108"/>
  <c r="W109" i="108"/>
  <c r="AC10" i="108"/>
  <c r="R10" i="108"/>
  <c r="M164" i="108"/>
  <c r="AB145" i="108"/>
  <c r="T197" i="108"/>
  <c r="V97" i="108"/>
  <c r="V160" i="108"/>
  <c r="P136" i="108"/>
  <c r="R26" i="108"/>
  <c r="O154" i="108"/>
  <c r="AB105" i="108"/>
  <c r="R145" i="108"/>
  <c r="T62" i="108"/>
  <c r="U165" i="108"/>
  <c r="R149" i="108"/>
  <c r="AA90" i="108"/>
  <c r="S12" i="108"/>
  <c r="AB132" i="108"/>
  <c r="M198" i="108"/>
  <c r="O51" i="108"/>
  <c r="X165" i="108"/>
  <c r="M79" i="108"/>
  <c r="O141" i="108"/>
  <c r="U44" i="108"/>
  <c r="W40" i="108"/>
  <c r="O155" i="108"/>
  <c r="X164" i="108"/>
  <c r="S169" i="108"/>
  <c r="U121" i="108"/>
  <c r="X15" i="108"/>
  <c r="AD141" i="108"/>
  <c r="P157" i="108"/>
  <c r="AB69" i="108"/>
  <c r="P46" i="108"/>
  <c r="O90" i="108"/>
  <c r="X172" i="108"/>
  <c r="AA66" i="108"/>
  <c r="L91" i="108"/>
  <c r="W53" i="108"/>
  <c r="L155" i="108"/>
  <c r="Z8" i="108"/>
  <c r="AC79" i="108"/>
  <c r="V58" i="108"/>
  <c r="S21" i="108"/>
  <c r="O106" i="108"/>
  <c r="R188" i="108"/>
  <c r="AC8" i="108"/>
  <c r="Z173" i="108"/>
  <c r="N40" i="108"/>
  <c r="Q172" i="108"/>
  <c r="O61" i="108"/>
  <c r="Y91" i="108"/>
  <c r="AA129" i="108"/>
  <c r="L50" i="108"/>
  <c r="Y120" i="108"/>
  <c r="AA150" i="108"/>
  <c r="Q175" i="108"/>
  <c r="Q97" i="108"/>
  <c r="X161" i="108"/>
  <c r="AA97" i="108"/>
  <c r="K10" i="108"/>
  <c r="N102" i="108"/>
  <c r="O78" i="108"/>
  <c r="AC77" i="108"/>
  <c r="Z187" i="108"/>
  <c r="V66" i="108"/>
  <c r="AA13" i="108"/>
  <c r="AE103" i="108"/>
  <c r="R86" i="108"/>
  <c r="L188" i="108"/>
  <c r="Q69" i="108"/>
  <c r="U140" i="108"/>
  <c r="N163" i="108"/>
  <c r="N120" i="108"/>
  <c r="X86" i="108"/>
  <c r="L181" i="108"/>
  <c r="V96" i="108"/>
  <c r="Y118" i="108"/>
  <c r="Z192" i="108"/>
  <c r="Q120" i="108"/>
  <c r="L117" i="108"/>
  <c r="T8" i="108"/>
  <c r="P161" i="108"/>
  <c r="L10" i="108"/>
  <c r="U26" i="108"/>
  <c r="AD29" i="108"/>
  <c r="AC84" i="108"/>
  <c r="M52" i="108"/>
  <c r="L131" i="108"/>
  <c r="AD66" i="108"/>
  <c r="Z136" i="108"/>
  <c r="AA58" i="108"/>
  <c r="Y155" i="108"/>
  <c r="R77" i="108"/>
  <c r="AD172" i="108"/>
  <c r="Y14" i="108"/>
  <c r="R113" i="108"/>
  <c r="M45" i="108"/>
  <c r="Q109" i="108"/>
  <c r="P96" i="108"/>
  <c r="W167" i="108"/>
  <c r="AC86" i="108"/>
  <c r="U8" i="108"/>
  <c r="S100" i="108"/>
  <c r="O145" i="108"/>
  <c r="R68" i="108"/>
  <c r="Q8" i="108"/>
  <c r="AB84" i="108"/>
  <c r="Q54" i="108"/>
  <c r="R8" i="108"/>
  <c r="AB167" i="108"/>
  <c r="L98" i="108"/>
  <c r="K61" i="108"/>
  <c r="R47" i="108"/>
  <c r="O58" i="108"/>
  <c r="L194" i="108"/>
  <c r="L161" i="108"/>
  <c r="R190" i="108"/>
  <c r="Q62" i="108"/>
  <c r="Q113" i="108"/>
  <c r="L146" i="108"/>
  <c r="O144" i="108"/>
  <c r="W116" i="108"/>
  <c r="AA160" i="108"/>
  <c r="M117" i="108"/>
  <c r="AE116" i="108"/>
  <c r="Y156" i="108"/>
  <c r="AD173" i="108"/>
  <c r="W194" i="108"/>
  <c r="Z116" i="108"/>
  <c r="K53" i="108"/>
  <c r="N192" i="108"/>
  <c r="O67" i="108"/>
  <c r="V184" i="108"/>
  <c r="X198" i="108"/>
  <c r="Y131" i="108"/>
  <c r="Y102" i="108"/>
  <c r="T166" i="108"/>
  <c r="AE62" i="108"/>
  <c r="K16" i="108"/>
  <c r="AD44" i="108"/>
  <c r="AC167" i="108"/>
  <c r="M65" i="108"/>
  <c r="T175" i="108"/>
  <c r="N91" i="108"/>
  <c r="Y136" i="108"/>
  <c r="X98" i="108"/>
  <c r="Q108" i="108"/>
  <c r="L34" i="108"/>
  <c r="V100" i="108"/>
  <c r="K84" i="108"/>
  <c r="T83" i="108"/>
  <c r="U85" i="108"/>
  <c r="AB66" i="108"/>
  <c r="S105" i="108"/>
  <c r="M124" i="108"/>
  <c r="K82" i="108"/>
  <c r="R144" i="108"/>
  <c r="R89" i="108"/>
  <c r="R197" i="108"/>
  <c r="W12" i="108"/>
  <c r="N27" i="108"/>
  <c r="O184" i="108"/>
  <c r="R184" i="108"/>
  <c r="AE82" i="108"/>
  <c r="P93" i="108"/>
  <c r="S59" i="108"/>
  <c r="AC16" i="108"/>
  <c r="N182" i="108"/>
  <c r="O83" i="108"/>
  <c r="L199" i="108"/>
  <c r="X153" i="108"/>
  <c r="O125" i="108"/>
  <c r="W73" i="108"/>
  <c r="R172" i="108"/>
  <c r="K173" i="108"/>
  <c r="W193" i="108"/>
  <c r="V135" i="108"/>
  <c r="Z185" i="108"/>
  <c r="K189" i="108"/>
  <c r="AE176" i="108"/>
  <c r="R35" i="108"/>
  <c r="V185" i="108"/>
  <c r="K172" i="108"/>
  <c r="N50" i="108"/>
  <c r="L40" i="108"/>
  <c r="K121" i="108"/>
  <c r="AE101" i="108"/>
  <c r="S116" i="108"/>
  <c r="T68" i="108"/>
  <c r="AD156" i="108"/>
  <c r="AD84" i="108"/>
  <c r="P132" i="108"/>
  <c r="M110" i="108"/>
  <c r="P114" i="108"/>
  <c r="AE73" i="108"/>
  <c r="M153" i="108"/>
  <c r="K164" i="108"/>
  <c r="U38" i="108"/>
  <c r="K68" i="108"/>
  <c r="S194" i="108"/>
  <c r="X79" i="108"/>
  <c r="Z193" i="108"/>
  <c r="AC125" i="108"/>
  <c r="O182" i="108"/>
  <c r="Z38" i="108"/>
  <c r="AA172" i="108"/>
  <c r="L106" i="108"/>
  <c r="V153" i="108"/>
  <c r="V116" i="108"/>
  <c r="K8" i="108"/>
  <c r="U35" i="108"/>
  <c r="Z7" i="108"/>
  <c r="P66" i="108"/>
  <c r="T192" i="108"/>
  <c r="O7" i="108"/>
  <c r="O102" i="108"/>
  <c r="Z129" i="108"/>
  <c r="K190" i="108"/>
  <c r="AA7" i="108"/>
  <c r="X90" i="108"/>
  <c r="T65" i="108"/>
  <c r="AC50" i="108"/>
  <c r="L189" i="108"/>
  <c r="S151" i="108"/>
  <c r="P156" i="108"/>
  <c r="AA128" i="108"/>
  <c r="U46" i="108"/>
  <c r="AB77" i="108"/>
  <c r="AB184" i="108"/>
  <c r="V161" i="108"/>
  <c r="R182" i="108"/>
  <c r="S155" i="108"/>
  <c r="K122" i="108"/>
  <c r="K72" i="108"/>
  <c r="T118" i="108"/>
  <c r="R73" i="108"/>
  <c r="Z117" i="108"/>
  <c r="W30" i="108"/>
  <c r="AD136" i="108"/>
  <c r="K156" i="108"/>
  <c r="L90" i="108"/>
  <c r="AA108" i="108"/>
  <c r="Y29" i="108"/>
  <c r="K31" i="108"/>
  <c r="Y144" i="108"/>
  <c r="O135" i="108"/>
  <c r="N22" i="108"/>
  <c r="M72" i="108"/>
  <c r="AA140" i="108"/>
  <c r="Q128" i="108"/>
  <c r="K152" i="108"/>
  <c r="O112" i="108"/>
  <c r="O47" i="108"/>
  <c r="Y192" i="108"/>
  <c r="M69" i="108"/>
  <c r="AC175" i="108"/>
  <c r="AA105" i="108"/>
  <c r="AA185" i="108"/>
  <c r="K144" i="108"/>
  <c r="Q126" i="108"/>
  <c r="U175" i="108"/>
  <c r="U131" i="108"/>
  <c r="K27" i="108"/>
  <c r="M188" i="108"/>
  <c r="Q44" i="108"/>
  <c r="AD36" i="108"/>
  <c r="L69" i="108"/>
  <c r="S46" i="108"/>
  <c r="O52" i="108"/>
  <c r="AA189" i="108"/>
  <c r="L153" i="108"/>
  <c r="O41" i="108"/>
  <c r="Q77" i="108"/>
  <c r="P16" i="108"/>
  <c r="N177" i="108"/>
  <c r="S162" i="108"/>
  <c r="T145" i="108"/>
  <c r="W176" i="108"/>
  <c r="X129" i="108"/>
  <c r="Z152" i="108"/>
  <c r="S43" i="108"/>
  <c r="M166" i="108"/>
  <c r="W172" i="108"/>
  <c r="Z82" i="108"/>
  <c r="AA188" i="108"/>
  <c r="AD177" i="108"/>
  <c r="S65" i="108"/>
  <c r="T114" i="108"/>
  <c r="V154" i="108"/>
  <c r="N181" i="108"/>
  <c r="N176" i="108"/>
  <c r="AD100" i="108"/>
  <c r="X139" i="108"/>
  <c r="O74" i="108"/>
  <c r="U102" i="108"/>
  <c r="AB67" i="108"/>
  <c r="W177" i="108"/>
  <c r="AD157" i="108"/>
  <c r="Q96" i="108"/>
  <c r="Z50" i="108"/>
  <c r="L31" i="108"/>
  <c r="L78" i="108"/>
  <c r="M175" i="108"/>
  <c r="AD46" i="108"/>
  <c r="AE46" i="108"/>
  <c r="AC34" i="108"/>
  <c r="N184" i="108"/>
  <c r="K34" i="108"/>
  <c r="M109" i="108"/>
  <c r="V125" i="108"/>
  <c r="R82" i="108"/>
  <c r="Y162" i="108"/>
  <c r="O197" i="108"/>
  <c r="M68" i="108"/>
  <c r="T171" i="108"/>
  <c r="Q91" i="108"/>
  <c r="Z177" i="108"/>
  <c r="Z176" i="108"/>
  <c r="O34" i="108"/>
  <c r="M53" i="108"/>
  <c r="S125" i="108"/>
  <c r="L53" i="108"/>
  <c r="P82" i="108"/>
  <c r="AD189" i="108"/>
  <c r="AC165" i="108"/>
  <c r="T35" i="108"/>
  <c r="T121" i="108"/>
  <c r="AA79" i="108"/>
  <c r="AC121" i="108"/>
  <c r="T150" i="108"/>
  <c r="T116" i="108"/>
  <c r="AC83" i="108"/>
  <c r="Y67" i="108"/>
  <c r="S60" i="108"/>
  <c r="Q10" i="108"/>
  <c r="Q152" i="108"/>
  <c r="L54" i="108"/>
  <c r="AB149" i="108"/>
  <c r="Y84" i="108"/>
  <c r="K47" i="108"/>
  <c r="K175" i="108"/>
  <c r="P65" i="108"/>
  <c r="S26" i="108"/>
  <c r="N10" i="108"/>
  <c r="P59" i="108"/>
  <c r="N85" i="108"/>
  <c r="AB141" i="108"/>
  <c r="R116" i="108"/>
  <c r="Y12" i="108"/>
  <c r="R50" i="108"/>
  <c r="Y150" i="108"/>
  <c r="R152" i="108"/>
  <c r="M22" i="108"/>
  <c r="S74" i="108"/>
  <c r="L139" i="108"/>
  <c r="P181" i="108"/>
  <c r="W8" i="108"/>
  <c r="Y7" i="108"/>
  <c r="Y197" i="108"/>
  <c r="V181" i="108"/>
  <c r="U36" i="108"/>
  <c r="N193" i="108"/>
  <c r="AD153" i="108"/>
  <c r="W96" i="108"/>
  <c r="AD129" i="108"/>
  <c r="Z44" i="108"/>
  <c r="P113" i="108"/>
  <c r="AA163" i="108"/>
  <c r="O82" i="108"/>
  <c r="M135" i="108"/>
  <c r="L184" i="108"/>
  <c r="W13" i="108"/>
  <c r="M93" i="108"/>
  <c r="N16" i="108"/>
  <c r="P98" i="108"/>
  <c r="AE167" i="108"/>
  <c r="R155" i="108"/>
  <c r="Z184" i="108"/>
  <c r="AB152" i="108"/>
  <c r="M92" i="108"/>
  <c r="AD152" i="108"/>
  <c r="AB12" i="108"/>
  <c r="W36" i="108"/>
  <c r="V89" i="108"/>
  <c r="AC100" i="108"/>
  <c r="Y114" i="108"/>
  <c r="P117" i="108"/>
  <c r="V190" i="108"/>
  <c r="U13" i="108"/>
  <c r="W54" i="108"/>
  <c r="AE84" i="108"/>
  <c r="R96" i="108"/>
  <c r="R97" i="108"/>
  <c r="O45" i="108"/>
  <c r="O153" i="108"/>
  <c r="L89" i="108"/>
  <c r="K22" i="108"/>
  <c r="AC101" i="108"/>
  <c r="R9" i="108"/>
  <c r="P183" i="108"/>
  <c r="Y58" i="108"/>
  <c r="Q79" i="108"/>
  <c r="AA51" i="108"/>
  <c r="R66" i="108"/>
  <c r="P85" i="108"/>
  <c r="Q59" i="108"/>
  <c r="AC36" i="108"/>
  <c r="Y10" i="108"/>
  <c r="P165" i="108"/>
  <c r="T9" i="108"/>
  <c r="L79" i="108"/>
  <c r="L156" i="108"/>
  <c r="Y164" i="108"/>
  <c r="X66" i="108"/>
  <c r="AA27" i="108"/>
  <c r="M13" i="108"/>
  <c r="Q35" i="108"/>
  <c r="AD38" i="108"/>
  <c r="Q51" i="108"/>
  <c r="AE146" i="108"/>
  <c r="R100" i="108"/>
  <c r="W155" i="108"/>
  <c r="AA120" i="108"/>
  <c r="L82" i="108"/>
  <c r="J124" i="108"/>
  <c r="O69" i="108"/>
  <c r="M89" i="108"/>
  <c r="K128" i="108"/>
  <c r="AC96" i="108"/>
  <c r="J182" i="108"/>
  <c r="AC35" i="108"/>
  <c r="M122" i="108"/>
  <c r="AE124" i="108"/>
  <c r="O92" i="108"/>
  <c r="X157" i="108"/>
  <c r="V74" i="108"/>
  <c r="K98" i="108"/>
  <c r="Q41" i="108"/>
  <c r="M167" i="108"/>
  <c r="X96" i="108"/>
  <c r="X141" i="108"/>
  <c r="Y96" i="108"/>
  <c r="R58" i="108"/>
  <c r="T156" i="108"/>
  <c r="J149" i="108"/>
  <c r="L124" i="108"/>
  <c r="W120" i="108"/>
  <c r="R79" i="108"/>
  <c r="V59" i="108"/>
  <c r="AC183" i="108"/>
  <c r="W169" i="108"/>
  <c r="Y167" i="108"/>
  <c r="AC105" i="108"/>
  <c r="M29" i="108"/>
  <c r="W86" i="108"/>
  <c r="Z101" i="108"/>
  <c r="S177" i="108"/>
  <c r="Z172" i="108"/>
  <c r="V183" i="108"/>
  <c r="V129" i="108"/>
  <c r="Z198" i="108"/>
  <c r="W78" i="108"/>
  <c r="W51" i="108"/>
  <c r="AA124" i="108"/>
  <c r="AD77" i="108"/>
  <c r="M82" i="108"/>
  <c r="AD122" i="108"/>
  <c r="Z27" i="108"/>
  <c r="L198" i="108"/>
  <c r="Z100" i="108"/>
  <c r="Q101" i="108"/>
  <c r="O162" i="108"/>
  <c r="L169" i="108"/>
  <c r="Z114" i="108"/>
  <c r="AD102" i="108"/>
  <c r="U177" i="108"/>
  <c r="O128" i="108"/>
  <c r="X113" i="108"/>
  <c r="AB44" i="108"/>
  <c r="K39" i="108"/>
  <c r="AD169" i="108"/>
  <c r="Z161" i="108"/>
  <c r="Y83" i="108"/>
  <c r="R41" i="108"/>
  <c r="M146" i="108"/>
  <c r="V78" i="108"/>
  <c r="N105" i="108"/>
  <c r="AA144" i="108"/>
  <c r="S69" i="108"/>
  <c r="AB169" i="108"/>
  <c r="M51" i="108"/>
  <c r="AC161" i="108"/>
  <c r="AB51" i="108"/>
  <c r="AA83" i="108"/>
  <c r="AB163" i="108"/>
  <c r="N82" i="108"/>
  <c r="AE172" i="108"/>
  <c r="O40" i="108"/>
  <c r="P153" i="108"/>
  <c r="U125" i="108"/>
  <c r="Q199" i="108"/>
  <c r="Q124" i="108"/>
  <c r="L68" i="108"/>
  <c r="K23" i="108"/>
  <c r="O16" i="108"/>
  <c r="N31" i="108"/>
  <c r="S109" i="108"/>
  <c r="K7" i="108"/>
  <c r="AA40" i="108"/>
  <c r="X173" i="108"/>
  <c r="X26" i="108"/>
  <c r="Z171" i="108"/>
  <c r="Y128" i="108"/>
  <c r="X12" i="108"/>
  <c r="O31" i="108"/>
  <c r="V40" i="108"/>
  <c r="AC188" i="108"/>
  <c r="U82" i="108"/>
  <c r="Y52" i="108"/>
  <c r="M114" i="108"/>
  <c r="W66" i="108"/>
  <c r="Y8" i="108"/>
  <c r="R92" i="108"/>
  <c r="Z149" i="108"/>
  <c r="Z109" i="108"/>
  <c r="N128" i="108"/>
  <c r="AA98" i="108"/>
  <c r="T66" i="108"/>
  <c r="S15" i="108"/>
  <c r="V121" i="108"/>
  <c r="AA141" i="108"/>
  <c r="W171" i="108"/>
  <c r="W23" i="108"/>
  <c r="N69" i="108"/>
  <c r="R13" i="108"/>
  <c r="L144" i="108"/>
  <c r="U86" i="108"/>
  <c r="P26" i="108"/>
  <c r="Z61" i="108"/>
  <c r="T7" i="108"/>
  <c r="R98" i="108"/>
  <c r="P176" i="108"/>
  <c r="Z140" i="108"/>
  <c r="O199" i="108"/>
  <c r="Q27" i="108"/>
  <c r="AD164" i="108"/>
  <c r="R136" i="108"/>
  <c r="X155" i="108"/>
  <c r="L154" i="108"/>
  <c r="AD109" i="108"/>
  <c r="U128" i="108"/>
  <c r="M177" i="108"/>
  <c r="Z122" i="108"/>
  <c r="AA23" i="108"/>
  <c r="K29" i="108"/>
  <c r="O60" i="108"/>
  <c r="L83" i="108"/>
  <c r="S78" i="108"/>
  <c r="U182" i="108"/>
  <c r="X38" i="108"/>
  <c r="P105" i="108"/>
  <c r="K163" i="108"/>
  <c r="Z9" i="108"/>
  <c r="W52" i="108"/>
  <c r="Y100" i="108"/>
  <c r="AD53" i="108"/>
  <c r="AA192" i="108"/>
  <c r="T187" i="108"/>
  <c r="T109" i="108"/>
  <c r="K117" i="108"/>
  <c r="R44" i="108"/>
  <c r="M176" i="108"/>
  <c r="AD91" i="108"/>
  <c r="X77" i="108"/>
  <c r="M113" i="108"/>
  <c r="S165" i="108"/>
  <c r="AC152" i="108"/>
  <c r="AC59" i="108"/>
  <c r="Z120" i="108"/>
  <c r="W128" i="108"/>
  <c r="P120" i="108"/>
  <c r="R105" i="108"/>
  <c r="S8" i="108"/>
  <c r="U189" i="108"/>
  <c r="O27" i="108"/>
  <c r="X52" i="108"/>
  <c r="AB190" i="108"/>
  <c r="X160" i="108"/>
  <c r="Y129" i="108"/>
  <c r="S176" i="108"/>
  <c r="AD121" i="108"/>
  <c r="M105" i="108"/>
  <c r="AE177" i="108"/>
  <c r="Z47" i="108"/>
  <c r="W50" i="108"/>
  <c r="X154" i="108"/>
  <c r="K92" i="108"/>
  <c r="T167" i="108"/>
  <c r="Z121" i="108"/>
  <c r="O84" i="108"/>
  <c r="AB97" i="108"/>
  <c r="AE53" i="108"/>
  <c r="O137" i="108"/>
  <c r="V50" i="108"/>
  <c r="S114" i="108"/>
  <c r="U197" i="108"/>
  <c r="P8" i="108"/>
  <c r="N144" i="108"/>
  <c r="K197" i="108"/>
  <c r="V29" i="108"/>
  <c r="T93" i="108"/>
  <c r="Z108" i="108"/>
  <c r="K52" i="108"/>
  <c r="N122" i="108"/>
  <c r="W117" i="108"/>
  <c r="R34" i="108"/>
  <c r="R164" i="108"/>
  <c r="AA41" i="108"/>
  <c r="AA125" i="108"/>
  <c r="Q52" i="108"/>
  <c r="K44" i="108"/>
  <c r="V128" i="108"/>
  <c r="X9" i="108"/>
  <c r="U96" i="108"/>
  <c r="X50" i="108"/>
  <c r="AA161" i="108"/>
  <c r="AB175" i="108"/>
  <c r="K77" i="108"/>
  <c r="M162" i="108"/>
  <c r="Y34" i="108"/>
  <c r="N175" i="108"/>
  <c r="O36" i="108"/>
  <c r="N9" i="108"/>
  <c r="AB38" i="108"/>
  <c r="S84" i="108"/>
  <c r="P145" i="108"/>
  <c r="R36" i="108"/>
  <c r="R156" i="108"/>
  <c r="P52" i="108"/>
  <c r="K135" i="108"/>
  <c r="V46" i="108"/>
  <c r="O93" i="108"/>
  <c r="AB89" i="108"/>
  <c r="Q150" i="108"/>
  <c r="AE145" i="108"/>
  <c r="L176" i="108"/>
  <c r="AB110" i="108"/>
  <c r="Y163" i="108"/>
  <c r="Q177" i="108"/>
  <c r="R153" i="108"/>
  <c r="Y62" i="108"/>
  <c r="W181" i="108"/>
  <c r="M16" i="108"/>
  <c r="R154" i="108"/>
  <c r="Y101" i="108"/>
  <c r="W164" i="108"/>
  <c r="Z146" i="108"/>
  <c r="U27" i="108"/>
  <c r="AB93" i="108"/>
  <c r="Y190" i="108"/>
  <c r="W34" i="108"/>
  <c r="AD58" i="108"/>
  <c r="N171" i="108"/>
  <c r="Z150" i="108"/>
  <c r="S38" i="108"/>
  <c r="V171" i="108"/>
  <c r="M23" i="108"/>
  <c r="W145" i="108"/>
  <c r="W144" i="108"/>
  <c r="P15" i="108"/>
  <c r="T47" i="108"/>
  <c r="K54" i="108"/>
  <c r="AC122" i="108"/>
  <c r="AA96" i="108"/>
  <c r="L136" i="108"/>
  <c r="S146" i="108"/>
  <c r="M182" i="108"/>
  <c r="AE102" i="108"/>
  <c r="N108" i="108"/>
  <c r="AC177" i="108"/>
  <c r="W173" i="108"/>
  <c r="M26" i="108"/>
  <c r="U21" i="108"/>
  <c r="L165" i="108"/>
  <c r="X121" i="108"/>
  <c r="L46" i="108"/>
  <c r="Y169" i="108"/>
  <c r="AD89" i="108"/>
  <c r="Q116" i="108"/>
  <c r="J44" i="108"/>
  <c r="AB73" i="108"/>
  <c r="O65" i="108"/>
  <c r="AC41" i="108"/>
  <c r="P89" i="108"/>
  <c r="L116" i="108"/>
  <c r="N137" i="108"/>
  <c r="AD193" i="108"/>
  <c r="L145" i="108"/>
  <c r="O54" i="108"/>
  <c r="Q125" i="108"/>
  <c r="P77" i="108"/>
  <c r="AB85" i="108"/>
  <c r="X140" i="108"/>
  <c r="AE173" i="108"/>
  <c r="L112" i="108"/>
  <c r="V149" i="108"/>
  <c r="K150" i="108"/>
  <c r="N185" i="108"/>
  <c r="K79" i="108"/>
  <c r="W72" i="108"/>
  <c r="Y184" i="108"/>
  <c r="AE26" i="108"/>
  <c r="X89" i="108"/>
  <c r="N51" i="108"/>
  <c r="AD86" i="108"/>
  <c r="K36" i="108"/>
  <c r="T113" i="108"/>
  <c r="L164" i="108"/>
  <c r="AA135" i="108"/>
  <c r="AE52" i="108"/>
  <c r="M120" i="108"/>
  <c r="X189" i="108"/>
  <c r="M60" i="108"/>
  <c r="K21" i="108"/>
  <c r="R46" i="108"/>
  <c r="Q162" i="108"/>
  <c r="P146" i="108"/>
  <c r="Y122" i="108"/>
  <c r="AE189" i="108"/>
  <c r="Z197" i="108"/>
  <c r="U157" i="108"/>
  <c r="S144" i="108"/>
  <c r="R125" i="108"/>
  <c r="U192" i="108"/>
  <c r="K199" i="108"/>
  <c r="W126" i="108"/>
  <c r="AC9" i="108"/>
  <c r="N53" i="108"/>
  <c r="V194" i="108"/>
  <c r="S153" i="108"/>
  <c r="Y86" i="108"/>
  <c r="Q139" i="108"/>
  <c r="P189" i="108"/>
  <c r="AD145" i="108"/>
  <c r="Q141" i="108"/>
  <c r="M41" i="108"/>
  <c r="AD79" i="108"/>
  <c r="AC144" i="108"/>
  <c r="T61" i="108"/>
  <c r="Z145" i="108"/>
  <c r="Q102" i="108"/>
  <c r="X36" i="108"/>
  <c r="W10" i="108"/>
  <c r="P171" i="108"/>
  <c r="L62" i="108"/>
  <c r="Z79" i="108"/>
  <c r="Y40" i="108"/>
  <c r="P184" i="108"/>
  <c r="N98" i="108"/>
  <c r="AB106" i="108"/>
  <c r="K113" i="108"/>
  <c r="M9" i="108"/>
  <c r="Z106" i="108"/>
  <c r="S36" i="108"/>
  <c r="T98" i="108"/>
  <c r="AB46" i="108"/>
  <c r="Q192" i="108"/>
  <c r="AD120" i="108"/>
  <c r="Y27" i="108"/>
  <c r="X137" i="108"/>
  <c r="AC162" i="108"/>
  <c r="N153" i="108"/>
  <c r="AC108" i="108"/>
  <c r="W118" i="108"/>
  <c r="N41" i="108"/>
  <c r="X118" i="108"/>
  <c r="O129" i="108"/>
  <c r="AA8" i="108"/>
  <c r="AC44" i="108"/>
  <c r="N114" i="108"/>
  <c r="Y92" i="108"/>
  <c r="S53" i="108"/>
  <c r="AD96" i="108"/>
  <c r="K89" i="108"/>
  <c r="M91" i="108"/>
  <c r="R62" i="108"/>
  <c r="L43" i="108"/>
  <c r="U171" i="108"/>
  <c r="K149" i="108"/>
  <c r="L92" i="108"/>
  <c r="AD183" i="108"/>
  <c r="S72" i="108"/>
  <c r="V108" i="108"/>
  <c r="AB137" i="108"/>
  <c r="AD161" i="108"/>
  <c r="S98" i="108"/>
  <c r="N43" i="108"/>
  <c r="AC13" i="108"/>
  <c r="Q118" i="108"/>
  <c r="Y54" i="108"/>
  <c r="AE59" i="108"/>
  <c r="W150" i="108"/>
  <c r="AA177" i="108"/>
  <c r="R118" i="108"/>
  <c r="AA182" i="108"/>
  <c r="W121" i="108"/>
  <c r="T78" i="108"/>
  <c r="AA164" i="108"/>
  <c r="AA103" i="108"/>
  <c r="AA30" i="108"/>
  <c r="S167" i="108"/>
  <c r="X103" i="108"/>
  <c r="P60" i="108"/>
  <c r="S54" i="108"/>
  <c r="Z51" i="108"/>
  <c r="S92" i="108"/>
  <c r="Z137" i="108"/>
  <c r="U151" i="108"/>
  <c r="AA116" i="108"/>
  <c r="Q58" i="108"/>
  <c r="AB91" i="108"/>
  <c r="AA146" i="108"/>
  <c r="AC113" i="108"/>
  <c r="Z72" i="108"/>
  <c r="P43" i="108"/>
  <c r="M96" i="108"/>
  <c r="K86" i="108"/>
  <c r="W90" i="108"/>
  <c r="P106" i="108"/>
  <c r="U161" i="108"/>
  <c r="L157" i="108"/>
  <c r="Q181" i="108"/>
  <c r="AA165" i="108"/>
  <c r="K162" i="108"/>
  <c r="M165" i="108"/>
  <c r="T112" i="108"/>
  <c r="Z112" i="108"/>
  <c r="AC171" i="108"/>
  <c r="M14" i="108"/>
  <c r="U14" i="108"/>
  <c r="Q84" i="108"/>
  <c r="Q47" i="108"/>
  <c r="P102" i="108"/>
  <c r="W74" i="108"/>
  <c r="AE169" i="108"/>
  <c r="AC92" i="108"/>
  <c r="Z59" i="108"/>
  <c r="O103" i="108"/>
  <c r="W65" i="108"/>
  <c r="T154" i="108"/>
  <c r="AC65" i="108"/>
  <c r="AD110" i="108"/>
  <c r="O98" i="108"/>
  <c r="O46" i="108"/>
  <c r="Z52" i="108"/>
  <c r="AA10" i="108"/>
  <c r="P29" i="108"/>
  <c r="Q130" i="108"/>
  <c r="S120" i="108"/>
  <c r="R160" i="108"/>
  <c r="Q73" i="108"/>
  <c r="AD35" i="108"/>
  <c r="V38" i="108"/>
  <c r="L187" i="108"/>
  <c r="N72" i="108"/>
  <c r="Z74" i="108"/>
  <c r="AB117" i="108"/>
  <c r="N100" i="108"/>
  <c r="AD146" i="108"/>
  <c r="AD139" i="108"/>
  <c r="U120" i="108"/>
  <c r="Y26" i="108"/>
  <c r="N29" i="108"/>
  <c r="L162" i="108"/>
  <c r="AD162" i="108"/>
  <c r="U154" i="108"/>
  <c r="U141" i="108"/>
  <c r="S67" i="108"/>
  <c r="T38" i="108"/>
  <c r="Q164" i="108"/>
  <c r="O193" i="108"/>
  <c r="Y157" i="108"/>
  <c r="T126" i="108"/>
  <c r="R53" i="108"/>
  <c r="AB36" i="108"/>
  <c r="AC128" i="108"/>
  <c r="P44" i="108"/>
  <c r="K139" i="108"/>
  <c r="N155" i="108"/>
  <c r="AC189" i="108"/>
  <c r="P91" i="108"/>
  <c r="U167" i="108"/>
  <c r="AE126" i="108"/>
  <c r="W146" i="108"/>
  <c r="O126" i="108"/>
  <c r="S185" i="108"/>
  <c r="P10" i="108"/>
  <c r="T39" i="108"/>
  <c r="K165" i="108"/>
  <c r="AC51" i="108"/>
  <c r="O35" i="108"/>
  <c r="S91" i="108"/>
  <c r="T161" i="108"/>
  <c r="S14" i="108"/>
  <c r="AC109" i="108"/>
  <c r="L175" i="108"/>
  <c r="J118" i="108"/>
  <c r="AA175" i="108"/>
  <c r="AD105" i="108"/>
  <c r="V91" i="108"/>
  <c r="AB26" i="108"/>
  <c r="M118" i="108"/>
  <c r="P97" i="108"/>
  <c r="N162" i="108"/>
  <c r="AA85" i="108"/>
  <c r="T29" i="108"/>
  <c r="L193" i="108"/>
  <c r="AC22" i="108"/>
  <c r="Z167" i="108"/>
  <c r="V175" i="108"/>
  <c r="P9" i="108"/>
  <c r="X34" i="108"/>
  <c r="AC187" i="108"/>
  <c r="X10" i="108"/>
  <c r="U139" i="108"/>
  <c r="P110" i="108"/>
  <c r="X144" i="108"/>
  <c r="L22" i="108"/>
  <c r="N97" i="108"/>
  <c r="Q131" i="108"/>
  <c r="T164" i="108"/>
  <c r="Y82" i="108"/>
  <c r="R162" i="108"/>
  <c r="S140" i="108"/>
  <c r="Z89" i="108"/>
  <c r="Q114" i="108"/>
  <c r="N90" i="108"/>
  <c r="L182" i="108"/>
  <c r="T173" i="108"/>
  <c r="M154" i="108"/>
  <c r="O140" i="108"/>
  <c r="AB120" i="108"/>
  <c r="L86" i="108"/>
  <c r="X131" i="108"/>
  <c r="AB109" i="108"/>
  <c r="N146" i="108"/>
  <c r="L72" i="108"/>
  <c r="S103" i="108"/>
  <c r="AB198" i="108"/>
  <c r="T90" i="108"/>
  <c r="N67" i="108"/>
  <c r="AD12" i="108"/>
  <c r="U74" i="108"/>
  <c r="R72" i="108"/>
  <c r="AB68" i="108"/>
  <c r="X184" i="108"/>
  <c r="K62" i="108"/>
  <c r="M172" i="108"/>
  <c r="V44" i="108"/>
  <c r="X136" i="108"/>
  <c r="AD40" i="108"/>
  <c r="W114" i="108"/>
  <c r="AD125" i="108"/>
  <c r="AA12" i="108"/>
  <c r="S157" i="108"/>
  <c r="L96" i="108"/>
  <c r="T124" i="108"/>
  <c r="Q136" i="108"/>
  <c r="Y43" i="108"/>
  <c r="S22" i="108"/>
  <c r="AA16" i="108"/>
  <c r="T153" i="108"/>
  <c r="AA26" i="108"/>
  <c r="T89" i="108"/>
  <c r="O131" i="108"/>
  <c r="U22" i="108"/>
  <c r="L185" i="108"/>
  <c r="AA93" i="108"/>
  <c r="P173" i="108"/>
  <c r="T199" i="108"/>
  <c r="L61" i="108"/>
  <c r="AE185" i="108"/>
  <c r="AE83" i="108"/>
  <c r="N118" i="108"/>
  <c r="R199" i="108"/>
  <c r="K146" i="108"/>
  <c r="K171" i="108"/>
  <c r="AE132" i="108"/>
  <c r="S113" i="108"/>
  <c r="AD27" i="108"/>
  <c r="R161" i="108"/>
  <c r="V110" i="108"/>
  <c r="X62" i="108"/>
  <c r="Z16" i="108"/>
  <c r="P197" i="108"/>
  <c r="M108" i="108"/>
  <c r="AB112" i="108"/>
  <c r="U130" i="108"/>
  <c r="R83" i="108"/>
  <c r="R15" i="108"/>
  <c r="K60" i="108"/>
  <c r="N47" i="108"/>
  <c r="T146" i="108"/>
  <c r="U97" i="108"/>
  <c r="Z45" i="108"/>
  <c r="P47" i="108"/>
  <c r="S52" i="108"/>
  <c r="R29" i="108"/>
  <c r="V61" i="108"/>
  <c r="Q29" i="108"/>
  <c r="AD65" i="108"/>
  <c r="N125" i="108"/>
  <c r="T73" i="108"/>
  <c r="S89" i="108"/>
  <c r="R198" i="108"/>
  <c r="L126" i="108"/>
  <c r="AE45" i="108"/>
  <c r="N152" i="108"/>
  <c r="O185" i="108"/>
  <c r="X188" i="108"/>
  <c r="AA190" i="108"/>
  <c r="X130" i="108"/>
  <c r="AC194" i="108"/>
  <c r="T155" i="108"/>
  <c r="W31" i="108"/>
  <c r="L65" i="108"/>
  <c r="AB101" i="108"/>
  <c r="X128" i="108"/>
  <c r="U65" i="108"/>
  <c r="AD101" i="108"/>
  <c r="Z54" i="108"/>
  <c r="R16" i="108"/>
  <c r="AB72" i="108"/>
  <c r="N167" i="108"/>
  <c r="N109" i="108"/>
  <c r="M39" i="108"/>
  <c r="Z153" i="108"/>
  <c r="O194" i="108"/>
  <c r="AA199" i="108"/>
  <c r="W103" i="108"/>
  <c r="R169" i="108"/>
  <c r="K78" i="108"/>
  <c r="AC190" i="108"/>
  <c r="AA121" i="108"/>
  <c r="Z103" i="108"/>
  <c r="T140" i="108"/>
  <c r="AD69" i="108"/>
  <c r="AE69" i="108"/>
  <c r="X199" i="108"/>
  <c r="M47" i="108"/>
  <c r="Y35" i="108"/>
  <c r="V69" i="108"/>
  <c r="AE89" i="108"/>
  <c r="K141" i="108"/>
  <c r="R165" i="108"/>
  <c r="M171" i="108"/>
  <c r="Q15" i="108"/>
  <c r="AD73" i="108"/>
  <c r="M102" i="108"/>
  <c r="X35" i="108"/>
  <c r="T160" i="108"/>
  <c r="AC31" i="108"/>
  <c r="T176" i="108"/>
  <c r="W197" i="108"/>
  <c r="L85" i="108"/>
  <c r="AB164" i="108"/>
  <c r="P109" i="108"/>
  <c r="AD15" i="108"/>
  <c r="T31" i="108"/>
  <c r="AC85" i="108"/>
  <c r="AA65" i="108"/>
  <c r="S126" i="108"/>
  <c r="K66" i="108"/>
  <c r="M97" i="108"/>
  <c r="K106" i="108"/>
  <c r="AC90" i="108"/>
  <c r="AE54" i="108"/>
  <c r="X21" i="108"/>
  <c r="V114" i="108"/>
  <c r="K167" i="108"/>
  <c r="Q144" i="108"/>
  <c r="X124" i="108"/>
  <c r="AD90" i="108"/>
  <c r="N165" i="108"/>
  <c r="O121" i="108"/>
  <c r="X61" i="108"/>
  <c r="Z46" i="108"/>
  <c r="K125" i="108"/>
  <c r="T92" i="108"/>
  <c r="W35" i="108"/>
  <c r="O167" i="108"/>
  <c r="Q187" i="108"/>
  <c r="K69" i="108"/>
  <c r="Z86" i="108"/>
  <c r="W22" i="108"/>
  <c r="U105" i="108"/>
  <c r="X145" i="108"/>
  <c r="AB114" i="108"/>
  <c r="AE164" i="108"/>
  <c r="L15" i="108"/>
  <c r="K136" i="108"/>
  <c r="AC163" i="108"/>
  <c r="X30" i="108"/>
  <c r="X72" i="108"/>
  <c r="W105" i="108"/>
  <c r="K43" i="108"/>
  <c r="S150" i="108"/>
  <c r="V86" i="108"/>
  <c r="V177" i="108"/>
  <c r="K177" i="108"/>
  <c r="U124" i="108"/>
  <c r="L183" i="108"/>
  <c r="AA60" i="108"/>
  <c r="K91" i="108"/>
  <c r="N84" i="108"/>
  <c r="O110" i="108"/>
  <c r="X122" i="108"/>
  <c r="K101" i="108"/>
  <c r="O10" i="108"/>
  <c r="S135" i="108"/>
  <c r="L109" i="108"/>
  <c r="S85" i="108"/>
  <c r="Q171" i="108"/>
  <c r="K41" i="108"/>
  <c r="AB129" i="108"/>
  <c r="V23" i="108"/>
  <c r="W162" i="108"/>
  <c r="O181" i="108"/>
  <c r="W187" i="108"/>
  <c r="M185" i="108"/>
  <c r="M163" i="108"/>
  <c r="O188" i="108"/>
  <c r="AC145" i="108"/>
  <c r="L122" i="108"/>
  <c r="N189" i="108"/>
  <c r="Y152" i="108"/>
  <c r="V182" i="108"/>
  <c r="O164" i="108"/>
  <c r="Z43" i="108"/>
  <c r="Q153" i="108"/>
  <c r="P14" i="108"/>
  <c r="K155" i="108"/>
  <c r="AD7" i="108"/>
  <c r="X106" i="108"/>
  <c r="J59" i="108"/>
  <c r="U59" i="108"/>
  <c r="Q7" i="108"/>
  <c r="W149" i="108"/>
  <c r="M90" i="108"/>
  <c r="X45" i="108"/>
  <c r="R65" i="108"/>
  <c r="AC129" i="108"/>
  <c r="K26" i="108"/>
  <c r="AC39" i="108"/>
  <c r="AC166" i="108"/>
  <c r="U155" i="108"/>
  <c r="J62" i="108"/>
  <c r="S152" i="108"/>
  <c r="P140" i="108"/>
  <c r="K131" i="108"/>
  <c r="Y51" i="108"/>
  <c r="O189" i="108"/>
  <c r="N26" i="108"/>
  <c r="W93" i="108"/>
  <c r="AC38" i="108"/>
  <c r="X82" i="108"/>
  <c r="P121" i="108"/>
  <c r="K85" i="108"/>
  <c r="AE160" i="108"/>
  <c r="Q135" i="108"/>
  <c r="L52" i="108"/>
  <c r="O114" i="108"/>
  <c r="M189" i="108"/>
  <c r="S13" i="108"/>
  <c r="U58" i="108"/>
  <c r="AB161" i="108"/>
  <c r="L132" i="108"/>
  <c r="AA50" i="108"/>
  <c r="V199" i="108"/>
  <c r="Z130" i="108"/>
  <c r="Q89" i="108"/>
  <c r="X150" i="108"/>
  <c r="Q43" i="108"/>
  <c r="S9" i="108"/>
  <c r="K160" i="108"/>
  <c r="AB183" i="108"/>
  <c r="K67" i="108"/>
  <c r="AB8" i="108"/>
  <c r="AC47" i="108"/>
  <c r="X84" i="108"/>
  <c r="M35" i="108"/>
  <c r="R139" i="108"/>
  <c r="V52" i="108"/>
  <c r="Y36" i="108"/>
  <c r="M85" i="108"/>
  <c r="Q90" i="108"/>
  <c r="Y38" i="108"/>
  <c r="Q13" i="108"/>
  <c r="L101" i="108"/>
  <c r="M98" i="108"/>
  <c r="M173" i="108"/>
  <c r="P128" i="108"/>
  <c r="R43" i="108"/>
  <c r="V117" i="108"/>
  <c r="L177" i="108"/>
  <c r="U12" i="108"/>
  <c r="AB177" i="108"/>
  <c r="P54" i="108"/>
  <c r="Y65" i="108"/>
  <c r="S34" i="108"/>
  <c r="AD14" i="108"/>
  <c r="R90" i="108"/>
  <c r="P198" i="108"/>
  <c r="L163" i="108"/>
  <c r="Q167" i="108"/>
  <c r="W91" i="108"/>
  <c r="R183" i="108"/>
  <c r="N78" i="108"/>
  <c r="AA122" i="108"/>
  <c r="O14" i="108"/>
  <c r="L166" i="108"/>
  <c r="AB96" i="108"/>
  <c r="AC126" i="108"/>
  <c r="W108" i="108"/>
  <c r="Z182" i="108"/>
  <c r="P177" i="108"/>
  <c r="U72" i="108"/>
  <c r="O38" i="108"/>
  <c r="K102" i="108"/>
  <c r="R7" i="108"/>
  <c r="AB21" i="108"/>
  <c r="K124" i="108"/>
  <c r="X176" i="108"/>
  <c r="T10" i="108"/>
  <c r="AE135" i="108"/>
  <c r="AD93" i="108"/>
  <c r="Z31" i="108"/>
  <c r="AD137" i="108"/>
  <c r="T67" i="108"/>
  <c r="AB171" i="108"/>
  <c r="AE36" i="108"/>
  <c r="N44" i="108"/>
  <c r="AD116" i="108"/>
  <c r="U137" i="108"/>
  <c r="AE165" i="108"/>
  <c r="V167" i="108"/>
  <c r="AE97" i="108"/>
  <c r="K9" i="108"/>
  <c r="T122" i="108"/>
  <c r="AE156" i="108"/>
  <c r="Q65" i="108"/>
  <c r="L84" i="108"/>
  <c r="U116" i="108"/>
  <c r="P103" i="108"/>
  <c r="L197" i="108"/>
  <c r="AA62" i="108"/>
  <c r="AC135" i="108"/>
  <c r="L108" i="108"/>
  <c r="AE154" i="108"/>
  <c r="M44" i="108"/>
  <c r="V189" i="108"/>
  <c r="N106" i="108"/>
  <c r="P124" i="108"/>
  <c r="P154" i="108"/>
  <c r="Q85" i="108"/>
  <c r="T58" i="108"/>
  <c r="Y176" i="108"/>
  <c r="AB172" i="108"/>
  <c r="Q50" i="108"/>
  <c r="AA112" i="108"/>
  <c r="K187" i="108"/>
  <c r="O176" i="108"/>
  <c r="U60" i="108"/>
  <c r="Z118" i="108"/>
  <c r="AE74" i="108"/>
  <c r="M181" i="108"/>
  <c r="M129" i="108"/>
  <c r="W101" i="108"/>
  <c r="T193" i="108"/>
  <c r="R166" i="108"/>
  <c r="S156" i="108"/>
  <c r="Z188" i="108"/>
  <c r="AE61" i="108"/>
  <c r="T102" i="108"/>
  <c r="K132" i="108"/>
  <c r="S164" i="108"/>
  <c r="Q61" i="108"/>
  <c r="V13" i="108"/>
  <c r="U181" i="108"/>
  <c r="Y22" i="108"/>
  <c r="M150" i="108"/>
  <c r="R141" i="108"/>
  <c r="K93" i="108"/>
  <c r="T152" i="108"/>
  <c r="AA167" i="108"/>
  <c r="O12" i="108"/>
  <c r="Q176" i="108"/>
  <c r="P166" i="108"/>
  <c r="AE112" i="108"/>
  <c r="N8" i="108"/>
  <c r="K112" i="108"/>
  <c r="Y106" i="108"/>
  <c r="AB128" i="108"/>
  <c r="T177" i="108"/>
  <c r="U62" i="108"/>
  <c r="AD182" i="108"/>
  <c r="L16" i="108"/>
  <c r="U84" i="108"/>
  <c r="M169" i="108"/>
  <c r="Y149" i="108"/>
  <c r="Y21" i="108"/>
  <c r="O91" i="108"/>
  <c r="X192" i="108"/>
  <c r="Y146" i="108"/>
  <c r="R146" i="108"/>
  <c r="AD140" i="108"/>
  <c r="T14" i="108"/>
  <c r="X97" i="108"/>
  <c r="S130" i="108"/>
  <c r="L121" i="108"/>
  <c r="X78" i="108"/>
  <c r="Q45" i="108"/>
  <c r="K118" i="108"/>
  <c r="P199" i="108"/>
  <c r="X31" i="108"/>
  <c r="S132" i="108"/>
  <c r="R128" i="108"/>
  <c r="T41" i="108"/>
  <c r="K169" i="108"/>
  <c r="V31" i="108"/>
  <c r="W141" i="108"/>
  <c r="O187" i="108"/>
  <c r="M38" i="108"/>
  <c r="AD199" i="108"/>
  <c r="V12" i="108"/>
  <c r="N166" i="108"/>
  <c r="K193" i="108"/>
  <c r="V72" i="108"/>
  <c r="AE118" i="108"/>
  <c r="W153" i="108"/>
  <c r="AE98" i="108"/>
  <c r="AC82" i="108"/>
  <c r="L47" i="108"/>
  <c r="M43" i="108"/>
  <c r="W151" i="108"/>
  <c r="AB136" i="108"/>
  <c r="X39" i="108"/>
  <c r="K83" i="108"/>
  <c r="Y145" i="108"/>
  <c r="AC74" i="108"/>
  <c r="X102" i="108"/>
  <c r="Z164" i="108"/>
  <c r="S10" i="108"/>
  <c r="V139" i="108"/>
  <c r="S108" i="108"/>
  <c r="N161" i="108"/>
  <c r="AB153" i="108"/>
  <c r="M116" i="108"/>
  <c r="V131" i="108"/>
  <c r="AD154" i="108"/>
  <c r="S30" i="108"/>
  <c r="U129" i="108"/>
  <c r="V43" i="108"/>
  <c r="R22" i="108"/>
  <c r="X177" i="108"/>
  <c r="AE60" i="108"/>
  <c r="O151" i="108"/>
  <c r="Y90" i="108"/>
  <c r="AA92" i="108"/>
  <c r="Y110" i="108"/>
  <c r="Q38" i="108"/>
  <c r="K15" i="108"/>
  <c r="AD8" i="108"/>
  <c r="V79" i="108"/>
  <c r="Y93" i="108"/>
  <c r="N173" i="108"/>
  <c r="AC112" i="108"/>
  <c r="Z135" i="108"/>
  <c r="Q189" i="108"/>
  <c r="X68" i="108"/>
  <c r="Q30" i="108"/>
  <c r="P167" i="108"/>
  <c r="AB62" i="108"/>
  <c r="O23" i="108"/>
  <c r="AB34" i="108"/>
  <c r="Y9" i="108"/>
  <c r="L105" i="108"/>
  <c r="AB131" i="108"/>
  <c r="U61" i="108"/>
  <c r="Z23" i="108"/>
  <c r="T100" i="108"/>
  <c r="X193" i="108"/>
  <c r="Y171" i="108"/>
  <c r="S171" i="108"/>
  <c r="AE192" i="108"/>
  <c r="U83" i="108"/>
  <c r="W199" i="108"/>
  <c r="W38" i="108"/>
  <c r="Z189" i="108"/>
  <c r="AC66" i="108"/>
  <c r="AE91" i="108"/>
  <c r="AE184" i="108"/>
  <c r="AA47" i="108"/>
  <c r="L13" i="108"/>
  <c r="AC7" i="108"/>
  <c r="M139" i="108"/>
  <c r="U67" i="108"/>
  <c r="AA114" i="108"/>
  <c r="N197" i="108"/>
  <c r="K181" i="108"/>
  <c r="X22" i="108"/>
  <c r="O113" i="108"/>
  <c r="T26" i="108"/>
  <c r="R40" i="108"/>
  <c r="Y74" i="108"/>
  <c r="AB118" i="108"/>
  <c r="K50" i="108"/>
  <c r="AD190" i="108"/>
  <c r="X8" i="108"/>
  <c r="R114" i="108"/>
  <c r="S199" i="108"/>
  <c r="AA153" i="108"/>
  <c r="W27" i="108"/>
  <c r="V98" i="108"/>
  <c r="AB125" i="108"/>
  <c r="Y181" i="108"/>
  <c r="T194" i="108"/>
  <c r="AE16" i="108"/>
  <c r="AD82" i="108"/>
  <c r="AB126" i="108"/>
  <c r="AB173" i="108"/>
  <c r="L102" i="108"/>
  <c r="M86" i="108"/>
  <c r="AB7" i="108"/>
  <c r="N7" i="108"/>
  <c r="X53" i="108"/>
  <c r="T162" i="108"/>
  <c r="Y125" i="108"/>
  <c r="Y79" i="108"/>
  <c r="Q166" i="108"/>
  <c r="N124" i="108"/>
  <c r="AE105" i="108"/>
  <c r="Q78" i="108"/>
  <c r="AE85" i="108"/>
  <c r="R185" i="108"/>
  <c r="V47" i="108"/>
  <c r="N15" i="108"/>
  <c r="O198" i="108"/>
  <c r="AD30" i="108"/>
  <c r="S101" i="108"/>
  <c r="W157" i="108"/>
  <c r="L38" i="108"/>
  <c r="V164" i="108"/>
  <c r="Y172" i="108"/>
  <c r="Q154" i="108"/>
  <c r="Q36" i="108"/>
  <c r="AE100" i="108"/>
  <c r="N150" i="108"/>
  <c r="W137" i="108"/>
  <c r="Z124" i="108"/>
  <c r="AB74" i="108"/>
  <c r="M187" i="108"/>
  <c r="U31" i="108"/>
  <c r="AD117" i="108"/>
  <c r="T172" i="108"/>
  <c r="P182" i="108"/>
  <c r="AC193" i="108"/>
  <c r="L160" i="108"/>
  <c r="Y130" i="108"/>
  <c r="M125" i="108"/>
  <c r="AB47" i="108"/>
  <c r="AA82" i="108"/>
  <c r="O15" i="108"/>
  <c r="AA106" i="108"/>
  <c r="X27" i="108"/>
  <c r="AC114" i="108"/>
  <c r="N61" i="108"/>
  <c r="AD167" i="108"/>
  <c r="AD155" i="108"/>
  <c r="S182" i="108"/>
  <c r="AE38" i="108"/>
  <c r="T137" i="108"/>
  <c r="P163" i="108"/>
  <c r="L110" i="108"/>
  <c r="L51" i="108"/>
  <c r="Q122" i="108"/>
  <c r="AC173" i="108"/>
  <c r="Y50" i="108"/>
  <c r="K59" i="108"/>
  <c r="Q145" i="108"/>
  <c r="M161" i="108"/>
  <c r="K58" i="108"/>
  <c r="Q86" i="108"/>
  <c r="V62" i="108"/>
  <c r="AB160" i="108"/>
  <c r="N58" i="108"/>
  <c r="Z85" i="108"/>
  <c r="Y189" i="108"/>
  <c r="N13" i="108"/>
  <c r="T188" i="108"/>
  <c r="K130" i="108"/>
  <c r="X47" i="108"/>
  <c r="AC52" i="108"/>
  <c r="L9" i="108"/>
  <c r="N14" i="108"/>
  <c r="K110" i="108"/>
  <c r="U117" i="108"/>
  <c r="W188" i="108"/>
  <c r="M66" i="108"/>
  <c r="W16" i="108"/>
  <c r="W131" i="108"/>
  <c r="AA22" i="108"/>
  <c r="Q193" i="108"/>
  <c r="Z98" i="108"/>
  <c r="Z128" i="108"/>
  <c r="U69" i="108"/>
  <c r="U166" i="108"/>
  <c r="P22" i="108"/>
  <c r="N45" i="108"/>
  <c r="AA31" i="108"/>
  <c r="U126" i="108"/>
  <c r="AC62" i="108"/>
  <c r="Y105" i="108"/>
  <c r="V14" i="108"/>
  <c r="L59" i="108"/>
  <c r="Z169" i="108"/>
  <c r="AB54" i="108"/>
  <c r="Z102" i="108"/>
  <c r="U93" i="108"/>
  <c r="K105" i="108"/>
  <c r="P116" i="108"/>
  <c r="V169" i="108"/>
  <c r="K103" i="108"/>
  <c r="AA181" i="108"/>
  <c r="X194" i="108"/>
  <c r="W154" i="108"/>
  <c r="AB30" i="108"/>
  <c r="S93" i="108"/>
  <c r="L135" i="108"/>
  <c r="AE40" i="108"/>
  <c r="R67" i="108"/>
  <c r="Q68" i="108"/>
  <c r="R137" i="108"/>
  <c r="AD197" i="108"/>
  <c r="V155" i="108"/>
  <c r="AD130" i="108"/>
  <c r="U92" i="108"/>
  <c r="Q197" i="108"/>
  <c r="M67" i="108"/>
  <c r="W189" i="108"/>
  <c r="L192" i="108"/>
  <c r="X67" i="108"/>
  <c r="O21" i="108"/>
  <c r="AB192" i="108"/>
  <c r="AA74" i="108"/>
  <c r="AC184" i="108"/>
  <c r="Q92" i="108"/>
  <c r="Z156" i="108"/>
  <c r="Z15" i="108"/>
  <c r="V102" i="108"/>
  <c r="Y173" i="108"/>
  <c r="X163" i="108"/>
  <c r="U51" i="108"/>
  <c r="U162" i="108"/>
  <c r="Y85" i="108"/>
  <c r="N164" i="108"/>
  <c r="L97" i="108"/>
  <c r="W129" i="108"/>
  <c r="AE86" i="108"/>
  <c r="Z96" i="108"/>
  <c r="AB121" i="108"/>
  <c r="S50" i="108"/>
  <c r="AC40" i="108"/>
  <c r="Y151" i="108"/>
  <c r="M77" i="108"/>
  <c r="U98" i="108"/>
  <c r="Y108" i="108"/>
  <c r="K194" i="108"/>
  <c r="R117" i="108"/>
  <c r="AB15" i="108"/>
  <c r="U16" i="108"/>
  <c r="W190" i="108"/>
  <c r="K151" i="108"/>
  <c r="AB156" i="108"/>
  <c r="K14" i="108"/>
  <c r="Q74" i="108"/>
  <c r="X93" i="108"/>
  <c r="AB43" i="108"/>
  <c r="U173" i="108"/>
  <c r="AE199" i="108"/>
  <c r="R176" i="108"/>
  <c r="T141" i="108"/>
  <c r="X105" i="108"/>
  <c r="R27" i="108"/>
  <c r="Q26" i="108"/>
  <c r="V15" i="108"/>
  <c r="M128" i="108"/>
  <c r="N77" i="108"/>
  <c r="P149" i="108"/>
  <c r="K90" i="108"/>
  <c r="S39" i="108"/>
  <c r="P192" i="108"/>
  <c r="Z113" i="108"/>
  <c r="Q9" i="108"/>
  <c r="AA14" i="108"/>
  <c r="K12" i="108"/>
  <c r="R60" i="108"/>
  <c r="AE93" i="108"/>
  <c r="X85" i="108"/>
  <c r="Y117" i="108"/>
  <c r="K166" i="108"/>
  <c r="AD61" i="108"/>
  <c r="AC30" i="108"/>
  <c r="X74" i="108"/>
  <c r="V198" i="108"/>
  <c r="L150" i="108"/>
  <c r="S58" i="108"/>
  <c r="W7" i="108"/>
  <c r="X108" i="108"/>
  <c r="O62" i="108"/>
  <c r="O122" i="108"/>
  <c r="O117" i="108"/>
  <c r="Y97" i="108"/>
  <c r="AC157" i="108"/>
  <c r="AE78" i="108"/>
  <c r="R85" i="108"/>
  <c r="P130" i="108"/>
  <c r="AA34" i="108"/>
  <c r="L125" i="108"/>
  <c r="V26" i="108"/>
  <c r="X126" i="108"/>
  <c r="M192" i="108"/>
  <c r="AC176" i="108"/>
  <c r="Y41" i="108"/>
  <c r="S77" i="108"/>
  <c r="S83" i="108"/>
  <c r="S192" i="108"/>
  <c r="N65" i="108"/>
  <c r="AA102" i="108"/>
  <c r="R93" i="108"/>
  <c r="AD67" i="108"/>
  <c r="T169" i="108"/>
  <c r="Z131" i="108"/>
  <c r="K100" i="108"/>
  <c r="L12" i="108"/>
  <c r="K157" i="108"/>
  <c r="N38" i="108"/>
  <c r="K185" i="108"/>
  <c r="U108" i="108"/>
  <c r="T125" i="108"/>
  <c r="Y183" i="108"/>
  <c r="AE58" i="108"/>
  <c r="Z10" i="108"/>
  <c r="S141" i="108"/>
  <c r="X112" i="108"/>
  <c r="W139" i="108"/>
  <c r="T74" i="108"/>
  <c r="O160" i="108"/>
  <c r="S73" i="108"/>
  <c r="AE193" i="108"/>
  <c r="Q188" i="108"/>
  <c r="K116" i="108"/>
  <c r="AD13" i="108"/>
  <c r="AA126" i="108"/>
  <c r="M157" i="108"/>
  <c r="O53" i="108"/>
  <c r="K192" i="108"/>
  <c r="Q103" i="108"/>
  <c r="AC164" i="108"/>
  <c r="Z12" i="108"/>
  <c r="S136" i="108"/>
  <c r="W125" i="108"/>
  <c r="X197" i="108"/>
  <c r="Y175" i="108"/>
  <c r="N89" i="108"/>
  <c r="K51" i="108"/>
  <c r="M15" i="108"/>
  <c r="AE122" i="108"/>
  <c r="R51" i="108"/>
  <c r="W110" i="108"/>
  <c r="AA136" i="108"/>
  <c r="AA197" i="108"/>
  <c r="S66" i="108"/>
  <c r="T120" i="108"/>
  <c r="AA117" i="108"/>
  <c r="T157" i="108"/>
  <c r="Y44" i="108"/>
  <c r="AB50" i="108"/>
  <c r="K188" i="108"/>
  <c r="U110" i="108"/>
  <c r="L27" i="108"/>
  <c r="AC156" i="108"/>
  <c r="W166" i="108"/>
  <c r="S82" i="108"/>
  <c r="L120" i="108"/>
  <c r="O109" i="108"/>
  <c r="AE144" i="108"/>
  <c r="Z183" i="108"/>
  <c r="O30" i="108"/>
  <c r="V162" i="108"/>
  <c r="P150" i="108"/>
  <c r="L35" i="108"/>
  <c r="Z165" i="108"/>
  <c r="N68" i="108"/>
  <c r="AB29" i="108"/>
  <c r="S188" i="108"/>
  <c r="AC106" i="108"/>
  <c r="R173" i="108"/>
  <c r="Y116" i="108"/>
  <c r="T72" i="108"/>
  <c r="T110" i="108"/>
  <c r="Q93" i="108"/>
  <c r="K120" i="108"/>
  <c r="AC182" i="108"/>
  <c r="T183" i="108"/>
  <c r="K161" i="108"/>
  <c r="AC68" i="108"/>
  <c r="AC93" i="108"/>
  <c r="T44" i="108"/>
  <c r="M190" i="108"/>
  <c r="M36" i="108"/>
  <c r="W15" i="108"/>
  <c r="U103" i="108"/>
  <c r="M58" i="108"/>
  <c r="U34" i="108"/>
  <c r="U160" i="108"/>
  <c r="AC149" i="108"/>
  <c r="M193" i="108"/>
  <c r="S124" i="108"/>
  <c r="AD131" i="108"/>
  <c r="L167" i="108"/>
  <c r="AB193" i="108"/>
  <c r="S149" i="108"/>
  <c r="K114" i="108"/>
  <c r="S166" i="108"/>
  <c r="X120" i="108"/>
  <c r="W106" i="108"/>
  <c r="M8" i="108"/>
  <c r="R121" i="108"/>
  <c r="AA44" i="108"/>
  <c r="R192" i="108"/>
  <c r="T132" i="108"/>
  <c r="Q155" i="108"/>
  <c r="N93" i="108"/>
  <c r="AC124" i="108"/>
  <c r="L39" i="108"/>
  <c r="V187" i="108"/>
  <c r="AB135" i="108"/>
  <c r="W60" i="108"/>
  <c r="Z90" i="108"/>
  <c r="AE198" i="108"/>
  <c r="S35" i="108"/>
  <c r="N130" i="108"/>
  <c r="AE121" i="108"/>
  <c r="O183" i="108"/>
  <c r="R59" i="108"/>
  <c r="V193" i="108"/>
  <c r="Q12" i="108"/>
  <c r="V126" i="108"/>
  <c r="W182" i="108"/>
  <c r="W85" i="108"/>
  <c r="W113" i="108"/>
  <c r="U156" i="108"/>
  <c r="AE109" i="108"/>
  <c r="M100" i="108"/>
  <c r="S44" i="108"/>
  <c r="T40" i="108"/>
  <c r="N36" i="108"/>
  <c r="AB116" i="108"/>
  <c r="M183" i="108"/>
  <c r="O136" i="108"/>
  <c r="K126" i="108"/>
  <c r="O116" i="108"/>
  <c r="V9" i="108"/>
  <c r="AE50" i="108"/>
  <c r="P23" i="108"/>
  <c r="AB13" i="108"/>
  <c r="Q140" i="108"/>
  <c r="AD52" i="108"/>
  <c r="Z21" i="108"/>
  <c r="P13" i="108"/>
  <c r="AB197" i="108"/>
  <c r="S41" i="108"/>
  <c r="X41" i="108"/>
  <c r="Z53" i="108"/>
  <c r="O156" i="108"/>
  <c r="Y15" i="108"/>
  <c r="V157" i="108"/>
  <c r="S29" i="108"/>
  <c r="AC160" i="108"/>
  <c r="Q194" i="108"/>
  <c r="AA187" i="108"/>
  <c r="AC103" i="108"/>
  <c r="U106" i="108"/>
  <c r="P144" i="108"/>
  <c r="Z97" i="108"/>
  <c r="O190" i="108"/>
  <c r="V130" i="108"/>
  <c r="K154" i="108"/>
  <c r="S23" i="108"/>
  <c r="N92" i="108"/>
  <c r="S118" i="108"/>
  <c r="AA61" i="108"/>
  <c r="W152" i="108"/>
  <c r="AA89" i="108"/>
  <c r="P187" i="108"/>
  <c r="AB189" i="108"/>
  <c r="V10" i="108"/>
  <c r="AB102" i="108"/>
  <c r="AD194" i="108"/>
  <c r="Z199" i="108"/>
  <c r="K198" i="108"/>
  <c r="Z92" i="108"/>
  <c r="Y194" i="108"/>
  <c r="S139" i="108"/>
  <c r="U100" i="108"/>
  <c r="AB157" i="108"/>
  <c r="Z41" i="108"/>
  <c r="AA86" i="108"/>
  <c r="R112" i="108"/>
  <c r="M84" i="108"/>
  <c r="T84" i="108"/>
  <c r="V93" i="108"/>
  <c r="AE15" i="108"/>
  <c r="O120" i="108"/>
  <c r="T165" i="108"/>
  <c r="AC14" i="108"/>
  <c r="AB60" i="108"/>
  <c r="S181" i="108"/>
  <c r="L23" i="108"/>
  <c r="R189" i="108"/>
  <c r="AE157" i="108"/>
  <c r="L66" i="108"/>
  <c r="L74" i="108"/>
  <c r="Y69" i="108"/>
  <c r="X125" i="108"/>
  <c r="O161" i="108"/>
  <c r="S117" i="108"/>
  <c r="R106" i="108"/>
  <c r="K109" i="108"/>
  <c r="N66" i="108"/>
  <c r="AC130" i="108"/>
  <c r="U194" i="108"/>
  <c r="K137" i="108"/>
  <c r="AE96" i="108"/>
  <c r="S16" i="108"/>
  <c r="K129" i="108"/>
  <c r="S61" i="108"/>
  <c r="T46" i="108"/>
  <c r="U164" i="108"/>
  <c r="K46" i="108"/>
  <c r="AA29" i="108"/>
  <c r="AA67" i="108"/>
  <c r="M103" i="108"/>
  <c r="M21" i="108"/>
  <c r="M151" i="108"/>
  <c r="R150" i="108"/>
  <c r="AB108" i="108"/>
  <c r="W98" i="108"/>
  <c r="L130" i="108"/>
  <c r="R175" i="108"/>
  <c r="O26" i="108"/>
  <c r="X101" i="108"/>
  <c r="W161" i="108"/>
  <c r="AC91" i="108"/>
  <c r="AE9" i="108"/>
  <c r="X40" i="108"/>
  <c r="AB39" i="108"/>
  <c r="O105" i="108"/>
  <c r="AB86" i="108"/>
  <c r="U113" i="108"/>
  <c r="V150" i="108"/>
  <c r="AD171" i="108"/>
  <c r="N35" i="108"/>
  <c r="L67" i="108"/>
  <c r="M199" i="108"/>
  <c r="W9" i="108"/>
  <c r="S79" i="108"/>
  <c r="P40" i="108"/>
  <c r="Q160" i="108"/>
  <c r="L171" i="108"/>
  <c r="V84" i="108"/>
  <c r="V30" i="108"/>
  <c r="AB58" i="108"/>
  <c r="T36" i="108"/>
  <c r="M50" i="108"/>
  <c r="L58" i="108"/>
  <c r="AD132" i="108"/>
  <c r="AA21" i="108"/>
  <c r="Y61" i="108"/>
  <c r="Y30" i="108"/>
  <c r="W58" i="108"/>
  <c r="L137" i="108"/>
  <c r="Z141" i="108"/>
  <c r="R12" i="108"/>
  <c r="M155" i="108"/>
  <c r="P139" i="108"/>
  <c r="X59" i="108"/>
  <c r="L60" i="108"/>
  <c r="M132" i="108"/>
  <c r="Y112" i="108"/>
  <c r="U77" i="108"/>
  <c r="L14" i="108"/>
  <c r="L149" i="108"/>
  <c r="T69" i="108"/>
  <c r="Z68" i="108"/>
  <c r="AD85" i="108"/>
  <c r="M101" i="108"/>
  <c r="AB100" i="108"/>
  <c r="K73" i="108"/>
  <c r="M73" i="108"/>
  <c r="W198" i="108"/>
  <c r="Z163" i="108"/>
  <c r="AC27" i="108"/>
  <c r="X44" i="108"/>
  <c r="L30" i="108"/>
  <c r="M184" i="108"/>
  <c r="V145" i="108"/>
  <c r="P122" i="108"/>
  <c r="X14" i="108"/>
  <c r="N149" i="108"/>
  <c r="AD72" i="108"/>
  <c r="S154" i="108"/>
  <c r="AD118" i="108"/>
  <c r="X13" i="108"/>
  <c r="AD144" i="108"/>
  <c r="Z144" i="108"/>
  <c r="O165" i="108"/>
  <c r="AD50" i="108"/>
  <c r="L36" i="108"/>
  <c r="AE31" i="108"/>
  <c r="V105" i="108"/>
  <c r="P27" i="108"/>
  <c r="AC151" i="108"/>
  <c r="Y53" i="108"/>
  <c r="U68" i="108"/>
  <c r="P118" i="108"/>
  <c r="U193" i="108"/>
  <c r="M194" i="108"/>
  <c r="X151" i="108"/>
  <c r="Q121" i="108"/>
  <c r="P39" i="108"/>
  <c r="AC118" i="108"/>
  <c r="T184" i="108"/>
  <c r="U114" i="108"/>
  <c r="P175" i="108"/>
  <c r="N160" i="108"/>
  <c r="AE14" i="108"/>
  <c r="AD184" i="108"/>
  <c r="S27" i="108"/>
  <c r="U122" i="108"/>
  <c r="AD175" i="108"/>
  <c r="AA176" i="108"/>
  <c r="Q39" i="108"/>
  <c r="N12" i="108"/>
  <c r="U66" i="108"/>
  <c r="V85" i="108"/>
  <c r="P21" i="108"/>
  <c r="X117" i="108"/>
  <c r="N140" i="108"/>
  <c r="U112" i="108"/>
  <c r="M83" i="108"/>
  <c r="N157" i="108"/>
  <c r="AD126" i="108"/>
  <c r="P137" i="108"/>
  <c r="X167" i="108"/>
  <c r="R120" i="108"/>
  <c r="AD114" i="108"/>
  <c r="K40" i="108"/>
  <c r="X169" i="108"/>
  <c r="AC67" i="108"/>
  <c r="L129" i="108"/>
  <c r="R54" i="108"/>
  <c r="AE166" i="108"/>
  <c r="L141" i="108"/>
  <c r="S112" i="108"/>
  <c r="U190" i="108"/>
  <c r="L118" i="108"/>
  <c r="Q146" i="108"/>
  <c r="N194" i="108"/>
  <c r="M121" i="108"/>
  <c r="N136" i="108"/>
  <c r="Y77" i="108"/>
  <c r="Q129" i="108"/>
  <c r="AB188" i="108"/>
  <c r="R61" i="108"/>
  <c r="M59" i="108"/>
  <c r="V8" i="108"/>
  <c r="N129" i="108"/>
  <c r="W43" i="108"/>
  <c r="T163" i="108"/>
  <c r="O66" i="108"/>
  <c r="AC154" i="108"/>
  <c r="W82" i="108"/>
  <c r="AD113" i="108"/>
  <c r="L100" i="108"/>
  <c r="AB176" i="108"/>
  <c r="R193" i="108"/>
  <c r="L113" i="108"/>
  <c r="V122" i="108"/>
  <c r="AD78" i="108"/>
  <c r="U163" i="108"/>
  <c r="X175" i="108"/>
  <c r="R108" i="108"/>
  <c r="Z39" i="108"/>
  <c r="Q40" i="108"/>
  <c r="X185" i="108"/>
  <c r="L73" i="108"/>
  <c r="O13" i="108"/>
  <c r="U187" i="108"/>
  <c r="L151" i="108"/>
  <c r="AC197" i="108"/>
  <c r="V92" i="108"/>
  <c r="N101" i="108"/>
  <c r="AE197" i="108"/>
  <c r="L103" i="108"/>
  <c r="M30" i="108"/>
  <c r="N62" i="108"/>
  <c r="Y165" i="108"/>
  <c r="V151" i="108"/>
  <c r="AE120" i="108"/>
  <c r="L152" i="108"/>
  <c r="AB45" i="108"/>
  <c r="R31" i="108"/>
  <c r="AB130" i="108"/>
  <c r="AD185" i="108"/>
  <c r="L140" i="108"/>
  <c r="R69" i="108"/>
  <c r="S129" i="108"/>
  <c r="Z110" i="108"/>
  <c r="Y23" i="108"/>
  <c r="R163" i="108"/>
  <c r="W77" i="108"/>
  <c r="Y199" i="108"/>
  <c r="AE153" i="108"/>
  <c r="M140" i="108"/>
  <c r="S137" i="108"/>
  <c r="Y140" i="108"/>
  <c r="AA145" i="108"/>
  <c r="W124" i="108"/>
  <c r="P172" i="108"/>
  <c r="V146" i="108"/>
  <c r="N187" i="108"/>
  <c r="AA155" i="108"/>
  <c r="N154" i="108"/>
  <c r="AD39" i="108"/>
  <c r="AB146" i="108"/>
  <c r="Y109" i="108"/>
  <c r="Y153" i="108"/>
  <c r="AE110" i="108"/>
  <c r="AB41" i="108"/>
  <c r="N52" i="108"/>
  <c r="O130" i="108"/>
  <c r="V65" i="108"/>
  <c r="M149" i="108"/>
  <c r="O29" i="108"/>
  <c r="Y39" i="108"/>
  <c r="AD98" i="108"/>
  <c r="X83" i="108"/>
  <c r="AE125" i="108"/>
  <c r="Y126" i="108"/>
  <c r="AC97" i="108"/>
  <c r="U109" i="108"/>
  <c r="Q53" i="108"/>
  <c r="U169" i="108"/>
  <c r="L45" i="108"/>
  <c r="R52" i="108"/>
  <c r="L7" i="108"/>
  <c r="AB23" i="108"/>
  <c r="U53" i="108"/>
  <c r="O50" i="108"/>
  <c r="AB182" i="108"/>
  <c r="O139" i="108"/>
  <c r="T139" i="108"/>
  <c r="Y166" i="108"/>
  <c r="L173" i="108"/>
  <c r="S31" i="108"/>
  <c r="AD34" i="108"/>
  <c r="U185" i="108"/>
  <c r="Y45" i="108"/>
  <c r="AC43" i="108"/>
  <c r="V172" i="108"/>
  <c r="W41" i="108"/>
  <c r="AA43" i="108"/>
  <c r="Q112" i="108"/>
  <c r="AB139" i="108"/>
  <c r="Y137" i="108"/>
  <c r="N116" i="108"/>
  <c r="X146" i="108"/>
  <c r="V166" i="108"/>
  <c r="U188" i="108"/>
  <c r="AC185" i="108"/>
  <c r="K97" i="108"/>
  <c r="AB61" i="108"/>
  <c r="Y113" i="108"/>
  <c r="AE47" i="108"/>
  <c r="Y124" i="108"/>
  <c r="L172" i="108"/>
  <c r="AA154" i="108"/>
  <c r="V60" i="108"/>
  <c r="T97" i="108"/>
  <c r="AC198" i="108"/>
  <c r="O68" i="108"/>
  <c r="O177" i="108"/>
  <c r="M34" i="108"/>
  <c r="O118" i="108"/>
  <c r="Z132" i="108"/>
  <c r="V124" i="108"/>
  <c r="AE39" i="108"/>
  <c r="V77" i="108"/>
  <c r="L8" i="108"/>
  <c r="V67" i="108"/>
  <c r="AD106" i="108"/>
  <c r="M61" i="108"/>
  <c r="V73" i="108"/>
  <c r="U91" i="108"/>
  <c r="AA109" i="108"/>
  <c r="AB65" i="108"/>
  <c r="Y98" i="108"/>
  <c r="AE27" i="108"/>
  <c r="Y185" i="108"/>
  <c r="T117" i="108"/>
  <c r="V137" i="108"/>
  <c r="U152" i="108"/>
  <c r="O173" i="108"/>
  <c r="Q151" i="108"/>
  <c r="AC140" i="108"/>
  <c r="Y187" i="108"/>
  <c r="AA156" i="108"/>
  <c r="W67" i="108"/>
  <c r="O79" i="108"/>
  <c r="R124" i="108"/>
  <c r="Y72" i="108"/>
  <c r="AC192" i="108"/>
  <c r="Q46" i="108"/>
  <c r="V22" i="108"/>
  <c r="Z160" i="108"/>
  <c r="R151" i="108"/>
  <c r="Y31" i="108"/>
  <c r="Z84" i="108"/>
  <c r="N198" i="108"/>
  <c r="L41" i="108"/>
  <c r="AA169" i="108"/>
  <c r="AB162" i="108"/>
  <c r="Z34" i="108"/>
  <c r="U40" i="108"/>
  <c r="AE23" i="108"/>
  <c r="AE128" i="108"/>
  <c r="N156" i="108"/>
  <c r="AC181" i="108"/>
  <c r="AC150" i="108"/>
  <c r="Z62" i="108"/>
  <c r="M141" i="108"/>
  <c r="AB124" i="108"/>
  <c r="X51" i="108"/>
  <c r="AE150" i="108"/>
  <c r="AA130" i="108"/>
  <c r="AC139" i="108"/>
  <c r="AD59" i="108"/>
  <c r="AE181" i="108"/>
  <c r="N183" i="108"/>
  <c r="AB83" i="108"/>
  <c r="AA36" i="108"/>
  <c r="AB199" i="108"/>
  <c r="R23" i="108"/>
  <c r="U135" i="108"/>
  <c r="V21" i="108"/>
  <c r="Q83" i="108"/>
  <c r="R14" i="108"/>
  <c r="AE79" i="108"/>
  <c r="AD22" i="108"/>
  <c r="U78" i="108"/>
  <c r="Q183" i="108"/>
  <c r="W160" i="108"/>
  <c r="AA72" i="108"/>
  <c r="N117" i="108"/>
  <c r="V173" i="108"/>
  <c r="Q182" i="108"/>
  <c r="P194" i="108"/>
  <c r="Z181" i="108"/>
  <c r="W136" i="108"/>
  <c r="Q72" i="108"/>
  <c r="L26" i="108"/>
  <c r="AE8" i="108"/>
  <c r="W100" i="108"/>
  <c r="Q165" i="108"/>
  <c r="S161" i="108"/>
  <c r="AD187" i="108"/>
  <c r="L114" i="108"/>
  <c r="T59" i="108"/>
  <c r="AE137" i="108"/>
  <c r="P62" i="108"/>
  <c r="AE175" i="108"/>
  <c r="T181" i="108"/>
  <c r="U145" i="108"/>
  <c r="AA9" i="108"/>
  <c r="Q190" i="108"/>
  <c r="T185" i="108"/>
  <c r="V140" i="108"/>
  <c r="L128" i="108"/>
  <c r="AE190" i="108"/>
  <c r="P45" i="108"/>
  <c r="U172" i="108"/>
  <c r="L29" i="108"/>
  <c r="P31" i="108"/>
  <c r="U52" i="108"/>
  <c r="AA131" i="108"/>
  <c r="O77" i="108"/>
  <c r="W83" i="108"/>
  <c r="Q82" i="108"/>
  <c r="R194" i="108"/>
  <c r="Y16" i="108"/>
  <c r="O72" i="108"/>
  <c r="O43" i="108"/>
  <c r="T50" i="108"/>
  <c r="AE151" i="108"/>
  <c r="U73" i="108"/>
  <c r="X135" i="108"/>
  <c r="O163" i="108"/>
  <c r="S145" i="108"/>
  <c r="N121" i="108"/>
  <c r="AB78" i="108"/>
  <c r="X156" i="108"/>
  <c r="AE21" i="108"/>
  <c r="AE29" i="108"/>
  <c r="Z126" i="108"/>
  <c r="R122" i="108"/>
  <c r="P53" i="108"/>
  <c r="X58" i="108"/>
  <c r="Z69" i="108"/>
  <c r="V16" i="108"/>
  <c r="AA149" i="108"/>
  <c r="Y135" i="108"/>
  <c r="V109" i="108"/>
  <c r="Z155" i="108"/>
  <c r="P141" i="108"/>
  <c r="T182" i="108"/>
  <c r="O192" i="108"/>
  <c r="P69" i="108"/>
  <c r="R157" i="108"/>
  <c r="M27" i="108"/>
  <c r="O124" i="108"/>
  <c r="Q106" i="108"/>
  <c r="S172" i="108"/>
  <c r="Z139" i="108"/>
  <c r="AE10" i="108"/>
  <c r="Z194" i="108"/>
  <c r="AA193" i="108"/>
  <c r="AD166" i="108"/>
  <c r="Z154" i="108"/>
  <c r="AD112" i="108"/>
  <c r="V136" i="108"/>
  <c r="AB31" i="108"/>
  <c r="N169" i="108"/>
  <c r="Z30" i="108"/>
  <c r="AD26" i="108"/>
  <c r="O73" i="108"/>
  <c r="T198" i="108"/>
  <c r="AE13" i="108"/>
  <c r="R30" i="108"/>
  <c r="AE163" i="108"/>
  <c r="O9" i="108"/>
  <c r="AB79" i="108"/>
  <c r="AE188" i="108"/>
  <c r="S51" i="108"/>
  <c r="M136" i="108"/>
  <c r="L21" i="108"/>
  <c r="N132" i="108"/>
  <c r="AC78" i="108"/>
  <c r="Q14" i="108"/>
  <c r="P72" i="108"/>
  <c r="Q169" i="108"/>
  <c r="M12" i="108"/>
  <c r="Z91" i="108"/>
  <c r="R135" i="108"/>
  <c r="Z78" i="108"/>
  <c r="X109" i="108"/>
  <c r="S163" i="108"/>
  <c r="M145" i="108"/>
  <c r="P68" i="108"/>
  <c r="AA100" i="108"/>
  <c r="AC153" i="108"/>
  <c r="L44" i="108"/>
  <c r="M137" i="108"/>
  <c r="W45" i="108"/>
  <c r="O152" i="108"/>
  <c r="U183" i="108"/>
  <c r="V54" i="108"/>
  <c r="AE12" i="108"/>
  <c r="Q60" i="108"/>
  <c r="M144" i="108"/>
  <c r="V120" i="108"/>
  <c r="W46" i="108"/>
  <c r="U89" i="108"/>
  <c r="N126" i="108"/>
  <c r="P129" i="108"/>
  <c r="Z151" i="108"/>
  <c r="Z26" i="108"/>
  <c r="T135" i="108"/>
  <c r="AB181" i="108"/>
  <c r="Q161" i="108"/>
  <c r="U90" i="108"/>
  <c r="Q198" i="108"/>
  <c r="AA91" i="108"/>
  <c r="AD45" i="108"/>
  <c r="P83" i="108"/>
  <c r="R45" i="108"/>
  <c r="P90" i="108"/>
  <c r="AE67" i="108"/>
  <c r="T79" i="108"/>
  <c r="AD43" i="108"/>
  <c r="R109" i="108"/>
  <c r="W192" i="108"/>
  <c r="AD103" i="108"/>
  <c r="X171" i="108"/>
  <c r="AA118" i="108"/>
  <c r="V165" i="108"/>
  <c r="AD9" i="108"/>
  <c r="AA101" i="108"/>
  <c r="AC169" i="108"/>
  <c r="AE44" i="108"/>
  <c r="AE106" i="108"/>
  <c r="Z14" i="108"/>
  <c r="Y60" i="108"/>
  <c r="O22" i="108"/>
  <c r="M10" i="108"/>
  <c r="N60" i="108"/>
  <c r="W140" i="108"/>
  <c r="R132" i="108"/>
  <c r="V144" i="108"/>
  <c r="P30" i="108"/>
  <c r="W14" i="108"/>
  <c r="AC199" i="108"/>
  <c r="N79" i="108"/>
  <c r="T149" i="108"/>
  <c r="V39" i="108"/>
  <c r="N59" i="108"/>
  <c r="M160" i="108"/>
  <c r="R39" i="108"/>
  <c r="W44" i="108"/>
  <c r="X29" i="108"/>
  <c r="Z105" i="108"/>
  <c r="AE68" i="108"/>
  <c r="X92" i="108"/>
  <c r="R102" i="108"/>
  <c r="AE30" i="108"/>
  <c r="P164" i="108"/>
  <c r="AC116" i="108"/>
  <c r="Z125" i="108"/>
  <c r="T108" i="108"/>
  <c r="AA157" i="108"/>
  <c r="Z36" i="108"/>
  <c r="P190" i="108"/>
  <c r="AB82" i="108"/>
  <c r="P79" i="108"/>
  <c r="AA68" i="108"/>
  <c r="N54" i="108"/>
  <c r="AE131" i="108"/>
  <c r="AC110" i="108"/>
  <c r="AB113" i="108"/>
  <c r="Y160" i="108"/>
  <c r="AE161" i="108"/>
  <c r="R74" i="108"/>
  <c r="V156" i="108"/>
  <c r="T91" i="108"/>
  <c r="P7" i="108"/>
  <c r="AA152" i="108"/>
  <c r="X162" i="108"/>
  <c r="AD16" i="108"/>
  <c r="AD51" i="108"/>
  <c r="Y139" i="108"/>
  <c r="U118" i="108"/>
  <c r="V113" i="108"/>
  <c r="M74" i="108"/>
  <c r="X91" i="108"/>
  <c r="T130" i="108"/>
  <c r="AE41" i="108"/>
  <c r="AB103" i="108"/>
  <c r="V51" i="108"/>
  <c r="U43" i="108"/>
  <c r="S62" i="108"/>
  <c r="R21" i="108"/>
  <c r="X187" i="108"/>
  <c r="Q156" i="108"/>
  <c r="AA78" i="108"/>
  <c r="T189" i="108"/>
  <c r="T13" i="108"/>
  <c r="N112" i="108"/>
  <c r="T30" i="108"/>
  <c r="Z166" i="108"/>
  <c r="T101" i="108"/>
  <c r="R78" i="108"/>
  <c r="Y47" i="108"/>
  <c r="T22" i="108"/>
  <c r="AB14" i="108"/>
  <c r="P100" i="108"/>
  <c r="AC60" i="108"/>
  <c r="Q185" i="108"/>
  <c r="N34" i="108"/>
  <c r="T27" i="108"/>
  <c r="AD83" i="108"/>
  <c r="AE35" i="108"/>
  <c r="P112" i="108"/>
  <c r="AB53" i="108"/>
  <c r="AC131" i="108"/>
  <c r="AE7" i="108"/>
  <c r="N131" i="108"/>
  <c r="S198" i="108"/>
  <c r="Q23" i="108"/>
  <c r="Y182" i="108"/>
  <c r="Z73" i="108"/>
  <c r="W69" i="108"/>
  <c r="O175" i="108"/>
  <c r="O39" i="108"/>
  <c r="AD188" i="108"/>
  <c r="T15" i="108"/>
  <c r="P35" i="108"/>
  <c r="X132" i="108"/>
  <c r="W102" i="108"/>
  <c r="W165" i="108"/>
  <c r="P78" i="108"/>
  <c r="T21" i="108"/>
  <c r="AE90" i="108"/>
  <c r="Z22" i="108"/>
  <c r="W135" i="108"/>
  <c r="Q173" i="108"/>
  <c r="V118" i="108"/>
  <c r="AC12" i="108"/>
  <c r="L93" i="108"/>
  <c r="AA53" i="108"/>
  <c r="O146" i="108"/>
  <c r="AD163" i="108"/>
  <c r="T128" i="108"/>
  <c r="U198" i="108"/>
  <c r="Y161" i="108"/>
  <c r="X65" i="108"/>
  <c r="Z29" i="108"/>
  <c r="AC73" i="108"/>
  <c r="AD150" i="108"/>
  <c r="W79" i="108"/>
  <c r="T43" i="108"/>
  <c r="AD47" i="108"/>
  <c r="AA46" i="108"/>
  <c r="AB144" i="108"/>
  <c r="AB90" i="108"/>
  <c r="O171" i="108"/>
  <c r="M31" i="108"/>
  <c r="AA137" i="108"/>
  <c r="AB155" i="108"/>
  <c r="X149" i="108"/>
  <c r="S197" i="108"/>
  <c r="M7" i="108"/>
  <c r="AE140" i="108"/>
  <c r="O96" i="108"/>
  <c r="S47" i="108"/>
  <c r="T85" i="108"/>
  <c r="W156" i="108"/>
  <c r="AC72" i="108"/>
  <c r="AB27" i="108"/>
  <c r="Z93" i="108"/>
  <c r="M156" i="108"/>
  <c r="S183" i="108"/>
  <c r="AC23" i="108"/>
  <c r="S131" i="108"/>
  <c r="AC136" i="108"/>
  <c r="AE141" i="108"/>
  <c r="AB40" i="108"/>
  <c r="AD108" i="108"/>
  <c r="R177" i="108"/>
  <c r="O44" i="108"/>
  <c r="AC141" i="108"/>
  <c r="S7" i="108"/>
  <c r="AC117" i="108"/>
  <c r="AD74" i="108"/>
  <c r="N46" i="108"/>
  <c r="S90" i="108"/>
  <c r="M78" i="108"/>
  <c r="M131" i="108"/>
  <c r="U41" i="108"/>
  <c r="AB187" i="108"/>
  <c r="U30" i="108"/>
  <c r="X23" i="108"/>
  <c r="Q67" i="108"/>
  <c r="Y193" i="108"/>
  <c r="AD124" i="108"/>
  <c r="Q66" i="108"/>
  <c r="Z157" i="108"/>
  <c r="V152" i="108"/>
  <c r="M197" i="108"/>
  <c r="N73" i="108"/>
  <c r="N23" i="108"/>
  <c r="X190" i="108"/>
  <c r="O157" i="108"/>
  <c r="M54" i="108"/>
  <c r="AB122" i="108"/>
  <c r="L190" i="108"/>
  <c r="Q184" i="108"/>
  <c r="W39" i="108"/>
  <c r="N141" i="108"/>
  <c r="AA15" i="108"/>
  <c r="P135" i="108"/>
  <c r="U146" i="108"/>
  <c r="P50" i="108"/>
  <c r="AB150" i="108"/>
  <c r="AE194" i="108"/>
  <c r="Q31" i="108"/>
  <c r="AD151" i="108"/>
  <c r="P12" i="108"/>
  <c r="O97" i="108"/>
  <c r="AD97" i="108"/>
  <c r="U39" i="108"/>
  <c r="P126" i="108"/>
  <c r="AA84" i="108"/>
  <c r="T23" i="108"/>
  <c r="W89" i="108"/>
  <c r="W84" i="108"/>
  <c r="AE43" i="108"/>
  <c r="V141" i="108"/>
  <c r="N145" i="108"/>
  <c r="T34" i="108"/>
  <c r="Q100" i="108"/>
  <c r="Z35" i="108"/>
  <c r="S86" i="108"/>
  <c r="Q22" i="108"/>
  <c r="T82" i="108"/>
  <c r="AC46" i="108"/>
  <c r="P36" i="108"/>
  <c r="AE66" i="108"/>
  <c r="X114" i="108"/>
  <c r="AA110" i="108"/>
  <c r="AC69" i="108"/>
  <c r="AD62" i="108"/>
  <c r="S40" i="108"/>
  <c r="Z66" i="108"/>
  <c r="AC29" i="108"/>
  <c r="AD160" i="108"/>
  <c r="T151" i="108"/>
  <c r="T45" i="108"/>
  <c r="S128" i="108"/>
  <c r="U149" i="108"/>
  <c r="U15" i="108"/>
  <c r="AE130" i="108"/>
  <c r="Y66" i="108"/>
  <c r="AD92" i="108"/>
  <c r="AB98" i="108"/>
  <c r="AD128" i="108"/>
  <c r="T51" i="108"/>
  <c r="AB151" i="108"/>
  <c r="P38" i="108"/>
  <c r="AB194" i="108"/>
  <c r="O101" i="108"/>
  <c r="Y13" i="108"/>
  <c r="W122" i="108"/>
  <c r="AB59" i="108"/>
  <c r="O166" i="108"/>
  <c r="Q157" i="108"/>
  <c r="X183" i="108"/>
  <c r="AD181" i="108"/>
  <c r="AA69" i="108"/>
  <c r="U136" i="108"/>
  <c r="AA59" i="108"/>
  <c r="AD31" i="108"/>
  <c r="AB92" i="108"/>
  <c r="P84" i="108"/>
  <c r="P169" i="108"/>
  <c r="O59" i="108"/>
  <c r="AC61" i="108"/>
  <c r="V41" i="108"/>
  <c r="O8" i="108"/>
  <c r="N172" i="108"/>
  <c r="AC21" i="108"/>
  <c r="AD165" i="108"/>
  <c r="P152" i="108"/>
  <c r="N190" i="108"/>
  <c r="U50" i="108"/>
  <c r="Q149" i="108"/>
  <c r="P162" i="108"/>
  <c r="Y121" i="108"/>
  <c r="T60" i="108"/>
  <c r="U7" i="108"/>
  <c r="AA52" i="108"/>
  <c r="AB166" i="108"/>
  <c r="Z162" i="108"/>
  <c r="S193" i="108"/>
  <c r="Z67" i="108"/>
  <c r="AB52" i="108"/>
  <c r="X110" i="108"/>
  <c r="AB140" i="108"/>
  <c r="U79" i="108"/>
  <c r="V7" i="108"/>
  <c r="AE92" i="108"/>
  <c r="T54" i="108"/>
  <c r="S102" i="108"/>
  <c r="AA45" i="108"/>
  <c r="AE136" i="108"/>
  <c r="AA38" i="108"/>
  <c r="U47" i="108"/>
  <c r="AE114" i="108"/>
  <c r="AD198" i="108"/>
  <c r="AE139" i="108"/>
  <c r="Z175" i="108"/>
  <c r="P92" i="108"/>
  <c r="T190" i="108"/>
  <c r="N139" i="108"/>
  <c r="R171" i="108"/>
  <c r="V176" i="108"/>
  <c r="AE77" i="108"/>
  <c r="V83" i="108"/>
  <c r="AE65" i="108"/>
  <c r="P73" i="108"/>
  <c r="AD176" i="108"/>
  <c r="AA184" i="108"/>
  <c r="W62" i="108"/>
  <c r="V132" i="108"/>
  <c r="AA151" i="108"/>
  <c r="N113" i="108"/>
  <c r="Y141" i="108"/>
  <c r="W92" i="108"/>
  <c r="AA173" i="108"/>
  <c r="AB22" i="108"/>
  <c r="S173" i="108"/>
  <c r="V188" i="108"/>
  <c r="M106" i="108"/>
  <c r="O85" i="108"/>
  <c r="S122" i="108"/>
  <c r="R130" i="108"/>
  <c r="M62" i="108"/>
  <c r="AD149" i="108"/>
  <c r="AA162" i="108"/>
  <c r="V53" i="108"/>
  <c r="P125" i="108"/>
  <c r="M46" i="108"/>
  <c r="R126" i="108"/>
  <c r="Y188" i="108"/>
  <c r="R38" i="108"/>
  <c r="P151" i="108"/>
  <c r="U153" i="108"/>
  <c r="P108" i="108"/>
  <c r="S96" i="108"/>
  <c r="S189" i="108"/>
  <c r="P101" i="108"/>
  <c r="R140" i="108"/>
  <c r="W112" i="108"/>
  <c r="AA113" i="108"/>
  <c r="V45" i="108"/>
  <c r="Q117" i="108"/>
  <c r="AA139" i="108"/>
  <c r="Y198" i="108"/>
  <c r="AD41" i="108"/>
  <c r="AC102" i="108"/>
  <c r="Z13" i="108"/>
  <c r="T16" i="108"/>
  <c r="N30" i="108"/>
  <c r="AB16" i="108"/>
  <c r="U150" i="108"/>
  <c r="AC89" i="108"/>
  <c r="P160" i="108"/>
  <c r="AE113" i="108"/>
  <c r="X69" i="108"/>
  <c r="X181" i="108"/>
  <c r="AB35" i="108"/>
  <c r="T129" i="108"/>
  <c r="AC26" i="108"/>
  <c r="N96" i="108"/>
  <c r="W175" i="108"/>
  <c r="Y59" i="108"/>
  <c r="T53" i="108"/>
  <c r="T144" i="108"/>
  <c r="U9" i="108"/>
  <c r="O108" i="108"/>
  <c r="Z60" i="108"/>
  <c r="T105" i="108"/>
  <c r="N103" i="108"/>
  <c r="Y73" i="108"/>
  <c r="AE34" i="108"/>
  <c r="T86" i="108"/>
  <c r="N74" i="108"/>
  <c r="N188" i="108"/>
  <c r="V163" i="108"/>
  <c r="R103" i="108"/>
  <c r="AA77" i="108"/>
  <c r="N110" i="108"/>
  <c r="X43" i="108"/>
  <c r="U29" i="108"/>
  <c r="AA166" i="108"/>
  <c r="Y177" i="108"/>
  <c r="N135" i="108"/>
  <c r="S190" i="108"/>
  <c r="S68" i="108"/>
  <c r="V82" i="108"/>
  <c r="AB185" i="108"/>
  <c r="AA73" i="108"/>
  <c r="W97" i="108"/>
  <c r="W132" i="108"/>
  <c r="Z65" i="108"/>
  <c r="Y103" i="108"/>
  <c r="W29" i="108"/>
  <c r="R181" i="108"/>
  <c r="T52" i="108"/>
  <c r="N86" i="108"/>
  <c r="X116" i="108"/>
  <c r="T136" i="108"/>
  <c r="AA35" i="108"/>
  <c r="U144" i="108"/>
  <c r="Y132" i="108"/>
  <c r="Y89" i="108"/>
  <c r="S175" i="108"/>
  <c r="S184" i="108"/>
  <c r="O100" i="108"/>
  <c r="P131" i="108"/>
  <c r="U45" i="108"/>
  <c r="O150" i="108"/>
  <c r="AB154" i="108"/>
  <c r="Z190" i="108"/>
  <c r="W68" i="108"/>
  <c r="V35" i="108"/>
  <c r="Q163" i="108"/>
  <c r="R91" i="108"/>
  <c r="AA194" i="108"/>
  <c r="AC146" i="108"/>
  <c r="AE108" i="108"/>
  <c r="T96" i="108"/>
  <c r="P41" i="108"/>
  <c r="S97" i="108"/>
  <c r="AE22" i="108"/>
  <c r="P188" i="108"/>
  <c r="V192" i="108"/>
  <c r="W130" i="108"/>
  <c r="R187" i="108"/>
  <c r="AE129" i="108"/>
  <c r="M130" i="108"/>
  <c r="V36" i="108"/>
  <c r="W26" i="108"/>
  <c r="AD23" i="108"/>
  <c r="Y154" i="108"/>
  <c r="U132" i="108"/>
  <c r="Q34" i="108"/>
  <c r="AE117" i="108"/>
  <c r="R101" i="108"/>
  <c r="W21" i="108"/>
  <c r="AE152" i="108"/>
  <c r="R84" i="108"/>
  <c r="AC45" i="108"/>
  <c r="X16" i="108"/>
  <c r="N151" i="108"/>
  <c r="AD135" i="108"/>
  <c r="AA39" i="108"/>
  <c r="AD60" i="108"/>
  <c r="W184" i="108"/>
  <c r="Q98" i="108"/>
  <c r="AC15" i="108"/>
  <c r="O169" i="108"/>
  <c r="AC137" i="108"/>
  <c r="U10" i="108"/>
  <c r="Q21" i="108"/>
  <c r="U23" i="108"/>
  <c r="V27" i="108"/>
  <c r="AE72" i="108"/>
  <c r="AA198" i="108"/>
  <c r="Q110" i="108"/>
  <c r="Y78" i="108"/>
  <c r="U101" i="108"/>
  <c r="AC132" i="108"/>
  <c r="AB165" i="108"/>
  <c r="V112" i="108"/>
  <c r="S121" i="108"/>
  <c r="T103" i="108"/>
  <c r="P74" i="108"/>
  <c r="N83" i="108"/>
  <c r="W59" i="108"/>
  <c r="AE51" i="108"/>
  <c r="AD192" i="108"/>
  <c r="M112" i="108"/>
  <c r="P86" i="108"/>
  <c r="W61" i="108"/>
  <c r="T77" i="108"/>
  <c r="V90" i="108"/>
  <c r="P58" i="108"/>
  <c r="O89" i="108"/>
  <c r="T131" i="108"/>
  <c r="U176" i="108"/>
  <c r="N21" i="108"/>
  <c r="W47" i="108"/>
  <c r="X54" i="108"/>
  <c r="S160" i="108"/>
  <c r="P51" i="108"/>
  <c r="P34" i="108"/>
  <c r="AD54" i="108"/>
  <c r="Y46" i="108"/>
  <c r="AA183" i="108"/>
  <c r="V106" i="108"/>
  <c r="AD10" i="108"/>
  <c r="O86" i="108"/>
  <c r="AC58" i="108"/>
  <c r="AB9" i="108"/>
  <c r="X46" i="108"/>
  <c r="W183" i="108"/>
  <c r="AC54" i="108"/>
  <c r="P193" i="108"/>
  <c r="S45" i="108"/>
  <c r="AC120" i="108"/>
  <c r="AC98" i="108"/>
  <c r="O172"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tc={1AF31A32-7E96-4732-A459-7209FB982868}</author>
  </authors>
  <commentList>
    <comment ref="A1" authorId="0" shapeId="0" xr:uid="{1AF31A32-7E96-4732-A459-7209FB982868}">
      <text>
        <t xml:space="preserve">[Kommentartråd]
Din versjon av Excel lar deg lese denne kommentartråden. Eventuelle endringer i den vil imidlertid bli fjernet hvis filen åpnes i en nyere versjon av Excel. Finn ut mer: https://go.microsoft.com/fwlink/?linkid=870924
Kommentar:
    Kopier hele tabellen to kolonner til høyre og legg inn nye verdier i kolonne C og D. </t>
      </text>
    </comment>
  </commentList>
</comments>
</file>

<file path=xl/sharedStrings.xml><?xml version="1.0" encoding="utf-8"?>
<sst xmlns="http://schemas.openxmlformats.org/spreadsheetml/2006/main" count="2500" uniqueCount="865">
  <si>
    <t>Other</t>
  </si>
  <si>
    <t>Total assets</t>
  </si>
  <si>
    <t xml:space="preserve"> </t>
  </si>
  <si>
    <t>Name</t>
  </si>
  <si>
    <t>No.</t>
  </si>
  <si>
    <t>Contents (linked)</t>
  </si>
  <si>
    <t>SpareBank 1 Finans Østlandet AS</t>
  </si>
  <si>
    <t>SpareBank 1 Boligkreditt AS</t>
  </si>
  <si>
    <t>SpareBank 1 Næringskreditt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</si>
  <si>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</si>
  <si>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</si>
  <si>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</si>
  <si>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</si>
  <si>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</si>
  <si>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</si>
  <si>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</si>
  <si>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</si>
  <si>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</si>
  <si>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</si>
  <si>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</si>
  <si>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</si>
  <si>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</si>
  <si>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</si>
  <si>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</si>
  <si>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</si>
  <si>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</si>
  <si>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</si>
  <si>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</si>
  <si>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</si>
  <si>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</si>
  <si>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</si>
  <si>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</si>
  <si>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</si>
  <si>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</si>
  <si>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</si>
  <si>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</si>
  <si>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</si>
  <si>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</si>
  <si>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</si>
  <si>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</si>
  <si>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</si>
  <si>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</si>
  <si>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</si>
  <si>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</si>
  <si>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</si>
  <si>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</si>
  <si>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</si>
  <si>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</si>
  <si>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</si>
  <si>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</si>
  <si>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</si>
  <si>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</si>
  <si>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</si>
  <si>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</si>
  <si>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</si>
  <si>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</si>
  <si>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</si>
  <si>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</si>
  <si>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</si>
  <si>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</si>
  <si>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</si>
  <si>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</si>
  <si>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+47 918 82 071</t>
  </si>
  <si>
    <t>Geir-Egil Bolstad, CFO</t>
  </si>
  <si>
    <t>geir-egil.bolstad@sb1ostlandet.no</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</si>
  <si>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</si>
  <si>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</si>
  <si>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</si>
  <si>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</si>
  <si>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</si>
  <si>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</si>
  <si>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</si>
  <si>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</si>
  <si>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</si>
  <si>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</si>
  <si>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Lending margin, RM, incl. covered bond companies</t>
  </si>
  <si>
    <t>Lending margin, CM, incl. covered bond companies</t>
  </si>
  <si>
    <t>Income</t>
  </si>
  <si>
    <t>Expences</t>
  </si>
  <si>
    <t>Margins</t>
  </si>
  <si>
    <t>Commission income from credit cards</t>
  </si>
  <si>
    <t>Payment transmission</t>
  </si>
  <si>
    <t>Income from real estate brokerage</t>
  </si>
  <si>
    <t>Income from accounting services</t>
  </si>
  <si>
    <t>Other income</t>
  </si>
  <si>
    <t>Sum</t>
  </si>
  <si>
    <t>NOK million</t>
  </si>
  <si>
    <t>Specification of the consolidated profit after tax in NOK millions:</t>
  </si>
  <si>
    <t>Parent Bank's profit after tax</t>
  </si>
  <si>
    <t>Dividends received from subsidiaries/associated companies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</si>
  <si>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</si>
  <si>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</si>
  <si>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</si>
  <si>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</si>
  <si>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</si>
  <si>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</si>
  <si>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</si>
  <si>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</si>
  <si>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</si>
  <si>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</si>
  <si>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</si>
  <si>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</si>
  <si>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</si>
  <si>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</si>
  <si>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</si>
  <si>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</si>
  <si>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</si>
  <si>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</si>
  <si>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</si>
  <si>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</si>
  <si>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</si>
  <si>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</si>
  <si>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</si>
  <si>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</si>
  <si>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</si>
  <si>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</si>
  <si>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APM</t>
  </si>
  <si>
    <t>-</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</si>
  <si>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</si>
  <si>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</si>
  <si>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</si>
  <si>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</si>
  <si>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</si>
  <si>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</si>
  <si>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</si>
  <si>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</si>
  <si>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</si>
  <si>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</si>
  <si>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</si>
  <si>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</si>
  <si>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</si>
  <si>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</si>
  <si>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</si>
  <si>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</si>
  <si>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</si>
  <si>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</si>
  <si>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</si>
  <si>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</si>
  <si>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</si>
  <si>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</si>
  <si>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</si>
  <si>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</si>
  <si>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</si>
  <si>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</si>
  <si>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</si>
  <si>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</si>
  <si>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</si>
  <si>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</si>
  <si>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</si>
  <si>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</si>
  <si>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</si>
  <si>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</si>
  <si>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</si>
  <si>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</si>
  <si>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</si>
  <si>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</si>
  <si>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</si>
  <si>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</si>
  <si>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Cost-income-ratio incl. loans transferred to covered bond companies</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</si>
  <si>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</si>
  <si>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</si>
  <si>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</si>
  <si>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</si>
  <si>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</si>
  <si>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</si>
  <si>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</si>
  <si>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</si>
  <si>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</si>
  <si>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</si>
  <si>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</si>
  <si>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</si>
  <si>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</si>
  <si>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</si>
  <si>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</si>
  <si>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</si>
  <si>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</si>
  <si>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</si>
  <si>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</si>
  <si>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</si>
  <si>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</si>
  <si>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</si>
  <si>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</si>
  <si>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</si>
  <si>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</si>
  <si>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</si>
  <si>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</si>
  <si>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</si>
  <si>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</si>
  <si>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</si>
  <si>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</si>
  <si>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</si>
  <si>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</si>
  <si>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</si>
  <si>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</si>
  <si>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</si>
  <si>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</si>
  <si>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</si>
  <si>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</si>
  <si>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</si>
  <si>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</si>
  <si>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</si>
  <si>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</si>
  <si>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</si>
  <si>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</si>
  <si>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</si>
  <si>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</si>
  <si>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</si>
  <si>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</si>
  <si>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</si>
  <si>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</si>
  <si>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</si>
  <si>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</si>
  <si>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</si>
  <si>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</si>
  <si>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*All loans transferred to covered bond companies are sensitive to ahanges in the NIBOR-rate</t>
  </si>
  <si>
    <t>Loans transferred to covered bond companies*</t>
  </si>
  <si>
    <t>Total deposits</t>
  </si>
  <si>
    <t>Gross loans linked to the NIBOR rate</t>
  </si>
  <si>
    <t>Deposits linked to the NIBOR rate</t>
  </si>
  <si>
    <t>Total lending volume sensitive to changes in the NIBOR rate including Loans transferred to covered bond companies</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</si>
  <si>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</si>
  <si>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</si>
  <si>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</si>
  <si>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</si>
  <si>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</si>
  <si>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</si>
  <si>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</si>
  <si>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</si>
  <si>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</si>
  <si>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</si>
  <si>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</si>
  <si>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</si>
  <si>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</si>
  <si>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</si>
  <si>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</si>
  <si>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</si>
  <si>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</si>
  <si>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</si>
  <si>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</si>
  <si>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</si>
  <si>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</si>
  <si>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</si>
  <si>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</si>
  <si>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</si>
  <si>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</si>
  <si>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</si>
  <si>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</si>
  <si>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</si>
  <si>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</si>
  <si>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</si>
  <si>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</si>
  <si>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</si>
  <si>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</si>
  <si>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</si>
  <si>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</si>
  <si>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</si>
  <si>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</si>
  <si>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</si>
  <si>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</si>
  <si>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</si>
  <si>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</si>
  <si>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</si>
  <si>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</si>
  <si>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</si>
  <si>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</si>
  <si>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</si>
  <si>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</si>
  <si>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</si>
  <si>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</si>
  <si>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</si>
  <si>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2Q 2018</t>
  </si>
  <si>
    <t>1Q 2018</t>
  </si>
  <si>
    <t>4Q 2017</t>
  </si>
  <si>
    <t>3Q 2017</t>
  </si>
  <si>
    <t>2Q 2017</t>
  </si>
  <si>
    <t>1Q 2017</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</si>
  <si>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</si>
  <si>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</si>
  <si>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</si>
  <si>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</si>
  <si>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</si>
  <si>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</si>
  <si>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</si>
  <si>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</si>
  <si>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</si>
  <si>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</si>
  <si>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</si>
  <si>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</si>
  <si>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</si>
  <si>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</si>
  <si>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</si>
  <si>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</si>
  <si>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</si>
  <si>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</si>
  <si>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</si>
  <si>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</si>
  <si>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</si>
  <si>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</si>
  <si>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</si>
  <si>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</si>
  <si>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</si>
  <si>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</si>
  <si>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</si>
  <si>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</si>
  <si>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</si>
  <si>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</si>
  <si>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</si>
  <si>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</si>
  <si>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</si>
  <si>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</si>
  <si>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</si>
  <si>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</si>
  <si>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</si>
  <si>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</si>
  <si>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</si>
  <si>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1.8 Cost-income-ratio</t>
  </si>
  <si>
    <t>1.9 Cost-income-ratio incl. loans transferred to covered bond companies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</si>
  <si>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</si>
  <si>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</si>
  <si>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</si>
  <si>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</si>
  <si>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</si>
  <si>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</si>
  <si>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</si>
  <si>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</si>
  <si>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</si>
  <si>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</si>
  <si>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</si>
  <si>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</si>
  <si>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</si>
  <si>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</si>
  <si>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</si>
  <si>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</si>
  <si>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</si>
  <si>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</si>
  <si>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</si>
  <si>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</si>
  <si>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</si>
  <si>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</si>
  <si>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</si>
  <si>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</si>
  <si>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</si>
  <si>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</si>
  <si>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</si>
  <si>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</si>
  <si>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</si>
  <si>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</si>
  <si>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</si>
  <si>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</si>
  <si>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</si>
  <si>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</si>
  <si>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</si>
  <si>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Retail market</t>
  </si>
  <si>
    <t>Corporate market</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</si>
  <si>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</si>
  <si>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</si>
  <si>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</si>
  <si>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</si>
  <si>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</si>
  <si>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</si>
  <si>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</si>
  <si>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</si>
  <si>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</si>
  <si>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</si>
  <si>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SpareBank 1 Kreditt AS</t>
  </si>
  <si>
    <t>4Q-2020</t>
  </si>
  <si>
    <t>4Q-20</t>
  </si>
  <si>
    <t>Cash and deposits with central banks</t>
  </si>
  <si>
    <t>Loans to and receivables from credit institutions</t>
  </si>
  <si>
    <t>Loans to and receivables from customers</t>
  </si>
  <si>
    <t>Certificates, bonds and fixed-income funds</t>
  </si>
  <si>
    <t>Financial derivatives</t>
  </si>
  <si>
    <t>Investments in associates and joint ventures</t>
  </si>
  <si>
    <t>Investments in subsidiaries</t>
  </si>
  <si>
    <t>Goodwill and other intangible assets</t>
  </si>
  <si>
    <t>Property, plant and equipment</t>
  </si>
  <si>
    <t>Other assets</t>
  </si>
  <si>
    <t>Deposits from and liabilities to credit institutions</t>
  </si>
  <si>
    <t>Liabilities arising from issuance of securities</t>
  </si>
  <si>
    <t>Current tax liabilities</t>
  </si>
  <si>
    <t>Deferred tax liabilities</t>
  </si>
  <si>
    <t>Other debt and liabilities recognised in the balance sheet</t>
  </si>
  <si>
    <t>Subordinated loan capital</t>
  </si>
  <si>
    <t>Total liabilites</t>
  </si>
  <si>
    <t>Equity capital certificates</t>
  </si>
  <si>
    <t>Premium fund</t>
  </si>
  <si>
    <t>Dividend equalisation fund</t>
  </si>
  <si>
    <t>Primary capital</t>
  </si>
  <si>
    <t>Provision for gifts</t>
  </si>
  <si>
    <t xml:space="preserve">Recommended dividend customer return </t>
  </si>
  <si>
    <t>Fund for unrealised gains</t>
  </si>
  <si>
    <t>Hybrid capital</t>
  </si>
  <si>
    <t>Other equity</t>
  </si>
  <si>
    <t>Non-controlling interests</t>
  </si>
  <si>
    <t>Total equity capital and liabilities</t>
  </si>
  <si>
    <t>Total equity carried</t>
  </si>
  <si>
    <t>Common equity tier 1 capital</t>
  </si>
  <si>
    <t>Results for the accounting year not included</t>
  </si>
  <si>
    <t>Hybridcapital</t>
  </si>
  <si>
    <t>Minority interests that is not eligible as CET1 capital</t>
  </si>
  <si>
    <t>Cumulative gains and losses due to changes in own credit risk on fair valued liabilities</t>
  </si>
  <si>
    <t>Positive value of expected losses under the IRB approach</t>
  </si>
  <si>
    <t>CET 1 instruments of financial sector entities where the institution does have a significant investement</t>
  </si>
  <si>
    <t>Value adjustments due to the requirements for prudent valuation (AVA)</t>
  </si>
  <si>
    <t>Other adjustments in CET1</t>
  </si>
  <si>
    <t>Additional Tier 1 capital</t>
  </si>
  <si>
    <t>Instruments issued by consolidated entities that are given recognition in AT1 Capital</t>
  </si>
  <si>
    <t>Tier 1 capital</t>
  </si>
  <si>
    <t>Supplementary capital in excess of Tier 1 capital</t>
  </si>
  <si>
    <t>Instruments issued by consolidated entities that are given recognition in T2 Capital</t>
  </si>
  <si>
    <t>Total supplementary capital</t>
  </si>
  <si>
    <t>Total eligible capital</t>
  </si>
  <si>
    <t>Corporates - SME</t>
  </si>
  <si>
    <t>Corporates - Specialised Lending</t>
  </si>
  <si>
    <t>Corporates - Other</t>
  </si>
  <si>
    <t>Retail - SME</t>
  </si>
  <si>
    <t>Retail - Mortgage exposures</t>
  </si>
  <si>
    <t>Retail - Other</t>
  </si>
  <si>
    <t>Equity exposures</t>
  </si>
  <si>
    <t>Credit exposures calculated using IRB-approach</t>
  </si>
  <si>
    <t>Credit exposures calculated using the standardised approach</t>
  </si>
  <si>
    <t>Counterparty credit risk</t>
  </si>
  <si>
    <t>Market risk</t>
  </si>
  <si>
    <t>Operational risk</t>
  </si>
  <si>
    <t>Risk-weighted assets</t>
  </si>
  <si>
    <t>Capital requirements (8%)</t>
  </si>
  <si>
    <t>Buffer requirements</t>
  </si>
  <si>
    <t>Capital ratios</t>
  </si>
  <si>
    <t>CET 1 capital ratio</t>
  </si>
  <si>
    <t>Tier 1 Capital ratio</t>
  </si>
  <si>
    <t>Capital adequacy ratio</t>
  </si>
  <si>
    <t>Leverage Ratio</t>
  </si>
  <si>
    <t>1Q-2021</t>
  </si>
  <si>
    <t>1Q-21</t>
  </si>
  <si>
    <t>Parent   Bank</t>
  </si>
  <si>
    <t>SpareBank 1 Finans Østlandet</t>
  </si>
  <si>
    <t>Basel I floor adjustment</t>
  </si>
  <si>
    <t>Shares and other equity interests</t>
  </si>
  <si>
    <t xml:space="preserve">Recommended dividends and other equity capital </t>
  </si>
  <si>
    <t>T2 instruments of financial sector where the institution does have a significant investement</t>
  </si>
  <si>
    <t>3.1 Balance sheet quarterly</t>
  </si>
  <si>
    <t>4.1 Capital Adequacy quarterly</t>
  </si>
  <si>
    <t>Balance sheet</t>
  </si>
  <si>
    <t>Capital Adequacy</t>
  </si>
  <si>
    <t>Capital conservation buffer</t>
  </si>
  <si>
    <t>Countercyclical capital buffer</t>
  </si>
  <si>
    <t>Systemic risk buffer</t>
  </si>
  <si>
    <t>Total buffer requirements for CET1</t>
  </si>
  <si>
    <t>Available CET1 above current requirements</t>
  </si>
  <si>
    <t>Assets</t>
  </si>
  <si>
    <t>Liabilities</t>
  </si>
  <si>
    <t>Equity Capital</t>
  </si>
  <si>
    <t>2Q-2021</t>
  </si>
  <si>
    <t>Systemic risk buffer rate (%)</t>
  </si>
  <si>
    <t>CET1 requirement</t>
  </si>
  <si>
    <t>2Q-21</t>
  </si>
  <si>
    <t>3Q-21</t>
  </si>
  <si>
    <t>SpareBank 1 Forvaltning AS - consolidated figures</t>
  </si>
  <si>
    <t>Depreciation/amortisation</t>
  </si>
  <si>
    <t>ICT expenses</t>
  </si>
  <si>
    <t>Marketing expenses</t>
  </si>
  <si>
    <t>Operating expenses from real estate</t>
  </si>
  <si>
    <t>Other expenses</t>
  </si>
  <si>
    <t>+47 922 39 185</t>
  </si>
  <si>
    <t>bjorn-erik.orskaug@sb1ostlandet.no</t>
  </si>
  <si>
    <t>Bjørn-Erik Orskaug, Investor relations</t>
  </si>
  <si>
    <t>3Q-2021</t>
  </si>
  <si>
    <t>4Q-21</t>
  </si>
  <si>
    <t>Dividends from shares and other equity instruments</t>
  </si>
  <si>
    <t>Net income from associates and joint ventures</t>
  </si>
  <si>
    <t>AT1 instruments of financial sector entities where the institution does have a significant investement</t>
  </si>
  <si>
    <t>4Q-2021</t>
  </si>
  <si>
    <t>Corporate customers</t>
  </si>
  <si>
    <t>3Q-19</t>
  </si>
  <si>
    <t>2Q-19</t>
  </si>
  <si>
    <t>1Q-19</t>
  </si>
  <si>
    <t>4Q-18</t>
  </si>
  <si>
    <t>3Q-18</t>
  </si>
  <si>
    <t>3Q-20</t>
  </si>
  <si>
    <t>2Q-20</t>
  </si>
  <si>
    <t>1Q-20</t>
  </si>
  <si>
    <t>4Q-19</t>
  </si>
  <si>
    <t>2Q-18</t>
  </si>
  <si>
    <t>1Q-18</t>
  </si>
  <si>
    <t>4Q-17</t>
  </si>
  <si>
    <t>3Q-17</t>
  </si>
  <si>
    <t>2Q-17</t>
  </si>
  <si>
    <t>1Q-17</t>
  </si>
  <si>
    <t>Quarter</t>
  </si>
  <si>
    <t>Year to date</t>
  </si>
  <si>
    <r>
      <t>Loan loss allowance for loans at amortised cost</t>
    </r>
    <r>
      <rPr>
        <vertAlign val="superscript"/>
        <sz val="10"/>
        <rFont val="Calibri"/>
        <family val="2"/>
        <scheme val="minor"/>
      </rPr>
      <t>1</t>
    </r>
  </si>
  <si>
    <r>
      <t>Fair value adjustments for loans at fair value through OCI</t>
    </r>
    <r>
      <rPr>
        <vertAlign val="superscript"/>
        <sz val="10"/>
        <rFont val="Calibri"/>
        <family val="2"/>
        <scheme val="minor"/>
      </rPr>
      <t>2</t>
    </r>
  </si>
  <si>
    <t>1) Individual loan impairments to cover losses on loans in 2017</t>
  </si>
  <si>
    <t>2) Collective loan impairments to cover losses on loans in 2017</t>
  </si>
  <si>
    <t>Pillar 2 (1.8%, 1,7% before 2018)</t>
  </si>
  <si>
    <t>Corporate division</t>
  </si>
  <si>
    <t>SpareBank 1 Finans Østlandet Group</t>
  </si>
  <si>
    <t>Eiendoms-Megler 1 Innlandet AS</t>
  </si>
  <si>
    <t>Other operations/    eliminations</t>
  </si>
  <si>
    <t>Total</t>
  </si>
  <si>
    <t>Income statement</t>
  </si>
  <si>
    <t xml:space="preserve">Net commissions and other income </t>
  </si>
  <si>
    <t>Profit before losses by segment</t>
  </si>
  <si>
    <t>Impairment losses on loans and guarantees</t>
  </si>
  <si>
    <t>Profit/loss per segment after tax</t>
  </si>
  <si>
    <t>Gross lending to customers</t>
  </si>
  <si>
    <t>Provisions for credit losses</t>
  </si>
  <si>
    <t>Total assets per segment</t>
  </si>
  <si>
    <t>Deposits from and liablilities to customers</t>
  </si>
  <si>
    <t>Other liabilities and equity</t>
  </si>
  <si>
    <t>Total equity capital and liabilities per segment</t>
  </si>
  <si>
    <t>Retail_division</t>
  </si>
  <si>
    <t>Corporate_division</t>
  </si>
  <si>
    <t>SpareBank_1_Finans_Østlandet_Group</t>
  </si>
  <si>
    <t>Retail division</t>
  </si>
  <si>
    <t>Other_operations_eliminations</t>
  </si>
  <si>
    <t>TheVIT_AS</t>
  </si>
  <si>
    <t>Eiendoms_Megler_1_Oslo_Akershus_Group</t>
  </si>
  <si>
    <t>Eiendoms_Megler_1_Innlandet_AS</t>
  </si>
  <si>
    <t>Eiendoms-Megler 1 Oslo Akershus Group</t>
  </si>
  <si>
    <t>Pro forma</t>
  </si>
  <si>
    <t>4Q-22</t>
  </si>
  <si>
    <t>3Q-22</t>
  </si>
  <si>
    <t>2Q-22</t>
  </si>
  <si>
    <t>Bank 1 Oslo Akershus AS (Q1-17)</t>
  </si>
  <si>
    <t>Alternative resultatmål</t>
  </si>
  <si>
    <t>Definisjon og begrunnelse</t>
  </si>
  <si>
    <t>Resultat etter skatt inklusiv renter hybridkapital</t>
  </si>
  <si>
    <t xml:space="preserve">Nøkkeltallet viser Resultat etter skatt korrigert for renter på hybridkapital. Hybridkapital er ihht. IFRS er klassifisert som egenkapital og renteutgifter på hybridkapitalen føres derfor som en egenkapitaltransaksjon. Hybridkapitalen har mange likhetstrekk med gjeldsposter og skiller seg fra annen egenkapital ved at den er rentebærende og har ikke rett på utbyttebetalinger. Nøkkeltallet viser hva resultat etter skatt ville vært dersom renteutgiftene knyttet til hybridkapitalen hadde vært resultatført. </t>
  </si>
  <si>
    <t>Egenkapitalavkastning etter skatt</t>
  </si>
  <si>
    <t>Egenkapitalavkastning etter skatt er et av SpareBank 1 Østlandet sine viktigste finansielle måltall og gir relevant informasjon om foretakets lønnsomhet ved at den måler driftens lønnsomhet i forhold til investert kapital i virksomheten. Resultatet korrigeres for renter på hybridkapital, som ihht IFRS er klassifisert som egenkapital, men som i denne sammenheng er mer naturlig å behandle som gjeld da hybridkapitalen er rentebærende og ikke har rett på utbytteutbetalinger.</t>
  </si>
  <si>
    <t>Kostnadsprosent</t>
  </si>
  <si>
    <t xml:space="preserve">Dette nøkkeltallet gir informasjon om sammenhengen mellom inntekter og kostnader, og er et nyttig måltall for å vurdere kostnadseffektiviteten til foretaket. Beregnes som sum driftskostnader dividert med sum inntekter. </t>
  </si>
  <si>
    <t>Utlånsmargin</t>
  </si>
  <si>
    <t>Utlånsmargin beregnes for person- og bedriftsmarkedsdivisjonene og gir informasjon om lønnsomheten av divisjonenes utlånsvirksomhet. Utlån overført til kredittforetak inkluderes i utvalget da dette inngår i den totale utlånsvirksomheten.</t>
  </si>
  <si>
    <t>Innskuddsmargin</t>
  </si>
  <si>
    <t>Innskuddsmargin beregnes for person- og bedriftsmarkedsdivisjonene og gir informasjon om lønnsomheten av divisjonenes innskuddsvirksomhet.</t>
  </si>
  <si>
    <t>Netto rentemargin</t>
  </si>
  <si>
    <t>Netto rentemargin beregnes for person- og bedriftsmarkedsdivisjonene og gir informasjon om lønnsomheten av divisjonenes samlede utlåns- og innskuddsvirksomhet. Utlån overført til kredittforetak inkluderes i utvalget da dette inngår i den totale utlånsvirksomheten.</t>
  </si>
  <si>
    <t>Netto renteinntekter inklusiv provisjoner fra kredittforetak</t>
  </si>
  <si>
    <t>Utlån overført til kredittforetak er en del av den totale utlånsvirksomheten, men inntekter og kostnader forbundet med disse utlånene inntektsføres som provisjonsinntekter. Nøkkeltallet presenteres da det gir et godt bilde på netto inntekter fra den samlede utlåns- og innskuddsvirksomheten.</t>
  </si>
  <si>
    <t>Forvaltningskapital</t>
  </si>
  <si>
    <t>Forvaltningskapital er et innarbeidet bransjespesifikt navn på sum eiendeler</t>
  </si>
  <si>
    <t>Forretningskapital</t>
  </si>
  <si>
    <t>Forretningskapital er et innarbeidet bransjespesifikt navn på sum eiendeler med tillegg av lån overført til kredittforetak som inngår i utlånsvirksomheten.</t>
  </si>
  <si>
    <t>Brutto utlån inklusiv utlån overført til kredittforetak</t>
  </si>
  <si>
    <t>Utlån overført til kredittforetak er fraregnet balansen, men inngår i den totale utlånsvirksomheten.</t>
  </si>
  <si>
    <t>Innskuddsdekning</t>
  </si>
  <si>
    <t>Innskuddsdekning gir relevant informasjon om SpareBank 1 Østlandets finansieringsmiks. Innskudd fra kunder representerer en viktig del at av finansieringen av bankens utlånsvirksomhet og nøkkeltallet gir viktig informasjon om bankens avhengighet av markedsfinansiering.</t>
  </si>
  <si>
    <t>Innskuddsdekning inklusiv utlån overført til kredittforetak</t>
  </si>
  <si>
    <t xml:space="preserve">Innskuddsdekning gir informasjon om finansieringsmiks av den totale utlånsvirksomheten. Innskudd fra kunder representerer en viktig del at av finansieringen av bankens utlånsvirksomhet og nøkkeltallet gir viktig informasjon om den totale utlånsvirksomhetens avhengighet av markedsfinansiering. </t>
  </si>
  <si>
    <t>Utlånsvekst siste 12 måneder</t>
  </si>
  <si>
    <t>Nøkkeltallet gir informasjon om aktiviteten og veksten i bankens utlånsvirksomhet.</t>
  </si>
  <si>
    <t>Utlånsvekst siste 12 måneder inklusiv utlån overført til kredittforetak</t>
  </si>
  <si>
    <t>Nøkkeltallet gir informasjon om aktiviteten og veksten i bankens totale utlånsvirksomhet.  Banken benytter kredittforetakene som finansieringskilde, og nøkkeltallet inkluderer lån overført til kredittforetakene for å synliggjøre aktiviteten og veksten i den totale utlånsvirksomheten inklusiv disse lånene.</t>
  </si>
  <si>
    <t>Innskuddsvekst siste 12 måneder</t>
  </si>
  <si>
    <t>Nøkkeltallet gir informasjon om aktiviteten og veksten i innskuddsvirksomheten som er en viktig del av finansieringen av bankens utlånsvirksomhet.</t>
  </si>
  <si>
    <t>Tap på utlån i prosent av brutto utlån</t>
  </si>
  <si>
    <t xml:space="preserve">Nøkkeltallet angir resultatført tapskostnad i forhold til brutto utlån og gir relevant informasjon om hvor store tapskostnader foretaket har i forhold til utlånsvolumet. Dette gir nyttig tilleggsinformasjon til resultatført tapskostnad da kostnaden også sees i sammenheng med utlånsvolumet og er dermed bedre egnet som et sammenligningstall mot andre banker. </t>
  </si>
  <si>
    <t>Utlån og forpliktelser i trinn 2 i prosent av brutto utlån</t>
  </si>
  <si>
    <t>Nøkkeltallet gir relevant informasjon om bankens kredittrisiko og vurderes som nyttig tilleggsinformasjon ut over det som følger av tapsnotene.</t>
  </si>
  <si>
    <t>Utlån og forpliktelser i trinn 3 i prosent av brutto utlån</t>
  </si>
  <si>
    <t>Brutto misligholdte engasjement i prosent av brutto utlån</t>
  </si>
  <si>
    <t>Brutto øvrige tapsutsatte engasjement i prosent av brutto utlån</t>
  </si>
  <si>
    <t>Netto misligholdte og tapsutsatte engasjement i prosent av brutto utlån</t>
  </si>
  <si>
    <t>Avsetningsgrad for misligholdte engasjementer</t>
  </si>
  <si>
    <t>Avsetningsgrad for øvrige tapsutsatte engasjementer</t>
  </si>
  <si>
    <t>Egenkapitalprosent</t>
  </si>
  <si>
    <t>Nøkkeltallet gir informasjon om den uvektede soliditeten til selskapet.</t>
  </si>
  <si>
    <t>Bokført egenkapital per EK-bevis konsern</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</si>
  <si>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</si>
  <si>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Pris/resultat per EK-bevis</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</si>
  <si>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</si>
  <si>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Pris/bokført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</si>
  <si>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konsern (se definisjonen av dette nøkkeltallet over). </t>
  </si>
  <si>
    <t>Gjennomsnittlig LTV (Loan to value)</t>
  </si>
  <si>
    <t>Nøkkeltallet gir informasjon om belåningsgraden i utlånsporteføljen og er relevant for å vurdere tapsrisiko i utlånsporteføljen.</t>
  </si>
  <si>
    <t>Utlån overført til kredittforetak</t>
  </si>
  <si>
    <t>Utlån overført til kredittforetak er fraregnet balansen, men inngår i den totale utlånsvirksomheten. Nøkkeltallet brukes for beregning av andre APM-er.</t>
  </si>
  <si>
    <t>Act/Act brukes for å annualisere resultatstørrelser som inngår i nøkkeltall. Resultatstørrelser annualiseres i nøkkeltallene for at de skal være sammenlignbare med andre perioders nøkkeltall.</t>
  </si>
  <si>
    <t>Ekstraordinære poster</t>
  </si>
  <si>
    <t>Nøkkeltallet brukes til å beregne underliggende bankdrift som er oppført som en egen APM.</t>
  </si>
  <si>
    <t>Resultat per gjennomsnittlig egenkapitalbevis</t>
  </si>
  <si>
    <t>Nøkkeltallet viser egenkapitalbeviseiernes andel av resultat etter skatt fordelt per gjennomsnittlig egenkapitalbevis i regnskapsperioden.</t>
  </si>
  <si>
    <t>Utvannet resultat per gjennomsnittlig egenkapitalbevis</t>
  </si>
  <si>
    <t>Nøkkeltallet viser egenkapitalbeviseiernes andel av resultat etter skatt fordelt på summen av gjennomsnittlig antall egenkapitalbevis i regnskapsåret med tillegg av antall egenkapitalbevis som er utstedt etter regnskapsperiodens slutt.</t>
  </si>
  <si>
    <t>Sum driftskostnader korrigert for restruktureringskostnader</t>
  </si>
  <si>
    <t>Restruktureringskostnader i forbindendelse med omorganisering av virksomheten inngår i sum driftskostnader, men disse kostnadene holdes utenfor når virksomheten fastsetter mål for vekst i driftskostnader. Disse kostnadene holdes utenfor for at veksttallene skal være sammenlignbare over tid. Nøkkeltallet presenteres da det gir et godt grunnlag for å beregne underliggende kostnadsvekst.</t>
  </si>
  <si>
    <t>Impairment on loans as a percentage of gross loans</t>
  </si>
  <si>
    <t>Total operating expenses before restructuring costs</t>
  </si>
  <si>
    <t>Restructuring costs in connection with reorganization of the business are included in total operating expenses, but these costs are excluded when the business sets targets for growth in operating expenses. These costs are kept out of line for growth figures to be comparable over time. The key figure is presented as it provides a good basis for calculating underlying growth in expenses.</t>
  </si>
  <si>
    <t>IA</t>
  </si>
  <si>
    <t>Figures in NOK million / per cent og gross lending</t>
  </si>
  <si>
    <t>Gross loans in stage 1</t>
  </si>
  <si>
    <t>Gross loans in stage 2</t>
  </si>
  <si>
    <t>Gross loans in stage 3</t>
  </si>
  <si>
    <t>Total gross loans</t>
  </si>
  <si>
    <t>Provisions for credit losses in stage 1</t>
  </si>
  <si>
    <t>Provisions for credit losses in stage 2</t>
  </si>
  <si>
    <t>Provisions for credit losses in stage 3</t>
  </si>
  <si>
    <t>Total provisions for credit losses</t>
  </si>
  <si>
    <t>Loan loss impairment ratio for stage 1</t>
  </si>
  <si>
    <t>Loan loss impairment ratio for stage 2</t>
  </si>
  <si>
    <t>Loan loss impairment ratio for stage 3</t>
  </si>
  <si>
    <t>Total loan loss imairment ratio in per cent of gross loans</t>
  </si>
  <si>
    <t>1Q22</t>
  </si>
  <si>
    <t>4Q21</t>
  </si>
  <si>
    <t>3Q21</t>
  </si>
  <si>
    <t>2Q21</t>
  </si>
  <si>
    <t>1Q21</t>
  </si>
  <si>
    <t>4Q20</t>
  </si>
  <si>
    <t>3Q20</t>
  </si>
  <si>
    <t>2Q20</t>
  </si>
  <si>
    <t>1Q20</t>
  </si>
  <si>
    <t>4Q19</t>
  </si>
  <si>
    <t>3Q19</t>
  </si>
  <si>
    <t>2Q19</t>
  </si>
  <si>
    <t>1Q19</t>
  </si>
  <si>
    <t>4Q18</t>
  </si>
  <si>
    <t>3Q18</t>
  </si>
  <si>
    <t>2Q18</t>
  </si>
  <si>
    <t>1Q18</t>
  </si>
  <si>
    <t>4Q17</t>
  </si>
  <si>
    <t>3Q17</t>
  </si>
  <si>
    <t>2Q17</t>
  </si>
  <si>
    <t>1Q17</t>
  </si>
  <si>
    <t>9.1 Development in volumes - Loans to customers</t>
  </si>
  <si>
    <t>8.1 Expenses Group</t>
  </si>
  <si>
    <t>8.2 Expenses Parent bank (adjusted)</t>
  </si>
  <si>
    <t>7.1 Net interest income and commissionfees from covered bonds companies</t>
  </si>
  <si>
    <t>7.2 Net commision and other income</t>
  </si>
  <si>
    <t>7.3 Net income from financial assets and liabilities</t>
  </si>
  <si>
    <t>7.4 Specification of the consolidated profit after tax in NOK millions:</t>
  </si>
  <si>
    <t>6.1 Deposit margins</t>
  </si>
  <si>
    <t>6.2 Lending margins</t>
  </si>
  <si>
    <t>5.1 Segment information - Year to date</t>
  </si>
  <si>
    <t>5.2 Segment information - quarter</t>
  </si>
  <si>
    <t>Segment</t>
  </si>
  <si>
    <t>5.2 Segment information - Quarter</t>
  </si>
  <si>
    <t>8.1 Expences Group</t>
  </si>
  <si>
    <t>8.2 Expences Parent bank (adjusted)</t>
  </si>
  <si>
    <t>Total gross loans and total provisions for credit losses</t>
  </si>
  <si>
    <t>1Q-2022</t>
  </si>
  <si>
    <t xml:space="preserve">Select Period below  : </t>
  </si>
  <si>
    <t>2Q-2022</t>
  </si>
  <si>
    <t>Loan and advances to customers at fair value</t>
  </si>
  <si>
    <t>Deposit to loan-ratio</t>
  </si>
  <si>
    <t>Deposit to loan-ratio incl. loans transferred to covered bond companies</t>
  </si>
  <si>
    <t>1.8.1 Deposit to loan-ratio</t>
  </si>
  <si>
    <t>1.8.2 Deposit to loan-ratio incl. loans transferred to covered bond companies</t>
  </si>
  <si>
    <t>3Q-2022</t>
  </si>
  <si>
    <t>Other group transactions</t>
  </si>
  <si>
    <t>Share of profit from associates/joint ventures:</t>
  </si>
  <si>
    <t>Profit from subsidiaries:</t>
  </si>
  <si>
    <t>Result from core operations</t>
  </si>
  <si>
    <t>Resultat fra kjernevirksomheten</t>
  </si>
  <si>
    <t>Resultat fra kjernevirksomheten gir relevant informasjon om lønnsomheten av bankens kjernevirksomhet.</t>
  </si>
  <si>
    <t>Result from core operations provides relevant information about the profitability of the Bank’s core business.</t>
  </si>
  <si>
    <t>-of which Corporate market</t>
  </si>
  <si>
    <t>-of which Retail market</t>
  </si>
  <si>
    <t>Fixed interest loans</t>
  </si>
  <si>
    <t>Fixed interest deposits</t>
  </si>
  <si>
    <t>Savings</t>
  </si>
  <si>
    <t>Checking account</t>
  </si>
  <si>
    <t>Other deposits</t>
  </si>
  <si>
    <t>9.2 Loans sensitive to changes in the NIBOR rate and fixed interest loans</t>
  </si>
  <si>
    <t>1Q23</t>
  </si>
  <si>
    <t>2Q22</t>
  </si>
  <si>
    <t>3Q22</t>
  </si>
  <si>
    <t>4Q22</t>
  </si>
  <si>
    <t>4Q23</t>
  </si>
  <si>
    <t>3Q23</t>
  </si>
  <si>
    <t>2Q23</t>
  </si>
  <si>
    <t>4Q-23</t>
  </si>
  <si>
    <t>3Q-23</t>
  </si>
  <si>
    <t>2Q-23</t>
  </si>
  <si>
    <t>4Q-2022</t>
  </si>
  <si>
    <t>1. kv 2023</t>
  </si>
  <si>
    <t>Stage 1</t>
  </si>
  <si>
    <t>Stage 2</t>
  </si>
  <si>
    <t>Stage 3</t>
  </si>
  <si>
    <t>Guaranteed deposits</t>
  </si>
  <si>
    <t>Total deposits not guaranteed</t>
  </si>
  <si>
    <t>Principal adverse impact (PAI) is a reporting standard for investors under the Sustainable Finance Disclosure Regulation (SFDR). The purpose of the reporting is to collect data about the companies’ main negative impacts. The information is for investors who want information about SpareBank 1 Østlandet. The report was prepared to the best of our ability given our current access to data.</t>
  </si>
  <si>
    <t>Category</t>
  </si>
  <si>
    <t>Indicator</t>
  </si>
  <si>
    <t>Metric and methodology</t>
  </si>
  <si>
    <t>YoY</t>
  </si>
  <si>
    <t xml:space="preserve">Comments </t>
  </si>
  <si>
    <t>Emissions</t>
  </si>
  <si>
    <t>GHG emissions</t>
  </si>
  <si>
    <t>Scope 1 GHG emissions</t>
  </si>
  <si>
    <t xml:space="preserve">tonnes CO2e </t>
  </si>
  <si>
    <t>Own operations - bank level.</t>
  </si>
  <si>
    <t xml:space="preserve">Scope 2 GHG emissions </t>
  </si>
  <si>
    <t>Scope 3 GHG emissions - own operations</t>
  </si>
  <si>
    <t>Scope 3 emissions - loan portfolios</t>
  </si>
  <si>
    <t xml:space="preserve">2022: Corporate market portfolio: 248 660 tonnes CO2e, mortgage portfolio: 18 673 tonnes CO2e. 2021: Corportate market portfolio: 232340 tonnes CO2e, mortgage portfolio: 20214 CO2e. </t>
  </si>
  <si>
    <t>Total scope 3 emissions</t>
  </si>
  <si>
    <t>2022: 179,42 + 248.660 + 18.673. 2021: 122,85 + 232340 + 20214.</t>
  </si>
  <si>
    <t>Total GHG emissions</t>
  </si>
  <si>
    <t xml:space="preserve">Total GHG emissions including loan portfolios. </t>
  </si>
  <si>
    <t>Carbon footprint</t>
  </si>
  <si>
    <t>Business capital / total assets</t>
  </si>
  <si>
    <t>NOK mill</t>
  </si>
  <si>
    <t xml:space="preserve">Business capital / total assets = total assets including loans transferred to the covered bond companies.  </t>
  </si>
  <si>
    <t xml:space="preserve">Carbon footprint </t>
  </si>
  <si>
    <t>tonnes CO2e / total assets</t>
  </si>
  <si>
    <t xml:space="preserve">Scope 1, 2 and 3 emissions (including loan portfolios) divided by business capital. </t>
  </si>
  <si>
    <t xml:space="preserve">GHG intensity </t>
  </si>
  <si>
    <t>GHG intensity Mortgage porfolio</t>
  </si>
  <si>
    <t>kg CO2e / m2</t>
  </si>
  <si>
    <t xml:space="preserve">Carbon intensity in mortgage portfolio is calculated as kg CO2e / m2. </t>
  </si>
  <si>
    <t>GHG intensity Corporate market portfolio</t>
  </si>
  <si>
    <t>tonnes CO2 / NOK mill</t>
  </si>
  <si>
    <t xml:space="preserve">Carbon intensity in corporate market portfolio is calculated as tonnes CO2 / NOK mill. </t>
  </si>
  <si>
    <t>Total net revenue / income</t>
  </si>
  <si>
    <t xml:space="preserve">Total net revenue (total net income). </t>
  </si>
  <si>
    <t>tonnes CO2 / total net income</t>
  </si>
  <si>
    <t>Scope 1, 2 and 3 GHG emissions (including loan portfolios) divided by totale net revenue (income).</t>
  </si>
  <si>
    <t xml:space="preserve">Exposure to fossil fuel sector </t>
  </si>
  <si>
    <t>Activity in the fossil fuel sector</t>
  </si>
  <si>
    <t xml:space="preserve">The bank is not active in the fossile fuel sector, neither in lending nor treasury. </t>
  </si>
  <si>
    <t>Non-renewable energy consumption and production</t>
  </si>
  <si>
    <t>Share of non-renewable energy consumption and production compared to renewable energy sources, expressed as a percentage of total energy sources</t>
  </si>
  <si>
    <t>%</t>
  </si>
  <si>
    <t>Norwegian electricity mix is used in the Bank’ offices. The latest climate declaration for physically supplied electricity shows that the electricity used in Norway mainly came from renewable sources. 88 % of produced electricity in Norway is hydro electric power, 9 % is wind power. (Location based). In addition the Bank buys guarantees of origin for all electricity used in the Innlandet county. https://www.nve.no/energi/energisystem/kraftproduksjon/hvor-kommer-stroemmen-fra/</t>
  </si>
  <si>
    <t xml:space="preserve">Energy consumption intensity per high impact climate sector </t>
  </si>
  <si>
    <t xml:space="preserve">Total net revenue </t>
  </si>
  <si>
    <t xml:space="preserve">Energy consumption  </t>
  </si>
  <si>
    <t>GWH</t>
  </si>
  <si>
    <t xml:space="preserve">Energy consumption in GWh per revenue </t>
  </si>
  <si>
    <t>GWH / Total net revenue (NOK mill)</t>
  </si>
  <si>
    <t>Biodiversity</t>
  </si>
  <si>
    <t>Activities negatively affecting biodiversity sensitive areas</t>
  </si>
  <si>
    <t>Sites/operations located in or near to biodiversity-sensitive areas where activities negatively affect those areas</t>
  </si>
  <si>
    <t>Number of sites</t>
  </si>
  <si>
    <t>The Bank is not located in any known vulnerable natural areas and our operations have no known negative impact on such areas.</t>
  </si>
  <si>
    <t>Water</t>
  </si>
  <si>
    <t>Emissions to water</t>
  </si>
  <si>
    <t>Tonnes of emissions to water</t>
  </si>
  <si>
    <t>Tonnes</t>
  </si>
  <si>
    <t>The Bank causes no emissions to water through its own operations.</t>
  </si>
  <si>
    <t>Waste</t>
  </si>
  <si>
    <t>Hazardous waste and radioactive waste ratio</t>
  </si>
  <si>
    <t>Tonnes of hazardous waste and radioactive waste generated</t>
  </si>
  <si>
    <t>The Bank does not generate hazardous and radioactive waste from its operations.</t>
  </si>
  <si>
    <t>Social and employee matters</t>
  </si>
  <si>
    <t>Violations of UN Global Compact principles and OECD Guidelines for Multinational Enterprises</t>
  </si>
  <si>
    <t>Involvement in violations of the UNGC principles or OECD Guidelines for Multinational Enterprises</t>
  </si>
  <si>
    <t>Number of violations</t>
  </si>
  <si>
    <t>The Bank has not had any cases involving breaches of these guidelines. The Bank is not aware of any investee companies having breached these guidelines. For the Bank’s handling of these frameworks, see the link to the Global Compact in the GRI index in our Annual reports, and the report on due diligence assessments, which is available on our website.</t>
  </si>
  <si>
    <t xml:space="preserve">Lack of processes and compliance mechanisms to monitor compliance with UN Global Compact principles and OECD Guidelines </t>
  </si>
  <si>
    <t xml:space="preserve">Lack of policies to monitor compliance with UNGC, OECD Guidelines or grievance mechanisms to address violations. </t>
  </si>
  <si>
    <t>Lack of policies.Lack of grevance mechanisms</t>
  </si>
  <si>
    <t xml:space="preserve">The Bank has guidelines for complying with the UN Global Compact (UNGC) and the OECD Guidelines for Multinational Enterprises. The Bank has complaints management mechanisms to deal with complaints and breaches. See the report for due diligence assessments and ‘Overall guidelines for labour and human rights’ on our website. Also see the section on due diligence assessments and credit ratings in the chapter ‘Corporate Division’, p. 59 and Requirements for other suppliers’, p. 246. See ‘Information about complaints’ on p. 72 in Annual Report 2022. </t>
  </si>
  <si>
    <t>Unadjusted gender pay gap</t>
  </si>
  <si>
    <t xml:space="preserve">Average unadjusted gender pay gap </t>
  </si>
  <si>
    <t>Women’s pay as a percentage of men’s pay in comparable positions: Line functions 92.1 per cent. Managers positions 97.8 per cent. Total 83.6 per cent. See ‘Further facts about Organisation and HR’, p. 229 in Annual report 2022. In 2021, women’s pay was 88.6 per cent of men’s pay (89.6 per cent in 2020) in operational positions, and 98.9 per cent in management positions (104.3 per cent in 2020). Se Annual report 2021, page 236.</t>
  </si>
  <si>
    <t>Board gender diversity</t>
  </si>
  <si>
    <t>Average ratio of female to male board members expressed as a percentage of all board members</t>
  </si>
  <si>
    <t xml:space="preserve">Exposure to controversial weapons (anti-personnel mines, cluster munitions, chemical weapons and biological weapons) </t>
  </si>
  <si>
    <t>Involvement in the manufacture or selling of controversial weapons</t>
  </si>
  <si>
    <t xml:space="preserve">The Bank is not involved in the production or sale of controversial weapons. Nor do we grant loans for, or invest in, controversial weapons. </t>
  </si>
  <si>
    <t>Actual Green Ratio</t>
  </si>
  <si>
    <t>Target Green Ratio</t>
  </si>
  <si>
    <t>10.1 ESG Green Lending (Green Ratios)</t>
  </si>
  <si>
    <t>Total deposits not linked to NIBOR rate</t>
  </si>
  <si>
    <t>11.1 Total gross loans and total provisions for credit losses</t>
  </si>
  <si>
    <t>11.2 Total gross loans by stage and sector</t>
  </si>
  <si>
    <t>Gross corporate loans in Stage 1 by sector and industry</t>
  </si>
  <si>
    <t>Total gross loans in Stage 1 by sector and industry</t>
  </si>
  <si>
    <t>Loan and advances to corporate customers at fair value by sector and industry</t>
  </si>
  <si>
    <t>Gross corporate loans in Stage 2 by sector and industry</t>
  </si>
  <si>
    <t>Total gross loans in Stage 2 by sector and industry</t>
  </si>
  <si>
    <t>Gross corporate loans in Stage 3 by sector and industry</t>
  </si>
  <si>
    <t>Total gross loans in Stage 3 by sector and industry</t>
  </si>
  <si>
    <t>15.1 Reporting of Principal Adverse Impacts (PAI)</t>
  </si>
  <si>
    <t>14.1 Sensitivity related to key assumptions in the general loss model</t>
  </si>
  <si>
    <t>13.1 Number of customers</t>
  </si>
  <si>
    <t>12.1 Development in volumes - Deposits from customers</t>
  </si>
  <si>
    <t>12.2 Deposits according to deposit type</t>
  </si>
  <si>
    <t>12.3 Deposit guarantee</t>
  </si>
  <si>
    <t>ESG Green Lending (Green Ratios)</t>
  </si>
  <si>
    <t>Reporting of Principal Adverse Impacts (PAIs)</t>
  </si>
  <si>
    <t>15.1 Reporting of Principal Adverse Impacts (PAIs)</t>
  </si>
  <si>
    <t>SpareBank 1 Forretningspartner AS  - consolidated figures*</t>
  </si>
  <si>
    <t xml:space="preserve">*SpareBank 1 Østlandet VIT up to 2Q22- consolidated figures </t>
  </si>
  <si>
    <t>Countercyclical capital buffer rate</t>
  </si>
  <si>
    <t>2. kv 2023</t>
  </si>
  <si>
    <t>% share</t>
  </si>
  <si>
    <t>Total green lending, share of total</t>
  </si>
  <si>
    <t>Residential mortgages, % share of residential mortgages</t>
  </si>
  <si>
    <t>Actual green residential mortgages **</t>
  </si>
  <si>
    <r>
      <t xml:space="preserve">Target green residential mortgages - </t>
    </r>
    <r>
      <rPr>
        <b/>
        <i/>
        <sz val="10"/>
        <color theme="1"/>
        <rFont val="Calibri"/>
        <family val="2"/>
        <scheme val="minor"/>
      </rPr>
      <t>KPI path</t>
    </r>
  </si>
  <si>
    <t>Corporate market (CM), % share of respective loan portfolios</t>
  </si>
  <si>
    <r>
      <t xml:space="preserve">Target green commercial real estate - </t>
    </r>
    <r>
      <rPr>
        <b/>
        <i/>
        <sz val="10"/>
        <color theme="1"/>
        <rFont val="Calibri"/>
        <family val="2"/>
        <scheme val="minor"/>
      </rPr>
      <t>KPI path</t>
    </r>
  </si>
  <si>
    <t xml:space="preserve">Actual green agricultural </t>
  </si>
  <si>
    <t xml:space="preserve">Actual green forestry </t>
  </si>
  <si>
    <t xml:space="preserve">Actual renewable energy </t>
  </si>
  <si>
    <t>Actual total green CM lending (including CRE)</t>
  </si>
  <si>
    <r>
      <t xml:space="preserve">Target green corporate market lending  - </t>
    </r>
    <r>
      <rPr>
        <b/>
        <i/>
        <sz val="10"/>
        <color theme="1"/>
        <rFont val="Calibri"/>
        <family val="2"/>
        <scheme val="minor"/>
      </rPr>
      <t>KPI path</t>
    </r>
    <r>
      <rPr>
        <b/>
        <sz val="10"/>
        <color theme="1"/>
        <rFont val="Calibri"/>
        <family val="2"/>
        <scheme val="minor"/>
      </rPr>
      <t xml:space="preserve"> *</t>
    </r>
  </si>
  <si>
    <t>Actual lending to clean transportation</t>
  </si>
  <si>
    <r>
      <t>Target green ratio for SB1 Finans Østlandet -</t>
    </r>
    <r>
      <rPr>
        <b/>
        <i/>
        <sz val="10"/>
        <color theme="1"/>
        <rFont val="Calibri"/>
        <family val="2"/>
        <scheme val="minor"/>
      </rPr>
      <t xml:space="preserve"> KPI path</t>
    </r>
  </si>
  <si>
    <t>Green retail market lending **</t>
  </si>
  <si>
    <t>Green corporate market lending</t>
  </si>
  <si>
    <t>Total green lending</t>
  </si>
  <si>
    <t>Actual green commercial real estate assets</t>
  </si>
  <si>
    <t>Commissions from insurance</t>
  </si>
  <si>
    <t>Commissions from savings</t>
  </si>
  <si>
    <t>2024</t>
  </si>
  <si>
    <t>Thursday 8 August</t>
  </si>
  <si>
    <t>Friday 1 November</t>
  </si>
  <si>
    <t>** 3Q23- Sparebank Mobilitet Holding AS -57 NOK million</t>
  </si>
  <si>
    <t>Other associated companies/joint ventures**</t>
  </si>
  <si>
    <t>3. kv 2023</t>
  </si>
  <si>
    <t xml:space="preserve"> -   </t>
  </si>
  <si>
    <t>1Q-23</t>
  </si>
  <si>
    <t>4Q-24</t>
  </si>
  <si>
    <t>3Q-24</t>
  </si>
  <si>
    <t>2Q-24</t>
  </si>
  <si>
    <t>1Q-24</t>
  </si>
  <si>
    <t>1Q24</t>
  </si>
  <si>
    <t>4Q24</t>
  </si>
  <si>
    <t>3Q24</t>
  </si>
  <si>
    <t>2Q24</t>
  </si>
  <si>
    <t>4. kv 2023</t>
  </si>
  <si>
    <t>4Q 2023</t>
  </si>
  <si>
    <t xml:space="preserve"> 20.660 </t>
  </si>
  <si>
    <t>klara-lise.aasen@sb1ostlandet.no</t>
  </si>
  <si>
    <t>+47 476 35 583</t>
  </si>
  <si>
    <t>Klara-Lise Aasen</t>
  </si>
  <si>
    <t>1Q 2024</t>
  </si>
  <si>
    <t>1. kv 2024</t>
  </si>
  <si>
    <t>Merger costs</t>
  </si>
  <si>
    <t>1st Quarter 2024</t>
  </si>
  <si>
    <t>Wednesday 9 May</t>
  </si>
  <si>
    <t>2nd Quarter 2024</t>
  </si>
  <si>
    <t>3rd Quarter 2024</t>
  </si>
  <si>
    <t>Total green assets incl. assets transferred to covered bond companies</t>
  </si>
  <si>
    <t>Actual total green lending- own balance</t>
  </si>
  <si>
    <t>Total Green Assets - KPI path *</t>
  </si>
  <si>
    <r>
      <t xml:space="preserve">Target total green lending - own balance - </t>
    </r>
    <r>
      <rPr>
        <b/>
        <i/>
        <sz val="10"/>
        <color theme="1"/>
        <rFont val="Calibri"/>
        <family val="2"/>
        <scheme val="minor"/>
      </rPr>
      <t>KPI path</t>
    </r>
    <r>
      <rPr>
        <b/>
        <sz val="10"/>
        <color theme="1"/>
        <rFont val="Calibri"/>
        <family val="2"/>
        <scheme val="minor"/>
      </rPr>
      <t>*</t>
    </r>
  </si>
  <si>
    <t xml:space="preserve">16.1 Development in full-time equivalents in parent bank and subsidiaries </t>
  </si>
  <si>
    <t>Engelsk</t>
  </si>
  <si>
    <t>SpareBank 1 Østlandet AS</t>
  </si>
  <si>
    <t>SpareBank 1 ForretningsPartner Østlandet *</t>
  </si>
  <si>
    <t>EiendomsMegler 1 Oslo Akershus AS-konsern</t>
  </si>
  <si>
    <t xml:space="preserve">Number of fulltime equivalents </t>
  </si>
  <si>
    <t>1Q-22</t>
  </si>
  <si>
    <t>Q1-21</t>
  </si>
  <si>
    <t xml:space="preserve">Development in full-time equivalents in parent bank and subsidiaries </t>
  </si>
  <si>
    <t xml:space="preserve">Total assets is an established industry-specific name for all assets </t>
  </si>
  <si>
    <t xml:space="preserve"> Reporting 2023 </t>
  </si>
  <si>
    <t xml:space="preserve"> Reporting 2022 </t>
  </si>
  <si>
    <t xml:space="preserve">                                   -  </t>
  </si>
  <si>
    <t xml:space="preserve"> Not yet data </t>
  </si>
  <si>
    <t>Total energy consumption =  6 535 027 kWh (electricity 4 190 753 kWh + district heating 2 324 551 kWh + district cooling 19 723 kWh). In 2022: electricity 4 102 162 kWh + district heating 1 879 520 kWh + district cooling 21 431 kWh</t>
  </si>
  <si>
    <t xml:space="preserve">                                     -  </t>
  </si>
  <si>
    <t>2. kv 2024</t>
  </si>
  <si>
    <t>Isolated average total assets</t>
  </si>
  <si>
    <t>2Q 2024</t>
  </si>
  <si>
    <t>SpareBank 1 Forretningspartner AS  - Consolidated *)</t>
  </si>
  <si>
    <r>
      <t>SpareBank 1 Forretningspartner AS  - Consolidated</t>
    </r>
    <r>
      <rPr>
        <b/>
        <vertAlign val="superscript"/>
        <sz val="10"/>
        <color theme="1"/>
        <rFont val="Calibri"/>
        <family val="2"/>
        <scheme val="minor"/>
      </rPr>
      <t xml:space="preserve"> *)</t>
    </r>
  </si>
  <si>
    <t>* The VIT AS up to 3Q-23. Includes Siffer AS from 1Q-24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</si>
</sst>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0.0"/>
    <numFmt numFmtId="168" formatCode="#\ ###\ ###\ ##0"/>
    <numFmt numFmtId="169" formatCode="yyyy\-mm\-dd;@"/>
    <numFmt numFmtId="170" formatCode="_-&quot;£&quot;* #,##0.00_-;\-&quot;£&quot;* #,##0.00_-;_-&quot;£&quot;* &quot;-&quot;??_-;_-@_-"/>
    <numFmt numFmtId="171" formatCode="_ * #,##0_ ;_ * \-#,##0_ ;_ * &quot;-&quot;_ ;_ @_ "/>
    <numFmt numFmtId="172" formatCode="#,##0;\(#,##0\);&quot;-&quot;"/>
    <numFmt numFmtId="173" formatCode="_(* #,##0.0_);_(* \(#,##0.0\);_(* &quot; - &quot;_);_(@_)"/>
    <numFmt numFmtId="174" formatCode="_(* #,##0_);_(* \(#,##0\);_(* &quot; - &quot;_);_(@_)"/>
    <numFmt numFmtId="175" formatCode="_(* #,##0.0_%_);_(* \(#,##0.0_%\);_(* &quot; - &quot;_%_);_(@_)"/>
    <numFmt numFmtId="176" formatCode="_(* #,##0.0%_);_(* \(#,##0.0%\);_(* &quot; - &quot;\%_);_(@_)"/>
    <numFmt numFmtId="177" formatCode="_(* #,##0.00_);_(* \(#,##0.00\);_(* &quot; - &quot;_);_(@_)"/>
    <numFmt numFmtId="178" formatCode="_(* #,##0.000_);_(* \(#,##0.000\);_(* &quot; - &quot;_);_(@_)"/>
    <numFmt numFmtId="179" formatCode="_-* #,##0\ _€_-;\-* #,##0\ _€_-;_-* &quot;-&quot;\ _€_-;_-@_-"/>
    <numFmt numFmtId="180" formatCode="_-* #,##0.00\ _€_-;\-* #,##0.00\ _€_-;_-* &quot;-&quot;??\ _€_-;_-@_-"/>
    <numFmt numFmtId="181" formatCode="_-* #,##0\ &quot;€&quot;_-;\-* #,##0\ &quot;€&quot;_-;_-* &quot;-&quot;\ &quot;€&quot;_-;_-@_-"/>
    <numFmt numFmtId="182" formatCode="_-* #,##0.00\ &quot;€&quot;_-;\-* #,##0.00\ &quot;€&quot;_-;_-* &quot;-&quot;??\ &quot;€&quot;_-;_-@_-"/>
    <numFmt numFmtId="183" formatCode="_-* #,##0.00_-;\-* #,##0.00_-;_-* \-??_-;_-@_-"/>
    <numFmt numFmtId="184" formatCode="#,##0_ ;\-#,##0\ "/>
    <numFmt numFmtId="185" formatCode="_ * #,##0.0_ ;_ * \-#,##0.0_ ;_ * &quot;-&quot;??_ ;_ @_ "/>
    <numFmt numFmtId="186" formatCode="dd/mm/yy"/>
    <numFmt numFmtId="187" formatCode="_-* #,##0_-;\-* #,##0_-;_-* &quot;-&quot;??_-;_-@_-"/>
    <numFmt numFmtId="188" formatCode="#,##0.00_ ;\-#,##0.00\ "/>
    <numFmt numFmtId="189" formatCode="_-* #,##0.0_-;\-* #,##0.0_-;_-* &quot;-&quot;??_-;_-@_-"/>
    <numFmt numFmtId="190" formatCode="0.0%"/>
    <numFmt numFmtId="191" formatCode="_-* #,##0.0000_-;\-* #,##0.0000_-;_-* &quot;-&quot;??_-;_-@_-"/>
    <numFmt numFmtId="192" formatCode="#,##0.00000000000000"/>
  </numFmts>
  <fonts count="1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i/>
      <sz val="10"/>
      <name val="Calibri"/>
      <family val="2"/>
      <scheme val="minor"/>
    </font>
    <font>
      <vertAlign val="superscript"/>
      <sz val="10"/>
      <name val="Calibri"/>
      <family val="2"/>
      <scheme val="minor"/>
    </font>
    <font>
      <sz val="8"/>
      <name val="Calibri"/>
      <family val="2"/>
      <scheme val="minor"/>
    </font>
    <font>
      <sz val="10.5"/>
      <color theme="1"/>
      <name val="Calibri"/>
      <family val="2"/>
      <scheme val="minor"/>
    </font>
    <font>
      <sz val="10"/>
      <color rgb="FFFF0000"/>
      <name val="Arial"/>
      <family val="2"/>
    </font>
    <font>
      <b/>
      <sz val="10"/>
      <color rgb="FFFF0000"/>
      <name val="Calibri"/>
      <family val="2"/>
      <scheme val="minor"/>
    </font>
    <font>
      <b/>
      <sz val="10"/>
      <color theme="0"/>
      <name val="Calibri"/>
      <family val="2"/>
      <scheme val="minor"/>
    </font>
    <font>
      <b/>
      <sz val="12"/>
      <name val="Arial"/>
      <family val="2"/>
    </font>
    <font>
      <b/>
      <sz val="12"/>
      <color theme="0"/>
      <name val="Arial"/>
      <family val="2"/>
    </font>
    <font>
      <b/>
      <sz val="10"/>
      <color theme="0"/>
      <name val="Arial"/>
      <family val="2"/>
    </font>
    <font>
      <sz val="9"/>
      <color theme="1"/>
      <name val="Verdana"/>
      <family val="2"/>
    </font>
    <font>
      <b/>
      <sz val="9"/>
      <color indexed="8"/>
      <name val="Calibri"/>
      <family val="2"/>
      <scheme val="minor"/>
    </font>
    <font>
      <sz val="9"/>
      <color indexed="8"/>
      <name val="Calibri"/>
      <family val="2"/>
      <scheme val="minor"/>
    </font>
    <font>
      <sz val="9"/>
      <color rgb="FF000000"/>
      <name val="Calibri"/>
      <family val="2"/>
      <scheme val="minor"/>
    </font>
    <font>
      <sz val="10"/>
      <color rgb="FFFF0000"/>
      <name val="Calibri"/>
      <family val="2"/>
      <scheme val="minor"/>
    </font>
    <font>
      <sz val="8"/>
      <name val="Arial"/>
      <family val="2"/>
    </font>
    <font>
      <sz val="11"/>
      <color theme="0"/>
      <name val="Verdana"/>
      <family val="2"/>
    </font>
    <font>
      <b/>
      <sz val="18"/>
      <color theme="1"/>
      <name val="Calibri"/>
      <family val="2"/>
      <scheme val="minor"/>
    </font>
    <font>
      <i/>
      <sz val="11"/>
      <color theme="1"/>
      <name val="Calibri"/>
      <family val="2"/>
      <scheme val="minor"/>
    </font>
    <font>
      <b/>
      <i/>
      <sz val="11"/>
      <color theme="1"/>
      <name val="Calibri"/>
      <family val="2"/>
      <scheme val="minor"/>
    </font>
    <font>
      <i/>
      <sz val="10"/>
      <color rgb="FF000000"/>
      <name val="Calibri"/>
      <family val="2"/>
    </font>
    <font>
      <i/>
      <sz val="10"/>
      <color rgb="FF000000"/>
      <name val="Calibri"/>
      <family val="2"/>
      <scheme val="minor"/>
    </font>
    <font>
      <sz val="10"/>
      <color theme="1"/>
      <name val="SpareBank 1"/>
      <family val="2"/>
    </font>
    <font>
      <b/>
      <i/>
      <sz val="10"/>
      <color theme="1"/>
      <name val="Calibri"/>
      <family val="2"/>
      <scheme val="minor"/>
    </font>
    <font>
      <b/>
      <sz val="11"/>
      <color rgb="FF000000"/>
      <name val="Calibri"/>
      <family val="2"/>
      <scheme val="minor"/>
    </font>
    <font>
      <b/>
      <sz val="11"/>
      <color rgb="FF000000"/>
      <name val="Calibri"/>
      <family val="2"/>
    </font>
    <font>
      <b/>
      <sz val="11"/>
      <color theme="1"/>
      <name val="Calibri"/>
      <family val="2"/>
    </font>
    <font>
      <sz val="10"/>
      <color theme="0"/>
      <name val="Arial"/>
      <family val="2"/>
    </font>
    <font>
      <sz val="8"/>
      <name val="Arial"/>
      <family val="2"/>
    </font>
    <font>
      <b/>
      <sz val="9"/>
      <name val="Calibri"/>
      <family val="2"/>
    </font>
    <font>
      <b/>
      <sz val="11"/>
      <color theme="1"/>
      <name val="Verdana"/>
      <family val="2"/>
    </font>
    <font>
      <b/>
      <vertAlign val="superscript"/>
      <sz val="10"/>
      <color theme="1"/>
      <name val="Calibri"/>
      <family val="2"/>
      <scheme val="minor"/>
    </font>
  </fonts>
  <fills count="7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
      <patternFill patternType="solid">
        <fgColor rgb="FF8EA9DB"/>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8EA9DB"/>
        <bgColor rgb="FF000000"/>
      </patternFill>
    </fill>
  </fills>
  <borders count="68">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23"/>
      </bottom>
      <diagonal/>
    </border>
    <border>
      <left/>
      <right/>
      <top style="thin">
        <color indexed="23"/>
      </top>
      <bottom style="thin">
        <color indexed="23"/>
      </bottom>
      <diagonal/>
    </border>
    <border>
      <left style="double">
        <color theme="5"/>
      </left>
      <right style="double">
        <color theme="5"/>
      </right>
      <top/>
      <bottom style="double">
        <color theme="5"/>
      </bottom>
      <diagonal/>
    </border>
    <border>
      <left style="double">
        <color theme="5"/>
      </left>
      <right style="double">
        <color theme="5"/>
      </right>
      <top/>
      <bottom/>
      <diagonal/>
    </border>
    <border>
      <left/>
      <right/>
      <top/>
      <bottom style="double">
        <color theme="5"/>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auto="1"/>
      </top>
      <bottom/>
      <diagonal/>
    </border>
  </borders>
  <cellStyleXfs count="11328">
    <xf numFmtId="0" fontId="0" fillId="0" borderId="0" applyProtection="0"/>
    <xf numFmtId="164" fontId="20" fillId="0" borderId="0" applyFont="0" applyFill="0" applyBorder="0" applyAlignment="0" applyProtection="0"/>
    <xf numFmtId="9" fontId="20" fillId="0" borderId="0" applyFont="0" applyFill="0" applyBorder="0" applyAlignment="0" applyProtection="0"/>
    <xf numFmtId="0" fontId="8" fillId="0" borderId="0"/>
    <xf numFmtId="164" fontId="8" fillId="0" borderId="0" applyFont="0" applyFill="0" applyBorder="0" applyAlignment="0" applyProtection="0"/>
    <xf numFmtId="0" fontId="11" fillId="0" borderId="0"/>
    <xf numFmtId="0" fontId="13" fillId="0" borderId="0"/>
    <xf numFmtId="0" fontId="20" fillId="0" borderId="0" applyProtection="0"/>
    <xf numFmtId="0" fontId="7" fillId="0" borderId="0"/>
    <xf numFmtId="164" fontId="6" fillId="0" borderId="0" applyFont="0" applyFill="0" applyBorder="0" applyAlignment="0" applyProtection="0"/>
    <xf numFmtId="0" fontId="5" fillId="0" borderId="0"/>
    <xf numFmtId="0" fontId="20" fillId="0" borderId="0" applyProtection="0"/>
    <xf numFmtId="0" fontId="20" fillId="0" borderId="0"/>
    <xf numFmtId="0" fontId="20" fillId="0" borderId="0"/>
    <xf numFmtId="0" fontId="53" fillId="0" borderId="0"/>
    <xf numFmtId="0" fontId="56" fillId="0" borderId="0"/>
    <xf numFmtId="0" fontId="4" fillId="0" borderId="0"/>
    <xf numFmtId="0" fontId="82" fillId="8" borderId="0" applyNumberFormat="0" applyBorder="0" applyAlignment="0" applyProtection="0"/>
    <xf numFmtId="0" fontId="84" fillId="11" borderId="14" applyNumberFormat="0" applyAlignment="0" applyProtection="0"/>
    <xf numFmtId="0" fontId="86" fillId="12" borderId="14" applyNumberFormat="0" applyAlignment="0" applyProtection="0"/>
    <xf numFmtId="0" fontId="87" fillId="0" borderId="16" applyNumberFormat="0" applyFill="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164" fontId="3" fillId="0" borderId="0" applyFont="0" applyFill="0" applyBorder="0" applyAlignment="0" applyProtection="0"/>
    <xf numFmtId="0" fontId="93" fillId="0" borderId="0" applyNumberFormat="0" applyFill="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83" fillId="9" borderId="0" applyNumberFormat="0" applyBorder="0" applyAlignment="0" applyProtection="0"/>
    <xf numFmtId="0" fontId="94" fillId="10" borderId="0" applyNumberFormat="0" applyBorder="0" applyAlignment="0" applyProtection="0"/>
    <xf numFmtId="0" fontId="85" fillId="12" borderId="15" applyNumberFormat="0" applyAlignment="0" applyProtection="0"/>
    <xf numFmtId="0" fontId="88" fillId="13" borderId="17" applyNumberFormat="0" applyAlignment="0" applyProtection="0"/>
    <xf numFmtId="0" fontId="89" fillId="0" borderId="0" applyNumberFormat="0" applyFill="0" applyBorder="0" applyAlignment="0" applyProtection="0"/>
    <xf numFmtId="0" fontId="90" fillId="0" borderId="19" applyNumberFormat="0" applyFill="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95" fillId="0" borderId="0" applyFill="0" applyBorder="0">
      <alignment horizontal="left" vertical="top"/>
    </xf>
    <xf numFmtId="41" fontId="95" fillId="0" borderId="0" applyFill="0" applyBorder="0" applyAlignment="0" applyProtection="0">
      <alignment horizontal="right" vertical="top"/>
    </xf>
    <xf numFmtId="0" fontId="96" fillId="0" borderId="0">
      <alignment horizontal="center" wrapText="1"/>
    </xf>
    <xf numFmtId="172" fontId="97" fillId="0" borderId="0"/>
    <xf numFmtId="174" fontId="95" fillId="0" borderId="0" applyFill="0" applyBorder="0">
      <alignment horizontal="right" vertical="top"/>
    </xf>
    <xf numFmtId="9"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71" fillId="16" borderId="0" applyNumberFormat="0" applyBorder="0" applyAlignment="0" applyProtection="0"/>
    <xf numFmtId="0" fontId="71" fillId="20" borderId="0" applyNumberFormat="0" applyBorder="0" applyAlignment="0" applyProtection="0"/>
    <xf numFmtId="0" fontId="71" fillId="24" borderId="0" applyNumberFormat="0" applyBorder="0" applyAlignment="0" applyProtection="0"/>
    <xf numFmtId="0" fontId="71" fillId="28" borderId="0" applyNumberFormat="0" applyBorder="0" applyAlignment="0" applyProtection="0"/>
    <xf numFmtId="0" fontId="71" fillId="32" borderId="0" applyNumberFormat="0" applyBorder="0" applyAlignment="0" applyProtection="0"/>
    <xf numFmtId="0" fontId="71" fillId="36"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99" fillId="12" borderId="14" applyNumberFormat="0" applyAlignment="0" applyProtection="0"/>
    <xf numFmtId="0" fontId="100" fillId="9" borderId="0" applyNumberFormat="0" applyBorder="0" applyAlignment="0" applyProtection="0"/>
    <xf numFmtId="175" fontId="101" fillId="0" borderId="0">
      <alignment horizontal="right" vertical="top"/>
    </xf>
    <xf numFmtId="176" fontId="95" fillId="0" borderId="0">
      <alignment horizontal="right" vertical="top"/>
    </xf>
    <xf numFmtId="176" fontId="101" fillId="0" borderId="0">
      <alignment horizontal="right" vertical="top"/>
    </xf>
    <xf numFmtId="173" fontId="95" fillId="0" borderId="0" applyFill="0" applyBorder="0">
      <alignment horizontal="right" vertical="top"/>
    </xf>
    <xf numFmtId="177" fontId="95" fillId="0" borderId="0" applyFill="0" applyBorder="0">
      <alignment horizontal="right" vertical="top"/>
    </xf>
    <xf numFmtId="178" fontId="95" fillId="0" borderId="0" applyFill="0" applyBorder="0">
      <alignment horizontal="right" vertical="top"/>
    </xf>
    <xf numFmtId="172" fontId="102" fillId="0" borderId="0" applyFill="0" applyBorder="0">
      <alignment vertical="top"/>
    </xf>
    <xf numFmtId="172" fontId="98" fillId="0" borderId="0" applyFill="0" applyBorder="0" applyProtection="0">
      <alignment vertical="top"/>
    </xf>
    <xf numFmtId="172" fontId="103" fillId="0" borderId="0">
      <alignment vertical="top"/>
    </xf>
    <xf numFmtId="0" fontId="104" fillId="0" borderId="0" applyNumberFormat="0" applyFill="0" applyBorder="0" applyAlignment="0" applyProtection="0"/>
    <xf numFmtId="0" fontId="105" fillId="8" borderId="0" applyNumberFormat="0" applyBorder="0" applyAlignment="0" applyProtection="0"/>
    <xf numFmtId="0" fontId="106" fillId="11" borderId="14" applyNumberFormat="0" applyAlignment="0" applyProtection="0"/>
    <xf numFmtId="0" fontId="107" fillId="0" borderId="16" applyNumberFormat="0" applyFill="0" applyAlignment="0" applyProtection="0"/>
    <xf numFmtId="0" fontId="108" fillId="13" borderId="17" applyNumberFormat="0" applyAlignment="0" applyProtection="0"/>
    <xf numFmtId="0" fontId="71" fillId="14" borderId="18" applyNumberFormat="0" applyFont="0" applyAlignment="0" applyProtection="0"/>
    <xf numFmtId="0" fontId="3" fillId="0" borderId="0"/>
    <xf numFmtId="0" fontId="3" fillId="0" borderId="0"/>
    <xf numFmtId="0" fontId="71" fillId="0" borderId="0"/>
    <xf numFmtId="0" fontId="3" fillId="0" borderId="0"/>
    <xf numFmtId="0" fontId="109" fillId="10" borderId="0" applyNumberFormat="0" applyBorder="0" applyAlignment="0" applyProtection="0"/>
    <xf numFmtId="0" fontId="110" fillId="0" borderId="11" applyNumberFormat="0" applyFill="0" applyAlignment="0" applyProtection="0"/>
    <xf numFmtId="0" fontId="111" fillId="0" borderId="12" applyNumberFormat="0" applyFill="0" applyAlignment="0" applyProtection="0"/>
    <xf numFmtId="0" fontId="112" fillId="0" borderId="13" applyNumberFormat="0" applyFill="0" applyAlignment="0" applyProtection="0"/>
    <xf numFmtId="0" fontId="112" fillId="0" borderId="0" applyNumberFormat="0" applyFill="0" applyBorder="0" applyAlignment="0" applyProtection="0"/>
    <xf numFmtId="0" fontId="92" fillId="0" borderId="19" applyNumberFormat="0" applyFill="0" applyAlignment="0" applyProtection="0"/>
    <xf numFmtId="171"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13" fillId="12" borderId="15" applyNumberFormat="0" applyAlignment="0" applyProtection="0"/>
    <xf numFmtId="0" fontId="29" fillId="15"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72" fillId="0" borderId="0" applyNumberFormat="0" applyFill="0" applyBorder="0" applyAlignment="0" applyProtection="0"/>
    <xf numFmtId="0" fontId="20"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0" fillId="0" borderId="0"/>
    <xf numFmtId="0" fontId="3" fillId="0" borderId="0"/>
    <xf numFmtId="0" fontId="3" fillId="0" borderId="0"/>
    <xf numFmtId="0" fontId="71" fillId="0" borderId="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71" fillId="0" borderId="0"/>
    <xf numFmtId="0" fontId="3"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0"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0" borderId="0"/>
    <xf numFmtId="0" fontId="20" fillId="0" borderId="0"/>
    <xf numFmtId="164" fontId="20" fillId="0" borderId="0" applyFont="0" applyFill="0" applyBorder="0" applyAlignment="0" applyProtection="0"/>
    <xf numFmtId="0" fontId="3" fillId="0" borderId="0"/>
    <xf numFmtId="0" fontId="20" fillId="0" borderId="0"/>
    <xf numFmtId="0" fontId="20"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20" fillId="0" borderId="0" applyFont="0" applyFill="0" applyBorder="0" applyAlignment="0" applyProtection="0"/>
    <xf numFmtId="164" fontId="20" fillId="0" borderId="0" applyFont="0" applyFill="0" applyBorder="0" applyAlignment="0" applyProtection="0"/>
    <xf numFmtId="0" fontId="3" fillId="0" borderId="0"/>
    <xf numFmtId="0" fontId="3" fillId="0" borderId="0"/>
    <xf numFmtId="0" fontId="20" fillId="0" borderId="0"/>
    <xf numFmtId="0" fontId="20" fillId="0" borderId="0"/>
    <xf numFmtId="9" fontId="3" fillId="0" borderId="0" applyFont="0" applyFill="0" applyBorder="0" applyAlignment="0" applyProtection="0"/>
    <xf numFmtId="0" fontId="3" fillId="36"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32" borderId="0" applyNumberFormat="0" applyBorder="0" applyAlignment="0" applyProtection="0"/>
    <xf numFmtId="0" fontId="3" fillId="21" borderId="0" applyNumberFormat="0" applyBorder="0" applyAlignment="0" applyProtection="0"/>
    <xf numFmtId="0" fontId="3" fillId="36"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9" borderId="0" applyNumberFormat="0" applyBorder="0" applyAlignment="0" applyProtection="0"/>
    <xf numFmtId="0" fontId="3" fillId="0" borderId="0"/>
    <xf numFmtId="0" fontId="3" fillId="28" borderId="0" applyNumberFormat="0" applyBorder="0" applyAlignment="0" applyProtection="0"/>
    <xf numFmtId="0" fontId="3" fillId="25"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3" borderId="0" applyNumberFormat="0" applyBorder="0" applyAlignment="0" applyProtection="0"/>
    <xf numFmtId="164" fontId="20" fillId="0" borderId="0" applyFont="0" applyFill="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0" borderId="0"/>
    <xf numFmtId="0" fontId="3" fillId="32"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179" fontId="20" fillId="0" borderId="0" applyFont="0" applyFill="0" applyBorder="0" applyAlignment="0" applyProtection="0"/>
    <xf numFmtId="180" fontId="20" fillId="0" borderId="0" applyFont="0" applyFill="0" applyBorder="0" applyAlignment="0" applyProtection="0"/>
    <xf numFmtId="181" fontId="20" fillId="0" borderId="0" applyFont="0" applyFill="0" applyBorder="0" applyAlignment="0" applyProtection="0"/>
    <xf numFmtId="182" fontId="20" fillId="0" borderId="0" applyFont="0" applyFill="0" applyBorder="0" applyAlignment="0" applyProtection="0"/>
    <xf numFmtId="0" fontId="3" fillId="0" borderId="0"/>
    <xf numFmtId="0" fontId="3" fillId="0" borderId="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8" fillId="44" borderId="20" applyNumberFormat="0" applyAlignment="0" applyProtection="0"/>
    <xf numFmtId="0" fontId="119" fillId="41" borderId="0" applyNumberFormat="0" applyBorder="0" applyAlignment="0" applyProtection="0"/>
    <xf numFmtId="0" fontId="121" fillId="53" borderId="20" applyNumberFormat="0" applyAlignment="0" applyProtection="0"/>
    <xf numFmtId="0" fontId="122" fillId="54" borderId="21" applyNumberFormat="0" applyAlignment="0" applyProtection="0"/>
    <xf numFmtId="0" fontId="123" fillId="0" borderId="22" applyNumberFormat="0" applyFill="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7" fillId="0" borderId="0" applyNumberFormat="0" applyFill="0" applyBorder="0" applyAlignment="0" applyProtection="0"/>
    <xf numFmtId="0" fontId="122" fillId="54" borderId="21" applyNumberFormat="0" applyAlignment="0" applyProtection="0"/>
    <xf numFmtId="0" fontId="127" fillId="0" borderId="0" applyNumberFormat="0" applyFill="0" applyBorder="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8" fillId="44" borderId="20" applyNumberFormat="0" applyAlignment="0" applyProtection="0"/>
    <xf numFmtId="0" fontId="128" fillId="0" borderId="0" applyNumberFormat="0" applyFill="0" applyBorder="0" applyAlignment="0" applyProtection="0"/>
    <xf numFmtId="0" fontId="115" fillId="0" borderId="0" applyNumberFormat="0" applyFill="0" applyBorder="0" applyAlignment="0" applyProtection="0">
      <alignment vertical="top"/>
      <protection locked="0"/>
    </xf>
    <xf numFmtId="0" fontId="123" fillId="0" borderId="22" applyNumberFormat="0" applyFill="0" applyAlignment="0" applyProtection="0"/>
    <xf numFmtId="0" fontId="115" fillId="0" borderId="0" applyNumberFormat="0" applyFill="0" applyBorder="0" applyAlignment="0" applyProtection="0">
      <alignment vertical="top"/>
      <protection locked="0"/>
    </xf>
    <xf numFmtId="0" fontId="129" fillId="40" borderId="0" applyNumberFormat="0" applyBorder="0" applyAlignment="0" applyProtection="0"/>
    <xf numFmtId="0" fontId="20" fillId="59" borderId="26" applyNumberFormat="0" applyFont="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9" fillId="41" borderId="0" applyNumberFormat="0" applyBorder="0" applyAlignment="0" applyProtection="0"/>
    <xf numFmtId="0" fontId="131" fillId="53" borderId="27" applyNumberFormat="0" applyAlignment="0" applyProtection="0"/>
    <xf numFmtId="0" fontId="115"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16" fillId="0" borderId="0"/>
    <xf numFmtId="0" fontId="20" fillId="0" borderId="0"/>
    <xf numFmtId="0" fontId="20" fillId="0" borderId="0"/>
    <xf numFmtId="0" fontId="20" fillId="0" borderId="0"/>
    <xf numFmtId="0" fontId="20" fillId="0" borderId="0"/>
    <xf numFmtId="0" fontId="20" fillId="59" borderId="26" applyNumberFormat="0" applyFont="0" applyAlignment="0" applyProtection="0"/>
    <xf numFmtId="0" fontId="129" fillId="40" borderId="0" applyNumberFormat="0" applyBorder="0" applyAlignment="0" applyProtection="0"/>
    <xf numFmtId="0" fontId="131" fillId="53" borderId="27" applyNumberFormat="0" applyAlignment="0" applyProtection="0"/>
    <xf numFmtId="0" fontId="135" fillId="60" borderId="0" applyNumberFormat="0" applyBorder="0" applyAlignment="0" applyProtection="0"/>
    <xf numFmtId="0" fontId="20" fillId="0" borderId="0"/>
    <xf numFmtId="0" fontId="20" fillId="0" borderId="0"/>
    <xf numFmtId="0" fontId="20" fillId="0" borderId="0"/>
    <xf numFmtId="0" fontId="121" fillId="53" borderId="20" applyNumberFormat="0" applyAlignment="0" applyProtection="0"/>
    <xf numFmtId="0" fontId="128" fillId="0" borderId="0" applyNumberFormat="0" applyFill="0" applyBorder="0" applyAlignment="0" applyProtection="0"/>
    <xf numFmtId="0" fontId="133" fillId="0" borderId="0" applyNumberFormat="0" applyFill="0" applyBorder="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4" fillId="0" borderId="0" applyNumberFormat="0" applyFill="0" applyBorder="0" applyAlignment="0" applyProtection="0"/>
    <xf numFmtId="0" fontId="136" fillId="0" borderId="28" applyNumberFormat="0" applyFill="0" applyAlignment="0" applyProtection="0"/>
    <xf numFmtId="0" fontId="115" fillId="0" borderId="0" applyNumberFormat="0" applyFill="0" applyBorder="0" applyAlignment="0" applyProtection="0">
      <alignment vertical="top"/>
      <protection locked="0"/>
    </xf>
    <xf numFmtId="0" fontId="20" fillId="14" borderId="18" applyNumberFormat="0" applyFont="0" applyAlignment="0" applyProtection="0"/>
    <xf numFmtId="0" fontId="20" fillId="14" borderId="18" applyNumberFormat="0" applyFont="0" applyAlignment="0" applyProtection="0"/>
    <xf numFmtId="0" fontId="20" fillId="0" borderId="0"/>
    <xf numFmtId="0" fontId="20" fillId="0" borderId="0"/>
    <xf numFmtId="0" fontId="3" fillId="0" borderId="0"/>
    <xf numFmtId="0" fontId="20" fillId="14" borderId="18" applyNumberFormat="0" applyFont="0" applyAlignment="0" applyProtection="0"/>
    <xf numFmtId="0" fontId="20" fillId="14" borderId="18" applyNumberFormat="0" applyFont="0" applyAlignment="0" applyProtection="0"/>
    <xf numFmtId="170" fontId="20" fillId="0" borderId="0" applyFont="0" applyFill="0" applyBorder="0" applyAlignment="0" applyProtection="0"/>
    <xf numFmtId="0" fontId="20" fillId="0" borderId="0"/>
    <xf numFmtId="0" fontId="115" fillId="0" borderId="0" applyNumberFormat="0" applyFill="0" applyBorder="0" applyAlignment="0" applyProtection="0">
      <alignment vertical="top"/>
      <protection locked="0"/>
    </xf>
    <xf numFmtId="9" fontId="20" fillId="0" borderId="0" applyFont="0" applyFill="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164" fontId="3"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3" fillId="14" borderId="18" applyNumberFormat="0" applyFont="0" applyAlignment="0" applyProtection="0"/>
    <xf numFmtId="0" fontId="3" fillId="32" borderId="0" applyNumberFormat="0" applyBorder="0" applyAlignment="0" applyProtection="0"/>
    <xf numFmtId="0" fontId="78" fillId="0" borderId="0" applyNumberFormat="0" applyFill="0" applyBorder="0" applyAlignment="0" applyProtection="0"/>
    <xf numFmtId="164" fontId="3" fillId="0" borderId="0" applyFont="0" applyFill="0" applyBorder="0" applyAlignment="0" applyProtection="0"/>
    <xf numFmtId="0" fontId="93"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0" borderId="0"/>
    <xf numFmtId="164" fontId="20" fillId="0" borderId="0" applyFont="0" applyFill="0" applyBorder="0" applyAlignment="0" applyProtection="0"/>
    <xf numFmtId="0" fontId="20" fillId="0" borderId="0"/>
    <xf numFmtId="0" fontId="3" fillId="21"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0" borderId="0"/>
    <xf numFmtId="0" fontId="147" fillId="0" borderId="0" applyNumberFormat="0" applyFill="0" applyBorder="0" applyAlignment="0" applyProtection="0"/>
    <xf numFmtId="0" fontId="146" fillId="62" borderId="31"/>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7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20" fillId="0" borderId="0"/>
    <xf numFmtId="0" fontId="137" fillId="0" borderId="0" applyNumberFormat="0" applyFill="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4" fontId="14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142" fillId="62" borderId="29" applyNumberFormat="0">
      <alignment horizontal="center"/>
    </xf>
    <xf numFmtId="0" fontId="3"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14" borderId="18" applyNumberFormat="0" applyFont="0" applyAlignment="0" applyProtection="0"/>
    <xf numFmtId="0" fontId="13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43" fillId="62" borderId="3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40" fillId="60" borderId="0" applyNumberFormat="0" applyBorder="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7"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16" fillId="0" borderId="0"/>
    <xf numFmtId="0" fontId="3" fillId="0" borderId="0"/>
    <xf numFmtId="0" fontId="3" fillId="0" borderId="0"/>
    <xf numFmtId="0" fontId="114" fillId="0" borderId="0"/>
    <xf numFmtId="0" fontId="115" fillId="0" borderId="0" applyNumberFormat="0" applyFill="0" applyBorder="0" applyAlignment="0" applyProtection="0">
      <alignment vertical="top"/>
      <protection locked="0"/>
    </xf>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0" fontId="145" fillId="0" borderId="0"/>
    <xf numFmtId="164" fontId="3" fillId="0" borderId="0" applyFont="0" applyFill="0" applyBorder="0" applyAlignment="0" applyProtection="0"/>
    <xf numFmtId="164" fontId="3" fillId="0" borderId="0" applyFont="0" applyFill="0" applyBorder="0" applyAlignment="0" applyProtection="0"/>
    <xf numFmtId="164" fontId="144" fillId="0" borderId="0" applyFont="0" applyFill="0" applyBorder="0" applyAlignment="0" applyProtection="0"/>
    <xf numFmtId="164"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14" borderId="18" applyNumberFormat="0" applyFont="0" applyAlignment="0" applyProtection="0"/>
    <xf numFmtId="0" fontId="97" fillId="61" borderId="7">
      <alignment horizontal="left"/>
    </xf>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8" fillId="0" borderId="0"/>
    <xf numFmtId="164" fontId="3" fillId="0" borderId="0" applyFont="0" applyFill="0" applyBorder="0" applyAlignment="0" applyProtection="0"/>
    <xf numFmtId="41" fontId="95" fillId="0" borderId="0" applyFill="0" applyBorder="0" applyAlignment="0" applyProtection="0">
      <alignment horizontal="right" vertical="top"/>
    </xf>
    <xf numFmtId="0" fontId="20" fillId="0" borderId="0"/>
    <xf numFmtId="43" fontId="20" fillId="0" borderId="0" applyFont="0" applyFill="0" applyBorder="0" applyAlignment="0" applyProtection="0"/>
    <xf numFmtId="43" fontId="20" fillId="0" borderId="0" applyFont="0" applyFill="0" applyBorder="0" applyAlignment="0" applyProtection="0"/>
    <xf numFmtId="0" fontId="78"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4" borderId="0" applyNumberFormat="0" applyBorder="0" applyAlignment="0" applyProtection="0"/>
    <xf numFmtId="0" fontId="144" fillId="39" borderId="0" applyNumberFormat="0" applyBorder="0" applyAlignment="0" applyProtection="0"/>
    <xf numFmtId="0" fontId="144" fillId="40" borderId="0" applyNumberFormat="0" applyBorder="0" applyAlignment="0" applyProtection="0"/>
    <xf numFmtId="0" fontId="144" fillId="41" borderId="0" applyNumberFormat="0" applyBorder="0" applyAlignment="0" applyProtection="0"/>
    <xf numFmtId="0" fontId="144" fillId="42" borderId="0" applyNumberFormat="0" applyBorder="0" applyAlignment="0" applyProtection="0"/>
    <xf numFmtId="0" fontId="144" fillId="43" borderId="0" applyNumberFormat="0" applyBorder="0" applyAlignment="0" applyProtection="0"/>
    <xf numFmtId="0" fontId="144" fillId="44"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8" borderId="0" applyNumberFormat="0" applyBorder="0" applyAlignment="0" applyProtection="0"/>
    <xf numFmtId="0" fontId="144" fillId="45" borderId="0" applyNumberFormat="0" applyBorder="0" applyAlignment="0" applyProtection="0"/>
    <xf numFmtId="0" fontId="144" fillId="46" borderId="0" applyNumberFormat="0" applyBorder="0" applyAlignment="0" applyProtection="0"/>
    <xf numFmtId="0" fontId="144" fillId="47" borderId="0" applyNumberFormat="0" applyBorder="0" applyAlignment="0" applyProtection="0"/>
    <xf numFmtId="0" fontId="144" fillId="42" borderId="0" applyNumberFormat="0" applyBorder="0" applyAlignment="0" applyProtection="0"/>
    <xf numFmtId="0" fontId="144" fillId="45" borderId="0" applyNumberFormat="0" applyBorder="0" applyAlignment="0" applyProtection="0"/>
    <xf numFmtId="0" fontId="144" fillId="48" borderId="0" applyNumberFormat="0" applyBorder="0" applyAlignment="0" applyProtection="0"/>
    <xf numFmtId="0" fontId="149" fillId="49" borderId="0" applyNumberFormat="0" applyBorder="0" applyAlignment="0" applyProtection="0"/>
    <xf numFmtId="0" fontId="149" fillId="46" borderId="0" applyNumberFormat="0" applyBorder="0" applyAlignment="0" applyProtection="0"/>
    <xf numFmtId="0" fontId="149" fillId="4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2" borderId="0" applyNumberFormat="0" applyBorder="0" applyAlignment="0" applyProtection="0"/>
    <xf numFmtId="0" fontId="149" fillId="55" borderId="0" applyNumberFormat="0" applyBorder="0" applyAlignment="0" applyProtection="0"/>
    <xf numFmtId="0" fontId="149" fillId="56" borderId="0" applyNumberFormat="0" applyBorder="0" applyAlignment="0" applyProtection="0"/>
    <xf numFmtId="0" fontId="149" fillId="5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8" borderId="0" applyNumberFormat="0" applyBorder="0" applyAlignment="0" applyProtection="0"/>
    <xf numFmtId="0" fontId="150" fillId="40" borderId="0" applyNumberFormat="0" applyBorder="0" applyAlignment="0" applyProtection="0"/>
    <xf numFmtId="0" fontId="151" fillId="54" borderId="21" applyNumberFormat="0" applyAlignment="0" applyProtection="0"/>
    <xf numFmtId="0" fontId="152" fillId="41" borderId="0" applyNumberFormat="0" applyBorder="0" applyAlignment="0" applyProtection="0"/>
    <xf numFmtId="0" fontId="20" fillId="61" borderId="10" applyNumberFormat="0" applyFont="0" applyBorder="0" applyProtection="0">
      <alignment horizontal="center" vertical="center"/>
    </xf>
    <xf numFmtId="0" fontId="153" fillId="0" borderId="23" applyNumberFormat="0" applyFill="0" applyAlignment="0" applyProtection="0"/>
    <xf numFmtId="0" fontId="154" fillId="0" borderId="24" applyNumberFormat="0" applyFill="0" applyAlignment="0" applyProtection="0"/>
    <xf numFmtId="0" fontId="155" fillId="0" borderId="25" applyNumberFormat="0" applyFill="0" applyAlignment="0" applyProtection="0"/>
    <xf numFmtId="0" fontId="155" fillId="0" borderId="0" applyNumberFormat="0" applyFill="0" applyBorder="0" applyAlignment="0" applyProtection="0"/>
    <xf numFmtId="3" fontId="20" fillId="63" borderId="10" applyFont="0" applyProtection="0">
      <alignment horizontal="right" vertical="center"/>
    </xf>
    <xf numFmtId="0" fontId="20" fillId="63" borderId="32" applyNumberFormat="0" applyFont="0" applyBorder="0" applyProtection="0">
      <alignment horizontal="left" vertical="center"/>
    </xf>
    <xf numFmtId="0" fontId="115"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3" fontId="20" fillId="64" borderId="10" applyFont="0">
      <alignment horizontal="right" vertical="center"/>
      <protection locked="0"/>
    </xf>
    <xf numFmtId="0" fontId="156" fillId="0" borderId="22" applyNumberFormat="0" applyFill="0" applyAlignment="0" applyProtection="0"/>
    <xf numFmtId="183" fontId="20" fillId="0" borderId="0" applyFill="0" applyBorder="0" applyAlignment="0" applyProtection="0"/>
    <xf numFmtId="183" fontId="20" fillId="0" borderId="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0" fontId="20" fillId="0" borderId="0"/>
    <xf numFmtId="0" fontId="20" fillId="0" borderId="0"/>
    <xf numFmtId="0" fontId="116" fillId="0" borderId="0"/>
    <xf numFmtId="0" fontId="91" fillId="0" borderId="0"/>
    <xf numFmtId="0" fontId="20" fillId="0" borderId="0"/>
    <xf numFmtId="0" fontId="20" fillId="0" borderId="0"/>
    <xf numFmtId="0" fontId="158" fillId="0" borderId="0"/>
    <xf numFmtId="0" fontId="20" fillId="0" borderId="0"/>
    <xf numFmtId="0" fontId="20" fillId="59" borderId="26" applyNumberFormat="0" applyFont="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3" fontId="20" fillId="6" borderId="10" applyFont="0">
      <alignment horizontal="right" vertical="center"/>
    </xf>
    <xf numFmtId="0" fontId="116" fillId="0" borderId="0"/>
    <xf numFmtId="0" fontId="20" fillId="0" borderId="0"/>
    <xf numFmtId="0" fontId="124" fillId="0" borderId="0" applyNumberFormat="0" applyFill="0" applyBorder="0" applyAlignment="0" applyProtection="0"/>
    <xf numFmtId="0" fontId="157" fillId="0" borderId="28" applyNumberFormat="0" applyFill="0" applyAlignment="0" applyProtection="0"/>
    <xf numFmtId="0" fontId="159" fillId="0" borderId="0" applyNumberFormat="0" applyFill="0" applyBorder="0" applyAlignment="0" applyProtection="0"/>
    <xf numFmtId="171" fontId="95" fillId="0" borderId="0" applyFill="0" applyBorder="0" applyAlignment="0" applyProtection="0">
      <alignment horizontal="right" vertical="top"/>
    </xf>
    <xf numFmtId="43" fontId="3"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118" fillId="44" borderId="20" applyNumberForma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2" fillId="62" borderId="29" applyNumberFormat="0">
      <alignment horizontal="center"/>
    </xf>
    <xf numFmtId="43" fontId="114" fillId="0" borderId="0" applyFont="0" applyFill="0" applyBorder="0" applyAlignment="0" applyProtection="0"/>
    <xf numFmtId="0" fontId="143" fillId="62" borderId="30"/>
    <xf numFmtId="43" fontId="114" fillId="0" borderId="0" applyFont="0" applyFill="0" applyBorder="0" applyAlignment="0" applyProtection="0"/>
    <xf numFmtId="0" fontId="97" fillId="61" borderId="33">
      <alignment horizontal="left"/>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21" fillId="53" borderId="20" applyNumberFormat="0" applyAlignment="0" applyProtection="0"/>
    <xf numFmtId="0" fontId="136" fillId="0" borderId="28" applyNumberFormat="0" applyFill="0" applyAlignment="0" applyProtection="0"/>
    <xf numFmtId="0" fontId="134" fillId="53" borderId="27" applyNumberFormat="0" applyAlignment="0" applyProtection="0"/>
    <xf numFmtId="0" fontId="118" fillId="44" borderId="20" applyNumberFormat="0" applyAlignment="0" applyProtection="0"/>
    <xf numFmtId="0" fontId="97" fillId="61" borderId="33">
      <alignment horizontal="left"/>
    </xf>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121" fillId="53" borderId="20" applyNumberFormat="0" applyAlignment="0" applyProtection="0"/>
    <xf numFmtId="0" fontId="20" fillId="59" borderId="26" applyNumberFormat="0" applyFon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43" fillId="62" borderId="30"/>
    <xf numFmtId="0" fontId="136" fillId="0" borderId="28" applyNumberFormat="0" applyFill="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18" fillId="44" borderId="20" applyNumberFormat="0" applyAlignment="0" applyProtection="0"/>
    <xf numFmtId="0" fontId="121" fillId="53" borderId="20" applyNumberFormat="0" applyAlignment="0" applyProtection="0"/>
    <xf numFmtId="0" fontId="121" fillId="53" borderId="20" applyNumberFormat="0" applyAlignment="0" applyProtection="0"/>
    <xf numFmtId="0" fontId="142" fillId="62" borderId="29" applyNumberFormat="0">
      <alignment horizontal="center"/>
    </xf>
    <xf numFmtId="0" fontId="134" fillId="53" borderId="27" applyNumberFormat="0" applyAlignment="0" applyProtection="0"/>
    <xf numFmtId="0" fontId="120" fillId="53" borderId="20" applyNumberFormat="0" applyAlignment="0" applyProtection="0"/>
    <xf numFmtId="0" fontId="131" fillId="53" borderId="27" applyNumberFormat="0" applyAlignment="0" applyProtection="0"/>
    <xf numFmtId="0" fontId="136" fillId="0" borderId="28" applyNumberFormat="0" applyFill="0" applyAlignment="0" applyProtection="0"/>
    <xf numFmtId="0" fontId="131" fillId="53" borderId="27" applyNumberFormat="0" applyAlignment="0" applyProtection="0"/>
    <xf numFmtId="0" fontId="130" fillId="44" borderId="20" applyNumberFormat="0" applyAlignment="0" applyProtection="0"/>
    <xf numFmtId="0" fontId="143" fillId="62" borderId="30"/>
    <xf numFmtId="0" fontId="142" fillId="62" borderId="29" applyNumberFormat="0">
      <alignment horizontal="center"/>
    </xf>
    <xf numFmtId="0" fontId="121" fillId="53"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36" fillId="0" borderId="28" applyNumberFormat="0" applyFill="0" applyAlignment="0" applyProtection="0"/>
    <xf numFmtId="0" fontId="131" fillId="53" borderId="27" applyNumberFormat="0" applyAlignment="0" applyProtection="0"/>
    <xf numFmtId="0" fontId="143" fillId="62" borderId="30"/>
    <xf numFmtId="0" fontId="136" fillId="0" borderId="28" applyNumberFormat="0" applyFill="0" applyAlignment="0" applyProtection="0"/>
    <xf numFmtId="0" fontId="121" fillId="53" borderId="20" applyNumberFormat="0" applyAlignment="0" applyProtection="0"/>
    <xf numFmtId="0" fontId="118" fillId="44" borderId="20" applyNumberFormat="0" applyAlignment="0" applyProtection="0"/>
    <xf numFmtId="0" fontId="120" fillId="53" borderId="20" applyNumberFormat="0" applyAlignment="0" applyProtection="0"/>
    <xf numFmtId="0" fontId="97" fillId="61" borderId="7">
      <alignment horizontal="left"/>
    </xf>
    <xf numFmtId="0" fontId="131" fillId="53" borderId="27" applyNumberFormat="0" applyAlignment="0" applyProtection="0"/>
    <xf numFmtId="0" fontId="136" fillId="0" borderId="28" applyNumberFormat="0" applyFill="0" applyAlignment="0" applyProtection="0"/>
    <xf numFmtId="0" fontId="142" fillId="62" borderId="29" applyNumberFormat="0">
      <alignment horizontal="center"/>
    </xf>
    <xf numFmtId="0" fontId="121" fillId="53" borderId="20" applyNumberForma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97" fillId="61" borderId="7">
      <alignment horizontal="left"/>
    </xf>
    <xf numFmtId="0" fontId="20" fillId="59" borderId="26" applyNumberFormat="0" applyFon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97" fillId="61" borderId="7">
      <alignment horizontal="left"/>
    </xf>
    <xf numFmtId="0" fontId="142" fillId="62" borderId="29" applyNumberFormat="0">
      <alignment horizontal="center"/>
    </xf>
    <xf numFmtId="0" fontId="20" fillId="59" borderId="26" applyNumberFormat="0" applyFont="0" applyAlignment="0" applyProtection="0"/>
    <xf numFmtId="0" fontId="136" fillId="0" borderId="28" applyNumberFormat="0" applyFill="0" applyAlignment="0" applyProtection="0"/>
    <xf numFmtId="0" fontId="121" fillId="53" borderId="20" applyNumberFormat="0" applyAlignment="0" applyProtection="0"/>
    <xf numFmtId="0" fontId="20" fillId="59" borderId="26" applyNumberFormat="0" applyFont="0" applyAlignment="0" applyProtection="0"/>
    <xf numFmtId="0" fontId="130" fillId="44"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43" fillId="62" borderId="30"/>
    <xf numFmtId="0" fontId="130" fillId="44" borderId="20" applyNumberFormat="0" applyAlignment="0" applyProtection="0"/>
    <xf numFmtId="0" fontId="120" fillId="53" borderId="20" applyNumberFormat="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136" fillId="0" borderId="28" applyNumberFormat="0" applyFill="0" applyAlignment="0" applyProtection="0"/>
    <xf numFmtId="0" fontId="118" fillId="44" borderId="20" applyNumberFormat="0" applyAlignment="0" applyProtection="0"/>
    <xf numFmtId="0" fontId="118"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20" fillId="53" borderId="20" applyNumberFormat="0" applyAlignment="0" applyProtection="0"/>
    <xf numFmtId="0" fontId="121" fillId="53" borderId="20" applyNumberFormat="0" applyAlignment="0" applyProtection="0"/>
    <xf numFmtId="0" fontId="134" fillId="53" borderId="27" applyNumberFormat="0" applyAlignment="0" applyProtection="0"/>
    <xf numFmtId="43" fontId="114" fillId="0" borderId="0" applyFont="0" applyFill="0" applyBorder="0" applyAlignment="0" applyProtection="0"/>
    <xf numFmtId="0" fontId="130"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18" fillId="44" borderId="20" applyNumberFormat="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78"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83">
    <xf numFmtId="0" fontId="0" fillId="0" borderId="0" xfId="0"/>
    <xf numFmtId="0" fontId="9" fillId="0" borderId="1" xfId="0" applyFont="1" applyBorder="1"/>
    <xf numFmtId="0" fontId="10" fillId="0" borderId="2" xfId="0" applyFont="1" applyBorder="1" applyAlignment="1">
      <alignment horizontal="left" vertical="center"/>
    </xf>
    <xf numFmtId="0" fontId="9" fillId="0" borderId="0" xfId="0" applyFont="1"/>
    <xf numFmtId="49" fontId="9" fillId="0" borderId="0" xfId="0" applyNumberFormat="1" applyFont="1"/>
    <xf numFmtId="0" fontId="11" fillId="0" borderId="0" xfId="0" applyFont="1" applyAlignment="1">
      <alignment horizontal="left" vertical="center"/>
    </xf>
    <xf numFmtId="0" fontId="11" fillId="0" borderId="0" xfId="0" applyFont="1" applyAlignment="1">
      <alignment vertical="center"/>
    </xf>
    <xf numFmtId="0" fontId="9" fillId="0" borderId="0" xfId="0" applyFont="1" applyAlignment="1">
      <alignment horizontal="left" vertical="top"/>
    </xf>
    <xf numFmtId="0" fontId="9" fillId="0" borderId="1" xfId="0" applyFont="1" applyBorder="1" applyAlignment="1">
      <alignment horizontal="left" vertical="center"/>
    </xf>
    <xf numFmtId="49" fontId="9" fillId="0" borderId="1" xfId="0" applyNumberFormat="1"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27" fillId="0" borderId="0" xfId="5" applyFont="1" applyAlignment="1">
      <alignment vertical="center"/>
    </xf>
    <xf numFmtId="0" fontId="29" fillId="3" borderId="0" xfId="0" applyFont="1" applyFill="1"/>
    <xf numFmtId="0" fontId="30" fillId="3" borderId="0" xfId="0" applyFont="1" applyFill="1"/>
    <xf numFmtId="0" fontId="9" fillId="3" borderId="0" xfId="0" applyFont="1" applyFill="1"/>
    <xf numFmtId="0" fontId="31" fillId="3" borderId="0" xfId="0" applyFont="1" applyFill="1"/>
    <xf numFmtId="0" fontId="12" fillId="0" borderId="5" xfId="5" applyFont="1" applyBorder="1" applyAlignment="1">
      <alignment horizontal="center" vertical="center"/>
    </xf>
    <xf numFmtId="0" fontId="12" fillId="0" borderId="5" xfId="5" applyFont="1" applyBorder="1" applyAlignment="1">
      <alignment vertical="center"/>
    </xf>
    <xf numFmtId="0" fontId="15" fillId="0" borderId="0" xfId="3" applyFont="1"/>
    <xf numFmtId="0" fontId="16" fillId="0" borderId="0" xfId="3" applyFont="1"/>
    <xf numFmtId="0" fontId="17" fillId="0" borderId="0" xfId="3" applyFont="1" applyAlignment="1">
      <alignment vertical="top" wrapText="1"/>
    </xf>
    <xf numFmtId="0" fontId="15" fillId="0" borderId="0" xfId="3" applyFont="1" applyAlignment="1">
      <alignment vertical="top" wrapText="1"/>
    </xf>
    <xf numFmtId="0" fontId="13" fillId="0" borderId="0" xfId="3" applyFont="1" applyAlignment="1">
      <alignment vertical="top"/>
    </xf>
    <xf numFmtId="0" fontId="19" fillId="0" borderId="0" xfId="3" applyFont="1"/>
    <xf numFmtId="0" fontId="34" fillId="4" borderId="0" xfId="0" applyFont="1" applyFill="1" applyAlignment="1">
      <alignment vertical="center"/>
    </xf>
    <xf numFmtId="0" fontId="35" fillId="2" borderId="0" xfId="0" applyFont="1" applyFill="1" applyAlignment="1">
      <alignment horizontal="right" vertical="center"/>
    </xf>
    <xf numFmtId="0" fontId="36" fillId="4" borderId="3" xfId="0" applyFont="1" applyFill="1" applyBorder="1" applyAlignment="1">
      <alignment vertical="center"/>
    </xf>
    <xf numFmtId="0" fontId="35" fillId="2" borderId="3" xfId="0" applyFont="1" applyFill="1" applyBorder="1" applyAlignment="1">
      <alignment horizontal="right" vertical="center"/>
    </xf>
    <xf numFmtId="0" fontId="34" fillId="4" borderId="0" xfId="0" applyFont="1" applyFill="1" applyAlignment="1">
      <alignment wrapText="1"/>
    </xf>
    <xf numFmtId="3" fontId="34" fillId="2" borderId="0" xfId="1" applyNumberFormat="1" applyFont="1" applyFill="1" applyAlignment="1">
      <alignment horizontal="right"/>
    </xf>
    <xf numFmtId="0" fontId="34" fillId="4" borderId="3" xfId="0" applyFont="1" applyFill="1" applyBorder="1"/>
    <xf numFmtId="3" fontId="34" fillId="2" borderId="3" xfId="1" applyNumberFormat="1" applyFont="1" applyFill="1" applyBorder="1" applyAlignment="1">
      <alignment horizontal="right"/>
    </xf>
    <xf numFmtId="0" fontId="35" fillId="4" borderId="0" xfId="0" applyFont="1" applyFill="1" applyAlignment="1">
      <alignment vertical="top"/>
    </xf>
    <xf numFmtId="3" fontId="35" fillId="2" borderId="0" xfId="1" applyNumberFormat="1" applyFont="1" applyFill="1" applyBorder="1" applyAlignment="1">
      <alignment horizontal="right" vertical="top"/>
    </xf>
    <xf numFmtId="3" fontId="35" fillId="2" borderId="0" xfId="1" applyNumberFormat="1" applyFont="1" applyFill="1" applyAlignment="1">
      <alignment horizontal="right" vertical="top"/>
    </xf>
    <xf numFmtId="0" fontId="34" fillId="4" borderId="0" xfId="0" applyFont="1" applyFill="1"/>
    <xf numFmtId="0" fontId="37" fillId="4" borderId="0" xfId="0" applyFont="1" applyFill="1"/>
    <xf numFmtId="3" fontId="35" fillId="2" borderId="0" xfId="1" applyNumberFormat="1" applyFont="1" applyFill="1" applyAlignment="1">
      <alignment horizontal="right"/>
    </xf>
    <xf numFmtId="0" fontId="35" fillId="4" borderId="0" xfId="0" applyFont="1" applyFill="1"/>
    <xf numFmtId="3" fontId="34" fillId="2" borderId="3" xfId="1" applyNumberFormat="1" applyFont="1" applyFill="1" applyBorder="1" applyAlignment="1">
      <alignment horizontal="right" vertical="center"/>
    </xf>
    <xf numFmtId="0" fontId="35" fillId="4" borderId="4" xfId="0" applyFont="1" applyFill="1" applyBorder="1"/>
    <xf numFmtId="3" fontId="35" fillId="2" borderId="3" xfId="1" applyNumberFormat="1" applyFont="1" applyFill="1" applyBorder="1" applyAlignment="1">
      <alignment horizontal="right"/>
    </xf>
    <xf numFmtId="3" fontId="35" fillId="2" borderId="3" xfId="1" applyNumberFormat="1" applyFont="1" applyFill="1" applyBorder="1" applyAlignment="1">
      <alignment horizontal="right" vertical="center"/>
    </xf>
    <xf numFmtId="0" fontId="35" fillId="4" borderId="0" xfId="0" applyFont="1" applyFill="1" applyAlignment="1">
      <alignment vertical="center" wrapText="1"/>
    </xf>
    <xf numFmtId="3" fontId="34" fillId="2" borderId="0" xfId="1" applyNumberFormat="1" applyFont="1" applyFill="1" applyBorder="1" applyAlignment="1">
      <alignment horizontal="right" vertical="center"/>
    </xf>
    <xf numFmtId="3" fontId="35" fillId="2" borderId="0" xfId="1" applyNumberFormat="1" applyFont="1" applyFill="1" applyBorder="1" applyAlignment="1">
      <alignment horizontal="right" vertical="center"/>
    </xf>
    <xf numFmtId="0" fontId="34" fillId="2" borderId="3" xfId="0" applyFont="1" applyFill="1" applyBorder="1" applyAlignment="1">
      <alignment vertical="center"/>
    </xf>
    <xf numFmtId="0" fontId="35" fillId="4" borderId="3" xfId="0" applyFont="1" applyFill="1" applyBorder="1" applyAlignment="1">
      <alignment vertical="center" wrapText="1"/>
    </xf>
    <xf numFmtId="0" fontId="34" fillId="2" borderId="4" xfId="0" applyFont="1" applyFill="1" applyBorder="1"/>
    <xf numFmtId="0" fontId="34" fillId="4" borderId="0" xfId="0" applyFont="1" applyFill="1" applyAlignment="1">
      <alignment vertical="center" wrapText="1"/>
    </xf>
    <xf numFmtId="166" fontId="37" fillId="2" borderId="0" xfId="0" applyNumberFormat="1" applyFont="1" applyFill="1"/>
    <xf numFmtId="10" fontId="37" fillId="2" borderId="0" xfId="0" applyNumberFormat="1" applyFont="1" applyFill="1"/>
    <xf numFmtId="0" fontId="35" fillId="4" borderId="3" xfId="0" applyFont="1" applyFill="1" applyBorder="1" applyAlignment="1">
      <alignment wrapText="1"/>
    </xf>
    <xf numFmtId="0" fontId="37" fillId="2" borderId="3" xfId="0" applyFont="1" applyFill="1" applyBorder="1"/>
    <xf numFmtId="3" fontId="37" fillId="2" borderId="0" xfId="0" applyNumberFormat="1" applyFont="1" applyFill="1"/>
    <xf numFmtId="166" fontId="34" fillId="2" borderId="0" xfId="2" applyNumberFormat="1" applyFont="1" applyFill="1" applyAlignment="1">
      <alignment horizontal="right"/>
    </xf>
    <xf numFmtId="166" fontId="37" fillId="2" borderId="0" xfId="2" applyNumberFormat="1" applyFont="1" applyFill="1" applyAlignment="1"/>
    <xf numFmtId="0" fontId="34" fillId="2" borderId="0" xfId="0" applyFont="1" applyFill="1"/>
    <xf numFmtId="0" fontId="37" fillId="4" borderId="0" xfId="0" applyFont="1" applyFill="1" applyAlignment="1">
      <alignment vertical="center" wrapText="1"/>
    </xf>
    <xf numFmtId="166" fontId="34" fillId="2" borderId="0" xfId="2" applyNumberFormat="1" applyFont="1" applyFill="1" applyAlignment="1">
      <alignment horizontal="right" vertical="center"/>
    </xf>
    <xf numFmtId="166" fontId="37" fillId="2" borderId="0" xfId="2" applyNumberFormat="1" applyFont="1" applyFill="1"/>
    <xf numFmtId="0" fontId="37" fillId="2" borderId="0" xfId="0" applyFont="1" applyFill="1" applyAlignment="1">
      <alignment vertical="center" wrapText="1"/>
    </xf>
    <xf numFmtId="0" fontId="35" fillId="2" borderId="3" xfId="0" applyFont="1" applyFill="1" applyBorder="1"/>
    <xf numFmtId="0" fontId="34" fillId="4" borderId="3" xfId="0" applyFont="1" applyFill="1" applyBorder="1" applyAlignment="1">
      <alignment vertical="center" wrapText="1"/>
    </xf>
    <xf numFmtId="165" fontId="37" fillId="2" borderId="3" xfId="1" applyNumberFormat="1" applyFont="1" applyFill="1" applyBorder="1"/>
    <xf numFmtId="0" fontId="23" fillId="0" borderId="0" xfId="3" applyFont="1" applyAlignment="1">
      <alignment horizontal="left" vertical="center"/>
    </xf>
    <xf numFmtId="165" fontId="23" fillId="0" borderId="0" xfId="1" applyNumberFormat="1" applyFont="1" applyFill="1" applyBorder="1"/>
    <xf numFmtId="165" fontId="14" fillId="0" borderId="0" xfId="1" applyNumberFormat="1" applyFont="1" applyFill="1" applyBorder="1"/>
    <xf numFmtId="0" fontId="20" fillId="0" borderId="0" xfId="11"/>
    <xf numFmtId="49" fontId="20" fillId="0" borderId="0" xfId="11" applyNumberFormat="1"/>
    <xf numFmtId="0" fontId="38" fillId="0" borderId="6" xfId="11" applyFont="1" applyBorder="1" applyAlignment="1">
      <alignment vertical="center"/>
    </xf>
    <xf numFmtId="49" fontId="39" fillId="0" borderId="6" xfId="11" applyNumberFormat="1" applyFont="1" applyBorder="1" applyAlignment="1">
      <alignment vertical="center"/>
    </xf>
    <xf numFmtId="0" fontId="20" fillId="0" borderId="6" xfId="11" applyBorder="1"/>
    <xf numFmtId="0" fontId="40" fillId="0" borderId="0" xfId="12" applyFont="1"/>
    <xf numFmtId="0" fontId="41" fillId="0" borderId="0" xfId="12" applyFont="1"/>
    <xf numFmtId="0" fontId="42" fillId="0" borderId="0" xfId="12" applyFont="1"/>
    <xf numFmtId="0" fontId="43" fillId="0" borderId="0" xfId="12" applyFont="1"/>
    <xf numFmtId="0" fontId="44" fillId="0" borderId="0" xfId="11" applyFont="1" applyAlignment="1">
      <alignment vertical="center"/>
    </xf>
    <xf numFmtId="0" fontId="45" fillId="0" borderId="0" xfId="12" applyFont="1"/>
    <xf numFmtId="49" fontId="44" fillId="0" borderId="0" xfId="11" applyNumberFormat="1" applyFont="1" applyAlignment="1">
      <alignment horizontal="left" vertical="center"/>
    </xf>
    <xf numFmtId="49" fontId="44" fillId="0" borderId="0" xfId="11" quotePrefix="1" applyNumberFormat="1" applyFont="1" applyAlignment="1">
      <alignment horizontal="left" vertical="center"/>
    </xf>
    <xf numFmtId="0" fontId="44" fillId="0" borderId="0" xfId="11" quotePrefix="1" applyFont="1" applyAlignment="1">
      <alignment vertical="center"/>
    </xf>
    <xf numFmtId="0" fontId="46" fillId="0" borderId="0" xfId="12" applyFont="1"/>
    <xf numFmtId="0" fontId="47" fillId="0" borderId="6" xfId="11" applyFont="1" applyBorder="1"/>
    <xf numFmtId="0" fontId="47" fillId="0" borderId="0" xfId="11" applyFont="1"/>
    <xf numFmtId="49" fontId="44" fillId="0" borderId="0" xfId="11" applyNumberFormat="1" applyFont="1" applyAlignment="1">
      <alignment vertical="center"/>
    </xf>
    <xf numFmtId="0" fontId="18" fillId="0" borderId="0" xfId="3" applyFont="1" applyAlignment="1">
      <alignment vertical="top" wrapText="1"/>
    </xf>
    <xf numFmtId="0" fontId="22" fillId="0" borderId="0" xfId="3" applyFont="1" applyAlignment="1">
      <alignment horizontal="center" vertical="center"/>
    </xf>
    <xf numFmtId="0" fontId="19" fillId="0" borderId="0" xfId="3" applyFont="1" applyAlignment="1">
      <alignment horizontal="center" vertical="center"/>
    </xf>
    <xf numFmtId="0" fontId="48" fillId="2" borderId="0" xfId="0" applyFont="1" applyFill="1"/>
    <xf numFmtId="1" fontId="49" fillId="0" borderId="0" xfId="0" applyNumberFormat="1" applyFont="1"/>
    <xf numFmtId="0" fontId="0" fillId="2" borderId="0" xfId="0" applyFill="1"/>
    <xf numFmtId="10" fontId="49" fillId="0" borderId="0" xfId="2" applyNumberFormat="1" applyFont="1"/>
    <xf numFmtId="0" fontId="48" fillId="2" borderId="3" xfId="0" applyFont="1" applyFill="1" applyBorder="1"/>
    <xf numFmtId="0" fontId="0" fillId="0" borderId="3" xfId="0" applyBorder="1"/>
    <xf numFmtId="0" fontId="47" fillId="0" borderId="0" xfId="0" applyFont="1"/>
    <xf numFmtId="1" fontId="50" fillId="0" borderId="0" xfId="0" applyNumberFormat="1" applyFont="1"/>
    <xf numFmtId="1" fontId="49" fillId="0" borderId="3" xfId="0" applyNumberFormat="1" applyFont="1" applyBorder="1"/>
    <xf numFmtId="0" fontId="15" fillId="0" borderId="0" xfId="8" applyFont="1"/>
    <xf numFmtId="0" fontId="16" fillId="0" borderId="0" xfId="8" applyFont="1"/>
    <xf numFmtId="0" fontId="17" fillId="0" borderId="0" xfId="8" applyFont="1" applyAlignment="1">
      <alignment vertical="top" wrapText="1"/>
    </xf>
    <xf numFmtId="0" fontId="15" fillId="0" borderId="0" xfId="8" applyFont="1" applyAlignment="1">
      <alignment vertical="top" wrapText="1"/>
    </xf>
    <xf numFmtId="0" fontId="13" fillId="0" borderId="0" xfId="8" applyFont="1" applyAlignment="1">
      <alignment vertical="top"/>
    </xf>
    <xf numFmtId="0" fontId="18" fillId="0" borderId="0" xfId="8" applyFont="1" applyAlignment="1">
      <alignment vertical="top" wrapText="1"/>
    </xf>
    <xf numFmtId="0" fontId="25" fillId="0" borderId="0" xfId="8" applyFont="1"/>
    <xf numFmtId="0" fontId="21" fillId="0" borderId="0" xfId="8" applyFont="1" applyAlignment="1">
      <alignment vertical="top"/>
    </xf>
    <xf numFmtId="0" fontId="14" fillId="0" borderId="0" xfId="8" applyFont="1" applyAlignment="1">
      <alignment vertical="top" wrapText="1"/>
    </xf>
    <xf numFmtId="0" fontId="19" fillId="0" borderId="0" xfId="8" applyFont="1"/>
    <xf numFmtId="0" fontId="23" fillId="0" borderId="0" xfId="3" applyFont="1" applyAlignment="1">
      <alignment vertical="center"/>
    </xf>
    <xf numFmtId="0" fontId="14" fillId="0" borderId="0" xfId="3" applyFont="1" applyAlignment="1">
      <alignment horizontal="center" vertical="center"/>
    </xf>
    <xf numFmtId="0" fontId="14" fillId="0" borderId="0" xfId="3" applyFont="1" applyAlignment="1">
      <alignment vertical="center"/>
    </xf>
    <xf numFmtId="165" fontId="14" fillId="0" borderId="0" xfId="1" applyNumberFormat="1" applyFont="1" applyFill="1" applyBorder="1" applyAlignment="1">
      <alignment vertical="center"/>
    </xf>
    <xf numFmtId="0" fontId="24" fillId="0" borderId="0" xfId="3" applyFont="1" applyAlignment="1">
      <alignment vertical="center"/>
    </xf>
    <xf numFmtId="165" fontId="24" fillId="0" borderId="0" xfId="1" applyNumberFormat="1" applyFont="1" applyFill="1" applyBorder="1" applyAlignment="1">
      <alignment vertical="center"/>
    </xf>
    <xf numFmtId="0" fontId="23" fillId="0" borderId="0" xfId="3" applyFont="1" applyAlignment="1">
      <alignment horizontal="center" vertical="center"/>
    </xf>
    <xf numFmtId="0" fontId="14" fillId="0" borderId="0" xfId="8" applyFont="1"/>
    <xf numFmtId="0" fontId="14" fillId="0" borderId="0" xfId="8" applyFont="1" applyAlignment="1">
      <alignment vertical="top"/>
    </xf>
    <xf numFmtId="0" fontId="28" fillId="0" borderId="0" xfId="8" applyFont="1"/>
    <xf numFmtId="0" fontId="18" fillId="0" borderId="0" xfId="8" applyFont="1"/>
    <xf numFmtId="0" fontId="26" fillId="0" borderId="0" xfId="8" applyFont="1"/>
    <xf numFmtId="165" fontId="14" fillId="0" borderId="0" xfId="1" applyNumberFormat="1" applyFont="1" applyFill="1" applyBorder="1" applyAlignment="1">
      <alignment horizontal="left" vertical="center"/>
    </xf>
    <xf numFmtId="0" fontId="48" fillId="0" borderId="0" xfId="0" applyFont="1"/>
    <xf numFmtId="17" fontId="15" fillId="0" borderId="0" xfId="3" applyNumberFormat="1" applyFont="1"/>
    <xf numFmtId="0" fontId="51" fillId="0" borderId="0" xfId="0" applyFont="1"/>
    <xf numFmtId="1" fontId="51" fillId="0" borderId="0" xfId="0" applyNumberFormat="1" applyFont="1"/>
    <xf numFmtId="0" fontId="51" fillId="0" borderId="3" xfId="0" applyFont="1" applyBorder="1"/>
    <xf numFmtId="1" fontId="51" fillId="0" borderId="3" xfId="0" applyNumberFormat="1" applyFont="1" applyBorder="1"/>
    <xf numFmtId="1" fontId="48" fillId="0" borderId="0" xfId="0" applyNumberFormat="1" applyFont="1"/>
    <xf numFmtId="3" fontId="34" fillId="5" borderId="0" xfId="1" applyNumberFormat="1" applyFont="1" applyFill="1" applyAlignment="1">
      <alignment horizontal="right"/>
    </xf>
    <xf numFmtId="0" fontId="35" fillId="5" borderId="0" xfId="0" applyFont="1" applyFill="1" applyAlignment="1">
      <alignment horizontal="right" vertical="center"/>
    </xf>
    <xf numFmtId="0" fontId="35" fillId="5" borderId="3" xfId="0" applyFont="1" applyFill="1" applyBorder="1" applyAlignment="1">
      <alignment horizontal="right" vertical="center"/>
    </xf>
    <xf numFmtId="3" fontId="34" fillId="5" borderId="3" xfId="1" applyNumberFormat="1" applyFont="1" applyFill="1" applyBorder="1" applyAlignment="1">
      <alignment horizontal="right"/>
    </xf>
    <xf numFmtId="3" fontId="35" fillId="5" borderId="0" xfId="1" applyNumberFormat="1" applyFont="1" applyFill="1" applyBorder="1" applyAlignment="1">
      <alignment horizontal="right" vertical="top"/>
    </xf>
    <xf numFmtId="3" fontId="35" fillId="5" borderId="0" xfId="1" applyNumberFormat="1" applyFont="1" applyFill="1" applyAlignment="1">
      <alignment horizontal="right" vertical="top"/>
    </xf>
    <xf numFmtId="3" fontId="35" fillId="5" borderId="0" xfId="1" applyNumberFormat="1" applyFont="1" applyFill="1" applyAlignment="1">
      <alignment horizontal="right"/>
    </xf>
    <xf numFmtId="3" fontId="34" fillId="5" borderId="3" xfId="1" applyNumberFormat="1" applyFont="1" applyFill="1" applyBorder="1" applyAlignment="1">
      <alignment horizontal="right" vertical="center"/>
    </xf>
    <xf numFmtId="3" fontId="35" fillId="5" borderId="3" xfId="1" applyNumberFormat="1" applyFont="1" applyFill="1" applyBorder="1" applyAlignment="1">
      <alignment horizontal="right" vertical="center"/>
    </xf>
    <xf numFmtId="3" fontId="34" fillId="5" borderId="0" xfId="1" applyNumberFormat="1" applyFont="1" applyFill="1" applyBorder="1" applyAlignment="1">
      <alignment horizontal="right" vertical="center"/>
    </xf>
    <xf numFmtId="166" fontId="37" fillId="5" borderId="0" xfId="0" applyNumberFormat="1" applyFont="1" applyFill="1"/>
    <xf numFmtId="10" fontId="37" fillId="5" borderId="0" xfId="0" applyNumberFormat="1" applyFont="1" applyFill="1"/>
    <xf numFmtId="0" fontId="37" fillId="5" borderId="3" xfId="0" applyFont="1" applyFill="1" applyBorder="1"/>
    <xf numFmtId="166" fontId="34" fillId="5" borderId="0" xfId="2" applyNumberFormat="1" applyFont="1" applyFill="1" applyAlignment="1">
      <alignment horizontal="right"/>
    </xf>
    <xf numFmtId="166" fontId="34" fillId="5" borderId="0" xfId="2" applyNumberFormat="1" applyFont="1" applyFill="1" applyAlignment="1">
      <alignment horizontal="right" vertical="center"/>
    </xf>
    <xf numFmtId="1" fontId="49" fillId="5" borderId="0" xfId="0" applyNumberFormat="1" applyFont="1" applyFill="1"/>
    <xf numFmtId="1" fontId="49" fillId="5" borderId="3" xfId="0" applyNumberFormat="1" applyFont="1" applyFill="1" applyBorder="1"/>
    <xf numFmtId="1" fontId="50" fillId="5" borderId="0" xfId="0" applyNumberFormat="1" applyFont="1" applyFill="1"/>
    <xf numFmtId="10" fontId="49" fillId="5" borderId="0" xfId="2" applyNumberFormat="1" applyFont="1" applyFill="1"/>
    <xf numFmtId="0" fontId="48" fillId="5" borderId="3" xfId="0" applyFont="1" applyFill="1" applyBorder="1" applyAlignment="1">
      <alignment horizontal="right"/>
    </xf>
    <xf numFmtId="0" fontId="48" fillId="0" borderId="3" xfId="0" applyFont="1" applyBorder="1" applyAlignment="1">
      <alignment horizontal="right"/>
    </xf>
    <xf numFmtId="1" fontId="51" fillId="5" borderId="0" xfId="0" applyNumberFormat="1" applyFont="1" applyFill="1"/>
    <xf numFmtId="1" fontId="51" fillId="5" borderId="3" xfId="0" applyNumberFormat="1" applyFont="1" applyFill="1" applyBorder="1"/>
    <xf numFmtId="1" fontId="48" fillId="5" borderId="0" xfId="0" applyNumberFormat="1" applyFont="1" applyFill="1"/>
    <xf numFmtId="10" fontId="51" fillId="5" borderId="0" xfId="2" applyNumberFormat="1" applyFont="1" applyFill="1"/>
    <xf numFmtId="10" fontId="51" fillId="0" borderId="0" xfId="2" applyNumberFormat="1" applyFont="1"/>
    <xf numFmtId="0" fontId="33" fillId="0" borderId="0" xfId="10097" applyFont="1" applyAlignment="1" applyProtection="1"/>
    <xf numFmtId="10" fontId="49" fillId="0" borderId="0" xfId="2" applyNumberFormat="1" applyFont="1" applyFill="1"/>
    <xf numFmtId="0" fontId="55" fillId="0" borderId="0" xfId="3" applyFont="1"/>
    <xf numFmtId="4" fontId="54" fillId="6" borderId="0" xfId="14" quotePrefix="1" applyNumberFormat="1" applyFont="1" applyFill="1" applyAlignment="1">
      <alignment wrapText="1"/>
    </xf>
    <xf numFmtId="1" fontId="15" fillId="0" borderId="0" xfId="3" applyNumberFormat="1" applyFont="1"/>
    <xf numFmtId="3" fontId="54" fillId="0" borderId="0" xfId="13" applyNumberFormat="1" applyFont="1"/>
    <xf numFmtId="3" fontId="54" fillId="0" borderId="0" xfId="13" applyNumberFormat="1" applyFont="1" applyAlignment="1">
      <alignment horizontal="right"/>
    </xf>
    <xf numFmtId="165" fontId="14" fillId="0" borderId="0" xfId="1" applyNumberFormat="1" applyFont="1" applyFill="1" applyBorder="1" applyAlignment="1">
      <alignment vertical="center" wrapText="1"/>
    </xf>
    <xf numFmtId="3" fontId="37" fillId="6" borderId="0" xfId="15" applyNumberFormat="1" applyFont="1" applyFill="1"/>
    <xf numFmtId="3" fontId="37" fillId="2" borderId="0" xfId="0" applyNumberFormat="1" applyFont="1" applyFill="1" applyAlignment="1">
      <alignment horizontal="right" vertical="center" wrapText="1"/>
    </xf>
    <xf numFmtId="3" fontId="37" fillId="6" borderId="3" xfId="15" applyNumberFormat="1" applyFont="1" applyFill="1" applyBorder="1"/>
    <xf numFmtId="3" fontId="52" fillId="2" borderId="3" xfId="0" applyNumberFormat="1" applyFont="1" applyFill="1" applyBorder="1" applyAlignment="1">
      <alignment horizontal="right" vertical="center" wrapText="1"/>
    </xf>
    <xf numFmtId="3" fontId="52" fillId="6" borderId="3" xfId="15" applyNumberFormat="1" applyFont="1" applyFill="1" applyBorder="1"/>
    <xf numFmtId="3" fontId="37" fillId="2" borderId="0" xfId="0" quotePrefix="1" applyNumberFormat="1" applyFont="1" applyFill="1" applyAlignment="1">
      <alignment horizontal="right" vertical="center" wrapText="1"/>
    </xf>
    <xf numFmtId="3" fontId="37" fillId="2" borderId="3" xfId="0" applyNumberFormat="1" applyFont="1" applyFill="1" applyBorder="1" applyAlignment="1">
      <alignment horizontal="right" vertical="center" wrapText="1"/>
    </xf>
    <xf numFmtId="3" fontId="52" fillId="6" borderId="7" xfId="15" applyNumberFormat="1" applyFont="1" applyFill="1" applyBorder="1"/>
    <xf numFmtId="3" fontId="37" fillId="5" borderId="0" xfId="0" applyNumberFormat="1" applyFont="1" applyFill="1" applyAlignment="1">
      <alignment horizontal="right" vertical="center" wrapText="1"/>
    </xf>
    <xf numFmtId="3" fontId="52" fillId="5" borderId="3" xfId="0" applyNumberFormat="1" applyFont="1" applyFill="1" applyBorder="1" applyAlignment="1">
      <alignment horizontal="right" vertical="center" wrapText="1"/>
    </xf>
    <xf numFmtId="3" fontId="37" fillId="5" borderId="3" xfId="0" applyNumberFormat="1" applyFont="1" applyFill="1" applyBorder="1" applyAlignment="1">
      <alignment horizontal="right" vertical="center" wrapText="1"/>
    </xf>
    <xf numFmtId="3" fontId="34" fillId="2" borderId="0" xfId="0" applyNumberFormat="1" applyFont="1" applyFill="1" applyAlignment="1">
      <alignment vertical="center"/>
    </xf>
    <xf numFmtId="3" fontId="34" fillId="2" borderId="0" xfId="0" applyNumberFormat="1" applyFont="1" applyFill="1" applyAlignment="1">
      <alignment horizontal="right" vertical="center"/>
    </xf>
    <xf numFmtId="0" fontId="34" fillId="4" borderId="3" xfId="0" applyFont="1" applyFill="1" applyBorder="1" applyAlignment="1">
      <alignment vertical="center"/>
    </xf>
    <xf numFmtId="3" fontId="34" fillId="2" borderId="3" xfId="0" applyNumberFormat="1" applyFont="1" applyFill="1" applyBorder="1" applyAlignment="1">
      <alignment horizontal="right" vertical="center"/>
    </xf>
    <xf numFmtId="0" fontId="35" fillId="4" borderId="8" xfId="0" applyFont="1" applyFill="1" applyBorder="1" applyAlignment="1">
      <alignment vertical="center"/>
    </xf>
    <xf numFmtId="0" fontId="34" fillId="4" borderId="8" xfId="0" applyFont="1" applyFill="1" applyBorder="1" applyAlignment="1">
      <alignment vertical="center"/>
    </xf>
    <xf numFmtId="3" fontId="52" fillId="6" borderId="0" xfId="15" applyNumberFormat="1" applyFont="1" applyFill="1"/>
    <xf numFmtId="3" fontId="52" fillId="5" borderId="0" xfId="0" applyNumberFormat="1" applyFont="1" applyFill="1" applyAlignment="1">
      <alignment horizontal="right" vertical="center" wrapText="1"/>
    </xf>
    <xf numFmtId="3" fontId="52" fillId="0" borderId="0" xfId="0" applyNumberFormat="1" applyFont="1" applyAlignment="1">
      <alignment horizontal="right" vertical="center" wrapText="1"/>
    </xf>
    <xf numFmtId="3" fontId="34" fillId="0" borderId="0" xfId="0" applyNumberFormat="1" applyFont="1" applyAlignment="1">
      <alignment vertical="center"/>
    </xf>
    <xf numFmtId="3" fontId="35" fillId="0" borderId="8" xfId="0" applyNumberFormat="1" applyFont="1" applyBorder="1" applyAlignment="1">
      <alignment horizontal="right" vertical="center"/>
    </xf>
    <xf numFmtId="3" fontId="35" fillId="0" borderId="0" xfId="0" applyNumberFormat="1" applyFont="1" applyAlignment="1">
      <alignment horizontal="right" vertical="center"/>
    </xf>
    <xf numFmtId="0" fontId="47" fillId="5" borderId="3" xfId="0" applyFont="1" applyFill="1" applyBorder="1" applyAlignment="1">
      <alignment horizontal="right"/>
    </xf>
    <xf numFmtId="0" fontId="47" fillId="0" borderId="3" xfId="0" applyFont="1" applyBorder="1" applyAlignment="1">
      <alignment horizontal="right"/>
    </xf>
    <xf numFmtId="1" fontId="18" fillId="0" borderId="0" xfId="3" applyNumberFormat="1" applyFont="1" applyAlignment="1">
      <alignment vertical="top" wrapText="1"/>
    </xf>
    <xf numFmtId="3" fontId="15" fillId="0" borderId="0" xfId="3" applyNumberFormat="1" applyFont="1"/>
    <xf numFmtId="167" fontId="15" fillId="0" borderId="0" xfId="8" applyNumberFormat="1" applyFont="1"/>
    <xf numFmtId="167" fontId="19" fillId="0" borderId="0" xfId="8" applyNumberFormat="1" applyFont="1"/>
    <xf numFmtId="0" fontId="49" fillId="0" borderId="0" xfId="0" applyFont="1"/>
    <xf numFmtId="0" fontId="32" fillId="0" borderId="0" xfId="0" applyFont="1"/>
    <xf numFmtId="0" fontId="57" fillId="0" borderId="0" xfId="10097" applyFont="1" applyAlignment="1" applyProtection="1">
      <alignment vertical="center"/>
    </xf>
    <xf numFmtId="0" fontId="58" fillId="0" borderId="0" xfId="3" applyFont="1" applyAlignment="1">
      <alignment horizontal="left" vertical="center"/>
    </xf>
    <xf numFmtId="4" fontId="59" fillId="6" borderId="0" xfId="14" quotePrefix="1" applyNumberFormat="1" applyFont="1" applyFill="1"/>
    <xf numFmtId="4" fontId="60" fillId="6" borderId="0" xfId="14" quotePrefix="1" applyNumberFormat="1" applyFont="1" applyFill="1"/>
    <xf numFmtId="4" fontId="59" fillId="6" borderId="0" xfId="14" quotePrefix="1" applyNumberFormat="1" applyFont="1" applyFill="1" applyAlignment="1">
      <alignment wrapText="1"/>
    </xf>
    <xf numFmtId="0" fontId="20" fillId="0" borderId="0" xfId="0" applyFont="1"/>
    <xf numFmtId="0" fontId="61" fillId="0" borderId="0" xfId="0" applyFont="1" applyAlignment="1">
      <alignment vertical="center"/>
    </xf>
    <xf numFmtId="0" fontId="61" fillId="0" borderId="0" xfId="0" applyFont="1"/>
    <xf numFmtId="0" fontId="62" fillId="0" borderId="0" xfId="0" applyFont="1"/>
    <xf numFmtId="0" fontId="62" fillId="0" borderId="0" xfId="0" applyFont="1" applyAlignment="1">
      <alignment wrapText="1"/>
    </xf>
    <xf numFmtId="0" fontId="63" fillId="0" borderId="0" xfId="0" applyFont="1"/>
    <xf numFmtId="3" fontId="62" fillId="0" borderId="0" xfId="0" applyNumberFormat="1" applyFont="1"/>
    <xf numFmtId="0" fontId="64" fillId="0" borderId="0" xfId="0" quotePrefix="1" applyFont="1"/>
    <xf numFmtId="3" fontId="65" fillId="0" borderId="0" xfId="0" applyNumberFormat="1" applyFont="1"/>
    <xf numFmtId="0" fontId="62" fillId="0" borderId="3" xfId="0" quotePrefix="1" applyFont="1" applyBorder="1"/>
    <xf numFmtId="3" fontId="62" fillId="0" borderId="3" xfId="0" applyNumberFormat="1" applyFont="1" applyBorder="1"/>
    <xf numFmtId="3" fontId="63" fillId="0" borderId="0" xfId="0" applyNumberFormat="1" applyFont="1"/>
    <xf numFmtId="165" fontId="62" fillId="0" borderId="0" xfId="1" applyNumberFormat="1" applyFont="1"/>
    <xf numFmtId="0" fontId="66" fillId="7" borderId="9" xfId="0" applyFont="1" applyFill="1" applyBorder="1"/>
    <xf numFmtId="166" fontId="61" fillId="7" borderId="9" xfId="0" applyNumberFormat="1" applyFont="1" applyFill="1" applyBorder="1"/>
    <xf numFmtId="165" fontId="62" fillId="0" borderId="0" xfId="0" applyNumberFormat="1" applyFont="1"/>
    <xf numFmtId="166" fontId="67" fillId="7" borderId="9" xfId="0" applyNumberFormat="1" applyFont="1" applyFill="1" applyBorder="1"/>
    <xf numFmtId="0" fontId="62" fillId="0" borderId="0" xfId="0" quotePrefix="1" applyFont="1"/>
    <xf numFmtId="3" fontId="61" fillId="7" borderId="9" xfId="0" applyNumberFormat="1" applyFont="1" applyFill="1" applyBorder="1"/>
    <xf numFmtId="3" fontId="67" fillId="7" borderId="9" xfId="0" applyNumberFormat="1" applyFont="1" applyFill="1" applyBorder="1"/>
    <xf numFmtId="0" fontId="62" fillId="0" borderId="3" xfId="0" quotePrefix="1" applyFont="1" applyBorder="1" applyAlignment="1">
      <alignment wrapText="1"/>
    </xf>
    <xf numFmtId="3" fontId="63" fillId="0" borderId="3" xfId="0" applyNumberFormat="1" applyFont="1" applyBorder="1"/>
    <xf numFmtId="0" fontId="62" fillId="0" borderId="0" xfId="0" quotePrefix="1" applyFont="1" applyAlignment="1">
      <alignment wrapText="1"/>
    </xf>
    <xf numFmtId="0" fontId="66" fillId="7" borderId="9" xfId="0" applyFont="1" applyFill="1" applyBorder="1" applyAlignment="1">
      <alignment wrapText="1"/>
    </xf>
    <xf numFmtId="0" fontId="62" fillId="0" borderId="3" xfId="0" applyFont="1" applyBorder="1"/>
    <xf numFmtId="166" fontId="61" fillId="7" borderId="9" xfId="2" applyNumberFormat="1" applyFont="1" applyFill="1" applyBorder="1"/>
    <xf numFmtId="0" fontId="66" fillId="0" borderId="8" xfId="0" applyFont="1" applyBorder="1"/>
    <xf numFmtId="3" fontId="67" fillId="0" borderId="8" xfId="0" applyNumberFormat="1" applyFont="1" applyBorder="1"/>
    <xf numFmtId="3" fontId="61" fillId="0" borderId="8" xfId="0" applyNumberFormat="1" applyFont="1" applyBorder="1"/>
    <xf numFmtId="3" fontId="67" fillId="0" borderId="0" xfId="0" applyNumberFormat="1" applyFont="1"/>
    <xf numFmtId="3" fontId="61" fillId="0" borderId="0" xfId="0" applyNumberFormat="1" applyFont="1"/>
    <xf numFmtId="3" fontId="67" fillId="0" borderId="3" xfId="0" applyNumberFormat="1" applyFont="1" applyBorder="1"/>
    <xf numFmtId="3" fontId="61" fillId="0" borderId="3" xfId="0" applyNumberFormat="1" applyFont="1" applyBorder="1"/>
    <xf numFmtId="9" fontId="61" fillId="7" borderId="9" xfId="2" applyFont="1" applyFill="1" applyBorder="1"/>
    <xf numFmtId="3" fontId="62" fillId="0" borderId="0" xfId="0" applyNumberFormat="1" applyFont="1" applyAlignment="1">
      <alignment horizontal="center"/>
    </xf>
    <xf numFmtId="3" fontId="62" fillId="0" borderId="3" xfId="0" applyNumberFormat="1" applyFont="1" applyBorder="1" applyAlignment="1">
      <alignment horizontal="center"/>
    </xf>
    <xf numFmtId="10" fontId="62" fillId="0" borderId="0" xfId="0" applyNumberFormat="1" applyFont="1"/>
    <xf numFmtId="10" fontId="63" fillId="0" borderId="0" xfId="0" applyNumberFormat="1" applyFont="1"/>
    <xf numFmtId="10" fontId="62" fillId="0" borderId="0" xfId="0" applyNumberFormat="1" applyFont="1" applyAlignment="1">
      <alignment horizontal="center"/>
    </xf>
    <xf numFmtId="4" fontId="61" fillId="7" borderId="9" xfId="0" applyNumberFormat="1" applyFont="1" applyFill="1" applyBorder="1"/>
    <xf numFmtId="3" fontId="62" fillId="7" borderId="9" xfId="0" applyNumberFormat="1" applyFont="1" applyFill="1" applyBorder="1" applyAlignment="1">
      <alignment horizontal="center"/>
    </xf>
    <xf numFmtId="0" fontId="66" fillId="0" borderId="0" xfId="0" applyFont="1"/>
    <xf numFmtId="10" fontId="62" fillId="0" borderId="3" xfId="0" applyNumberFormat="1" applyFont="1" applyBorder="1"/>
    <xf numFmtId="10" fontId="62" fillId="0" borderId="3" xfId="0" applyNumberFormat="1" applyFont="1" applyBorder="1" applyAlignment="1">
      <alignment horizontal="center"/>
    </xf>
    <xf numFmtId="3" fontId="61" fillId="7" borderId="9" xfId="0" applyNumberFormat="1" applyFont="1" applyFill="1" applyBorder="1" applyAlignment="1">
      <alignment horizontal="center"/>
    </xf>
    <xf numFmtId="4" fontId="62" fillId="0" borderId="0" xfId="0" applyNumberFormat="1" applyFont="1"/>
    <xf numFmtId="4" fontId="63" fillId="0" borderId="0" xfId="0" applyNumberFormat="1" applyFont="1"/>
    <xf numFmtId="3" fontId="63" fillId="0" borderId="0" xfId="0" applyNumberFormat="1" applyFont="1" applyAlignment="1">
      <alignment horizontal="center"/>
    </xf>
    <xf numFmtId="3" fontId="62" fillId="0" borderId="0" xfId="0" applyNumberFormat="1" applyFont="1" applyAlignment="1">
      <alignment horizontal="center" vertical="center"/>
    </xf>
    <xf numFmtId="3" fontId="63" fillId="0" borderId="0" xfId="0" applyNumberFormat="1" applyFont="1" applyAlignment="1">
      <alignment horizontal="center" vertical="center"/>
    </xf>
    <xf numFmtId="3" fontId="67" fillId="7" borderId="9" xfId="0" applyNumberFormat="1" applyFont="1" applyFill="1" applyBorder="1" applyAlignment="1">
      <alignment horizontal="center"/>
    </xf>
    <xf numFmtId="16" fontId="9" fillId="0" borderId="0" xfId="0" quotePrefix="1" applyNumberFormat="1" applyFont="1"/>
    <xf numFmtId="0" fontId="68" fillId="0" borderId="0" xfId="3" applyFont="1"/>
    <xf numFmtId="0" fontId="69" fillId="0" borderId="0" xfId="0" applyFont="1"/>
    <xf numFmtId="0" fontId="70" fillId="0" borderId="0" xfId="8" applyFont="1"/>
    <xf numFmtId="0" fontId="9" fillId="0" borderId="0" xfId="3" applyFont="1" applyAlignment="1">
      <alignment horizontal="center" vertical="center"/>
    </xf>
    <xf numFmtId="0" fontId="9" fillId="0" borderId="0" xfId="3" applyFont="1" applyAlignment="1">
      <alignment vertical="center"/>
    </xf>
    <xf numFmtId="165" fontId="9" fillId="0" borderId="0" xfId="1" applyNumberFormat="1" applyFont="1" applyFill="1" applyBorder="1" applyAlignment="1">
      <alignment vertical="center"/>
    </xf>
    <xf numFmtId="167" fontId="71" fillId="0" borderId="0" xfId="8" applyNumberFormat="1" applyFont="1"/>
    <xf numFmtId="0" fontId="71" fillId="0" borderId="0" xfId="8" applyFont="1"/>
    <xf numFmtId="49" fontId="9" fillId="0" borderId="0" xfId="1" applyNumberFormat="1" applyFont="1" applyFill="1" applyBorder="1" applyAlignment="1">
      <alignment horizontal="left" vertical="center" wrapText="1"/>
    </xf>
    <xf numFmtId="165" fontId="9" fillId="0" borderId="0" xfId="1" applyNumberFormat="1" applyFont="1" applyFill="1" applyBorder="1"/>
    <xf numFmtId="0" fontId="72" fillId="0" borderId="0" xfId="8" applyFont="1" applyAlignment="1">
      <alignment vertical="top"/>
    </xf>
    <xf numFmtId="0" fontId="9" fillId="0" borderId="0" xfId="8" applyFont="1" applyAlignment="1">
      <alignment vertical="top" wrapText="1"/>
    </xf>
    <xf numFmtId="0" fontId="71" fillId="0" borderId="0" xfId="8" applyFont="1" applyAlignment="1">
      <alignment vertical="top" wrapText="1"/>
    </xf>
    <xf numFmtId="0" fontId="9" fillId="0" borderId="0" xfId="8" applyFont="1"/>
    <xf numFmtId="0" fontId="9" fillId="0" borderId="0" xfId="8" applyFont="1" applyAlignment="1">
      <alignment vertical="top"/>
    </xf>
    <xf numFmtId="0" fontId="68" fillId="0" borderId="0" xfId="8" applyFont="1"/>
    <xf numFmtId="0" fontId="44" fillId="0" borderId="0" xfId="0" applyFont="1"/>
    <xf numFmtId="169" fontId="62" fillId="0" borderId="0" xfId="0" applyNumberFormat="1" applyFont="1"/>
    <xf numFmtId="169" fontId="62" fillId="0" borderId="0" xfId="0" applyNumberFormat="1" applyFont="1" applyAlignment="1">
      <alignment wrapText="1"/>
    </xf>
    <xf numFmtId="169" fontId="61" fillId="0" borderId="0" xfId="0" applyNumberFormat="1" applyFont="1"/>
    <xf numFmtId="0" fontId="35" fillId="4" borderId="0" xfId="0" applyFont="1" applyFill="1" applyAlignment="1">
      <alignment vertical="center"/>
    </xf>
    <xf numFmtId="3" fontId="35" fillId="2" borderId="0" xfId="0" applyNumberFormat="1" applyFont="1" applyFill="1" applyAlignment="1">
      <alignment horizontal="right" vertical="center"/>
    </xf>
    <xf numFmtId="3" fontId="34" fillId="0" borderId="3" xfId="0" applyNumberFormat="1" applyFont="1" applyBorder="1" applyAlignment="1">
      <alignment vertical="center"/>
    </xf>
    <xf numFmtId="3" fontId="34" fillId="2" borderId="3" xfId="0" applyNumberFormat="1" applyFont="1" applyFill="1" applyBorder="1" applyAlignment="1">
      <alignment vertical="center"/>
    </xf>
    <xf numFmtId="3" fontId="37" fillId="5" borderId="8" xfId="0" applyNumberFormat="1" applyFont="1" applyFill="1" applyBorder="1" applyAlignment="1">
      <alignment horizontal="right" vertical="center" wrapText="1"/>
    </xf>
    <xf numFmtId="3" fontId="34" fillId="0" borderId="8" xfId="0" applyNumberFormat="1" applyFont="1" applyBorder="1" applyAlignment="1">
      <alignment vertical="center"/>
    </xf>
    <xf numFmtId="0" fontId="34" fillId="5" borderId="3" xfId="0" applyFont="1" applyFill="1" applyBorder="1"/>
    <xf numFmtId="0" fontId="73" fillId="0" borderId="0" xfId="0" applyFont="1"/>
    <xf numFmtId="0" fontId="12" fillId="0" borderId="0" xfId="5" applyFont="1" applyAlignment="1">
      <alignment horizontal="center" vertical="center"/>
    </xf>
    <xf numFmtId="49" fontId="77" fillId="0" borderId="0" xfId="11" applyNumberFormat="1" applyFont="1" applyAlignment="1">
      <alignment vertical="center"/>
    </xf>
    <xf numFmtId="0" fontId="77" fillId="0" borderId="0" xfId="11" applyFont="1" applyAlignment="1">
      <alignment vertical="center"/>
    </xf>
    <xf numFmtId="3" fontId="49" fillId="0" borderId="0" xfId="0" applyNumberFormat="1" applyFont="1"/>
    <xf numFmtId="3" fontId="76" fillId="0" borderId="0" xfId="0" applyNumberFormat="1" applyFont="1"/>
    <xf numFmtId="10" fontId="51" fillId="0" borderId="0" xfId="2" applyNumberFormat="1" applyFont="1" applyFill="1"/>
    <xf numFmtId="0" fontId="41" fillId="0" borderId="0" xfId="12" quotePrefix="1" applyFont="1" applyAlignment="1">
      <alignment horizontal="left"/>
    </xf>
    <xf numFmtId="0" fontId="61" fillId="7" borderId="9" xfId="0" applyFont="1" applyFill="1" applyBorder="1"/>
    <xf numFmtId="10" fontId="0" fillId="0" borderId="0" xfId="0" applyNumberFormat="1"/>
    <xf numFmtId="165" fontId="62" fillId="0" borderId="0" xfId="1" applyNumberFormat="1" applyFont="1" applyAlignment="1">
      <alignment horizontal="center"/>
    </xf>
    <xf numFmtId="165" fontId="63" fillId="0" borderId="0" xfId="1" applyNumberFormat="1" applyFont="1"/>
    <xf numFmtId="165" fontId="62" fillId="0" borderId="0" xfId="1" applyNumberFormat="1" applyFont="1" applyFill="1"/>
    <xf numFmtId="3" fontId="0" fillId="0" borderId="0" xfId="0" applyNumberFormat="1"/>
    <xf numFmtId="0" fontId="74" fillId="2" borderId="0" xfId="11324" applyFont="1" applyFill="1"/>
    <xf numFmtId="0" fontId="2" fillId="2" borderId="0" xfId="11324" applyFill="1"/>
    <xf numFmtId="0" fontId="74" fillId="0" borderId="0" xfId="11324" applyFont="1"/>
    <xf numFmtId="0" fontId="47"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7" fillId="5" borderId="3" xfId="0" applyFont="1" applyFill="1" applyBorder="1"/>
    <xf numFmtId="165" fontId="47" fillId="5" borderId="3" xfId="1" applyNumberFormat="1" applyFont="1" applyFill="1" applyBorder="1"/>
    <xf numFmtId="0" fontId="47" fillId="65" borderId="3" xfId="0" applyFont="1" applyFill="1" applyBorder="1" applyAlignment="1">
      <alignment horizontal="center" wrapText="1"/>
    </xf>
    <xf numFmtId="165" fontId="47" fillId="65" borderId="0" xfId="1" applyNumberFormat="1" applyFont="1" applyFill="1" applyBorder="1"/>
    <xf numFmtId="165" fontId="47" fillId="65" borderId="3" xfId="1" applyNumberFormat="1" applyFont="1" applyFill="1" applyBorder="1"/>
    <xf numFmtId="165" fontId="0" fillId="0" borderId="0" xfId="1" applyNumberFormat="1" applyFont="1" applyFill="1"/>
    <xf numFmtId="1" fontId="35" fillId="5" borderId="3" xfId="0" applyNumberFormat="1" applyFont="1" applyFill="1" applyBorder="1" applyAlignment="1">
      <alignment horizontal="right" vertical="center"/>
    </xf>
    <xf numFmtId="168" fontId="0" fillId="0" borderId="0" xfId="0" applyNumberFormat="1" applyAlignment="1">
      <alignment horizontal="left"/>
    </xf>
    <xf numFmtId="0" fontId="35" fillId="0" borderId="0" xfId="0" applyFont="1" applyAlignment="1">
      <alignment horizontal="right" vertical="center"/>
    </xf>
    <xf numFmtId="0" fontId="35" fillId="0" borderId="3" xfId="0" applyFont="1" applyBorder="1" applyAlignment="1">
      <alignment horizontal="right" vertical="center"/>
    </xf>
    <xf numFmtId="0" fontId="52" fillId="2" borderId="33" xfId="0" applyFont="1" applyFill="1" applyBorder="1" applyAlignment="1">
      <alignment vertical="center"/>
    </xf>
    <xf numFmtId="3" fontId="35" fillId="2" borderId="33" xfId="1" applyNumberFormat="1" applyFont="1" applyFill="1" applyBorder="1" applyAlignment="1">
      <alignment horizontal="right" vertical="center"/>
    </xf>
    <xf numFmtId="0" fontId="52" fillId="2" borderId="0" xfId="0" applyFont="1" applyFill="1" applyAlignment="1">
      <alignment vertical="center"/>
    </xf>
    <xf numFmtId="3" fontId="35" fillId="2" borderId="0" xfId="1" applyNumberFormat="1" applyFont="1" applyFill="1" applyAlignment="1">
      <alignment horizontal="right" vertical="center"/>
    </xf>
    <xf numFmtId="3" fontId="34" fillId="2" borderId="0" xfId="1" applyNumberFormat="1" applyFont="1" applyFill="1" applyAlignment="1">
      <alignment horizontal="right" vertical="center"/>
    </xf>
    <xf numFmtId="0" fontId="37" fillId="2" borderId="0" xfId="0" applyFont="1" applyFill="1" applyAlignment="1">
      <alignment vertical="center"/>
    </xf>
    <xf numFmtId="0" fontId="37" fillId="2" borderId="0" xfId="3591" applyFont="1" applyFill="1"/>
    <xf numFmtId="0" fontId="37" fillId="2" borderId="3" xfId="0" applyFont="1" applyFill="1" applyBorder="1" applyAlignment="1">
      <alignment vertical="center"/>
    </xf>
    <xf numFmtId="3" fontId="52" fillId="2" borderId="0" xfId="1" applyNumberFormat="1" applyFont="1" applyFill="1" applyBorder="1" applyAlignment="1">
      <alignment horizontal="right" vertical="center"/>
    </xf>
    <xf numFmtId="165" fontId="37" fillId="2" borderId="0" xfId="0" applyNumberFormat="1" applyFont="1" applyFill="1" applyAlignment="1">
      <alignment vertical="center"/>
    </xf>
    <xf numFmtId="3" fontId="37" fillId="2" borderId="3" xfId="1" applyNumberFormat="1" applyFont="1" applyFill="1" applyBorder="1" applyAlignment="1">
      <alignment horizontal="right" vertical="center"/>
    </xf>
    <xf numFmtId="3" fontId="52" fillId="2" borderId="0" xfId="1" applyNumberFormat="1" applyFont="1" applyFill="1" applyAlignment="1">
      <alignment horizontal="right" vertical="center"/>
    </xf>
    <xf numFmtId="0" fontId="52" fillId="2" borderId="33" xfId="0" applyFont="1" applyFill="1" applyBorder="1" applyAlignment="1">
      <alignment vertical="center" wrapText="1"/>
    </xf>
    <xf numFmtId="0" fontId="34" fillId="2" borderId="0" xfId="0" applyFont="1" applyFill="1" applyAlignment="1">
      <alignment vertical="center"/>
    </xf>
    <xf numFmtId="0" fontId="37" fillId="2" borderId="0" xfId="0" applyFont="1" applyFill="1"/>
    <xf numFmtId="166" fontId="52" fillId="2" borderId="0" xfId="0" applyNumberFormat="1" applyFont="1" applyFill="1"/>
    <xf numFmtId="166" fontId="52" fillId="2" borderId="0" xfId="58" applyNumberFormat="1" applyFont="1" applyFill="1" applyBorder="1" applyAlignment="1"/>
    <xf numFmtId="3" fontId="35" fillId="5" borderId="0" xfId="0" applyNumberFormat="1" applyFont="1" applyFill="1" applyAlignment="1">
      <alignment horizontal="right" vertical="center"/>
    </xf>
    <xf numFmtId="3" fontId="34" fillId="5" borderId="0" xfId="1" applyNumberFormat="1" applyFont="1" applyFill="1" applyAlignment="1">
      <alignment horizontal="right" vertical="center"/>
    </xf>
    <xf numFmtId="3" fontId="52" fillId="5" borderId="0" xfId="1" applyNumberFormat="1" applyFont="1" applyFill="1" applyAlignment="1">
      <alignment horizontal="right" vertical="center"/>
    </xf>
    <xf numFmtId="3" fontId="34" fillId="5" borderId="0" xfId="0" applyNumberFormat="1" applyFont="1" applyFill="1" applyAlignment="1">
      <alignment horizontal="right" vertical="center"/>
    </xf>
    <xf numFmtId="3" fontId="37" fillId="5" borderId="0" xfId="1" applyNumberFormat="1" applyFont="1" applyFill="1" applyBorder="1" applyAlignment="1">
      <alignment horizontal="right" vertical="center"/>
    </xf>
    <xf numFmtId="3" fontId="37" fillId="5" borderId="3" xfId="1" applyNumberFormat="1" applyFont="1" applyFill="1" applyBorder="1" applyAlignment="1">
      <alignment horizontal="right" vertical="center"/>
    </xf>
    <xf numFmtId="3" fontId="37" fillId="5" borderId="0" xfId="1" applyNumberFormat="1" applyFont="1" applyFill="1" applyAlignment="1">
      <alignment horizontal="right" vertical="center"/>
    </xf>
    <xf numFmtId="3" fontId="34" fillId="5" borderId="3" xfId="0" applyNumberFormat="1" applyFont="1" applyFill="1" applyBorder="1" applyAlignment="1">
      <alignment horizontal="right" vertical="center"/>
    </xf>
    <xf numFmtId="0" fontId="34" fillId="5" borderId="0" xfId="0" applyFont="1" applyFill="1" applyAlignment="1">
      <alignment vertical="center"/>
    </xf>
    <xf numFmtId="0" fontId="35" fillId="5" borderId="0" xfId="0" applyFont="1" applyFill="1" applyAlignment="1">
      <alignment vertical="center"/>
    </xf>
    <xf numFmtId="166" fontId="52" fillId="5" borderId="0" xfId="0" applyNumberFormat="1" applyFont="1" applyFill="1"/>
    <xf numFmtId="166" fontId="52" fillId="5" borderId="0" xfId="58" applyNumberFormat="1" applyFont="1" applyFill="1" applyBorder="1" applyAlignment="1"/>
    <xf numFmtId="0" fontId="76" fillId="2" borderId="0" xfId="0" applyFont="1" applyFill="1" applyAlignment="1">
      <alignment vertical="center"/>
    </xf>
    <xf numFmtId="184" fontId="90" fillId="2" borderId="33" xfId="1" applyNumberFormat="1" applyFont="1" applyFill="1" applyBorder="1" applyAlignment="1">
      <alignment horizontal="right" vertical="center"/>
    </xf>
    <xf numFmtId="184" fontId="90" fillId="2" borderId="3" xfId="1" applyNumberFormat="1" applyFont="1" applyFill="1" applyBorder="1" applyAlignment="1">
      <alignment horizontal="right" vertical="center"/>
    </xf>
    <xf numFmtId="0" fontId="35" fillId="0" borderId="3" xfId="0" applyFont="1" applyBorder="1" applyAlignment="1">
      <alignment horizontal="left" vertical="center"/>
    </xf>
    <xf numFmtId="0" fontId="76" fillId="5" borderId="0" xfId="0" applyFont="1" applyFill="1" applyAlignment="1">
      <alignment vertical="center"/>
    </xf>
    <xf numFmtId="184" fontId="90" fillId="5" borderId="3" xfId="1" applyNumberFormat="1" applyFont="1" applyFill="1" applyBorder="1" applyAlignment="1">
      <alignment horizontal="right" vertical="center"/>
    </xf>
    <xf numFmtId="184" fontId="0" fillId="0" borderId="0" xfId="0" applyNumberFormat="1"/>
    <xf numFmtId="0" fontId="33" fillId="0" borderId="0" xfId="10097" quotePrefix="1" applyFont="1" applyFill="1" applyAlignment="1" applyProtection="1">
      <alignment horizontal="left" vertical="center"/>
    </xf>
    <xf numFmtId="0" fontId="50" fillId="2" borderId="0" xfId="0" applyFont="1" applyFill="1" applyAlignment="1">
      <alignment horizontal="right" vertical="center"/>
    </xf>
    <xf numFmtId="0" fontId="50" fillId="2" borderId="3" xfId="0" applyFont="1" applyFill="1" applyBorder="1" applyAlignment="1">
      <alignment horizontal="right" vertical="center"/>
    </xf>
    <xf numFmtId="0" fontId="37" fillId="0" borderId="0" xfId="0" applyFont="1"/>
    <xf numFmtId="184" fontId="37" fillId="2" borderId="0" xfId="1" applyNumberFormat="1" applyFont="1" applyFill="1" applyAlignment="1">
      <alignment horizontal="left" vertical="center"/>
    </xf>
    <xf numFmtId="184" fontId="37" fillId="5" borderId="0" xfId="1" applyNumberFormat="1" applyFont="1" applyFill="1" applyAlignment="1">
      <alignment horizontal="right" vertical="center"/>
    </xf>
    <xf numFmtId="184" fontId="37" fillId="2" borderId="0" xfId="1" applyNumberFormat="1" applyFont="1" applyFill="1" applyAlignment="1">
      <alignment horizontal="right" vertical="center"/>
    </xf>
    <xf numFmtId="184" fontId="37" fillId="2" borderId="3" xfId="1" applyNumberFormat="1" applyFont="1" applyFill="1" applyBorder="1" applyAlignment="1">
      <alignment horizontal="left" vertical="center"/>
    </xf>
    <xf numFmtId="184" fontId="37" fillId="5" borderId="3" xfId="1" applyNumberFormat="1" applyFont="1" applyFill="1" applyBorder="1" applyAlignment="1">
      <alignment horizontal="right" vertical="center"/>
    </xf>
    <xf numFmtId="184" fontId="37" fillId="2" borderId="3" xfId="1" applyNumberFormat="1" applyFont="1" applyFill="1" applyBorder="1" applyAlignment="1">
      <alignment horizontal="right" vertical="center"/>
    </xf>
    <xf numFmtId="184" fontId="160" fillId="2" borderId="0" xfId="1" applyNumberFormat="1" applyFont="1" applyFill="1" applyAlignment="1">
      <alignment horizontal="left" vertical="center"/>
    </xf>
    <xf numFmtId="184" fontId="37" fillId="0" borderId="0" xfId="1" applyNumberFormat="1" applyFont="1" applyFill="1" applyAlignment="1">
      <alignment horizontal="right" vertical="center"/>
    </xf>
    <xf numFmtId="3" fontId="35" fillId="5" borderId="0" xfId="1" applyNumberFormat="1" applyFont="1" applyFill="1" applyBorder="1" applyAlignment="1">
      <alignment horizontal="right" vertical="center"/>
    </xf>
    <xf numFmtId="166" fontId="35" fillId="5" borderId="0" xfId="2" applyNumberFormat="1" applyFont="1" applyFill="1" applyAlignment="1">
      <alignment horizontal="right" vertical="center"/>
    </xf>
    <xf numFmtId="166" fontId="35" fillId="2" borderId="0" xfId="2" applyNumberFormat="1" applyFont="1" applyFill="1" applyAlignment="1">
      <alignment horizontal="right" vertical="center"/>
    </xf>
    <xf numFmtId="0" fontId="34" fillId="2" borderId="3" xfId="0" applyFont="1" applyFill="1" applyBorder="1"/>
    <xf numFmtId="0" fontId="51" fillId="2" borderId="0" xfId="0" applyFont="1" applyFill="1"/>
    <xf numFmtId="0" fontId="51" fillId="2" borderId="3" xfId="0" applyFont="1" applyFill="1" applyBorder="1"/>
    <xf numFmtId="169" fontId="61" fillId="0" borderId="0" xfId="0" quotePrefix="1" applyNumberFormat="1" applyFont="1"/>
    <xf numFmtId="165" fontId="48" fillId="5" borderId="0" xfId="1" applyNumberFormat="1" applyFont="1" applyFill="1" applyBorder="1" applyAlignment="1">
      <alignment horizontal="right"/>
    </xf>
    <xf numFmtId="165" fontId="51" fillId="0" borderId="0" xfId="1" applyNumberFormat="1" applyFont="1" applyBorder="1" applyAlignment="1">
      <alignment horizontal="right"/>
    </xf>
    <xf numFmtId="165" fontId="48" fillId="5" borderId="3" xfId="1" applyNumberFormat="1" applyFont="1" applyFill="1" applyBorder="1" applyAlignment="1">
      <alignment horizontal="right"/>
    </xf>
    <xf numFmtId="165" fontId="51" fillId="0" borderId="3" xfId="1" applyNumberFormat="1" applyFont="1" applyBorder="1" applyAlignment="1">
      <alignment horizontal="right"/>
    </xf>
    <xf numFmtId="165" fontId="52" fillId="5" borderId="0" xfId="1" applyNumberFormat="1" applyFont="1" applyFill="1" applyBorder="1" applyAlignment="1">
      <alignment horizontal="right" vertical="center" wrapText="1"/>
    </xf>
    <xf numFmtId="165" fontId="35" fillId="0" borderId="0" xfId="1" applyNumberFormat="1" applyFont="1" applyFill="1" applyAlignment="1">
      <alignment vertical="center"/>
    </xf>
    <xf numFmtId="165" fontId="35" fillId="2" borderId="0" xfId="1" applyNumberFormat="1" applyFont="1" applyFill="1" applyAlignment="1">
      <alignment vertical="center"/>
    </xf>
    <xf numFmtId="165" fontId="35" fillId="2" borderId="0" xfId="1" applyNumberFormat="1" applyFont="1" applyFill="1" applyAlignment="1">
      <alignment horizontal="right" vertical="center"/>
    </xf>
    <xf numFmtId="3" fontId="162" fillId="6" borderId="0" xfId="15" applyNumberFormat="1" applyFont="1" applyFill="1"/>
    <xf numFmtId="0" fontId="163" fillId="2" borderId="0" xfId="0" applyFont="1" applyFill="1" applyAlignment="1">
      <alignment vertical="center"/>
    </xf>
    <xf numFmtId="0" fontId="63" fillId="2" borderId="0" xfId="0" applyFont="1" applyFill="1" applyAlignment="1">
      <alignment vertical="center"/>
    </xf>
    <xf numFmtId="0" fontId="63" fillId="4" borderId="0" xfId="0" applyFont="1" applyFill="1" applyAlignment="1">
      <alignment vertical="center"/>
    </xf>
    <xf numFmtId="165" fontId="9" fillId="0" borderId="0" xfId="1" applyNumberFormat="1" applyFont="1" applyFill="1" applyBorder="1" applyAlignment="1">
      <alignment horizontal="left" vertical="center"/>
    </xf>
    <xf numFmtId="185" fontId="61" fillId="7" borderId="9" xfId="1" applyNumberFormat="1" applyFont="1" applyFill="1" applyBorder="1"/>
    <xf numFmtId="3" fontId="164" fillId="0" borderId="0" xfId="0" applyNumberFormat="1" applyFont="1"/>
    <xf numFmtId="0" fontId="164" fillId="0" borderId="0" xfId="0" applyFont="1"/>
    <xf numFmtId="10" fontId="164" fillId="0" borderId="0" xfId="0" applyNumberFormat="1" applyFont="1"/>
    <xf numFmtId="0" fontId="63" fillId="0" borderId="0" xfId="0" applyFont="1" applyAlignment="1">
      <alignment vertical="center"/>
    </xf>
    <xf numFmtId="0" fontId="52" fillId="2" borderId="0" xfId="53" applyFont="1" applyFill="1" applyBorder="1" applyAlignment="1">
      <alignment horizontal="left" vertical="center"/>
    </xf>
    <xf numFmtId="0" fontId="37" fillId="2" borderId="3" xfId="53" applyFont="1" applyFill="1" applyBorder="1" applyAlignment="1">
      <alignment horizontal="left"/>
    </xf>
    <xf numFmtId="0" fontId="52" fillId="2" borderId="33" xfId="53" applyFont="1" applyFill="1" applyBorder="1" applyAlignment="1">
      <alignment horizontal="left"/>
    </xf>
    <xf numFmtId="0" fontId="52" fillId="2" borderId="0" xfId="53" applyFont="1" applyFill="1" applyBorder="1">
      <alignment horizontal="left" vertical="top"/>
    </xf>
    <xf numFmtId="0" fontId="35" fillId="4" borderId="33" xfId="0" applyFont="1" applyFill="1" applyBorder="1"/>
    <xf numFmtId="17" fontId="0" fillId="0" borderId="0" xfId="0" applyNumberFormat="1"/>
    <xf numFmtId="1" fontId="34" fillId="0" borderId="0" xfId="0" applyNumberFormat="1" applyFont="1" applyAlignment="1">
      <alignment vertical="center"/>
    </xf>
    <xf numFmtId="3" fontId="37" fillId="0" borderId="0" xfId="1" applyNumberFormat="1" applyFont="1" applyFill="1" applyAlignment="1">
      <alignment horizontal="right" vertical="center"/>
    </xf>
    <xf numFmtId="3" fontId="34" fillId="0" borderId="0" xfId="1" applyNumberFormat="1" applyFont="1" applyFill="1" applyAlignment="1">
      <alignment horizontal="right" vertical="center"/>
    </xf>
    <xf numFmtId="3" fontId="37" fillId="0" borderId="3" xfId="1" applyNumberFormat="1" applyFont="1" applyFill="1" applyBorder="1" applyAlignment="1">
      <alignment horizontal="right" vertical="center"/>
    </xf>
    <xf numFmtId="3" fontId="34" fillId="0" borderId="3" xfId="1" applyNumberFormat="1" applyFont="1" applyFill="1" applyBorder="1" applyAlignment="1">
      <alignment horizontal="right" vertical="center"/>
    </xf>
    <xf numFmtId="3" fontId="52" fillId="0" borderId="0" xfId="57" applyNumberFormat="1" applyFont="1" applyFill="1" applyBorder="1" applyAlignment="1">
      <alignment vertical="top"/>
    </xf>
    <xf numFmtId="3" fontId="37" fillId="0" borderId="3" xfId="1" applyNumberFormat="1" applyFont="1" applyFill="1" applyBorder="1" applyAlignment="1"/>
    <xf numFmtId="3" fontId="52" fillId="0" borderId="33" xfId="57" applyNumberFormat="1" applyFont="1" applyFill="1" applyBorder="1" applyAlignment="1"/>
    <xf numFmtId="3" fontId="165" fillId="0" borderId="0" xfId="57" applyNumberFormat="1" applyFont="1" applyFill="1" applyBorder="1" applyAlignment="1">
      <alignment horizontal="center" vertical="top"/>
    </xf>
    <xf numFmtId="3" fontId="34" fillId="0" borderId="0" xfId="1" applyNumberFormat="1" applyFont="1" applyFill="1" applyAlignment="1">
      <alignment vertical="center"/>
    </xf>
    <xf numFmtId="3" fontId="52" fillId="0" borderId="33" xfId="122" applyNumberFormat="1" applyFont="1" applyFill="1" applyBorder="1" applyAlignment="1">
      <alignment vertical="center"/>
    </xf>
    <xf numFmtId="3" fontId="37" fillId="0" borderId="0" xfId="1" applyNumberFormat="1" applyFont="1" applyFill="1" applyBorder="1" applyAlignment="1">
      <alignment horizontal="right" vertical="center"/>
    </xf>
    <xf numFmtId="0" fontId="35" fillId="0" borderId="0" xfId="0" applyFont="1" applyAlignment="1">
      <alignment horizontal="right" wrapText="1"/>
    </xf>
    <xf numFmtId="0" fontId="166" fillId="0" borderId="0" xfId="0" applyFont="1" applyAlignment="1">
      <alignment horizontal="right" wrapText="1"/>
    </xf>
    <xf numFmtId="1" fontId="34" fillId="0" borderId="0" xfId="0" applyNumberFormat="1" applyFont="1" applyAlignment="1">
      <alignment horizontal="right" vertical="center"/>
    </xf>
    <xf numFmtId="3" fontId="34" fillId="0" borderId="0" xfId="1" applyNumberFormat="1" applyFont="1" applyFill="1" applyBorder="1" applyAlignment="1">
      <alignment horizontal="right" vertical="center"/>
    </xf>
    <xf numFmtId="3" fontId="34" fillId="0" borderId="0" xfId="1" applyNumberFormat="1" applyFont="1" applyFill="1" applyBorder="1" applyAlignment="1">
      <alignment horizontal="right"/>
    </xf>
    <xf numFmtId="3" fontId="37" fillId="0" borderId="0" xfId="1" applyNumberFormat="1" applyFont="1" applyFill="1" applyBorder="1" applyAlignment="1"/>
    <xf numFmtId="3" fontId="52" fillId="0" borderId="0" xfId="57" applyNumberFormat="1" applyFont="1" applyFill="1" applyBorder="1" applyAlignment="1"/>
    <xf numFmtId="3" fontId="34" fillId="0" borderId="0" xfId="1" applyNumberFormat="1" applyFont="1" applyFill="1" applyBorder="1" applyAlignment="1">
      <alignment vertical="center"/>
    </xf>
    <xf numFmtId="3" fontId="52" fillId="0" borderId="0" xfId="57" applyNumberFormat="1" applyFont="1" applyFill="1" applyBorder="1" applyAlignment="1">
      <alignment vertical="center"/>
    </xf>
    <xf numFmtId="3" fontId="52" fillId="0" borderId="0" xfId="122" applyNumberFormat="1" applyFont="1" applyFill="1" applyBorder="1" applyAlignment="1">
      <alignment vertical="center"/>
    </xf>
    <xf numFmtId="0" fontId="167" fillId="0" borderId="0" xfId="0" applyFont="1"/>
    <xf numFmtId="0" fontId="163" fillId="0" borderId="0" xfId="0" applyFont="1" applyAlignment="1">
      <alignment vertical="center"/>
    </xf>
    <xf numFmtId="0" fontId="168" fillId="0" borderId="0" xfId="0" applyFont="1"/>
    <xf numFmtId="0" fontId="169" fillId="0" borderId="0" xfId="0" applyFont="1"/>
    <xf numFmtId="165" fontId="170" fillId="0" borderId="0" xfId="1" applyNumberFormat="1" applyFont="1" applyFill="1"/>
    <xf numFmtId="165" fontId="15" fillId="0" borderId="0" xfId="3" applyNumberFormat="1" applyFont="1"/>
    <xf numFmtId="17" fontId="170" fillId="0" borderId="0" xfId="3" applyNumberFormat="1" applyFont="1"/>
    <xf numFmtId="3" fontId="170" fillId="0" borderId="0" xfId="3" applyNumberFormat="1" applyFont="1"/>
    <xf numFmtId="0" fontId="74" fillId="0" borderId="0" xfId="3" applyFont="1"/>
    <xf numFmtId="14" fontId="48" fillId="5" borderId="3" xfId="0" applyNumberFormat="1" applyFont="1" applyFill="1" applyBorder="1" applyAlignment="1">
      <alignment horizontal="right"/>
    </xf>
    <xf numFmtId="165" fontId="48" fillId="66" borderId="0" xfId="1" applyNumberFormat="1" applyFont="1" applyFill="1" applyBorder="1" applyAlignment="1">
      <alignment horizontal="right"/>
    </xf>
    <xf numFmtId="3" fontId="34" fillId="66" borderId="0" xfId="1" applyNumberFormat="1" applyFont="1" applyFill="1" applyAlignment="1">
      <alignment horizontal="right" vertical="center"/>
    </xf>
    <xf numFmtId="3" fontId="34" fillId="66" borderId="3" xfId="1" applyNumberFormat="1" applyFont="1" applyFill="1" applyBorder="1" applyAlignment="1">
      <alignment horizontal="right" vertical="center"/>
    </xf>
    <xf numFmtId="3" fontId="52" fillId="66" borderId="0" xfId="57" applyNumberFormat="1" applyFont="1" applyFill="1" applyBorder="1" applyAlignment="1">
      <alignment vertical="top"/>
    </xf>
    <xf numFmtId="3" fontId="34" fillId="66" borderId="3" xfId="1" applyNumberFormat="1" applyFont="1" applyFill="1" applyBorder="1" applyAlignment="1">
      <alignment horizontal="right"/>
    </xf>
    <xf numFmtId="3" fontId="52" fillId="66" borderId="33" xfId="57" applyNumberFormat="1" applyFont="1" applyFill="1" applyBorder="1" applyAlignment="1"/>
    <xf numFmtId="3" fontId="34" fillId="66" borderId="0" xfId="1" applyNumberFormat="1" applyFont="1" applyFill="1" applyAlignment="1">
      <alignment vertical="center"/>
    </xf>
    <xf numFmtId="3" fontId="52" fillId="66" borderId="33" xfId="57" applyNumberFormat="1" applyFont="1" applyFill="1" applyBorder="1" applyAlignment="1">
      <alignment vertical="center"/>
    </xf>
    <xf numFmtId="0" fontId="35" fillId="0" borderId="3" xfId="0" applyFont="1" applyBorder="1" applyAlignment="1">
      <alignment horizontal="left" wrapText="1"/>
    </xf>
    <xf numFmtId="14" fontId="71" fillId="0" borderId="0" xfId="1" applyNumberFormat="1" applyFont="1" applyFill="1" applyBorder="1"/>
    <xf numFmtId="14" fontId="71" fillId="0" borderId="0" xfId="3" applyNumberFormat="1" applyFont="1"/>
    <xf numFmtId="0" fontId="71" fillId="0" borderId="0" xfId="3" applyFont="1"/>
    <xf numFmtId="165" fontId="71" fillId="0" borderId="0" xfId="1" applyNumberFormat="1" applyFont="1" applyFill="1" applyBorder="1"/>
    <xf numFmtId="165" fontId="71" fillId="0" borderId="0" xfId="3" applyNumberFormat="1" applyFont="1"/>
    <xf numFmtId="165" fontId="71" fillId="0" borderId="0" xfId="1" applyNumberFormat="1" applyFont="1" applyFill="1"/>
    <xf numFmtId="0" fontId="15" fillId="0" borderId="0" xfId="3" applyFont="1" applyAlignment="1">
      <alignment horizontal="right"/>
    </xf>
    <xf numFmtId="165" fontId="15" fillId="0" borderId="0" xfId="3" applyNumberFormat="1" applyFont="1" applyAlignment="1">
      <alignment horizontal="right"/>
    </xf>
    <xf numFmtId="10" fontId="15" fillId="0" borderId="0" xfId="2" applyNumberFormat="1" applyFont="1" applyFill="1" applyBorder="1"/>
    <xf numFmtId="10" fontId="15" fillId="0" borderId="0" xfId="8" applyNumberFormat="1" applyFont="1"/>
    <xf numFmtId="0" fontId="74" fillId="0" borderId="0" xfId="0" applyFont="1" applyAlignment="1">
      <alignment vertical="center" wrapText="1"/>
    </xf>
    <xf numFmtId="0" fontId="75" fillId="0" borderId="10" xfId="0" applyFont="1" applyBorder="1" applyAlignment="1">
      <alignment vertical="center" wrapText="1"/>
    </xf>
    <xf numFmtId="0" fontId="75" fillId="0" borderId="10" xfId="0" applyFont="1" applyBorder="1" applyAlignment="1">
      <alignment horizontal="center" vertical="center" wrapText="1"/>
    </xf>
    <xf numFmtId="0" fontId="74" fillId="0" borderId="10" xfId="0" applyFont="1" applyBorder="1" applyAlignment="1">
      <alignment vertical="center" wrapText="1"/>
    </xf>
    <xf numFmtId="0" fontId="0" fillId="0" borderId="10" xfId="0" applyBorder="1"/>
    <xf numFmtId="0" fontId="74" fillId="0" borderId="36" xfId="0" applyFont="1" applyBorder="1" applyAlignment="1">
      <alignment vertical="center" wrapText="1"/>
    </xf>
    <xf numFmtId="0" fontId="74" fillId="2" borderId="10" xfId="0" applyFont="1" applyFill="1" applyBorder="1" applyAlignment="1">
      <alignment vertical="center" wrapText="1"/>
    </xf>
    <xf numFmtId="0" fontId="74" fillId="2" borderId="0" xfId="0" applyFont="1" applyFill="1" applyAlignment="1">
      <alignment vertical="center" wrapText="1"/>
    </xf>
    <xf numFmtId="3" fontId="34" fillId="67" borderId="3" xfId="0" applyNumberFormat="1" applyFont="1" applyFill="1" applyBorder="1" applyAlignment="1">
      <alignment horizontal="right" vertical="center"/>
    </xf>
    <xf numFmtId="186" fontId="171" fillId="0" borderId="38" xfId="13" quotePrefix="1" applyNumberFormat="1" applyFont="1" applyBorder="1" applyAlignment="1">
      <alignment horizontal="right" wrapText="1"/>
    </xf>
    <xf numFmtId="3" fontId="172" fillId="0" borderId="0" xfId="13" quotePrefix="1" applyNumberFormat="1" applyFont="1" applyAlignment="1">
      <alignment horizontal="right" wrapText="1"/>
    </xf>
    <xf numFmtId="3" fontId="171" fillId="0" borderId="39" xfId="13" quotePrefix="1" applyNumberFormat="1" applyFont="1" applyBorder="1"/>
    <xf numFmtId="3" fontId="173" fillId="0" borderId="0" xfId="0" applyNumberFormat="1" applyFont="1"/>
    <xf numFmtId="10" fontId="173" fillId="0" borderId="0" xfId="0" applyNumberFormat="1" applyFont="1"/>
    <xf numFmtId="10" fontId="171" fillId="0" borderId="39" xfId="13" quotePrefix="1" applyNumberFormat="1" applyFont="1" applyBorder="1"/>
    <xf numFmtId="186" fontId="171" fillId="6" borderId="38" xfId="13" quotePrefix="1" applyNumberFormat="1" applyFont="1" applyFill="1" applyBorder="1" applyAlignment="1">
      <alignment horizontal="left"/>
    </xf>
    <xf numFmtId="186" fontId="172" fillId="6" borderId="0" xfId="13" quotePrefix="1" applyNumberFormat="1" applyFont="1" applyFill="1" applyAlignment="1">
      <alignment horizontal="left"/>
    </xf>
    <xf numFmtId="0" fontId="171" fillId="6" borderId="39" xfId="13" quotePrefix="1" applyFont="1" applyFill="1" applyBorder="1"/>
    <xf numFmtId="0" fontId="173" fillId="0" borderId="0" xfId="0" applyFont="1" applyAlignment="1">
      <alignment wrapText="1"/>
    </xf>
    <xf numFmtId="4" fontId="172" fillId="6" borderId="0" xfId="14" quotePrefix="1" applyNumberFormat="1" applyFont="1" applyFill="1" applyAlignment="1">
      <alignment wrapText="1"/>
    </xf>
    <xf numFmtId="0" fontId="173" fillId="0" borderId="0" xfId="0" quotePrefix="1" applyFont="1" applyAlignment="1">
      <alignment wrapText="1"/>
    </xf>
    <xf numFmtId="188" fontId="0" fillId="0" borderId="0" xfId="0" applyNumberFormat="1"/>
    <xf numFmtId="0" fontId="108" fillId="3" borderId="40" xfId="3" applyFont="1" applyFill="1" applyBorder="1"/>
    <xf numFmtId="0" fontId="16" fillId="0" borderId="41" xfId="3" applyFont="1" applyBorder="1"/>
    <xf numFmtId="164" fontId="20" fillId="0" borderId="0" xfId="1" quotePrefix="1" applyFont="1" applyBorder="1"/>
    <xf numFmtId="0" fontId="20" fillId="0" borderId="42" xfId="0" applyFont="1" applyBorder="1"/>
    <xf numFmtId="0" fontId="52" fillId="2" borderId="0" xfId="0" applyFont="1" applyFill="1" applyAlignment="1">
      <alignment horizontal="right" vertical="center"/>
    </xf>
    <xf numFmtId="0" fontId="52" fillId="2" borderId="3" xfId="0" applyFont="1" applyFill="1" applyBorder="1" applyAlignment="1">
      <alignment horizontal="right" vertical="center"/>
    </xf>
    <xf numFmtId="0" fontId="174" fillId="2" borderId="0" xfId="0" applyFont="1" applyFill="1" applyAlignment="1">
      <alignment vertical="center"/>
    </xf>
    <xf numFmtId="184" fontId="35" fillId="2" borderId="33" xfId="1" applyNumberFormat="1" applyFont="1" applyFill="1" applyBorder="1" applyAlignment="1">
      <alignment horizontal="right" vertical="center"/>
    </xf>
    <xf numFmtId="184" fontId="35" fillId="2" borderId="3" xfId="1" applyNumberFormat="1" applyFont="1" applyFill="1" applyBorder="1" applyAlignment="1">
      <alignment horizontal="right" vertical="center"/>
    </xf>
    <xf numFmtId="0" fontId="37" fillId="2" borderId="0" xfId="0" applyFont="1" applyFill="1" applyAlignment="1">
      <alignment horizontal="left" vertical="center"/>
    </xf>
    <xf numFmtId="0" fontId="160" fillId="2" borderId="0" xfId="0" applyFont="1" applyFill="1" applyAlignment="1">
      <alignment horizontal="left" vertical="center"/>
    </xf>
    <xf numFmtId="184" fontId="35" fillId="2" borderId="33" xfId="1" applyNumberFormat="1" applyFont="1" applyFill="1" applyBorder="1" applyAlignment="1">
      <alignment horizontal="left" vertical="center"/>
    </xf>
    <xf numFmtId="184" fontId="35" fillId="2" borderId="3" xfId="1" applyNumberFormat="1" applyFont="1" applyFill="1" applyBorder="1" applyAlignment="1">
      <alignment horizontal="left" vertical="center"/>
    </xf>
    <xf numFmtId="3" fontId="34" fillId="67" borderId="0" xfId="0" applyNumberFormat="1" applyFont="1" applyFill="1" applyAlignment="1">
      <alignment horizontal="right" vertical="center"/>
    </xf>
    <xf numFmtId="165" fontId="71" fillId="0" borderId="0" xfId="1" applyNumberFormat="1" applyFont="1" applyFill="1" applyBorder="1" applyAlignment="1">
      <alignment vertical="top" wrapText="1"/>
    </xf>
    <xf numFmtId="0" fontId="36" fillId="4" borderId="0" xfId="0" applyFont="1" applyFill="1" applyAlignment="1">
      <alignment vertical="center"/>
    </xf>
    <xf numFmtId="3" fontId="160" fillId="5" borderId="0" xfId="0" applyNumberFormat="1" applyFont="1" applyFill="1" applyAlignment="1">
      <alignment horizontal="right" vertical="center" wrapText="1"/>
    </xf>
    <xf numFmtId="3" fontId="36" fillId="0" borderId="0" xfId="0" applyNumberFormat="1" applyFont="1" applyAlignment="1">
      <alignment vertical="center"/>
    </xf>
    <xf numFmtId="3" fontId="36" fillId="2" borderId="0" xfId="0" applyNumberFormat="1" applyFont="1" applyFill="1" applyAlignment="1">
      <alignment vertical="center"/>
    </xf>
    <xf numFmtId="3" fontId="160" fillId="5" borderId="3" xfId="0" applyNumberFormat="1" applyFont="1" applyFill="1" applyBorder="1" applyAlignment="1">
      <alignment horizontal="right" vertical="center" wrapText="1"/>
    </xf>
    <xf numFmtId="3" fontId="36" fillId="0" borderId="3" xfId="0" applyNumberFormat="1" applyFont="1" applyBorder="1" applyAlignment="1">
      <alignment vertical="center"/>
    </xf>
    <xf numFmtId="3" fontId="36" fillId="2" borderId="3" xfId="0" applyNumberFormat="1" applyFont="1" applyFill="1" applyBorder="1" applyAlignment="1">
      <alignment vertical="center"/>
    </xf>
    <xf numFmtId="0" fontId="36" fillId="4" borderId="0" xfId="0" quotePrefix="1" applyFont="1" applyFill="1" applyAlignment="1">
      <alignment vertical="center"/>
    </xf>
    <xf numFmtId="0" fontId="36" fillId="4" borderId="3" xfId="0" quotePrefix="1" applyFont="1" applyFill="1" applyBorder="1" applyAlignment="1">
      <alignment vertical="center"/>
    </xf>
    <xf numFmtId="3" fontId="35" fillId="0" borderId="0" xfId="0" applyNumberFormat="1" applyFont="1" applyAlignment="1">
      <alignment vertical="center"/>
    </xf>
    <xf numFmtId="3" fontId="35" fillId="2" borderId="0" xfId="0" applyNumberFormat="1" applyFont="1" applyFill="1" applyAlignment="1">
      <alignment vertical="center"/>
    </xf>
    <xf numFmtId="3" fontId="35" fillId="68" borderId="0" xfId="0" applyNumberFormat="1" applyFont="1" applyFill="1" applyAlignment="1">
      <alignment vertical="center"/>
    </xf>
    <xf numFmtId="3" fontId="36" fillId="68" borderId="0" xfId="0" applyNumberFormat="1" applyFont="1" applyFill="1" applyAlignment="1">
      <alignment vertical="center"/>
    </xf>
    <xf numFmtId="3" fontId="36" fillId="68" borderId="3" xfId="0" applyNumberFormat="1" applyFont="1" applyFill="1" applyBorder="1" applyAlignment="1">
      <alignment vertical="center"/>
    </xf>
    <xf numFmtId="165" fontId="58" fillId="0" borderId="0" xfId="1" applyNumberFormat="1" applyFont="1" applyFill="1" applyBorder="1" applyAlignment="1">
      <alignment vertical="center"/>
    </xf>
    <xf numFmtId="3" fontId="176" fillId="0" borderId="0" xfId="3" applyNumberFormat="1" applyFont="1"/>
    <xf numFmtId="0" fontId="1" fillId="0" borderId="0" xfId="11325"/>
    <xf numFmtId="0" fontId="34" fillId="2" borderId="44" xfId="11325" applyFont="1" applyFill="1" applyBorder="1" applyAlignment="1">
      <alignment vertical="center" wrapText="1"/>
    </xf>
    <xf numFmtId="0" fontId="36" fillId="69" borderId="45" xfId="11325" applyFont="1" applyFill="1" applyBorder="1" applyAlignment="1">
      <alignment vertical="center" wrapText="1"/>
    </xf>
    <xf numFmtId="0" fontId="34" fillId="2" borderId="10" xfId="11325" applyFont="1" applyFill="1" applyBorder="1" applyAlignment="1">
      <alignment vertical="center" wrapText="1"/>
    </xf>
    <xf numFmtId="0" fontId="36" fillId="69" borderId="46" xfId="11325" applyFont="1" applyFill="1" applyBorder="1" applyAlignment="1">
      <alignment vertical="center" wrapText="1"/>
    </xf>
    <xf numFmtId="0" fontId="180" fillId="69" borderId="46" xfId="11325" applyFont="1" applyFill="1" applyBorder="1" applyAlignment="1">
      <alignment vertical="center" wrapText="1"/>
    </xf>
    <xf numFmtId="0" fontId="36" fillId="69" borderId="46" xfId="11325" applyFont="1" applyFill="1" applyBorder="1" applyAlignment="1">
      <alignment vertical="center"/>
    </xf>
    <xf numFmtId="0" fontId="1" fillId="0" borderId="0" xfId="11325" applyAlignment="1">
      <alignment vertical="center"/>
    </xf>
    <xf numFmtId="0" fontId="37" fillId="2" borderId="10" xfId="11325" applyFont="1" applyFill="1" applyBorder="1" applyAlignment="1">
      <alignment vertical="center" wrapText="1"/>
    </xf>
    <xf numFmtId="0" fontId="181" fillId="69" borderId="46" xfId="11325" applyFont="1" applyFill="1" applyBorder="1" applyAlignment="1">
      <alignment vertical="center" wrapText="1"/>
    </xf>
    <xf numFmtId="0" fontId="34" fillId="2" borderId="48" xfId="11325" applyFont="1" applyFill="1" applyBorder="1" applyAlignment="1">
      <alignment vertical="center" wrapText="1"/>
    </xf>
    <xf numFmtId="2" fontId="36" fillId="69" borderId="49" xfId="11325" applyNumberFormat="1" applyFont="1" applyFill="1" applyBorder="1" applyAlignment="1">
      <alignment vertical="center" wrapText="1"/>
    </xf>
    <xf numFmtId="0" fontId="34" fillId="2" borderId="50" xfId="11325" applyFont="1" applyFill="1" applyBorder="1" applyAlignment="1">
      <alignment vertical="center" wrapText="1"/>
    </xf>
    <xf numFmtId="0" fontId="36" fillId="69" borderId="51" xfId="11325" applyFont="1" applyFill="1" applyBorder="1" applyAlignment="1">
      <alignment vertical="center" wrapText="1"/>
    </xf>
    <xf numFmtId="0" fontId="179" fillId="0" borderId="0" xfId="11325" applyFont="1" applyAlignment="1">
      <alignment horizontal="center" vertical="center"/>
    </xf>
    <xf numFmtId="0" fontId="36" fillId="0" borderId="0" xfId="11325" applyFont="1" applyAlignment="1">
      <alignment horizontal="left" vertical="center" wrapText="1"/>
    </xf>
    <xf numFmtId="0" fontId="178" fillId="0" borderId="0" xfId="11325" applyFont="1" applyAlignment="1">
      <alignment horizontal="center" vertical="center" wrapText="1"/>
    </xf>
    <xf numFmtId="189" fontId="0" fillId="0" borderId="0" xfId="11326" applyNumberFormat="1" applyFont="1" applyAlignment="1">
      <alignment vertical="center"/>
    </xf>
    <xf numFmtId="10" fontId="1" fillId="0" borderId="0" xfId="11325" applyNumberFormat="1" applyAlignment="1">
      <alignment horizontal="right" vertical="center"/>
    </xf>
    <xf numFmtId="0" fontId="34" fillId="0" borderId="0" xfId="11325" applyFont="1" applyAlignment="1">
      <alignment horizontal="left" vertical="center"/>
    </xf>
    <xf numFmtId="0" fontId="36" fillId="0" borderId="0" xfId="11325" applyFont="1" applyAlignment="1">
      <alignment vertical="center" wrapText="1"/>
    </xf>
    <xf numFmtId="0" fontId="178" fillId="0" borderId="0" xfId="11325" applyFont="1" applyAlignment="1">
      <alignment horizontal="center" wrapText="1"/>
    </xf>
    <xf numFmtId="10" fontId="1" fillId="0" borderId="0" xfId="11325" applyNumberFormat="1" applyAlignment="1">
      <alignment horizontal="right"/>
    </xf>
    <xf numFmtId="0" fontId="34" fillId="0" borderId="0" xfId="11325" applyFont="1" applyAlignment="1">
      <alignment horizontal="left"/>
    </xf>
    <xf numFmtId="0" fontId="182" fillId="0" borderId="0" xfId="11325" applyFont="1"/>
    <xf numFmtId="0" fontId="182" fillId="0" borderId="0" xfId="11325" applyFont="1" applyAlignment="1">
      <alignment wrapText="1"/>
    </xf>
    <xf numFmtId="0" fontId="183" fillId="69" borderId="44" xfId="11325" applyFont="1" applyFill="1" applyBorder="1" applyAlignment="1">
      <alignment horizontal="center" vertical="center" wrapText="1"/>
    </xf>
    <xf numFmtId="0" fontId="36" fillId="2" borderId="44" xfId="11325" applyFont="1" applyFill="1" applyBorder="1" applyAlignment="1">
      <alignment horizontal="center" vertical="center" wrapText="1"/>
    </xf>
    <xf numFmtId="166" fontId="34" fillId="2" borderId="44" xfId="11325" applyNumberFormat="1" applyFont="1" applyFill="1" applyBorder="1" applyAlignment="1">
      <alignment horizontal="right" vertical="center" wrapText="1"/>
    </xf>
    <xf numFmtId="0" fontId="35" fillId="70" borderId="10" xfId="11325" applyFont="1" applyFill="1" applyBorder="1" applyAlignment="1">
      <alignment horizontal="center" vertical="center"/>
    </xf>
    <xf numFmtId="0" fontId="36" fillId="2" borderId="10" xfId="11325" applyFont="1" applyFill="1" applyBorder="1" applyAlignment="1">
      <alignment horizontal="center" vertical="center" wrapText="1"/>
    </xf>
    <xf numFmtId="166" fontId="34" fillId="2" borderId="10" xfId="11325" applyNumberFormat="1" applyFont="1" applyFill="1" applyBorder="1" applyAlignment="1">
      <alignment horizontal="right" vertical="center" wrapText="1"/>
    </xf>
    <xf numFmtId="0" fontId="183" fillId="69" borderId="10" xfId="11325" applyFont="1" applyFill="1" applyBorder="1" applyAlignment="1">
      <alignment horizontal="center" vertical="center" wrapText="1"/>
    </xf>
    <xf numFmtId="189" fontId="37" fillId="69" borderId="10" xfId="11326" applyNumberFormat="1" applyFont="1" applyFill="1" applyBorder="1" applyAlignment="1">
      <alignment vertical="center" wrapText="1"/>
    </xf>
    <xf numFmtId="0" fontId="35" fillId="70" borderId="47" xfId="11325" applyFont="1" applyFill="1" applyBorder="1" applyAlignment="1">
      <alignment horizontal="center" vertical="center" wrapText="1"/>
    </xf>
    <xf numFmtId="0" fontId="35" fillId="70" borderId="48" xfId="11325" applyFont="1" applyFill="1" applyBorder="1" applyAlignment="1">
      <alignment horizontal="center" vertical="center" wrapText="1"/>
    </xf>
    <xf numFmtId="0" fontId="183" fillId="69" borderId="48" xfId="11325" applyFont="1" applyFill="1" applyBorder="1" applyAlignment="1">
      <alignment horizontal="center" vertical="center" wrapText="1"/>
    </xf>
    <xf numFmtId="0" fontId="36" fillId="2" borderId="48" xfId="11325" applyFont="1" applyFill="1" applyBorder="1" applyAlignment="1">
      <alignment horizontal="center" vertical="center" wrapText="1"/>
    </xf>
    <xf numFmtId="166" fontId="34" fillId="2" borderId="48" xfId="11325" applyNumberFormat="1" applyFont="1" applyFill="1" applyBorder="1" applyAlignment="1">
      <alignment horizontal="right" vertical="center" wrapText="1"/>
    </xf>
    <xf numFmtId="0" fontId="35" fillId="70" borderId="47" xfId="11325" applyFont="1" applyFill="1" applyBorder="1" applyAlignment="1">
      <alignment horizontal="center" vertical="center"/>
    </xf>
    <xf numFmtId="0" fontId="35" fillId="70" borderId="48" xfId="11325" applyFont="1" applyFill="1" applyBorder="1" applyAlignment="1">
      <alignment horizontal="center" vertical="center"/>
    </xf>
    <xf numFmtId="0" fontId="35" fillId="70" borderId="44" xfId="11325" applyFont="1" applyFill="1" applyBorder="1" applyAlignment="1">
      <alignment horizontal="center" vertical="center" wrapText="1"/>
    </xf>
    <xf numFmtId="0" fontId="35" fillId="70" borderId="10" xfId="11325" applyFont="1" applyFill="1" applyBorder="1" applyAlignment="1">
      <alignment horizontal="center" vertical="center" wrapText="1"/>
    </xf>
    <xf numFmtId="0" fontId="35" fillId="70" borderId="50" xfId="11325" applyFont="1" applyFill="1" applyBorder="1" applyAlignment="1">
      <alignment horizontal="center" vertical="center" wrapText="1"/>
    </xf>
    <xf numFmtId="0" fontId="183" fillId="69" borderId="50" xfId="11325" applyFont="1" applyFill="1" applyBorder="1" applyAlignment="1">
      <alignment horizontal="center" vertical="center" wrapText="1"/>
    </xf>
    <xf numFmtId="0" fontId="36" fillId="2" borderId="50" xfId="11325" applyFont="1" applyFill="1" applyBorder="1" applyAlignment="1">
      <alignment horizontal="center" vertical="center" wrapText="1"/>
    </xf>
    <xf numFmtId="10" fontId="34" fillId="2" borderId="50" xfId="11325" applyNumberFormat="1" applyFont="1" applyFill="1" applyBorder="1" applyAlignment="1">
      <alignment horizontal="right" vertical="center" wrapText="1"/>
    </xf>
    <xf numFmtId="189" fontId="37" fillId="69" borderId="44" xfId="11326" applyNumberFormat="1" applyFont="1" applyFill="1" applyBorder="1" applyAlignment="1">
      <alignment vertical="center" wrapText="1"/>
    </xf>
    <xf numFmtId="189" fontId="37" fillId="69" borderId="10" xfId="11326" applyNumberFormat="1" applyFont="1" applyFill="1" applyBorder="1" applyAlignment="1">
      <alignment vertical="center"/>
    </xf>
    <xf numFmtId="189" fontId="37" fillId="69" borderId="48" xfId="11326" applyNumberFormat="1" applyFont="1" applyFill="1" applyBorder="1" applyAlignment="1">
      <alignment vertical="center"/>
    </xf>
    <xf numFmtId="189" fontId="37" fillId="69" borderId="48" xfId="11326" applyNumberFormat="1" applyFont="1" applyFill="1" applyBorder="1" applyAlignment="1">
      <alignment vertical="center" wrapText="1"/>
    </xf>
    <xf numFmtId="189" fontId="37" fillId="69" borderId="50" xfId="11326" applyNumberFormat="1" applyFont="1" applyFill="1" applyBorder="1" applyAlignment="1">
      <alignment vertical="center" wrapText="1"/>
    </xf>
    <xf numFmtId="0" fontId="1" fillId="0" borderId="0" xfId="11325" applyAlignment="1">
      <alignment horizontal="center" vertical="center"/>
    </xf>
    <xf numFmtId="164" fontId="0" fillId="0" borderId="0" xfId="1" applyFont="1"/>
    <xf numFmtId="186" fontId="171" fillId="66" borderId="38" xfId="13" quotePrefix="1" applyNumberFormat="1" applyFont="1" applyFill="1" applyBorder="1" applyAlignment="1">
      <alignment horizontal="right"/>
    </xf>
    <xf numFmtId="3" fontId="172" fillId="66" borderId="0" xfId="13" applyNumberFormat="1" applyFont="1" applyFill="1"/>
    <xf numFmtId="3" fontId="172" fillId="66" borderId="0" xfId="13" quotePrefix="1" applyNumberFormat="1" applyFont="1" applyFill="1" applyAlignment="1">
      <alignment horizontal="right"/>
    </xf>
    <xf numFmtId="3" fontId="171" fillId="66" borderId="39" xfId="13" quotePrefix="1" applyNumberFormat="1" applyFont="1" applyFill="1" applyBorder="1"/>
    <xf numFmtId="10" fontId="173" fillId="71" borderId="0" xfId="2" applyNumberFormat="1" applyFont="1" applyFill="1"/>
    <xf numFmtId="10" fontId="171" fillId="66" borderId="39" xfId="2" quotePrefix="1" applyNumberFormat="1" applyFont="1" applyFill="1" applyBorder="1"/>
    <xf numFmtId="0" fontId="177" fillId="0" borderId="0" xfId="11325" applyFont="1" applyAlignment="1">
      <alignment vertical="center"/>
    </xf>
    <xf numFmtId="0" fontId="166" fillId="3" borderId="0" xfId="11325" applyFont="1" applyFill="1" applyAlignment="1">
      <alignment horizontal="center" vertical="center"/>
    </xf>
    <xf numFmtId="189" fontId="166" fillId="3" borderId="0" xfId="11326" applyNumberFormat="1" applyFont="1" applyFill="1" applyAlignment="1">
      <alignment vertical="center"/>
    </xf>
    <xf numFmtId="0" fontId="166" fillId="3" borderId="0" xfId="11325" applyFont="1" applyFill="1" applyAlignment="1">
      <alignment horizontal="left" vertical="center"/>
    </xf>
    <xf numFmtId="166" fontId="34" fillId="2" borderId="0" xfId="2" applyNumberFormat="1" applyFont="1" applyFill="1" applyBorder="1" applyAlignment="1">
      <alignment horizontal="right" vertical="center"/>
    </xf>
    <xf numFmtId="14" fontId="47" fillId="0" borderId="3" xfId="0" applyNumberFormat="1" applyFont="1" applyBorder="1" applyAlignment="1">
      <alignment horizontal="left" wrapText="1"/>
    </xf>
    <xf numFmtId="0" fontId="52" fillId="2" borderId="52" xfId="0" applyFont="1" applyFill="1" applyBorder="1"/>
    <xf numFmtId="0" fontId="34" fillId="0" borderId="0" xfId="0" applyFont="1"/>
    <xf numFmtId="0" fontId="50" fillId="2" borderId="59" xfId="0" applyFont="1" applyFill="1" applyBorder="1"/>
    <xf numFmtId="0" fontId="52" fillId="2" borderId="3" xfId="0" applyFont="1" applyFill="1" applyBorder="1" applyAlignment="1">
      <alignment horizontal="center"/>
    </xf>
    <xf numFmtId="0" fontId="52" fillId="2" borderId="60" xfId="0" applyFont="1" applyFill="1" applyBorder="1" applyAlignment="1">
      <alignment horizontal="center"/>
    </xf>
    <xf numFmtId="0" fontId="52" fillId="0" borderId="55" xfId="0" applyFont="1" applyBorder="1"/>
    <xf numFmtId="190" fontId="37" fillId="0" borderId="0" xfId="2" applyNumberFormat="1" applyFont="1" applyBorder="1" applyAlignment="1">
      <alignment horizontal="right"/>
    </xf>
    <xf numFmtId="190" fontId="37" fillId="0" borderId="55" xfId="2" applyNumberFormat="1" applyFont="1" applyBorder="1" applyAlignment="1">
      <alignment horizontal="right"/>
    </xf>
    <xf numFmtId="190" fontId="37" fillId="0" borderId="56" xfId="2" applyNumberFormat="1" applyFont="1" applyBorder="1" applyAlignment="1">
      <alignment horizontal="right"/>
    </xf>
    <xf numFmtId="0" fontId="34" fillId="0" borderId="55" xfId="0" applyFont="1" applyBorder="1"/>
    <xf numFmtId="190" fontId="34" fillId="0" borderId="0" xfId="2" applyNumberFormat="1" applyFont="1" applyBorder="1" applyAlignment="1">
      <alignment horizontal="right" vertical="center"/>
    </xf>
    <xf numFmtId="190" fontId="34" fillId="0" borderId="55" xfId="2" applyNumberFormat="1" applyFont="1" applyBorder="1" applyAlignment="1">
      <alignment horizontal="right" vertical="center"/>
    </xf>
    <xf numFmtId="190" fontId="34" fillId="0" borderId="56" xfId="2" applyNumberFormat="1" applyFont="1" applyBorder="1" applyAlignment="1">
      <alignment horizontal="right" vertical="center"/>
    </xf>
    <xf numFmtId="0" fontId="35" fillId="5" borderId="32" xfId="11325" applyFont="1" applyFill="1" applyBorder="1" applyAlignment="1">
      <alignment wrapText="1"/>
    </xf>
    <xf numFmtId="190" fontId="34" fillId="5" borderId="33" xfId="2" applyNumberFormat="1" applyFont="1" applyFill="1" applyBorder="1" applyAlignment="1">
      <alignment horizontal="right"/>
    </xf>
    <xf numFmtId="190" fontId="34" fillId="5" borderId="32" xfId="2" applyNumberFormat="1" applyFont="1" applyFill="1" applyBorder="1" applyAlignment="1">
      <alignment horizontal="right"/>
    </xf>
    <xf numFmtId="190" fontId="34" fillId="5" borderId="36" xfId="2" applyNumberFormat="1" applyFont="1" applyFill="1" applyBorder="1" applyAlignment="1">
      <alignment horizontal="right"/>
    </xf>
    <xf numFmtId="190" fontId="34" fillId="0" borderId="0" xfId="2" applyNumberFormat="1" applyFont="1" applyBorder="1" applyAlignment="1">
      <alignment horizontal="right"/>
    </xf>
    <xf numFmtId="190" fontId="34" fillId="0" borderId="55" xfId="2" applyNumberFormat="1" applyFont="1" applyBorder="1" applyAlignment="1">
      <alignment horizontal="right"/>
    </xf>
    <xf numFmtId="190" fontId="34" fillId="0" borderId="56" xfId="2" applyNumberFormat="1" applyFont="1" applyBorder="1" applyAlignment="1">
      <alignment horizontal="right"/>
    </xf>
    <xf numFmtId="0" fontId="35" fillId="0" borderId="55" xfId="0" applyFont="1" applyBorder="1"/>
    <xf numFmtId="0" fontId="35" fillId="5" borderId="32" xfId="0" applyFont="1" applyFill="1" applyBorder="1"/>
    <xf numFmtId="0" fontId="34" fillId="0" borderId="52" xfId="0" applyFont="1" applyBorder="1"/>
    <xf numFmtId="190" fontId="34" fillId="0" borderId="53" xfId="2" applyNumberFormat="1" applyFont="1" applyBorder="1" applyAlignment="1">
      <alignment horizontal="right"/>
    </xf>
    <xf numFmtId="190" fontId="34" fillId="0" borderId="52" xfId="2" applyNumberFormat="1" applyFont="1" applyBorder="1" applyAlignment="1">
      <alignment horizontal="right"/>
    </xf>
    <xf numFmtId="190" fontId="34" fillId="0" borderId="54" xfId="2" applyNumberFormat="1" applyFont="1" applyBorder="1" applyAlignment="1">
      <alignment horizontal="right"/>
    </xf>
    <xf numFmtId="0" fontId="34" fillId="0" borderId="56" xfId="0" applyFont="1" applyBorder="1"/>
    <xf numFmtId="0" fontId="34" fillId="0" borderId="0" xfId="0" quotePrefix="1" applyFont="1"/>
    <xf numFmtId="0" fontId="34" fillId="0" borderId="32" xfId="0" applyFont="1" applyBorder="1" applyAlignment="1">
      <alignment horizontal="left" indent="1"/>
    </xf>
    <xf numFmtId="190" fontId="34" fillId="0" borderId="33" xfId="2" applyNumberFormat="1" applyFont="1" applyBorder="1" applyAlignment="1">
      <alignment horizontal="right"/>
    </xf>
    <xf numFmtId="190" fontId="34" fillId="0" borderId="32" xfId="2" applyNumberFormat="1" applyFont="1" applyBorder="1" applyAlignment="1">
      <alignment horizontal="right"/>
    </xf>
    <xf numFmtId="190" fontId="34" fillId="0" borderId="36" xfId="2" applyNumberFormat="1" applyFont="1" applyBorder="1" applyAlignment="1">
      <alignment horizontal="right"/>
    </xf>
    <xf numFmtId="0" fontId="34" fillId="0" borderId="53" xfId="0" applyFont="1" applyBorder="1" applyAlignment="1">
      <alignment horizontal="right"/>
    </xf>
    <xf numFmtId="0" fontId="34" fillId="0" borderId="55" xfId="0" applyFont="1" applyBorder="1" applyAlignment="1">
      <alignment horizontal="right"/>
    </xf>
    <xf numFmtId="0" fontId="34" fillId="0" borderId="0" xfId="0" applyFont="1" applyAlignment="1">
      <alignment horizontal="right"/>
    </xf>
    <xf numFmtId="0" fontId="34" fillId="0" borderId="56" xfId="0" applyFont="1" applyBorder="1" applyAlignment="1">
      <alignment horizontal="right"/>
    </xf>
    <xf numFmtId="0" fontId="34" fillId="0" borderId="57" xfId="0" applyFont="1" applyBorder="1"/>
    <xf numFmtId="190" fontId="34" fillId="0" borderId="43" xfId="2" applyNumberFormat="1" applyFont="1" applyBorder="1" applyAlignment="1">
      <alignment horizontal="right"/>
    </xf>
    <xf numFmtId="190" fontId="34" fillId="0" borderId="57" xfId="2" applyNumberFormat="1" applyFont="1" applyBorder="1" applyAlignment="1">
      <alignment horizontal="right"/>
    </xf>
    <xf numFmtId="190" fontId="34" fillId="0" borderId="58" xfId="2" applyNumberFormat="1" applyFont="1" applyBorder="1" applyAlignment="1">
      <alignment horizontal="right"/>
    </xf>
    <xf numFmtId="0" fontId="35" fillId="5" borderId="59" xfId="0" applyFont="1" applyFill="1" applyBorder="1"/>
    <xf numFmtId="190" fontId="34" fillId="5" borderId="3" xfId="2" applyNumberFormat="1" applyFont="1" applyFill="1" applyBorder="1" applyAlignment="1">
      <alignment horizontal="right"/>
    </xf>
    <xf numFmtId="190" fontId="34" fillId="0" borderId="0" xfId="2" applyNumberFormat="1" applyFont="1"/>
    <xf numFmtId="0" fontId="35" fillId="0" borderId="32" xfId="0" applyFont="1" applyBorder="1" applyAlignment="1">
      <alignment horizontal="left" vertical="center"/>
    </xf>
    <xf numFmtId="0" fontId="52" fillId="2" borderId="33" xfId="0" applyFont="1" applyFill="1" applyBorder="1" applyAlignment="1">
      <alignment horizontal="right" vertical="center"/>
    </xf>
    <xf numFmtId="0" fontId="51" fillId="0" borderId="55" xfId="0" applyFont="1" applyBorder="1"/>
    <xf numFmtId="184" fontId="37" fillId="2" borderId="0" xfId="1" applyNumberFormat="1" applyFont="1" applyFill="1" applyBorder="1" applyAlignment="1">
      <alignment horizontal="right" vertical="center"/>
    </xf>
    <xf numFmtId="0" fontId="35" fillId="0" borderId="32" xfId="0" applyFont="1" applyBorder="1" applyAlignment="1">
      <alignment wrapText="1"/>
    </xf>
    <xf numFmtId="184" fontId="34" fillId="0" borderId="33" xfId="0" applyNumberFormat="1" applyFont="1" applyBorder="1"/>
    <xf numFmtId="166" fontId="34" fillId="0" borderId="0" xfId="2" applyNumberFormat="1" applyFont="1"/>
    <xf numFmtId="0" fontId="34" fillId="0" borderId="0" xfId="0" applyFont="1" applyAlignment="1">
      <alignment wrapText="1"/>
    </xf>
    <xf numFmtId="189" fontId="34" fillId="0" borderId="0" xfId="0" applyNumberFormat="1" applyFont="1"/>
    <xf numFmtId="187" fontId="34" fillId="0" borderId="0" xfId="0" applyNumberFormat="1" applyFont="1"/>
    <xf numFmtId="0" fontId="184" fillId="0" borderId="0" xfId="0" applyFont="1" applyAlignment="1">
      <alignment horizontal="left" vertical="center" indent="1"/>
    </xf>
    <xf numFmtId="0" fontId="185" fillId="0" borderId="0" xfId="0" applyFont="1" applyAlignment="1">
      <alignment horizontal="left" vertical="center" indent="1"/>
    </xf>
    <xf numFmtId="0" fontId="186" fillId="0" borderId="0" xfId="0" applyFont="1" applyAlignment="1">
      <alignment horizontal="left" vertical="center" indent="1"/>
    </xf>
    <xf numFmtId="187" fontId="172" fillId="66" borderId="0" xfId="1" quotePrefix="1" applyNumberFormat="1" applyFont="1" applyFill="1" applyBorder="1" applyAlignment="1">
      <alignment horizontal="right"/>
    </xf>
    <xf numFmtId="3" fontId="37" fillId="66" borderId="0" xfId="0" applyNumberFormat="1" applyFont="1" applyFill="1" applyAlignment="1">
      <alignment horizontal="right" vertical="center" wrapText="1"/>
    </xf>
    <xf numFmtId="0" fontId="52" fillId="2" borderId="59" xfId="0" applyFont="1" applyFill="1" applyBorder="1" applyAlignment="1">
      <alignment horizontal="center"/>
    </xf>
    <xf numFmtId="187" fontId="0" fillId="0" borderId="0" xfId="0" applyNumberFormat="1"/>
    <xf numFmtId="191" fontId="187" fillId="0" borderId="0" xfId="0" applyNumberFormat="1" applyFont="1"/>
    <xf numFmtId="184" fontId="90" fillId="5" borderId="61" xfId="1" applyNumberFormat="1" applyFont="1" applyFill="1" applyBorder="1" applyAlignment="1">
      <alignment horizontal="right" vertical="center"/>
    </xf>
    <xf numFmtId="3" fontId="35" fillId="5" borderId="61" xfId="1" applyNumberFormat="1" applyFont="1" applyFill="1" applyBorder="1" applyAlignment="1">
      <alignment horizontal="right" vertical="center"/>
    </xf>
    <xf numFmtId="3" fontId="52" fillId="5" borderId="61" xfId="1" applyNumberFormat="1" applyFont="1" applyFill="1" applyBorder="1" applyAlignment="1">
      <alignment horizontal="right" vertical="center"/>
    </xf>
    <xf numFmtId="0" fontId="48" fillId="5" borderId="0" xfId="0" applyFont="1" applyFill="1" applyAlignment="1">
      <alignment horizontal="right"/>
    </xf>
    <xf numFmtId="0" fontId="189" fillId="5" borderId="3" xfId="0" applyFont="1" applyFill="1" applyBorder="1" applyAlignment="1">
      <alignment horizontal="right"/>
    </xf>
    <xf numFmtId="0" fontId="189" fillId="0" borderId="3" xfId="0" applyFont="1" applyBorder="1" applyAlignment="1">
      <alignment horizontal="right"/>
    </xf>
    <xf numFmtId="3" fontId="62" fillId="5" borderId="0" xfId="0" applyNumberFormat="1" applyFont="1" applyFill="1" applyAlignment="1">
      <alignment horizontal="right" vertical="center" wrapText="1"/>
    </xf>
    <xf numFmtId="3" fontId="62" fillId="2" borderId="0" xfId="0" applyNumberFormat="1" applyFont="1" applyFill="1" applyAlignment="1">
      <alignment horizontal="right" vertical="center" wrapText="1"/>
    </xf>
    <xf numFmtId="3" fontId="61" fillId="5" borderId="3" xfId="0" applyNumberFormat="1" applyFont="1" applyFill="1" applyBorder="1" applyAlignment="1">
      <alignment horizontal="right" vertical="center" wrapText="1"/>
    </xf>
    <xf numFmtId="3" fontId="61" fillId="2" borderId="3" xfId="0" applyNumberFormat="1" applyFont="1" applyFill="1" applyBorder="1" applyAlignment="1">
      <alignment horizontal="right" vertical="center" wrapText="1"/>
    </xf>
    <xf numFmtId="0" fontId="53" fillId="0" borderId="0" xfId="0" applyFont="1"/>
    <xf numFmtId="0" fontId="52" fillId="2" borderId="54" xfId="0" applyFont="1" applyFill="1" applyBorder="1"/>
    <xf numFmtId="3" fontId="190" fillId="0" borderId="0" xfId="3" applyNumberFormat="1" applyFont="1"/>
    <xf numFmtId="0" fontId="190" fillId="0" borderId="0" xfId="3" applyFont="1"/>
    <xf numFmtId="14" fontId="52" fillId="0" borderId="3" xfId="0" applyNumberFormat="1" applyFont="1" applyBorder="1"/>
    <xf numFmtId="17" fontId="47" fillId="0" borderId="0" xfId="0" applyNumberFormat="1" applyFont="1"/>
    <xf numFmtId="3" fontId="47" fillId="0" borderId="0" xfId="0" applyNumberFormat="1" applyFont="1"/>
    <xf numFmtId="14" fontId="52" fillId="0" borderId="3" xfId="0" applyNumberFormat="1" applyFont="1" applyBorder="1" applyAlignment="1">
      <alignment horizontal="right"/>
    </xf>
    <xf numFmtId="190" fontId="34" fillId="5" borderId="61" xfId="2" applyNumberFormat="1" applyFont="1" applyFill="1" applyBorder="1" applyAlignment="1">
      <alignment horizontal="right"/>
    </xf>
    <xf numFmtId="190" fontId="34" fillId="0" borderId="8" xfId="2" applyNumberFormat="1" applyFont="1" applyBorder="1" applyAlignment="1">
      <alignment horizontal="right"/>
    </xf>
    <xf numFmtId="190" fontId="34" fillId="0" borderId="61" xfId="2" applyNumberFormat="1" applyFont="1" applyBorder="1" applyAlignment="1">
      <alignment horizontal="right"/>
    </xf>
    <xf numFmtId="0" fontId="52" fillId="5" borderId="10" xfId="0" applyFont="1" applyFill="1" applyBorder="1" applyAlignment="1">
      <alignment horizontal="right" vertical="center"/>
    </xf>
    <xf numFmtId="184" fontId="37" fillId="5" borderId="62" xfId="1" applyNumberFormat="1" applyFont="1" applyFill="1" applyBorder="1" applyAlignment="1">
      <alignment horizontal="right" vertical="center"/>
    </xf>
    <xf numFmtId="184" fontId="34" fillId="5" borderId="10" xfId="0" applyNumberFormat="1" applyFont="1" applyFill="1" applyBorder="1"/>
    <xf numFmtId="192" fontId="176" fillId="0" borderId="0" xfId="3" applyNumberFormat="1" applyFont="1"/>
    <xf numFmtId="0" fontId="166" fillId="3" borderId="43" xfId="11325" applyFont="1" applyFill="1" applyBorder="1" applyAlignment="1">
      <alignment horizontal="center" vertical="center"/>
    </xf>
    <xf numFmtId="3" fontId="52" fillId="5" borderId="33" xfId="0" applyNumberFormat="1" applyFont="1" applyFill="1" applyBorder="1" applyAlignment="1">
      <alignment horizontal="right" vertical="center" wrapText="1"/>
    </xf>
    <xf numFmtId="3" fontId="37" fillId="0" borderId="0" xfId="0" applyNumberFormat="1" applyFont="1" applyAlignment="1">
      <alignment horizontal="right" vertical="center" wrapText="1"/>
    </xf>
    <xf numFmtId="3" fontId="37" fillId="0" borderId="3" xfId="0" applyNumberFormat="1" applyFont="1" applyBorder="1" applyAlignment="1">
      <alignment horizontal="right" vertical="center" wrapText="1"/>
    </xf>
    <xf numFmtId="3" fontId="52" fillId="0" borderId="33" xfId="0" applyNumberFormat="1" applyFont="1" applyBorder="1" applyAlignment="1">
      <alignment horizontal="right" vertical="center" wrapText="1"/>
    </xf>
    <xf numFmtId="0" fontId="35" fillId="70" borderId="64" xfId="11325" applyFont="1" applyFill="1" applyBorder="1" applyAlignment="1">
      <alignment horizontal="center" vertical="center"/>
    </xf>
    <xf numFmtId="0" fontId="35" fillId="70" borderId="62" xfId="11325" applyFont="1" applyFill="1" applyBorder="1" applyAlignment="1">
      <alignment horizontal="center" vertical="center"/>
    </xf>
    <xf numFmtId="0" fontId="183" fillId="69" borderId="62" xfId="11325" applyFont="1" applyFill="1" applyBorder="1" applyAlignment="1">
      <alignment horizontal="center" vertical="center"/>
    </xf>
    <xf numFmtId="0" fontId="35" fillId="70" borderId="35" xfId="11325" applyFont="1" applyFill="1" applyBorder="1" applyAlignment="1">
      <alignment horizontal="center" vertical="center"/>
    </xf>
    <xf numFmtId="0" fontId="183" fillId="69" borderId="35" xfId="11325" applyFont="1" applyFill="1" applyBorder="1" applyAlignment="1">
      <alignment horizontal="center" vertical="center"/>
    </xf>
    <xf numFmtId="0" fontId="35" fillId="70" borderId="63" xfId="11325" applyFont="1" applyFill="1" applyBorder="1" applyAlignment="1">
      <alignment horizontal="center" vertical="center"/>
    </xf>
    <xf numFmtId="0" fontId="183" fillId="69" borderId="63" xfId="11325" applyFont="1" applyFill="1" applyBorder="1" applyAlignment="1">
      <alignment horizontal="center" vertical="center"/>
    </xf>
    <xf numFmtId="0" fontId="183" fillId="69" borderId="63" xfId="11325" applyFont="1" applyFill="1" applyBorder="1" applyAlignment="1">
      <alignment horizontal="center" vertical="center" wrapText="1"/>
    </xf>
    <xf numFmtId="0" fontId="183" fillId="69" borderId="62" xfId="11325" applyFont="1" applyFill="1" applyBorder="1" applyAlignment="1">
      <alignment horizontal="center" vertical="center" wrapText="1"/>
    </xf>
    <xf numFmtId="0" fontId="183" fillId="69" borderId="35" xfId="11325" applyFont="1" applyFill="1" applyBorder="1" applyAlignment="1">
      <alignment horizontal="center" vertical="center" wrapText="1"/>
    </xf>
    <xf numFmtId="0" fontId="34" fillId="2" borderId="63" xfId="11325" applyFont="1" applyFill="1" applyBorder="1" applyAlignment="1">
      <alignment vertical="center" wrapText="1"/>
    </xf>
    <xf numFmtId="0" fontId="160" fillId="2" borderId="63" xfId="11325" applyFont="1" applyFill="1" applyBorder="1" applyAlignment="1">
      <alignment horizontal="center" vertical="center" wrapText="1"/>
    </xf>
    <xf numFmtId="189" fontId="37" fillId="69" borderId="63" xfId="11326" applyNumberFormat="1" applyFont="1" applyFill="1" applyBorder="1" applyAlignment="1">
      <alignment vertical="center" wrapText="1"/>
    </xf>
    <xf numFmtId="166" fontId="34" fillId="2" borderId="63" xfId="11325" applyNumberFormat="1" applyFont="1" applyFill="1" applyBorder="1" applyAlignment="1">
      <alignment horizontal="right" vertical="center" wrapText="1"/>
    </xf>
    <xf numFmtId="0" fontId="36" fillId="69" borderId="65" xfId="11325" applyFont="1" applyFill="1" applyBorder="1" applyAlignment="1">
      <alignment vertical="center" wrapText="1"/>
    </xf>
    <xf numFmtId="0" fontId="35" fillId="70" borderId="64" xfId="11325" applyFont="1" applyFill="1" applyBorder="1" applyAlignment="1">
      <alignment horizontal="center" vertical="center" wrapText="1"/>
    </xf>
    <xf numFmtId="0" fontId="35" fillId="70" borderId="66" xfId="11325" applyFont="1" applyFill="1" applyBorder="1" applyAlignment="1">
      <alignment horizontal="center" vertical="center" wrapText="1"/>
    </xf>
    <xf numFmtId="192" fontId="15" fillId="0" borderId="0" xfId="3" applyNumberFormat="1" applyFont="1"/>
    <xf numFmtId="4" fontId="176" fillId="0" borderId="0" xfId="3" applyNumberFormat="1" applyFont="1"/>
    <xf numFmtId="166" fontId="34" fillId="5" borderId="0" xfId="2" applyNumberFormat="1" applyFont="1" applyFill="1" applyBorder="1" applyAlignment="1">
      <alignment horizontal="right" vertical="center"/>
    </xf>
    <xf numFmtId="0" fontId="52" fillId="2" borderId="8" xfId="0" applyFont="1" applyFill="1" applyBorder="1"/>
    <xf numFmtId="0" fontId="52" fillId="2" borderId="67" xfId="0" applyFont="1" applyFill="1" applyBorder="1" applyAlignment="1">
      <alignment horizontal="center"/>
    </xf>
    <xf numFmtId="187" fontId="172" fillId="66" borderId="0" xfId="1" quotePrefix="1" applyNumberFormat="1" applyFont="1" applyFill="1" applyBorder="1" applyAlignment="1">
      <alignment horizontal="right" wrapText="1"/>
    </xf>
    <xf numFmtId="0" fontId="74" fillId="0" borderId="10" xfId="0" applyFont="1" applyBorder="1" applyAlignment="1">
      <alignment vertical="center" wrapText="1"/>
    </xf>
    <xf numFmtId="0" fontId="74" fillId="0" borderId="37" xfId="0" applyFont="1" applyBorder="1" applyAlignment="1">
      <alignment horizontal="left" vertical="center" wrapText="1"/>
    </xf>
    <xf numFmtId="0" fontId="74" fillId="0" borderId="35" xfId="0" applyFont="1" applyBorder="1" applyAlignment="1">
      <alignment horizontal="left" vertical="center" wrapText="1"/>
    </xf>
    <xf numFmtId="0" fontId="74" fillId="0" borderId="37" xfId="0" applyFont="1" applyBorder="1" applyAlignment="1">
      <alignment horizontal="center" vertical="center" wrapText="1"/>
    </xf>
    <xf numFmtId="0" fontId="74" fillId="0" borderId="35" xfId="0" applyFont="1" applyBorder="1" applyAlignment="1">
      <alignment horizontal="center" vertical="center" wrapText="1"/>
    </xf>
    <xf numFmtId="0" fontId="74" fillId="0" borderId="35" xfId="0" applyFont="1" applyBorder="1" applyAlignment="1">
      <alignment vertical="center" wrapText="1"/>
    </xf>
    <xf numFmtId="0" fontId="74" fillId="0" borderId="34" xfId="0" applyFont="1" applyBorder="1" applyAlignment="1">
      <alignment vertical="center" wrapText="1"/>
    </xf>
    <xf numFmtId="0" fontId="74" fillId="0" borderId="37" xfId="0" applyFont="1" applyBorder="1" applyAlignment="1">
      <alignment vertical="center" wrapText="1"/>
    </xf>
    <xf numFmtId="0" fontId="74" fillId="0" borderId="63" xfId="0" applyFont="1" applyBorder="1" applyAlignment="1">
      <alignment horizontal="center" vertical="center" wrapText="1"/>
    </xf>
    <xf numFmtId="0" fontId="52" fillId="2" borderId="8" xfId="0" applyFont="1" applyFill="1" applyBorder="1" applyAlignment="1">
      <alignment horizontal="center"/>
    </xf>
    <xf numFmtId="0" fontId="36" fillId="0" borderId="0" xfId="11325" applyFont="1" applyAlignment="1">
      <alignment horizontal="left" vertical="center" wrapText="1"/>
    </xf>
  </cellXfs>
  <cellStyles count="11328">
    <cellStyle name="20 % - uthevingsfarge 1" xfId="11305" xr:uid="{65148434-2752-48E4-96B8-92EF0A72A4CE}"/>
    <cellStyle name="20 % – uthevingsfarge 1" xfId="22" builtinId="30" customBuiltin="1"/>
    <cellStyle name="20 % - uthevingsfarge 2" xfId="11306" xr:uid="{D643811D-5CE9-4EFC-8747-DAFFF8378F09}"/>
    <cellStyle name="20 % – uthevingsfarge 2" xfId="24" builtinId="34" customBuiltin="1"/>
    <cellStyle name="20 % - uthevingsfarge 3" xfId="11307" xr:uid="{BA9884A6-E2C8-470B-8BB9-6B31DDF7D2FA}"/>
    <cellStyle name="20 % – uthevingsfarge 3" xfId="26" builtinId="38" customBuiltin="1"/>
    <cellStyle name="20 % - uthevingsfarge 4" xfId="11308" xr:uid="{7A6E2043-ECAD-4138-B66F-C17237C1F583}"/>
    <cellStyle name="20 % – uthevingsfarge 4" xfId="28" builtinId="42" customBuiltin="1"/>
    <cellStyle name="20 % - uthevingsfarge 5" xfId="11309" xr:uid="{4E561E98-4BF5-40AF-894D-CC1329F0A282}"/>
    <cellStyle name="20 % – uthevingsfarge 5" xfId="30" builtinId="46" customBuiltin="1"/>
    <cellStyle name="20 % - uthevingsfarge 6" xfId="11310" xr:uid="{56A14224-A6AA-4FE9-8BE6-C396F75AEB3D}"/>
    <cellStyle name="20 % – uthevingsfarge 6" xfId="32" builtinId="50" customBuiltin="1"/>
    <cellStyle name="20% - 1. jelölőszín" xfId="4174" xr:uid="{00000000-0005-0000-0000-000006000000}"/>
    <cellStyle name="20% - 1. jelölőszín 2" xfId="10748" xr:uid="{00000000-0005-0000-0000-000007000000}"/>
    <cellStyle name="20% - 1. jelölőszín_20130128_ITS on reporting_Annex I_CA" xfId="10749" xr:uid="{00000000-0005-0000-0000-000008000000}"/>
    <cellStyle name="20% - 2. jelölőszín" xfId="4175" xr:uid="{00000000-0005-0000-0000-000009000000}"/>
    <cellStyle name="20% - 2. jelölőszín 2" xfId="10750" xr:uid="{00000000-0005-0000-0000-00000A000000}"/>
    <cellStyle name="20% - 2. jelölőszín_20130128_ITS on reporting_Annex I_CA" xfId="10751" xr:uid="{00000000-0005-0000-0000-00000B000000}"/>
    <cellStyle name="20% - 3. jelölőszín" xfId="4176" xr:uid="{00000000-0005-0000-0000-00000C000000}"/>
    <cellStyle name="20% - 3. jelölőszín 2" xfId="10752" xr:uid="{00000000-0005-0000-0000-00000D000000}"/>
    <cellStyle name="20% - 3. jelölőszín_20130128_ITS on reporting_Annex I_CA" xfId="10753" xr:uid="{00000000-0005-0000-0000-00000E000000}"/>
    <cellStyle name="20% - 4. jelölőszín" xfId="4177" xr:uid="{00000000-0005-0000-0000-00000F000000}"/>
    <cellStyle name="20% - 4. jelölőszín 2" xfId="10754" xr:uid="{00000000-0005-0000-0000-000010000000}"/>
    <cellStyle name="20% - 4. jelölőszín_20130128_ITS on reporting_Annex I_CA" xfId="10755" xr:uid="{00000000-0005-0000-0000-000011000000}"/>
    <cellStyle name="20% - 5. jelölőszín" xfId="4178" xr:uid="{00000000-0005-0000-0000-000012000000}"/>
    <cellStyle name="20% - 5. jelölőszín 2" xfId="10756" xr:uid="{00000000-0005-0000-0000-000013000000}"/>
    <cellStyle name="20% - 5. jelölőszín_20130128_ITS on reporting_Annex I_CA" xfId="10757" xr:uid="{00000000-0005-0000-0000-000014000000}"/>
    <cellStyle name="20% - 6. jelölőszín" xfId="4179" xr:uid="{00000000-0005-0000-0000-000015000000}"/>
    <cellStyle name="20% - 6. jelölőszín 2" xfId="10758" xr:uid="{00000000-0005-0000-0000-000016000000}"/>
    <cellStyle name="20% - 6. jelölőszín_20130128_ITS on reporting_Annex I_CA" xfId="10759" xr:uid="{00000000-0005-0000-0000-000017000000}"/>
    <cellStyle name="20% - Accent1 2" xfId="10760" xr:uid="{00000000-0005-0000-0000-000018000000}"/>
    <cellStyle name="20% - Accent2 2" xfId="10761" xr:uid="{00000000-0005-0000-0000-000019000000}"/>
    <cellStyle name="20% - Accent3 2" xfId="10762" xr:uid="{00000000-0005-0000-0000-00001A000000}"/>
    <cellStyle name="20% - Accent4 2" xfId="10763" xr:uid="{00000000-0005-0000-0000-00001B000000}"/>
    <cellStyle name="20% - Accent5 2" xfId="10764" xr:uid="{00000000-0005-0000-0000-00001C000000}"/>
    <cellStyle name="20% - Accent6 2" xfId="10765" xr:uid="{00000000-0005-0000-0000-00001D000000}"/>
    <cellStyle name="20% - Énfasis1" xfId="4180" xr:uid="{00000000-0005-0000-0000-00001E000000}"/>
    <cellStyle name="20% - Énfasis2" xfId="4181" xr:uid="{00000000-0005-0000-0000-00001F000000}"/>
    <cellStyle name="20% - Énfasis3" xfId="4182" xr:uid="{00000000-0005-0000-0000-000020000000}"/>
    <cellStyle name="20% - Énfasis4" xfId="4183" xr:uid="{00000000-0005-0000-0000-000021000000}"/>
    <cellStyle name="20% - Énfasis5" xfId="4184" xr:uid="{00000000-0005-0000-0000-000022000000}"/>
    <cellStyle name="20% - Énfasis6" xfId="4185" xr:uid="{00000000-0005-0000-0000-000023000000}"/>
    <cellStyle name="20% - uthevingsfarge 1 10" xfId="127" xr:uid="{00000000-0005-0000-0000-000024000000}"/>
    <cellStyle name="20% - uthevingsfarge 1 10 2" xfId="128" xr:uid="{00000000-0005-0000-0000-000025000000}"/>
    <cellStyle name="20% - uthevingsfarge 1 10 2 2" xfId="5253" xr:uid="{00000000-0005-0000-0000-000026000000}"/>
    <cellStyle name="20% - uthevingsfarge 1 10 2 2 2" xfId="7886" xr:uid="{00000000-0005-0000-0000-000027000000}"/>
    <cellStyle name="20% - uthevingsfarge 1 10 2 3" xfId="9206" xr:uid="{00000000-0005-0000-0000-000028000000}"/>
    <cellStyle name="20% - uthevingsfarge 1 10 3" xfId="4534" xr:uid="{00000000-0005-0000-0000-000029000000}"/>
    <cellStyle name="20% - uthevingsfarge 1 10 3 2" xfId="7207" xr:uid="{00000000-0005-0000-0000-00002A000000}"/>
    <cellStyle name="20% - uthevingsfarge 1 10 4" xfId="9869" xr:uid="{00000000-0005-0000-0000-00002B000000}"/>
    <cellStyle name="20% - uthevingsfarge 1 100" xfId="129" xr:uid="{00000000-0005-0000-0000-00002C000000}"/>
    <cellStyle name="20% - uthevingsfarge 1 100 2" xfId="2729" xr:uid="{00000000-0005-0000-0000-00002D000000}"/>
    <cellStyle name="20% - uthevingsfarge 1 100 2 2" xfId="3019" xr:uid="{00000000-0005-0000-0000-00002E000000}"/>
    <cellStyle name="20% - uthevingsfarge 1 100 2 2 2" xfId="6604" xr:uid="{00000000-0005-0000-0000-00002F000000}"/>
    <cellStyle name="20% - uthevingsfarge 1 100 2 3" xfId="3629" xr:uid="{00000000-0005-0000-0000-000030000000}"/>
    <cellStyle name="20% - uthevingsfarge 1 100 2 4" xfId="6302" xr:uid="{00000000-0005-0000-0000-000031000000}"/>
    <cellStyle name="20% - uthevingsfarge 1 100 2 5" xfId="8605" xr:uid="{00000000-0005-0000-0000-000032000000}"/>
    <cellStyle name="20% - uthevingsfarge 1 100 3" xfId="3018" xr:uid="{00000000-0005-0000-0000-000033000000}"/>
    <cellStyle name="20% - uthevingsfarge 1 100 3 2" xfId="6603" xr:uid="{00000000-0005-0000-0000-000034000000}"/>
    <cellStyle name="20% - uthevingsfarge 1 100 4" xfId="3658" xr:uid="{00000000-0005-0000-0000-000035000000}"/>
    <cellStyle name="20% - uthevingsfarge 1 100 5" xfId="6018" xr:uid="{00000000-0005-0000-0000-000036000000}"/>
    <cellStyle name="20% - uthevingsfarge 1 100 6" xfId="8604" xr:uid="{00000000-0005-0000-0000-000037000000}"/>
    <cellStyle name="20% - uthevingsfarge 1 101" xfId="130" xr:uid="{00000000-0005-0000-0000-000038000000}"/>
    <cellStyle name="20% - uthevingsfarge 1 101 2" xfId="2730" xr:uid="{00000000-0005-0000-0000-000039000000}"/>
    <cellStyle name="20% - uthevingsfarge 1 101 2 2" xfId="3021" xr:uid="{00000000-0005-0000-0000-00003A000000}"/>
    <cellStyle name="20% - uthevingsfarge 1 101 2 2 2" xfId="6606" xr:uid="{00000000-0005-0000-0000-00003B000000}"/>
    <cellStyle name="20% - uthevingsfarge 1 101 2 3" xfId="4066" xr:uid="{00000000-0005-0000-0000-00003C000000}"/>
    <cellStyle name="20% - uthevingsfarge 1 101 2 4" xfId="6303" xr:uid="{00000000-0005-0000-0000-00003D000000}"/>
    <cellStyle name="20% - uthevingsfarge 1 101 2 5" xfId="8606" xr:uid="{00000000-0005-0000-0000-00003E000000}"/>
    <cellStyle name="20% - uthevingsfarge 1 101 3" xfId="3020" xr:uid="{00000000-0005-0000-0000-00003F000000}"/>
    <cellStyle name="20% - uthevingsfarge 1 101 3 2" xfId="6605" xr:uid="{00000000-0005-0000-0000-000040000000}"/>
    <cellStyle name="20% - uthevingsfarge 1 101 4" xfId="3626" xr:uid="{00000000-0005-0000-0000-000041000000}"/>
    <cellStyle name="20% - uthevingsfarge 1 102" xfId="131" xr:uid="{00000000-0005-0000-0000-000042000000}"/>
    <cellStyle name="20% - uthevingsfarge 1 102 2" xfId="2731" xr:uid="{00000000-0005-0000-0000-000043000000}"/>
    <cellStyle name="20% - uthevingsfarge 1 102 2 2" xfId="3023" xr:uid="{00000000-0005-0000-0000-000044000000}"/>
    <cellStyle name="20% - uthevingsfarge 1 102 2 2 2" xfId="6608" xr:uid="{00000000-0005-0000-0000-000045000000}"/>
    <cellStyle name="20% - uthevingsfarge 1 102 2 3" xfId="3927" xr:uid="{00000000-0005-0000-0000-000046000000}"/>
    <cellStyle name="20% - uthevingsfarge 1 102 2 4" xfId="6304" xr:uid="{00000000-0005-0000-0000-000047000000}"/>
    <cellStyle name="20% - uthevingsfarge 1 102 2 5" xfId="8608" xr:uid="{00000000-0005-0000-0000-000048000000}"/>
    <cellStyle name="20% - uthevingsfarge 1 102 3" xfId="3022" xr:uid="{00000000-0005-0000-0000-000049000000}"/>
    <cellStyle name="20% - uthevingsfarge 1 102 3 2" xfId="6607" xr:uid="{00000000-0005-0000-0000-00004A000000}"/>
    <cellStyle name="20% - uthevingsfarge 1 102 4" xfId="3627" xr:uid="{00000000-0005-0000-0000-00004B000000}"/>
    <cellStyle name="20% - uthevingsfarge 1 102 5" xfId="6019" xr:uid="{00000000-0005-0000-0000-00004C000000}"/>
    <cellStyle name="20% - uthevingsfarge 1 102 6" xfId="8607" xr:uid="{00000000-0005-0000-0000-00004D000000}"/>
    <cellStyle name="20% - uthevingsfarge 1 103" xfId="132" xr:uid="{00000000-0005-0000-0000-00004E000000}"/>
    <cellStyle name="20% - uthevingsfarge 1 103 2" xfId="2732" xr:uid="{00000000-0005-0000-0000-00004F000000}"/>
    <cellStyle name="20% - uthevingsfarge 1 103 2 2" xfId="3025" xr:uid="{00000000-0005-0000-0000-000050000000}"/>
    <cellStyle name="20% - uthevingsfarge 1 103 2 2 2" xfId="6610" xr:uid="{00000000-0005-0000-0000-000051000000}"/>
    <cellStyle name="20% - uthevingsfarge 1 103 2 3" xfId="3611" xr:uid="{00000000-0005-0000-0000-000052000000}"/>
    <cellStyle name="20% - uthevingsfarge 1 103 2 4" xfId="6305" xr:uid="{00000000-0005-0000-0000-000053000000}"/>
    <cellStyle name="20% - uthevingsfarge 1 103 2 5" xfId="8610" xr:uid="{00000000-0005-0000-0000-000054000000}"/>
    <cellStyle name="20% - uthevingsfarge 1 103 3" xfId="3024" xr:uid="{00000000-0005-0000-0000-000055000000}"/>
    <cellStyle name="20% - uthevingsfarge 1 103 3 2" xfId="6609" xr:uid="{00000000-0005-0000-0000-000056000000}"/>
    <cellStyle name="20% - uthevingsfarge 1 103 4" xfId="4147" xr:uid="{00000000-0005-0000-0000-000057000000}"/>
    <cellStyle name="20% - uthevingsfarge 1 103 5" xfId="6020" xr:uid="{00000000-0005-0000-0000-000058000000}"/>
    <cellStyle name="20% - uthevingsfarge 1 103 6" xfId="8609" xr:uid="{00000000-0005-0000-0000-000059000000}"/>
    <cellStyle name="20% - uthevingsfarge 1 104" xfId="133" xr:uid="{00000000-0005-0000-0000-00005A000000}"/>
    <cellStyle name="20% - uthevingsfarge 1 104 2" xfId="2733" xr:uid="{00000000-0005-0000-0000-00005B000000}"/>
    <cellStyle name="20% - uthevingsfarge 1 104 2 2" xfId="3027" xr:uid="{00000000-0005-0000-0000-00005C000000}"/>
    <cellStyle name="20% - uthevingsfarge 1 104 2 2 2" xfId="6612" xr:uid="{00000000-0005-0000-0000-00005D000000}"/>
    <cellStyle name="20% - uthevingsfarge 1 104 2 3" xfId="3660" xr:uid="{00000000-0005-0000-0000-00005E000000}"/>
    <cellStyle name="20% - uthevingsfarge 1 104 2 4" xfId="6306" xr:uid="{00000000-0005-0000-0000-00005F000000}"/>
    <cellStyle name="20% - uthevingsfarge 1 104 2 5" xfId="8612" xr:uid="{00000000-0005-0000-0000-000060000000}"/>
    <cellStyle name="20% - uthevingsfarge 1 104 3" xfId="3026" xr:uid="{00000000-0005-0000-0000-000061000000}"/>
    <cellStyle name="20% - uthevingsfarge 1 104 3 2" xfId="6611" xr:uid="{00000000-0005-0000-0000-000062000000}"/>
    <cellStyle name="20% - uthevingsfarge 1 104 4" xfId="3657" xr:uid="{00000000-0005-0000-0000-000063000000}"/>
    <cellStyle name="20% - uthevingsfarge 1 104 5" xfId="6021" xr:uid="{00000000-0005-0000-0000-000064000000}"/>
    <cellStyle name="20% - uthevingsfarge 1 104 6" xfId="8611" xr:uid="{00000000-0005-0000-0000-000065000000}"/>
    <cellStyle name="20% - uthevingsfarge 1 105" xfId="134" xr:uid="{00000000-0005-0000-0000-000066000000}"/>
    <cellStyle name="20% - uthevingsfarge 1 105 2" xfId="2734" xr:uid="{00000000-0005-0000-0000-000067000000}"/>
    <cellStyle name="20% - uthevingsfarge 1 105 2 2" xfId="3029" xr:uid="{00000000-0005-0000-0000-000068000000}"/>
    <cellStyle name="20% - uthevingsfarge 1 105 2 2 2" xfId="6614" xr:uid="{00000000-0005-0000-0000-000069000000}"/>
    <cellStyle name="20% - uthevingsfarge 1 105 2 3" xfId="3977" xr:uid="{00000000-0005-0000-0000-00006A000000}"/>
    <cellStyle name="20% - uthevingsfarge 1 105 2 4" xfId="6307" xr:uid="{00000000-0005-0000-0000-00006B000000}"/>
    <cellStyle name="20% - uthevingsfarge 1 105 2 5" xfId="8614" xr:uid="{00000000-0005-0000-0000-00006C000000}"/>
    <cellStyle name="20% - uthevingsfarge 1 105 3" xfId="3028" xr:uid="{00000000-0005-0000-0000-00006D000000}"/>
    <cellStyle name="20% - uthevingsfarge 1 105 3 2" xfId="6613" xr:uid="{00000000-0005-0000-0000-00006E000000}"/>
    <cellStyle name="20% - uthevingsfarge 1 105 4" xfId="3624" xr:uid="{00000000-0005-0000-0000-00006F000000}"/>
    <cellStyle name="20% - uthevingsfarge 1 105 5" xfId="6022" xr:uid="{00000000-0005-0000-0000-000070000000}"/>
    <cellStyle name="20% - uthevingsfarge 1 105 6" xfId="8613" xr:uid="{00000000-0005-0000-0000-000071000000}"/>
    <cellStyle name="20% - uthevingsfarge 1 106" xfId="135" xr:uid="{00000000-0005-0000-0000-000072000000}"/>
    <cellStyle name="20% - uthevingsfarge 1 106 2" xfId="2735" xr:uid="{00000000-0005-0000-0000-000073000000}"/>
    <cellStyle name="20% - uthevingsfarge 1 106 2 2" xfId="3031" xr:uid="{00000000-0005-0000-0000-000074000000}"/>
    <cellStyle name="20% - uthevingsfarge 1 106 2 2 2" xfId="6616" xr:uid="{00000000-0005-0000-0000-000075000000}"/>
    <cellStyle name="20% - uthevingsfarge 1 106 2 3" xfId="3926" xr:uid="{00000000-0005-0000-0000-000076000000}"/>
    <cellStyle name="20% - uthevingsfarge 1 106 2 4" xfId="6308" xr:uid="{00000000-0005-0000-0000-000077000000}"/>
    <cellStyle name="20% - uthevingsfarge 1 106 2 5" xfId="8616" xr:uid="{00000000-0005-0000-0000-000078000000}"/>
    <cellStyle name="20% - uthevingsfarge 1 106 3" xfId="3030" xr:uid="{00000000-0005-0000-0000-000079000000}"/>
    <cellStyle name="20% - uthevingsfarge 1 106 3 2" xfId="6615" xr:uid="{00000000-0005-0000-0000-00007A000000}"/>
    <cellStyle name="20% - uthevingsfarge 1 106 4" xfId="3625" xr:uid="{00000000-0005-0000-0000-00007B000000}"/>
    <cellStyle name="20% - uthevingsfarge 1 106 5" xfId="6023" xr:uid="{00000000-0005-0000-0000-00007C000000}"/>
    <cellStyle name="20% - uthevingsfarge 1 106 6" xfId="8615" xr:uid="{00000000-0005-0000-0000-00007D000000}"/>
    <cellStyle name="20% - uthevingsfarge 1 107" xfId="136" xr:uid="{00000000-0005-0000-0000-00007E000000}"/>
    <cellStyle name="20% - uthevingsfarge 1 107 2" xfId="2736" xr:uid="{00000000-0005-0000-0000-00007F000000}"/>
    <cellStyle name="20% - uthevingsfarge 1 107 2 2" xfId="3033" xr:uid="{00000000-0005-0000-0000-000080000000}"/>
    <cellStyle name="20% - uthevingsfarge 1 107 2 2 2" xfId="6618" xr:uid="{00000000-0005-0000-0000-000081000000}"/>
    <cellStyle name="20% - uthevingsfarge 1 107 2 3" xfId="3757" xr:uid="{00000000-0005-0000-0000-000082000000}"/>
    <cellStyle name="20% - uthevingsfarge 1 107 2 4" xfId="6309" xr:uid="{00000000-0005-0000-0000-000083000000}"/>
    <cellStyle name="20% - uthevingsfarge 1 107 2 5" xfId="8618" xr:uid="{00000000-0005-0000-0000-000084000000}"/>
    <cellStyle name="20% - uthevingsfarge 1 107 3" xfId="3032" xr:uid="{00000000-0005-0000-0000-000085000000}"/>
    <cellStyle name="20% - uthevingsfarge 1 107 3 2" xfId="6617" xr:uid="{00000000-0005-0000-0000-000086000000}"/>
    <cellStyle name="20% - uthevingsfarge 1 107 4" xfId="4047" xr:uid="{00000000-0005-0000-0000-000087000000}"/>
    <cellStyle name="20% - uthevingsfarge 1 107 5" xfId="6024" xr:uid="{00000000-0005-0000-0000-000088000000}"/>
    <cellStyle name="20% - uthevingsfarge 1 107 6" xfId="8617" xr:uid="{00000000-0005-0000-0000-000089000000}"/>
    <cellStyle name="20% - uthevingsfarge 1 108" xfId="137" xr:uid="{00000000-0005-0000-0000-00008A000000}"/>
    <cellStyle name="20% - uthevingsfarge 1 108 2" xfId="2737" xr:uid="{00000000-0005-0000-0000-00008B000000}"/>
    <cellStyle name="20% - uthevingsfarge 1 108 2 2" xfId="3035" xr:uid="{00000000-0005-0000-0000-00008C000000}"/>
    <cellStyle name="20% - uthevingsfarge 1 108 2 2 2" xfId="6620" xr:uid="{00000000-0005-0000-0000-00008D000000}"/>
    <cellStyle name="20% - uthevingsfarge 1 108 2 3" xfId="4067" xr:uid="{00000000-0005-0000-0000-00008E000000}"/>
    <cellStyle name="20% - uthevingsfarge 1 108 2 4" xfId="6310" xr:uid="{00000000-0005-0000-0000-00008F000000}"/>
    <cellStyle name="20% - uthevingsfarge 1 108 2 5" xfId="8620" xr:uid="{00000000-0005-0000-0000-000090000000}"/>
    <cellStyle name="20% - uthevingsfarge 1 108 3" xfId="3034" xr:uid="{00000000-0005-0000-0000-000091000000}"/>
    <cellStyle name="20% - uthevingsfarge 1 108 3 2" xfId="6619" xr:uid="{00000000-0005-0000-0000-000092000000}"/>
    <cellStyle name="20% - uthevingsfarge 1 108 4" xfId="3899" xr:uid="{00000000-0005-0000-0000-000093000000}"/>
    <cellStyle name="20% - uthevingsfarge 1 108 5" xfId="6025" xr:uid="{00000000-0005-0000-0000-000094000000}"/>
    <cellStyle name="20% - uthevingsfarge 1 108 6" xfId="8619" xr:uid="{00000000-0005-0000-0000-000095000000}"/>
    <cellStyle name="20% - uthevingsfarge 1 109" xfId="138" xr:uid="{00000000-0005-0000-0000-000096000000}"/>
    <cellStyle name="20% - uthevingsfarge 1 109 2" xfId="2738" xr:uid="{00000000-0005-0000-0000-000097000000}"/>
    <cellStyle name="20% - uthevingsfarge 1 109 2 2" xfId="3037" xr:uid="{00000000-0005-0000-0000-000098000000}"/>
    <cellStyle name="20% - uthevingsfarge 1 109 2 2 2" xfId="6622" xr:uid="{00000000-0005-0000-0000-000099000000}"/>
    <cellStyle name="20% - uthevingsfarge 1 109 2 3" xfId="4006" xr:uid="{00000000-0005-0000-0000-00009A000000}"/>
    <cellStyle name="20% - uthevingsfarge 1 109 2 4" xfId="6311" xr:uid="{00000000-0005-0000-0000-00009B000000}"/>
    <cellStyle name="20% - uthevingsfarge 1 109 2 5" xfId="8622" xr:uid="{00000000-0005-0000-0000-00009C000000}"/>
    <cellStyle name="20% - uthevingsfarge 1 109 3" xfId="3036" xr:uid="{00000000-0005-0000-0000-00009D000000}"/>
    <cellStyle name="20% - uthevingsfarge 1 109 3 2" xfId="6621" xr:uid="{00000000-0005-0000-0000-00009E000000}"/>
    <cellStyle name="20% - uthevingsfarge 1 109 4" xfId="4144" xr:uid="{00000000-0005-0000-0000-00009F000000}"/>
    <cellStyle name="20% - uthevingsfarge 1 109 5" xfId="6026" xr:uid="{00000000-0005-0000-0000-0000A0000000}"/>
    <cellStyle name="20% - uthevingsfarge 1 109 6" xfId="8621" xr:uid="{00000000-0005-0000-0000-0000A1000000}"/>
    <cellStyle name="20% - uthevingsfarge 1 11" xfId="139" xr:uid="{00000000-0005-0000-0000-0000A2000000}"/>
    <cellStyle name="20% - uthevingsfarge 1 11 2" xfId="140" xr:uid="{00000000-0005-0000-0000-0000A3000000}"/>
    <cellStyle name="20% - uthevingsfarge 1 11 2 2" xfId="5254" xr:uid="{00000000-0005-0000-0000-0000A4000000}"/>
    <cellStyle name="20% - uthevingsfarge 1 11 2 2 2" xfId="7887" xr:uid="{00000000-0005-0000-0000-0000A5000000}"/>
    <cellStyle name="20% - uthevingsfarge 1 11 2 3" xfId="9722" xr:uid="{00000000-0005-0000-0000-0000A6000000}"/>
    <cellStyle name="20% - uthevingsfarge 1 11 3" xfId="4533" xr:uid="{00000000-0005-0000-0000-0000A7000000}"/>
    <cellStyle name="20% - uthevingsfarge 1 11 3 2" xfId="7206" xr:uid="{00000000-0005-0000-0000-0000A8000000}"/>
    <cellStyle name="20% - uthevingsfarge 1 11 4" xfId="9200" xr:uid="{00000000-0005-0000-0000-0000A9000000}"/>
    <cellStyle name="20% - uthevingsfarge 1 110" xfId="6587" xr:uid="{00000000-0005-0000-0000-0000AA000000}"/>
    <cellStyle name="20% - uthevingsfarge 1 111" xfId="8590" xr:uid="{00000000-0005-0000-0000-0000AB000000}"/>
    <cellStyle name="20% - uthevingsfarge 1 12" xfId="141" xr:uid="{00000000-0005-0000-0000-0000AC000000}"/>
    <cellStyle name="20% - uthevingsfarge 1 12 2" xfId="142" xr:uid="{00000000-0005-0000-0000-0000AD000000}"/>
    <cellStyle name="20% - uthevingsfarge 1 12 2 2" xfId="5255" xr:uid="{00000000-0005-0000-0000-0000AE000000}"/>
    <cellStyle name="20% - uthevingsfarge 1 12 2 2 2" xfId="7888" xr:uid="{00000000-0005-0000-0000-0000AF000000}"/>
    <cellStyle name="20% - uthevingsfarge 1 12 2 3" xfId="9985" xr:uid="{00000000-0005-0000-0000-0000B0000000}"/>
    <cellStyle name="20% - uthevingsfarge 1 12 3" xfId="4532" xr:uid="{00000000-0005-0000-0000-0000B1000000}"/>
    <cellStyle name="20% - uthevingsfarge 1 12 3 2" xfId="7205" xr:uid="{00000000-0005-0000-0000-0000B2000000}"/>
    <cellStyle name="20% - uthevingsfarge 1 12 4" xfId="9199" xr:uid="{00000000-0005-0000-0000-0000B3000000}"/>
    <cellStyle name="20% - uthevingsfarge 1 13" xfId="143" xr:uid="{00000000-0005-0000-0000-0000B4000000}"/>
    <cellStyle name="20% - uthevingsfarge 1 13 2" xfId="144" xr:uid="{00000000-0005-0000-0000-0000B5000000}"/>
    <cellStyle name="20% - uthevingsfarge 1 13 2 2" xfId="5256" xr:uid="{00000000-0005-0000-0000-0000B6000000}"/>
    <cellStyle name="20% - uthevingsfarge 1 13 2 2 2" xfId="7889" xr:uid="{00000000-0005-0000-0000-0000B7000000}"/>
    <cellStyle name="20% - uthevingsfarge 1 13 2 3" xfId="9984" xr:uid="{00000000-0005-0000-0000-0000B8000000}"/>
    <cellStyle name="20% - uthevingsfarge 1 13 3" xfId="4531" xr:uid="{00000000-0005-0000-0000-0000B9000000}"/>
    <cellStyle name="20% - uthevingsfarge 1 13 3 2" xfId="7204" xr:uid="{00000000-0005-0000-0000-0000BA000000}"/>
    <cellStyle name="20% - uthevingsfarge 1 13 4" xfId="9989" xr:uid="{00000000-0005-0000-0000-0000BB000000}"/>
    <cellStyle name="20% - uthevingsfarge 1 14" xfId="145" xr:uid="{00000000-0005-0000-0000-0000BC000000}"/>
    <cellStyle name="20% - uthevingsfarge 1 14 2" xfId="146" xr:uid="{00000000-0005-0000-0000-0000BD000000}"/>
    <cellStyle name="20% - uthevingsfarge 1 14 2 2" xfId="5257" xr:uid="{00000000-0005-0000-0000-0000BE000000}"/>
    <cellStyle name="20% - uthevingsfarge 1 14 2 2 2" xfId="7890" xr:uid="{00000000-0005-0000-0000-0000BF000000}"/>
    <cellStyle name="20% - uthevingsfarge 1 14 2 3" xfId="10723" xr:uid="{00000000-0005-0000-0000-0000C0000000}"/>
    <cellStyle name="20% - uthevingsfarge 1 14 3" xfId="4530" xr:uid="{00000000-0005-0000-0000-0000C1000000}"/>
    <cellStyle name="20% - uthevingsfarge 1 14 3 2" xfId="7203" xr:uid="{00000000-0005-0000-0000-0000C2000000}"/>
    <cellStyle name="20% - uthevingsfarge 1 14 4" xfId="9983" xr:uid="{00000000-0005-0000-0000-0000C3000000}"/>
    <cellStyle name="20% - uthevingsfarge 1 15" xfId="147" xr:uid="{00000000-0005-0000-0000-0000C4000000}"/>
    <cellStyle name="20% - uthevingsfarge 1 15 2" xfId="148" xr:uid="{00000000-0005-0000-0000-0000C5000000}"/>
    <cellStyle name="20% - uthevingsfarge 1 15 2 2" xfId="5258" xr:uid="{00000000-0005-0000-0000-0000C6000000}"/>
    <cellStyle name="20% - uthevingsfarge 1 15 2 2 2" xfId="7891" xr:uid="{00000000-0005-0000-0000-0000C7000000}"/>
    <cellStyle name="20% - uthevingsfarge 1 15 2 3" xfId="9721" xr:uid="{00000000-0005-0000-0000-0000C8000000}"/>
    <cellStyle name="20% - uthevingsfarge 1 15 3" xfId="4529" xr:uid="{00000000-0005-0000-0000-0000C9000000}"/>
    <cellStyle name="20% - uthevingsfarge 1 15 3 2" xfId="7202" xr:uid="{00000000-0005-0000-0000-0000CA000000}"/>
    <cellStyle name="20% - uthevingsfarge 1 15 4" xfId="9720" xr:uid="{00000000-0005-0000-0000-0000CB000000}"/>
    <cellStyle name="20% - uthevingsfarge 1 16" xfId="149" xr:uid="{00000000-0005-0000-0000-0000CC000000}"/>
    <cellStyle name="20% - uthevingsfarge 1 16 2" xfId="150" xr:uid="{00000000-0005-0000-0000-0000CD000000}"/>
    <cellStyle name="20% - uthevingsfarge 1 16 2 2" xfId="5259" xr:uid="{00000000-0005-0000-0000-0000CE000000}"/>
    <cellStyle name="20% - uthevingsfarge 1 16 2 2 2" xfId="7892" xr:uid="{00000000-0005-0000-0000-0000CF000000}"/>
    <cellStyle name="20% - uthevingsfarge 1 16 2 3" xfId="9719" xr:uid="{00000000-0005-0000-0000-0000D0000000}"/>
    <cellStyle name="20% - uthevingsfarge 1 16 3" xfId="4528" xr:uid="{00000000-0005-0000-0000-0000D1000000}"/>
    <cellStyle name="20% - uthevingsfarge 1 16 3 2" xfId="7201" xr:uid="{00000000-0005-0000-0000-0000D2000000}"/>
    <cellStyle name="20% - uthevingsfarge 1 16 4" xfId="10722" xr:uid="{00000000-0005-0000-0000-0000D3000000}"/>
    <cellStyle name="20% - uthevingsfarge 1 17" xfId="151" xr:uid="{00000000-0005-0000-0000-0000D4000000}"/>
    <cellStyle name="20% - uthevingsfarge 1 17 2" xfId="152" xr:uid="{00000000-0005-0000-0000-0000D5000000}"/>
    <cellStyle name="20% - uthevingsfarge 1 17 2 2" xfId="5260" xr:uid="{00000000-0005-0000-0000-0000D6000000}"/>
    <cellStyle name="20% - uthevingsfarge 1 17 2 2 2" xfId="7893" xr:uid="{00000000-0005-0000-0000-0000D7000000}"/>
    <cellStyle name="20% - uthevingsfarge 1 17 2 3" xfId="10729" xr:uid="{00000000-0005-0000-0000-0000D8000000}"/>
    <cellStyle name="20% - uthevingsfarge 1 17 3" xfId="4527" xr:uid="{00000000-0005-0000-0000-0000D9000000}"/>
    <cellStyle name="20% - uthevingsfarge 1 17 3 2" xfId="7200" xr:uid="{00000000-0005-0000-0000-0000DA000000}"/>
    <cellStyle name="20% - uthevingsfarge 1 17 4" xfId="9982" xr:uid="{00000000-0005-0000-0000-0000DB000000}"/>
    <cellStyle name="20% - uthevingsfarge 1 18" xfId="153" xr:uid="{00000000-0005-0000-0000-0000DC000000}"/>
    <cellStyle name="20% - uthevingsfarge 1 18 2" xfId="154" xr:uid="{00000000-0005-0000-0000-0000DD000000}"/>
    <cellStyle name="20% - uthevingsfarge 1 18 2 2" xfId="5261" xr:uid="{00000000-0005-0000-0000-0000DE000000}"/>
    <cellStyle name="20% - uthevingsfarge 1 18 2 2 2" xfId="7894" xr:uid="{00000000-0005-0000-0000-0000DF000000}"/>
    <cellStyle name="20% - uthevingsfarge 1 18 2 3" xfId="10725" xr:uid="{00000000-0005-0000-0000-0000E0000000}"/>
    <cellStyle name="20% - uthevingsfarge 1 18 3" xfId="4526" xr:uid="{00000000-0005-0000-0000-0000E1000000}"/>
    <cellStyle name="20% - uthevingsfarge 1 18 3 2" xfId="7199" xr:uid="{00000000-0005-0000-0000-0000E2000000}"/>
    <cellStyle name="20% - uthevingsfarge 1 18 4" xfId="10724" xr:uid="{00000000-0005-0000-0000-0000E3000000}"/>
    <cellStyle name="20% - uthevingsfarge 1 19" xfId="155" xr:uid="{00000000-0005-0000-0000-0000E4000000}"/>
    <cellStyle name="20% - uthevingsfarge 1 19 2" xfId="156" xr:uid="{00000000-0005-0000-0000-0000E5000000}"/>
    <cellStyle name="20% - uthevingsfarge 1 19 2 2" xfId="5262" xr:uid="{00000000-0005-0000-0000-0000E6000000}"/>
    <cellStyle name="20% - uthevingsfarge 1 19 2 2 2" xfId="7895" xr:uid="{00000000-0005-0000-0000-0000E7000000}"/>
    <cellStyle name="20% - uthevingsfarge 1 19 2 3" xfId="10308" xr:uid="{00000000-0005-0000-0000-0000E8000000}"/>
    <cellStyle name="20% - uthevingsfarge 1 19 3" xfId="4525" xr:uid="{00000000-0005-0000-0000-0000E9000000}"/>
    <cellStyle name="20% - uthevingsfarge 1 19 3 2" xfId="7198" xr:uid="{00000000-0005-0000-0000-0000EA000000}"/>
    <cellStyle name="20% - uthevingsfarge 1 19 4" xfId="10459" xr:uid="{00000000-0005-0000-0000-0000EB000000}"/>
    <cellStyle name="20% - uthevingsfarge 1 2" xfId="61" xr:uid="{00000000-0005-0000-0000-0000EC000000}"/>
    <cellStyle name="20% - uthevingsfarge 1 2 2" xfId="157" xr:uid="{00000000-0005-0000-0000-0000ED000000}"/>
    <cellStyle name="20% - uthevingsfarge 1 2 2 2" xfId="5263" xr:uid="{00000000-0005-0000-0000-0000EE000000}"/>
    <cellStyle name="20% - uthevingsfarge 1 2 2 2 2" xfId="7896" xr:uid="{00000000-0005-0000-0000-0000EF000000}"/>
    <cellStyle name="20% - uthevingsfarge 1 2 2 3" xfId="9959" xr:uid="{00000000-0005-0000-0000-0000F0000000}"/>
    <cellStyle name="20% - uthevingsfarge 1 2 3" xfId="4524" xr:uid="{00000000-0005-0000-0000-0000F1000000}"/>
    <cellStyle name="20% - uthevingsfarge 1 2 3 2" xfId="7197" xr:uid="{00000000-0005-0000-0000-0000F2000000}"/>
    <cellStyle name="20% - uthevingsfarge 1 2 4" xfId="9868" xr:uid="{00000000-0005-0000-0000-0000F3000000}"/>
    <cellStyle name="20% - uthevingsfarge 1 20" xfId="158" xr:uid="{00000000-0005-0000-0000-0000F4000000}"/>
    <cellStyle name="20% - uthevingsfarge 1 20 2" xfId="159" xr:uid="{00000000-0005-0000-0000-0000F5000000}"/>
    <cellStyle name="20% - uthevingsfarge 1 20 2 2" xfId="5264" xr:uid="{00000000-0005-0000-0000-0000F6000000}"/>
    <cellStyle name="20% - uthevingsfarge 1 20 2 2 2" xfId="7897" xr:uid="{00000000-0005-0000-0000-0000F7000000}"/>
    <cellStyle name="20% - uthevingsfarge 1 20 2 3" xfId="10307" xr:uid="{00000000-0005-0000-0000-0000F8000000}"/>
    <cellStyle name="20% - uthevingsfarge 1 20 3" xfId="4523" xr:uid="{00000000-0005-0000-0000-0000F9000000}"/>
    <cellStyle name="20% - uthevingsfarge 1 20 3 2" xfId="7196" xr:uid="{00000000-0005-0000-0000-0000FA000000}"/>
    <cellStyle name="20% - uthevingsfarge 1 20 4" xfId="10458" xr:uid="{00000000-0005-0000-0000-0000FB000000}"/>
    <cellStyle name="20% - uthevingsfarge 1 21" xfId="160" xr:uid="{00000000-0005-0000-0000-0000FC000000}"/>
    <cellStyle name="20% - uthevingsfarge 1 21 2" xfId="161" xr:uid="{00000000-0005-0000-0000-0000FD000000}"/>
    <cellStyle name="20% - uthevingsfarge 1 21 2 2" xfId="5265" xr:uid="{00000000-0005-0000-0000-0000FE000000}"/>
    <cellStyle name="20% - uthevingsfarge 1 21 2 2 2" xfId="7898" xr:uid="{00000000-0005-0000-0000-0000FF000000}"/>
    <cellStyle name="20% - uthevingsfarge 1 21 2 3" xfId="9958" xr:uid="{00000000-0005-0000-0000-000000010000}"/>
    <cellStyle name="20% - uthevingsfarge 1 21 3" xfId="4522" xr:uid="{00000000-0005-0000-0000-000001010000}"/>
    <cellStyle name="20% - uthevingsfarge 1 21 3 2" xfId="7195" xr:uid="{00000000-0005-0000-0000-000002010000}"/>
    <cellStyle name="20% - uthevingsfarge 1 21 4" xfId="9867" xr:uid="{00000000-0005-0000-0000-000003010000}"/>
    <cellStyle name="20% - uthevingsfarge 1 22" xfId="162" xr:uid="{00000000-0005-0000-0000-000004010000}"/>
    <cellStyle name="20% - uthevingsfarge 1 22 2" xfId="163" xr:uid="{00000000-0005-0000-0000-000005010000}"/>
    <cellStyle name="20% - uthevingsfarge 1 22 2 2" xfId="5266" xr:uid="{00000000-0005-0000-0000-000006010000}"/>
    <cellStyle name="20% - uthevingsfarge 1 22 2 2 2" xfId="7899" xr:uid="{00000000-0005-0000-0000-000007010000}"/>
    <cellStyle name="20% - uthevingsfarge 1 22 2 3" xfId="10306" xr:uid="{00000000-0005-0000-0000-000008010000}"/>
    <cellStyle name="20% - uthevingsfarge 1 22 3" xfId="4521" xr:uid="{00000000-0005-0000-0000-000009010000}"/>
    <cellStyle name="20% - uthevingsfarge 1 22 3 2" xfId="7194" xr:uid="{00000000-0005-0000-0000-00000A010000}"/>
    <cellStyle name="20% - uthevingsfarge 1 22 4" xfId="10457" xr:uid="{00000000-0005-0000-0000-00000B010000}"/>
    <cellStyle name="20% - uthevingsfarge 1 23" xfId="164" xr:uid="{00000000-0005-0000-0000-00000C010000}"/>
    <cellStyle name="20% - uthevingsfarge 1 23 2" xfId="165" xr:uid="{00000000-0005-0000-0000-00000D010000}"/>
    <cellStyle name="20% - uthevingsfarge 1 23 2 2" xfId="5267" xr:uid="{00000000-0005-0000-0000-00000E010000}"/>
    <cellStyle name="20% - uthevingsfarge 1 23 2 2 2" xfId="7900" xr:uid="{00000000-0005-0000-0000-00000F010000}"/>
    <cellStyle name="20% - uthevingsfarge 1 23 2 3" xfId="9957" xr:uid="{00000000-0005-0000-0000-000010010000}"/>
    <cellStyle name="20% - uthevingsfarge 1 23 3" xfId="4520" xr:uid="{00000000-0005-0000-0000-000011010000}"/>
    <cellStyle name="20% - uthevingsfarge 1 23 3 2" xfId="7193" xr:uid="{00000000-0005-0000-0000-000012010000}"/>
    <cellStyle name="20% - uthevingsfarge 1 23 4" xfId="9866" xr:uid="{00000000-0005-0000-0000-000013010000}"/>
    <cellStyle name="20% - uthevingsfarge 1 24" xfId="166" xr:uid="{00000000-0005-0000-0000-000014010000}"/>
    <cellStyle name="20% - uthevingsfarge 1 24 2" xfId="167" xr:uid="{00000000-0005-0000-0000-000015010000}"/>
    <cellStyle name="20% - uthevingsfarge 1 24 2 2" xfId="5268" xr:uid="{00000000-0005-0000-0000-000016010000}"/>
    <cellStyle name="20% - uthevingsfarge 1 24 2 2 2" xfId="7901" xr:uid="{00000000-0005-0000-0000-000017010000}"/>
    <cellStyle name="20% - uthevingsfarge 1 24 2 3" xfId="10305" xr:uid="{00000000-0005-0000-0000-000018010000}"/>
    <cellStyle name="20% - uthevingsfarge 1 24 3" xfId="4519" xr:uid="{00000000-0005-0000-0000-000019010000}"/>
    <cellStyle name="20% - uthevingsfarge 1 24 3 2" xfId="7192" xr:uid="{00000000-0005-0000-0000-00001A010000}"/>
    <cellStyle name="20% - uthevingsfarge 1 24 4" xfId="10456" xr:uid="{00000000-0005-0000-0000-00001B010000}"/>
    <cellStyle name="20% - uthevingsfarge 1 25" xfId="168" xr:uid="{00000000-0005-0000-0000-00001C010000}"/>
    <cellStyle name="20% - uthevingsfarge 1 25 2" xfId="169" xr:uid="{00000000-0005-0000-0000-00001D010000}"/>
    <cellStyle name="20% - uthevingsfarge 1 25 2 2" xfId="5269" xr:uid="{00000000-0005-0000-0000-00001E010000}"/>
    <cellStyle name="20% - uthevingsfarge 1 25 2 2 2" xfId="7902" xr:uid="{00000000-0005-0000-0000-00001F010000}"/>
    <cellStyle name="20% - uthevingsfarge 1 25 2 3" xfId="9956" xr:uid="{00000000-0005-0000-0000-000020010000}"/>
    <cellStyle name="20% - uthevingsfarge 1 25 3" xfId="4518" xr:uid="{00000000-0005-0000-0000-000021010000}"/>
    <cellStyle name="20% - uthevingsfarge 1 25 3 2" xfId="7191" xr:uid="{00000000-0005-0000-0000-000022010000}"/>
    <cellStyle name="20% - uthevingsfarge 1 25 4" xfId="9865" xr:uid="{00000000-0005-0000-0000-000023010000}"/>
    <cellStyle name="20% - uthevingsfarge 1 26" xfId="170" xr:uid="{00000000-0005-0000-0000-000024010000}"/>
    <cellStyle name="20% - uthevingsfarge 1 26 2" xfId="171" xr:uid="{00000000-0005-0000-0000-000025010000}"/>
    <cellStyle name="20% - uthevingsfarge 1 26 2 2" xfId="5270" xr:uid="{00000000-0005-0000-0000-000026010000}"/>
    <cellStyle name="20% - uthevingsfarge 1 26 2 2 2" xfId="7903" xr:uid="{00000000-0005-0000-0000-000027010000}"/>
    <cellStyle name="20% - uthevingsfarge 1 26 2 3" xfId="10304" xr:uid="{00000000-0005-0000-0000-000028010000}"/>
    <cellStyle name="20% - uthevingsfarge 1 26 3" xfId="4517" xr:uid="{00000000-0005-0000-0000-000029010000}"/>
    <cellStyle name="20% - uthevingsfarge 1 26 3 2" xfId="7190" xr:uid="{00000000-0005-0000-0000-00002A010000}"/>
    <cellStyle name="20% - uthevingsfarge 1 26 4" xfId="10455" xr:uid="{00000000-0005-0000-0000-00002B010000}"/>
    <cellStyle name="20% - uthevingsfarge 1 27" xfId="172" xr:uid="{00000000-0005-0000-0000-00002C010000}"/>
    <cellStyle name="20% - uthevingsfarge 1 27 2" xfId="173" xr:uid="{00000000-0005-0000-0000-00002D010000}"/>
    <cellStyle name="20% - uthevingsfarge 1 27 2 2" xfId="5271" xr:uid="{00000000-0005-0000-0000-00002E010000}"/>
    <cellStyle name="20% - uthevingsfarge 1 27 2 2 2" xfId="7904" xr:uid="{00000000-0005-0000-0000-00002F010000}"/>
    <cellStyle name="20% - uthevingsfarge 1 27 2 3" xfId="9932" xr:uid="{00000000-0005-0000-0000-000030010000}"/>
    <cellStyle name="20% - uthevingsfarge 1 27 3" xfId="4516" xr:uid="{00000000-0005-0000-0000-000031010000}"/>
    <cellStyle name="20% - uthevingsfarge 1 27 3 2" xfId="7189" xr:uid="{00000000-0005-0000-0000-000032010000}"/>
    <cellStyle name="20% - uthevingsfarge 1 27 4" xfId="9864" xr:uid="{00000000-0005-0000-0000-000033010000}"/>
    <cellStyle name="20% - uthevingsfarge 1 28" xfId="174" xr:uid="{00000000-0005-0000-0000-000034010000}"/>
    <cellStyle name="20% - uthevingsfarge 1 28 2" xfId="175" xr:uid="{00000000-0005-0000-0000-000035010000}"/>
    <cellStyle name="20% - uthevingsfarge 1 28 2 2" xfId="5272" xr:uid="{00000000-0005-0000-0000-000036010000}"/>
    <cellStyle name="20% - uthevingsfarge 1 28 2 2 2" xfId="7905" xr:uid="{00000000-0005-0000-0000-000037010000}"/>
    <cellStyle name="20% - uthevingsfarge 1 28 2 3" xfId="10303" xr:uid="{00000000-0005-0000-0000-000038010000}"/>
    <cellStyle name="20% - uthevingsfarge 1 28 3" xfId="4515" xr:uid="{00000000-0005-0000-0000-000039010000}"/>
    <cellStyle name="20% - uthevingsfarge 1 28 3 2" xfId="7188" xr:uid="{00000000-0005-0000-0000-00003A010000}"/>
    <cellStyle name="20% - uthevingsfarge 1 28 4" xfId="10454" xr:uid="{00000000-0005-0000-0000-00003B010000}"/>
    <cellStyle name="20% - uthevingsfarge 1 29" xfId="176" xr:uid="{00000000-0005-0000-0000-00003C010000}"/>
    <cellStyle name="20% - uthevingsfarge 1 29 2" xfId="177" xr:uid="{00000000-0005-0000-0000-00003D010000}"/>
    <cellStyle name="20% - uthevingsfarge 1 29 2 2" xfId="5273" xr:uid="{00000000-0005-0000-0000-00003E010000}"/>
    <cellStyle name="20% - uthevingsfarge 1 29 2 2 2" xfId="7906" xr:uid="{00000000-0005-0000-0000-00003F010000}"/>
    <cellStyle name="20% - uthevingsfarge 1 29 2 3" xfId="9872" xr:uid="{00000000-0005-0000-0000-000040010000}"/>
    <cellStyle name="20% - uthevingsfarge 1 29 3" xfId="4514" xr:uid="{00000000-0005-0000-0000-000041010000}"/>
    <cellStyle name="20% - uthevingsfarge 1 29 3 2" xfId="7187" xr:uid="{00000000-0005-0000-0000-000042010000}"/>
    <cellStyle name="20% - uthevingsfarge 1 29 4" xfId="9863" xr:uid="{00000000-0005-0000-0000-000043010000}"/>
    <cellStyle name="20% - uthevingsfarge 1 3" xfId="178" xr:uid="{00000000-0005-0000-0000-000044010000}"/>
    <cellStyle name="20% - uthevingsfarge 1 3 2" xfId="179" xr:uid="{00000000-0005-0000-0000-000045010000}"/>
    <cellStyle name="20% - uthevingsfarge 1 3 2 2" xfId="5274" xr:uid="{00000000-0005-0000-0000-000046010000}"/>
    <cellStyle name="20% - uthevingsfarge 1 3 2 2 2" xfId="7907" xr:uid="{00000000-0005-0000-0000-000047010000}"/>
    <cellStyle name="20% - uthevingsfarge 1 3 2 3" xfId="10302" xr:uid="{00000000-0005-0000-0000-000048010000}"/>
    <cellStyle name="20% - uthevingsfarge 1 3 3" xfId="4513" xr:uid="{00000000-0005-0000-0000-000049010000}"/>
    <cellStyle name="20% - uthevingsfarge 1 3 3 2" xfId="7186" xr:uid="{00000000-0005-0000-0000-00004A010000}"/>
    <cellStyle name="20% - uthevingsfarge 1 3 4" xfId="10453" xr:uid="{00000000-0005-0000-0000-00004B010000}"/>
    <cellStyle name="20% - uthevingsfarge 1 30" xfId="180" xr:uid="{00000000-0005-0000-0000-00004C010000}"/>
    <cellStyle name="20% - uthevingsfarge 1 30 2" xfId="181" xr:uid="{00000000-0005-0000-0000-00004D010000}"/>
    <cellStyle name="20% - uthevingsfarge 1 30 2 2" xfId="5275" xr:uid="{00000000-0005-0000-0000-00004E010000}"/>
    <cellStyle name="20% - uthevingsfarge 1 30 2 2 2" xfId="7908" xr:uid="{00000000-0005-0000-0000-00004F010000}"/>
    <cellStyle name="20% - uthevingsfarge 1 30 2 3" xfId="9873" xr:uid="{00000000-0005-0000-0000-000050010000}"/>
    <cellStyle name="20% - uthevingsfarge 1 30 3" xfId="4512" xr:uid="{00000000-0005-0000-0000-000051010000}"/>
    <cellStyle name="20% - uthevingsfarge 1 30 3 2" xfId="7185" xr:uid="{00000000-0005-0000-0000-000052010000}"/>
    <cellStyle name="20% - uthevingsfarge 1 30 4" xfId="9862" xr:uid="{00000000-0005-0000-0000-000053010000}"/>
    <cellStyle name="20% - uthevingsfarge 1 31" xfId="182" xr:uid="{00000000-0005-0000-0000-000054010000}"/>
    <cellStyle name="20% - uthevingsfarge 1 31 2" xfId="183" xr:uid="{00000000-0005-0000-0000-000055010000}"/>
    <cellStyle name="20% - uthevingsfarge 1 31 2 2" xfId="5276" xr:uid="{00000000-0005-0000-0000-000056010000}"/>
    <cellStyle name="20% - uthevingsfarge 1 31 2 2 2" xfId="7909" xr:uid="{00000000-0005-0000-0000-000057010000}"/>
    <cellStyle name="20% - uthevingsfarge 1 31 2 3" xfId="10301" xr:uid="{00000000-0005-0000-0000-000058010000}"/>
    <cellStyle name="20% - uthevingsfarge 1 31 3" xfId="4555" xr:uid="{00000000-0005-0000-0000-000059010000}"/>
    <cellStyle name="20% - uthevingsfarge 1 31 3 2" xfId="7208" xr:uid="{00000000-0005-0000-0000-00005A010000}"/>
    <cellStyle name="20% - uthevingsfarge 1 31 4" xfId="10452" xr:uid="{00000000-0005-0000-0000-00005B010000}"/>
    <cellStyle name="20% - uthevingsfarge 1 32" xfId="184" xr:uid="{00000000-0005-0000-0000-00005C010000}"/>
    <cellStyle name="20% - uthevingsfarge 1 32 2" xfId="185" xr:uid="{00000000-0005-0000-0000-00005D010000}"/>
    <cellStyle name="20% - uthevingsfarge 1 32 2 2" xfId="5277" xr:uid="{00000000-0005-0000-0000-00005E010000}"/>
    <cellStyle name="20% - uthevingsfarge 1 32 2 2 2" xfId="7910" xr:uid="{00000000-0005-0000-0000-00005F010000}"/>
    <cellStyle name="20% - uthevingsfarge 1 32 2 3" xfId="9874" xr:uid="{00000000-0005-0000-0000-000060010000}"/>
    <cellStyle name="20% - uthevingsfarge 1 32 3" xfId="4556" xr:uid="{00000000-0005-0000-0000-000061010000}"/>
    <cellStyle name="20% - uthevingsfarge 1 32 3 2" xfId="7209" xr:uid="{00000000-0005-0000-0000-000062010000}"/>
    <cellStyle name="20% - uthevingsfarge 1 32 4" xfId="9861" xr:uid="{00000000-0005-0000-0000-000063010000}"/>
    <cellStyle name="20% - uthevingsfarge 1 33" xfId="186" xr:uid="{00000000-0005-0000-0000-000064010000}"/>
    <cellStyle name="20% - uthevingsfarge 1 33 2" xfId="187" xr:uid="{00000000-0005-0000-0000-000065010000}"/>
    <cellStyle name="20% - uthevingsfarge 1 33 2 2" xfId="5278" xr:uid="{00000000-0005-0000-0000-000066010000}"/>
    <cellStyle name="20% - uthevingsfarge 1 33 2 2 2" xfId="7911" xr:uid="{00000000-0005-0000-0000-000067010000}"/>
    <cellStyle name="20% - uthevingsfarge 1 33 2 3" xfId="10300" xr:uid="{00000000-0005-0000-0000-000068010000}"/>
    <cellStyle name="20% - uthevingsfarge 1 33 3" xfId="4557" xr:uid="{00000000-0005-0000-0000-000069010000}"/>
    <cellStyle name="20% - uthevingsfarge 1 33 3 2" xfId="7210" xr:uid="{00000000-0005-0000-0000-00006A010000}"/>
    <cellStyle name="20% - uthevingsfarge 1 33 4" xfId="10451" xr:uid="{00000000-0005-0000-0000-00006B010000}"/>
    <cellStyle name="20% - uthevingsfarge 1 34" xfId="188" xr:uid="{00000000-0005-0000-0000-00006C010000}"/>
    <cellStyle name="20% - uthevingsfarge 1 34 2" xfId="189" xr:uid="{00000000-0005-0000-0000-00006D010000}"/>
    <cellStyle name="20% - uthevingsfarge 1 34 2 2" xfId="5279" xr:uid="{00000000-0005-0000-0000-00006E010000}"/>
    <cellStyle name="20% - uthevingsfarge 1 34 2 2 2" xfId="7912" xr:uid="{00000000-0005-0000-0000-00006F010000}"/>
    <cellStyle name="20% - uthevingsfarge 1 34 2 3" xfId="9927" xr:uid="{00000000-0005-0000-0000-000070010000}"/>
    <cellStyle name="20% - uthevingsfarge 1 34 3" xfId="4558" xr:uid="{00000000-0005-0000-0000-000071010000}"/>
    <cellStyle name="20% - uthevingsfarge 1 34 3 2" xfId="7211" xr:uid="{00000000-0005-0000-0000-000072010000}"/>
    <cellStyle name="20% - uthevingsfarge 1 34 4" xfId="9860" xr:uid="{00000000-0005-0000-0000-000073010000}"/>
    <cellStyle name="20% - uthevingsfarge 1 35" xfId="190" xr:uid="{00000000-0005-0000-0000-000074010000}"/>
    <cellStyle name="20% - uthevingsfarge 1 35 2" xfId="191" xr:uid="{00000000-0005-0000-0000-000075010000}"/>
    <cellStyle name="20% - uthevingsfarge 1 35 2 2" xfId="5280" xr:uid="{00000000-0005-0000-0000-000076010000}"/>
    <cellStyle name="20% - uthevingsfarge 1 35 2 2 2" xfId="7913" xr:uid="{00000000-0005-0000-0000-000077010000}"/>
    <cellStyle name="20% - uthevingsfarge 1 35 2 3" xfId="10461" xr:uid="{00000000-0005-0000-0000-000078010000}"/>
    <cellStyle name="20% - uthevingsfarge 1 35 3" xfId="4559" xr:uid="{00000000-0005-0000-0000-000079010000}"/>
    <cellStyle name="20% - uthevingsfarge 1 35 3 2" xfId="7212" xr:uid="{00000000-0005-0000-0000-00007A010000}"/>
    <cellStyle name="20% - uthevingsfarge 1 35 4" xfId="10552" xr:uid="{00000000-0005-0000-0000-00007B010000}"/>
    <cellStyle name="20% - uthevingsfarge 1 36" xfId="192" xr:uid="{00000000-0005-0000-0000-00007C010000}"/>
    <cellStyle name="20% - uthevingsfarge 1 36 2" xfId="193" xr:uid="{00000000-0005-0000-0000-00007D010000}"/>
    <cellStyle name="20% - uthevingsfarge 1 36 2 2" xfId="5281" xr:uid="{00000000-0005-0000-0000-00007E010000}"/>
    <cellStyle name="20% - uthevingsfarge 1 36 2 2 2" xfId="7914" xr:uid="{00000000-0005-0000-0000-00007F010000}"/>
    <cellStyle name="20% - uthevingsfarge 1 36 2 3" xfId="10649" xr:uid="{00000000-0005-0000-0000-000080010000}"/>
    <cellStyle name="20% - uthevingsfarge 1 36 3" xfId="4560" xr:uid="{00000000-0005-0000-0000-000081010000}"/>
    <cellStyle name="20% - uthevingsfarge 1 36 3 2" xfId="7213" xr:uid="{00000000-0005-0000-0000-000082010000}"/>
    <cellStyle name="20% - uthevingsfarge 1 36 4" xfId="9718" xr:uid="{00000000-0005-0000-0000-000083010000}"/>
    <cellStyle name="20% - uthevingsfarge 1 37" xfId="194" xr:uid="{00000000-0005-0000-0000-000084010000}"/>
    <cellStyle name="20% - uthevingsfarge 1 37 2" xfId="195" xr:uid="{00000000-0005-0000-0000-000085010000}"/>
    <cellStyle name="20% - uthevingsfarge 1 37 2 2" xfId="5282" xr:uid="{00000000-0005-0000-0000-000086010000}"/>
    <cellStyle name="20% - uthevingsfarge 1 37 2 2 2" xfId="7915" xr:uid="{00000000-0005-0000-0000-000087010000}"/>
    <cellStyle name="20% - uthevingsfarge 1 37 2 3" xfId="9717" xr:uid="{00000000-0005-0000-0000-000088010000}"/>
    <cellStyle name="20% - uthevingsfarge 1 37 3" xfId="4561" xr:uid="{00000000-0005-0000-0000-000089010000}"/>
    <cellStyle name="20% - uthevingsfarge 1 37 3 2" xfId="7214" xr:uid="{00000000-0005-0000-0000-00008A010000}"/>
    <cellStyle name="20% - uthevingsfarge 1 37 4" xfId="9716" xr:uid="{00000000-0005-0000-0000-00008B010000}"/>
    <cellStyle name="20% - uthevingsfarge 1 38" xfId="196" xr:uid="{00000000-0005-0000-0000-00008C010000}"/>
    <cellStyle name="20% - uthevingsfarge 1 38 2" xfId="197" xr:uid="{00000000-0005-0000-0000-00008D010000}"/>
    <cellStyle name="20% - uthevingsfarge 1 38 2 2" xfId="5283" xr:uid="{00000000-0005-0000-0000-00008E010000}"/>
    <cellStyle name="20% - uthevingsfarge 1 38 2 2 2" xfId="7916" xr:uid="{00000000-0005-0000-0000-00008F010000}"/>
    <cellStyle name="20% - uthevingsfarge 1 38 2 3" xfId="9715" xr:uid="{00000000-0005-0000-0000-000090010000}"/>
    <cellStyle name="20% - uthevingsfarge 1 38 3" xfId="4562" xr:uid="{00000000-0005-0000-0000-000091010000}"/>
    <cellStyle name="20% - uthevingsfarge 1 38 3 2" xfId="7215" xr:uid="{00000000-0005-0000-0000-000092010000}"/>
    <cellStyle name="20% - uthevingsfarge 1 38 4" xfId="9992" xr:uid="{00000000-0005-0000-0000-000093010000}"/>
    <cellStyle name="20% - uthevingsfarge 1 39" xfId="198" xr:uid="{00000000-0005-0000-0000-000094010000}"/>
    <cellStyle name="20% - uthevingsfarge 1 39 2" xfId="199" xr:uid="{00000000-0005-0000-0000-000095010000}"/>
    <cellStyle name="20% - uthevingsfarge 1 39 2 2" xfId="5284" xr:uid="{00000000-0005-0000-0000-000096010000}"/>
    <cellStyle name="20% - uthevingsfarge 1 39 2 2 2" xfId="7917" xr:uid="{00000000-0005-0000-0000-000097010000}"/>
    <cellStyle name="20% - uthevingsfarge 1 39 2 3" xfId="9714" xr:uid="{00000000-0005-0000-0000-000098010000}"/>
    <cellStyle name="20% - uthevingsfarge 1 39 3" xfId="4563" xr:uid="{00000000-0005-0000-0000-000099010000}"/>
    <cellStyle name="20% - uthevingsfarge 1 39 3 2" xfId="7216" xr:uid="{00000000-0005-0000-0000-00009A010000}"/>
    <cellStyle name="20% - uthevingsfarge 1 39 4" xfId="9223" xr:uid="{00000000-0005-0000-0000-00009B010000}"/>
    <cellStyle name="20% - uthevingsfarge 1 4" xfId="200" xr:uid="{00000000-0005-0000-0000-00009C010000}"/>
    <cellStyle name="20% - uthevingsfarge 1 4 2" xfId="201" xr:uid="{00000000-0005-0000-0000-00009D010000}"/>
    <cellStyle name="20% - uthevingsfarge 1 4 2 2" xfId="5285" xr:uid="{00000000-0005-0000-0000-00009E010000}"/>
    <cellStyle name="20% - uthevingsfarge 1 4 2 2 2" xfId="7918" xr:uid="{00000000-0005-0000-0000-00009F010000}"/>
    <cellStyle name="20% - uthevingsfarge 1 4 2 3" xfId="9713" xr:uid="{00000000-0005-0000-0000-0000A0010000}"/>
    <cellStyle name="20% - uthevingsfarge 1 4 3" xfId="4564" xr:uid="{00000000-0005-0000-0000-0000A1010000}"/>
    <cellStyle name="20% - uthevingsfarge 1 4 3 2" xfId="7217" xr:uid="{00000000-0005-0000-0000-0000A2010000}"/>
    <cellStyle name="20% - uthevingsfarge 1 4 4" xfId="9712" xr:uid="{00000000-0005-0000-0000-0000A3010000}"/>
    <cellStyle name="20% - uthevingsfarge 1 40" xfId="202" xr:uid="{00000000-0005-0000-0000-0000A4010000}"/>
    <cellStyle name="20% - uthevingsfarge 1 40 2" xfId="203" xr:uid="{00000000-0005-0000-0000-0000A5010000}"/>
    <cellStyle name="20% - uthevingsfarge 1 40 2 2" xfId="5286" xr:uid="{00000000-0005-0000-0000-0000A6010000}"/>
    <cellStyle name="20% - uthevingsfarge 1 40 2 2 2" xfId="7919" xr:uid="{00000000-0005-0000-0000-0000A7010000}"/>
    <cellStyle name="20% - uthevingsfarge 1 40 2 3" xfId="9711" xr:uid="{00000000-0005-0000-0000-0000A8010000}"/>
    <cellStyle name="20% - uthevingsfarge 1 40 3" xfId="4565" xr:uid="{00000000-0005-0000-0000-0000A9010000}"/>
    <cellStyle name="20% - uthevingsfarge 1 40 3 2" xfId="7218" xr:uid="{00000000-0005-0000-0000-0000AA010000}"/>
    <cellStyle name="20% - uthevingsfarge 1 40 4" xfId="9710" xr:uid="{00000000-0005-0000-0000-0000AB010000}"/>
    <cellStyle name="20% - uthevingsfarge 1 41" xfId="204" xr:uid="{00000000-0005-0000-0000-0000AC010000}"/>
    <cellStyle name="20% - uthevingsfarge 1 41 2" xfId="205" xr:uid="{00000000-0005-0000-0000-0000AD010000}"/>
    <cellStyle name="20% - uthevingsfarge 1 41 2 2" xfId="5287" xr:uid="{00000000-0005-0000-0000-0000AE010000}"/>
    <cellStyle name="20% - uthevingsfarge 1 41 2 2 2" xfId="7920" xr:uid="{00000000-0005-0000-0000-0000AF010000}"/>
    <cellStyle name="20% - uthevingsfarge 1 41 2 3" xfId="9990" xr:uid="{00000000-0005-0000-0000-0000B0010000}"/>
    <cellStyle name="20% - uthevingsfarge 1 41 3" xfId="4566" xr:uid="{00000000-0005-0000-0000-0000B1010000}"/>
    <cellStyle name="20% - uthevingsfarge 1 41 3 2" xfId="7219" xr:uid="{00000000-0005-0000-0000-0000B2010000}"/>
    <cellStyle name="20% - uthevingsfarge 1 41 4" xfId="10130" xr:uid="{00000000-0005-0000-0000-0000B3010000}"/>
    <cellStyle name="20% - uthevingsfarge 1 42" xfId="206" xr:uid="{00000000-0005-0000-0000-0000B4010000}"/>
    <cellStyle name="20% - uthevingsfarge 1 42 2" xfId="207" xr:uid="{00000000-0005-0000-0000-0000B5010000}"/>
    <cellStyle name="20% - uthevingsfarge 1 42 2 2" xfId="5288" xr:uid="{00000000-0005-0000-0000-0000B6010000}"/>
    <cellStyle name="20% - uthevingsfarge 1 42 2 2 2" xfId="7921" xr:uid="{00000000-0005-0000-0000-0000B7010000}"/>
    <cellStyle name="20% - uthevingsfarge 1 42 2 3" xfId="10008" xr:uid="{00000000-0005-0000-0000-0000B8010000}"/>
    <cellStyle name="20% - uthevingsfarge 1 42 3" xfId="4567" xr:uid="{00000000-0005-0000-0000-0000B9010000}"/>
    <cellStyle name="20% - uthevingsfarge 1 42 3 2" xfId="7220" xr:uid="{00000000-0005-0000-0000-0000BA010000}"/>
    <cellStyle name="20% - uthevingsfarge 1 42 4" xfId="9995" xr:uid="{00000000-0005-0000-0000-0000BB010000}"/>
    <cellStyle name="20% - uthevingsfarge 1 43" xfId="208" xr:uid="{00000000-0005-0000-0000-0000BC010000}"/>
    <cellStyle name="20% - uthevingsfarge 1 43 2" xfId="209" xr:uid="{00000000-0005-0000-0000-0000BD010000}"/>
    <cellStyle name="20% - uthevingsfarge 1 43 2 2" xfId="5289" xr:uid="{00000000-0005-0000-0000-0000BE010000}"/>
    <cellStyle name="20% - uthevingsfarge 1 43 2 2 2" xfId="7922" xr:uid="{00000000-0005-0000-0000-0000BF010000}"/>
    <cellStyle name="20% - uthevingsfarge 1 43 2 3" xfId="9709" xr:uid="{00000000-0005-0000-0000-0000C0010000}"/>
    <cellStyle name="20% - uthevingsfarge 1 43 3" xfId="4568" xr:uid="{00000000-0005-0000-0000-0000C1010000}"/>
    <cellStyle name="20% - uthevingsfarge 1 43 3 2" xfId="7221" xr:uid="{00000000-0005-0000-0000-0000C2010000}"/>
    <cellStyle name="20% - uthevingsfarge 1 43 4" xfId="9708" xr:uid="{00000000-0005-0000-0000-0000C3010000}"/>
    <cellStyle name="20% - uthevingsfarge 1 44" xfId="210" xr:uid="{00000000-0005-0000-0000-0000C4010000}"/>
    <cellStyle name="20% - uthevingsfarge 1 44 2" xfId="211" xr:uid="{00000000-0005-0000-0000-0000C5010000}"/>
    <cellStyle name="20% - uthevingsfarge 1 44 2 2" xfId="5290" xr:uid="{00000000-0005-0000-0000-0000C6010000}"/>
    <cellStyle name="20% - uthevingsfarge 1 44 2 2 2" xfId="7923" xr:uid="{00000000-0005-0000-0000-0000C7010000}"/>
    <cellStyle name="20% - uthevingsfarge 1 44 2 3" xfId="9707" xr:uid="{00000000-0005-0000-0000-0000C8010000}"/>
    <cellStyle name="20% - uthevingsfarge 1 44 3" xfId="4569" xr:uid="{00000000-0005-0000-0000-0000C9010000}"/>
    <cellStyle name="20% - uthevingsfarge 1 44 3 2" xfId="7222" xr:uid="{00000000-0005-0000-0000-0000CA010000}"/>
    <cellStyle name="20% - uthevingsfarge 1 44 4" xfId="9706" xr:uid="{00000000-0005-0000-0000-0000CB010000}"/>
    <cellStyle name="20% - uthevingsfarge 1 45" xfId="212" xr:uid="{00000000-0005-0000-0000-0000CC010000}"/>
    <cellStyle name="20% - uthevingsfarge 1 45 2" xfId="213" xr:uid="{00000000-0005-0000-0000-0000CD010000}"/>
    <cellStyle name="20% - uthevingsfarge 1 45 2 2" xfId="5291" xr:uid="{00000000-0005-0000-0000-0000CE010000}"/>
    <cellStyle name="20% - uthevingsfarge 1 45 2 2 2" xfId="7924" xr:uid="{00000000-0005-0000-0000-0000CF010000}"/>
    <cellStyle name="20% - uthevingsfarge 1 45 2 3" xfId="9705" xr:uid="{00000000-0005-0000-0000-0000D0010000}"/>
    <cellStyle name="20% - uthevingsfarge 1 45 3" xfId="4570" xr:uid="{00000000-0005-0000-0000-0000D1010000}"/>
    <cellStyle name="20% - uthevingsfarge 1 45 3 2" xfId="7223" xr:uid="{00000000-0005-0000-0000-0000D2010000}"/>
    <cellStyle name="20% - uthevingsfarge 1 45 4" xfId="9704" xr:uid="{00000000-0005-0000-0000-0000D3010000}"/>
    <cellStyle name="20% - uthevingsfarge 1 46" xfId="214" xr:uid="{00000000-0005-0000-0000-0000D4010000}"/>
    <cellStyle name="20% - uthevingsfarge 1 46 2" xfId="215" xr:uid="{00000000-0005-0000-0000-0000D5010000}"/>
    <cellStyle name="20% - uthevingsfarge 1 46 2 2" xfId="5292" xr:uid="{00000000-0005-0000-0000-0000D6010000}"/>
    <cellStyle name="20% - uthevingsfarge 1 46 2 2 2" xfId="7925" xr:uid="{00000000-0005-0000-0000-0000D7010000}"/>
    <cellStyle name="20% - uthevingsfarge 1 46 2 3" xfId="9703" xr:uid="{00000000-0005-0000-0000-0000D8010000}"/>
    <cellStyle name="20% - uthevingsfarge 1 46 3" xfId="4571" xr:uid="{00000000-0005-0000-0000-0000D9010000}"/>
    <cellStyle name="20% - uthevingsfarge 1 46 3 2" xfId="7224" xr:uid="{00000000-0005-0000-0000-0000DA010000}"/>
    <cellStyle name="20% - uthevingsfarge 1 46 4" xfId="9702" xr:uid="{00000000-0005-0000-0000-0000DB010000}"/>
    <cellStyle name="20% - uthevingsfarge 1 47" xfId="216" xr:uid="{00000000-0005-0000-0000-0000DC010000}"/>
    <cellStyle name="20% - uthevingsfarge 1 47 2" xfId="217" xr:uid="{00000000-0005-0000-0000-0000DD010000}"/>
    <cellStyle name="20% - uthevingsfarge 1 47 2 2" xfId="5293" xr:uid="{00000000-0005-0000-0000-0000DE010000}"/>
    <cellStyle name="20% - uthevingsfarge 1 47 2 2 2" xfId="7926" xr:uid="{00000000-0005-0000-0000-0000DF010000}"/>
    <cellStyle name="20% - uthevingsfarge 1 47 2 3" xfId="10128" xr:uid="{00000000-0005-0000-0000-0000E0010000}"/>
    <cellStyle name="20% - uthevingsfarge 1 47 3" xfId="4572" xr:uid="{00000000-0005-0000-0000-0000E1010000}"/>
    <cellStyle name="20% - uthevingsfarge 1 47 3 2" xfId="7225" xr:uid="{00000000-0005-0000-0000-0000E2010000}"/>
    <cellStyle name="20% - uthevingsfarge 1 47 4" xfId="10648" xr:uid="{00000000-0005-0000-0000-0000E3010000}"/>
    <cellStyle name="20% - uthevingsfarge 1 48" xfId="218" xr:uid="{00000000-0005-0000-0000-0000E4010000}"/>
    <cellStyle name="20% - uthevingsfarge 1 48 2" xfId="219" xr:uid="{00000000-0005-0000-0000-0000E5010000}"/>
    <cellStyle name="20% - uthevingsfarge 1 48 2 2" xfId="5294" xr:uid="{00000000-0005-0000-0000-0000E6010000}"/>
    <cellStyle name="20% - uthevingsfarge 1 48 2 2 2" xfId="7927" xr:uid="{00000000-0005-0000-0000-0000E7010000}"/>
    <cellStyle name="20% - uthevingsfarge 1 48 2 3" xfId="9994" xr:uid="{00000000-0005-0000-0000-0000E8010000}"/>
    <cellStyle name="20% - uthevingsfarge 1 48 3" xfId="4573" xr:uid="{00000000-0005-0000-0000-0000E9010000}"/>
    <cellStyle name="20% - uthevingsfarge 1 48 3 2" xfId="7226" xr:uid="{00000000-0005-0000-0000-0000EA010000}"/>
    <cellStyle name="20% - uthevingsfarge 1 48 4" xfId="10240" xr:uid="{00000000-0005-0000-0000-0000EB010000}"/>
    <cellStyle name="20% - uthevingsfarge 1 49" xfId="220" xr:uid="{00000000-0005-0000-0000-0000EC010000}"/>
    <cellStyle name="20% - uthevingsfarge 1 49 2" xfId="221" xr:uid="{00000000-0005-0000-0000-0000ED010000}"/>
    <cellStyle name="20% - uthevingsfarge 1 49 2 2" xfId="5295" xr:uid="{00000000-0005-0000-0000-0000EE010000}"/>
    <cellStyle name="20% - uthevingsfarge 1 49 2 2 2" xfId="7928" xr:uid="{00000000-0005-0000-0000-0000EF010000}"/>
    <cellStyle name="20% - uthevingsfarge 1 49 2 3" xfId="9701" xr:uid="{00000000-0005-0000-0000-0000F0010000}"/>
    <cellStyle name="20% - uthevingsfarge 1 49 3" xfId="4574" xr:uid="{00000000-0005-0000-0000-0000F1010000}"/>
    <cellStyle name="20% - uthevingsfarge 1 49 3 2" xfId="7227" xr:uid="{00000000-0005-0000-0000-0000F2010000}"/>
    <cellStyle name="20% - uthevingsfarge 1 49 4" xfId="9700" xr:uid="{00000000-0005-0000-0000-0000F3010000}"/>
    <cellStyle name="20% - uthevingsfarge 1 5" xfId="222" xr:uid="{00000000-0005-0000-0000-0000F4010000}"/>
    <cellStyle name="20% - uthevingsfarge 1 5 2" xfId="223" xr:uid="{00000000-0005-0000-0000-0000F5010000}"/>
    <cellStyle name="20% - uthevingsfarge 1 5 2 2" xfId="5296" xr:uid="{00000000-0005-0000-0000-0000F6010000}"/>
    <cellStyle name="20% - uthevingsfarge 1 5 2 2 2" xfId="7929" xr:uid="{00000000-0005-0000-0000-0000F7010000}"/>
    <cellStyle name="20% - uthevingsfarge 1 5 2 3" xfId="9699" xr:uid="{00000000-0005-0000-0000-0000F8010000}"/>
    <cellStyle name="20% - uthevingsfarge 1 5 3" xfId="4575" xr:uid="{00000000-0005-0000-0000-0000F9010000}"/>
    <cellStyle name="20% - uthevingsfarge 1 5 3 2" xfId="7228" xr:uid="{00000000-0005-0000-0000-0000FA010000}"/>
    <cellStyle name="20% - uthevingsfarge 1 5 4" xfId="9698" xr:uid="{00000000-0005-0000-0000-0000FB010000}"/>
    <cellStyle name="20% - uthevingsfarge 1 50" xfId="224" xr:uid="{00000000-0005-0000-0000-0000FC010000}"/>
    <cellStyle name="20% - uthevingsfarge 1 50 2" xfId="225" xr:uid="{00000000-0005-0000-0000-0000FD010000}"/>
    <cellStyle name="20% - uthevingsfarge 1 50 2 2" xfId="5297" xr:uid="{00000000-0005-0000-0000-0000FE010000}"/>
    <cellStyle name="20% - uthevingsfarge 1 50 2 2 2" xfId="7930" xr:uid="{00000000-0005-0000-0000-0000FF010000}"/>
    <cellStyle name="20% - uthevingsfarge 1 50 2 3" xfId="9697" xr:uid="{00000000-0005-0000-0000-000000020000}"/>
    <cellStyle name="20% - uthevingsfarge 1 50 3" xfId="4576" xr:uid="{00000000-0005-0000-0000-000001020000}"/>
    <cellStyle name="20% - uthevingsfarge 1 50 3 2" xfId="7229" xr:uid="{00000000-0005-0000-0000-000002020000}"/>
    <cellStyle name="20% - uthevingsfarge 1 50 4" xfId="9696" xr:uid="{00000000-0005-0000-0000-000003020000}"/>
    <cellStyle name="20% - uthevingsfarge 1 51" xfId="226" xr:uid="{00000000-0005-0000-0000-000004020000}"/>
    <cellStyle name="20% - uthevingsfarge 1 51 2" xfId="227" xr:uid="{00000000-0005-0000-0000-000005020000}"/>
    <cellStyle name="20% - uthevingsfarge 1 51 2 2" xfId="5298" xr:uid="{00000000-0005-0000-0000-000006020000}"/>
    <cellStyle name="20% - uthevingsfarge 1 51 2 2 2" xfId="7931" xr:uid="{00000000-0005-0000-0000-000007020000}"/>
    <cellStyle name="20% - uthevingsfarge 1 51 2 3" xfId="9695" xr:uid="{00000000-0005-0000-0000-000008020000}"/>
    <cellStyle name="20% - uthevingsfarge 1 51 3" xfId="4577" xr:uid="{00000000-0005-0000-0000-000009020000}"/>
    <cellStyle name="20% - uthevingsfarge 1 51 3 2" xfId="7230" xr:uid="{00000000-0005-0000-0000-00000A020000}"/>
    <cellStyle name="20% - uthevingsfarge 1 51 4" xfId="9962" xr:uid="{00000000-0005-0000-0000-00000B020000}"/>
    <cellStyle name="20% - uthevingsfarge 1 52" xfId="228" xr:uid="{00000000-0005-0000-0000-00000C020000}"/>
    <cellStyle name="20% - uthevingsfarge 1 52 2" xfId="229" xr:uid="{00000000-0005-0000-0000-00000D020000}"/>
    <cellStyle name="20% - uthevingsfarge 1 52 2 2" xfId="5299" xr:uid="{00000000-0005-0000-0000-00000E020000}"/>
    <cellStyle name="20% - uthevingsfarge 1 52 2 2 2" xfId="7932" xr:uid="{00000000-0005-0000-0000-00000F020000}"/>
    <cellStyle name="20% - uthevingsfarge 1 52 2 3" xfId="10462" xr:uid="{00000000-0005-0000-0000-000010020000}"/>
    <cellStyle name="20% - uthevingsfarge 1 52 3" xfId="4578" xr:uid="{00000000-0005-0000-0000-000011020000}"/>
    <cellStyle name="20% - uthevingsfarge 1 52 3 2" xfId="7231" xr:uid="{00000000-0005-0000-0000-000012020000}"/>
    <cellStyle name="20% - uthevingsfarge 1 52 4" xfId="10553" xr:uid="{00000000-0005-0000-0000-000013020000}"/>
    <cellStyle name="20% - uthevingsfarge 1 53" xfId="230" xr:uid="{00000000-0005-0000-0000-000014020000}"/>
    <cellStyle name="20% - uthevingsfarge 1 53 2" xfId="231" xr:uid="{00000000-0005-0000-0000-000015020000}"/>
    <cellStyle name="20% - uthevingsfarge 1 53 2 2" xfId="5300" xr:uid="{00000000-0005-0000-0000-000016020000}"/>
    <cellStyle name="20% - uthevingsfarge 1 53 2 2 2" xfId="7933" xr:uid="{00000000-0005-0000-0000-000017020000}"/>
    <cellStyle name="20% - uthevingsfarge 1 53 2 3" xfId="9993" xr:uid="{00000000-0005-0000-0000-000018020000}"/>
    <cellStyle name="20% - uthevingsfarge 1 53 3" xfId="4579" xr:uid="{00000000-0005-0000-0000-000019020000}"/>
    <cellStyle name="20% - uthevingsfarge 1 53 3 2" xfId="7232" xr:uid="{00000000-0005-0000-0000-00001A020000}"/>
    <cellStyle name="20% - uthevingsfarge 1 53 4" xfId="10239" xr:uid="{00000000-0005-0000-0000-00001B020000}"/>
    <cellStyle name="20% - uthevingsfarge 1 54" xfId="232" xr:uid="{00000000-0005-0000-0000-00001C020000}"/>
    <cellStyle name="20% - uthevingsfarge 1 54 2" xfId="233" xr:uid="{00000000-0005-0000-0000-00001D020000}"/>
    <cellStyle name="20% - uthevingsfarge 1 54 2 2" xfId="5301" xr:uid="{00000000-0005-0000-0000-00001E020000}"/>
    <cellStyle name="20% - uthevingsfarge 1 54 2 2 2" xfId="7934" xr:uid="{00000000-0005-0000-0000-00001F020000}"/>
    <cellStyle name="20% - uthevingsfarge 1 54 2 3" xfId="9694" xr:uid="{00000000-0005-0000-0000-000020020000}"/>
    <cellStyle name="20% - uthevingsfarge 1 54 3" xfId="4580" xr:uid="{00000000-0005-0000-0000-000021020000}"/>
    <cellStyle name="20% - uthevingsfarge 1 54 3 2" xfId="7233" xr:uid="{00000000-0005-0000-0000-000022020000}"/>
    <cellStyle name="20% - uthevingsfarge 1 54 4" xfId="9693" xr:uid="{00000000-0005-0000-0000-000023020000}"/>
    <cellStyle name="20% - uthevingsfarge 1 55" xfId="234" xr:uid="{00000000-0005-0000-0000-000024020000}"/>
    <cellStyle name="20% - uthevingsfarge 1 55 2" xfId="235" xr:uid="{00000000-0005-0000-0000-000025020000}"/>
    <cellStyle name="20% - uthevingsfarge 1 55 2 2" xfId="5302" xr:uid="{00000000-0005-0000-0000-000026020000}"/>
    <cellStyle name="20% - uthevingsfarge 1 55 2 2 2" xfId="7935" xr:uid="{00000000-0005-0000-0000-000027020000}"/>
    <cellStyle name="20% - uthevingsfarge 1 55 2 3" xfId="9692" xr:uid="{00000000-0005-0000-0000-000028020000}"/>
    <cellStyle name="20% - uthevingsfarge 1 55 3" xfId="4581" xr:uid="{00000000-0005-0000-0000-000029020000}"/>
    <cellStyle name="20% - uthevingsfarge 1 55 3 2" xfId="7234" xr:uid="{00000000-0005-0000-0000-00002A020000}"/>
    <cellStyle name="20% - uthevingsfarge 1 55 4" xfId="9691" xr:uid="{00000000-0005-0000-0000-00002B020000}"/>
    <cellStyle name="20% - uthevingsfarge 1 56" xfId="236" xr:uid="{00000000-0005-0000-0000-00002C020000}"/>
    <cellStyle name="20% - uthevingsfarge 1 56 2" xfId="237" xr:uid="{00000000-0005-0000-0000-00002D020000}"/>
    <cellStyle name="20% - uthevingsfarge 1 56 2 2" xfId="5303" xr:uid="{00000000-0005-0000-0000-00002E020000}"/>
    <cellStyle name="20% - uthevingsfarge 1 56 2 2 2" xfId="7936" xr:uid="{00000000-0005-0000-0000-00002F020000}"/>
    <cellStyle name="20% - uthevingsfarge 1 56 2 3" xfId="9690" xr:uid="{00000000-0005-0000-0000-000030020000}"/>
    <cellStyle name="20% - uthevingsfarge 1 56 3" xfId="4582" xr:uid="{00000000-0005-0000-0000-000031020000}"/>
    <cellStyle name="20% - uthevingsfarge 1 56 3 2" xfId="7235" xr:uid="{00000000-0005-0000-0000-000032020000}"/>
    <cellStyle name="20% - uthevingsfarge 1 56 4" xfId="9689" xr:uid="{00000000-0005-0000-0000-000033020000}"/>
    <cellStyle name="20% - uthevingsfarge 1 57" xfId="238" xr:uid="{00000000-0005-0000-0000-000034020000}"/>
    <cellStyle name="20% - uthevingsfarge 1 57 2" xfId="239" xr:uid="{00000000-0005-0000-0000-000035020000}"/>
    <cellStyle name="20% - uthevingsfarge 1 57 2 2" xfId="5304" xr:uid="{00000000-0005-0000-0000-000036020000}"/>
    <cellStyle name="20% - uthevingsfarge 1 57 2 2 2" xfId="7937" xr:uid="{00000000-0005-0000-0000-000037020000}"/>
    <cellStyle name="20% - uthevingsfarge 1 57 2 3" xfId="9688" xr:uid="{00000000-0005-0000-0000-000038020000}"/>
    <cellStyle name="20% - uthevingsfarge 1 57 3" xfId="4583" xr:uid="{00000000-0005-0000-0000-000039020000}"/>
    <cellStyle name="20% - uthevingsfarge 1 57 3 2" xfId="7236" xr:uid="{00000000-0005-0000-0000-00003A020000}"/>
    <cellStyle name="20% - uthevingsfarge 1 57 4" xfId="10299" xr:uid="{00000000-0005-0000-0000-00003B020000}"/>
    <cellStyle name="20% - uthevingsfarge 1 58" xfId="240" xr:uid="{00000000-0005-0000-0000-00003C020000}"/>
    <cellStyle name="20% - uthevingsfarge 1 58 2" xfId="241" xr:uid="{00000000-0005-0000-0000-00003D020000}"/>
    <cellStyle name="20% - uthevingsfarge 1 58 2 2" xfId="5305" xr:uid="{00000000-0005-0000-0000-00003E020000}"/>
    <cellStyle name="20% - uthevingsfarge 1 58 2 2 2" xfId="7938" xr:uid="{00000000-0005-0000-0000-00003F020000}"/>
    <cellStyle name="20% - uthevingsfarge 1 58 2 3" xfId="9859" xr:uid="{00000000-0005-0000-0000-000040020000}"/>
    <cellStyle name="20% - uthevingsfarge 1 58 3" xfId="4584" xr:uid="{00000000-0005-0000-0000-000041020000}"/>
    <cellStyle name="20% - uthevingsfarge 1 58 3 2" xfId="7237" xr:uid="{00000000-0005-0000-0000-000042020000}"/>
    <cellStyle name="20% - uthevingsfarge 1 58 4" xfId="10328" xr:uid="{00000000-0005-0000-0000-000043020000}"/>
    <cellStyle name="20% - uthevingsfarge 1 59" xfId="242" xr:uid="{00000000-0005-0000-0000-000044020000}"/>
    <cellStyle name="20% - uthevingsfarge 1 59 2" xfId="243" xr:uid="{00000000-0005-0000-0000-000045020000}"/>
    <cellStyle name="20% - uthevingsfarge 1 59 2 2" xfId="5306" xr:uid="{00000000-0005-0000-0000-000046020000}"/>
    <cellStyle name="20% - uthevingsfarge 1 59 2 2 2" xfId="7939" xr:uid="{00000000-0005-0000-0000-000047020000}"/>
    <cellStyle name="20% - uthevingsfarge 1 59 2 3" xfId="9753" xr:uid="{00000000-0005-0000-0000-000048020000}"/>
    <cellStyle name="20% - uthevingsfarge 1 59 3" xfId="4585" xr:uid="{00000000-0005-0000-0000-000049020000}"/>
    <cellStyle name="20% - uthevingsfarge 1 59 3 2" xfId="7238" xr:uid="{00000000-0005-0000-0000-00004A020000}"/>
    <cellStyle name="20% - uthevingsfarge 1 59 4" xfId="9219" xr:uid="{00000000-0005-0000-0000-00004B020000}"/>
    <cellStyle name="20% - uthevingsfarge 1 6" xfId="244" xr:uid="{00000000-0005-0000-0000-00004C020000}"/>
    <cellStyle name="20% - uthevingsfarge 1 6 2" xfId="245" xr:uid="{00000000-0005-0000-0000-00004D020000}"/>
    <cellStyle name="20% - uthevingsfarge 1 6 2 2" xfId="5307" xr:uid="{00000000-0005-0000-0000-00004E020000}"/>
    <cellStyle name="20% - uthevingsfarge 1 6 2 2 2" xfId="7940" xr:uid="{00000000-0005-0000-0000-00004F020000}"/>
    <cellStyle name="20% - uthevingsfarge 1 6 2 3" xfId="9687" xr:uid="{00000000-0005-0000-0000-000050020000}"/>
    <cellStyle name="20% - uthevingsfarge 1 6 3" xfId="4586" xr:uid="{00000000-0005-0000-0000-000051020000}"/>
    <cellStyle name="20% - uthevingsfarge 1 6 3 2" xfId="7239" xr:uid="{00000000-0005-0000-0000-000052020000}"/>
    <cellStyle name="20% - uthevingsfarge 1 6 4" xfId="9686" xr:uid="{00000000-0005-0000-0000-000053020000}"/>
    <cellStyle name="20% - uthevingsfarge 1 60" xfId="246" xr:uid="{00000000-0005-0000-0000-000054020000}"/>
    <cellStyle name="20% - uthevingsfarge 1 60 2" xfId="247" xr:uid="{00000000-0005-0000-0000-000055020000}"/>
    <cellStyle name="20% - uthevingsfarge 1 60 3" xfId="9685" xr:uid="{00000000-0005-0000-0000-000056020000}"/>
    <cellStyle name="20% - uthevingsfarge 1 61" xfId="248" xr:uid="{00000000-0005-0000-0000-000057020000}"/>
    <cellStyle name="20% - uthevingsfarge 1 61 2" xfId="249" xr:uid="{00000000-0005-0000-0000-000058020000}"/>
    <cellStyle name="20% - uthevingsfarge 1 62" xfId="250" xr:uid="{00000000-0005-0000-0000-000059020000}"/>
    <cellStyle name="20% - uthevingsfarge 1 62 2" xfId="251" xr:uid="{00000000-0005-0000-0000-00005A020000}"/>
    <cellStyle name="20% - uthevingsfarge 1 63" xfId="252" xr:uid="{00000000-0005-0000-0000-00005B020000}"/>
    <cellStyle name="20% - uthevingsfarge 1 63 2" xfId="253" xr:uid="{00000000-0005-0000-0000-00005C020000}"/>
    <cellStyle name="20% - uthevingsfarge 1 64" xfId="254" xr:uid="{00000000-0005-0000-0000-00005D020000}"/>
    <cellStyle name="20% - uthevingsfarge 1 64 2" xfId="255" xr:uid="{00000000-0005-0000-0000-00005E020000}"/>
    <cellStyle name="20% - uthevingsfarge 1 65" xfId="256" xr:uid="{00000000-0005-0000-0000-00005F020000}"/>
    <cellStyle name="20% - uthevingsfarge 1 65 2" xfId="257" xr:uid="{00000000-0005-0000-0000-000060020000}"/>
    <cellStyle name="20% - uthevingsfarge 1 66" xfId="258" xr:uid="{00000000-0005-0000-0000-000061020000}"/>
    <cellStyle name="20% - uthevingsfarge 1 66 2" xfId="259" xr:uid="{00000000-0005-0000-0000-000062020000}"/>
    <cellStyle name="20% - uthevingsfarge 1 67" xfId="260" xr:uid="{00000000-0005-0000-0000-000063020000}"/>
    <cellStyle name="20% - uthevingsfarge 1 67 2" xfId="261" xr:uid="{00000000-0005-0000-0000-000064020000}"/>
    <cellStyle name="20% - uthevingsfarge 1 68" xfId="262" xr:uid="{00000000-0005-0000-0000-000065020000}"/>
    <cellStyle name="20% - uthevingsfarge 1 68 2" xfId="263" xr:uid="{00000000-0005-0000-0000-000066020000}"/>
    <cellStyle name="20% - uthevingsfarge 1 69" xfId="264" xr:uid="{00000000-0005-0000-0000-000067020000}"/>
    <cellStyle name="20% - uthevingsfarge 1 69 2" xfId="265" xr:uid="{00000000-0005-0000-0000-000068020000}"/>
    <cellStyle name="20% - uthevingsfarge 1 7" xfId="266" xr:uid="{00000000-0005-0000-0000-000069020000}"/>
    <cellStyle name="20% - uthevingsfarge 1 7 2" xfId="267" xr:uid="{00000000-0005-0000-0000-00006A020000}"/>
    <cellStyle name="20% - uthevingsfarge 1 7 2 2" xfId="5308" xr:uid="{00000000-0005-0000-0000-00006B020000}"/>
    <cellStyle name="20% - uthevingsfarge 1 7 2 2 2" xfId="7941" xr:uid="{00000000-0005-0000-0000-00006C020000}"/>
    <cellStyle name="20% - uthevingsfarge 1 7 2 3" xfId="9684" xr:uid="{00000000-0005-0000-0000-00006D020000}"/>
    <cellStyle name="20% - uthevingsfarge 1 7 3" xfId="4587" xr:uid="{00000000-0005-0000-0000-00006E020000}"/>
    <cellStyle name="20% - uthevingsfarge 1 7 3 2" xfId="7240" xr:uid="{00000000-0005-0000-0000-00006F020000}"/>
    <cellStyle name="20% - uthevingsfarge 1 7 4" xfId="9683" xr:uid="{00000000-0005-0000-0000-000070020000}"/>
    <cellStyle name="20% - uthevingsfarge 1 70" xfId="268" xr:uid="{00000000-0005-0000-0000-000071020000}"/>
    <cellStyle name="20% - uthevingsfarge 1 70 2" xfId="269" xr:uid="{00000000-0005-0000-0000-000072020000}"/>
    <cellStyle name="20% - uthevingsfarge 1 71" xfId="270" xr:uid="{00000000-0005-0000-0000-000073020000}"/>
    <cellStyle name="20% - uthevingsfarge 1 71 2" xfId="271" xr:uid="{00000000-0005-0000-0000-000074020000}"/>
    <cellStyle name="20% - uthevingsfarge 1 72" xfId="272" xr:uid="{00000000-0005-0000-0000-000075020000}"/>
    <cellStyle name="20% - uthevingsfarge 1 72 2" xfId="273" xr:uid="{00000000-0005-0000-0000-000076020000}"/>
    <cellStyle name="20% - uthevingsfarge 1 73" xfId="274" xr:uid="{00000000-0005-0000-0000-000077020000}"/>
    <cellStyle name="20% - uthevingsfarge 1 73 2" xfId="275" xr:uid="{00000000-0005-0000-0000-000078020000}"/>
    <cellStyle name="20% - uthevingsfarge 1 74" xfId="276" xr:uid="{00000000-0005-0000-0000-000079020000}"/>
    <cellStyle name="20% - uthevingsfarge 1 74 2" xfId="277" xr:uid="{00000000-0005-0000-0000-00007A020000}"/>
    <cellStyle name="20% - uthevingsfarge 1 75" xfId="278" xr:uid="{00000000-0005-0000-0000-00007B020000}"/>
    <cellStyle name="20% - uthevingsfarge 1 75 2" xfId="279" xr:uid="{00000000-0005-0000-0000-00007C020000}"/>
    <cellStyle name="20% - uthevingsfarge 1 76" xfId="280" xr:uid="{00000000-0005-0000-0000-00007D020000}"/>
    <cellStyle name="20% - uthevingsfarge 1 76 2" xfId="281" xr:uid="{00000000-0005-0000-0000-00007E020000}"/>
    <cellStyle name="20% - uthevingsfarge 1 77" xfId="282" xr:uid="{00000000-0005-0000-0000-00007F020000}"/>
    <cellStyle name="20% - uthevingsfarge 1 78" xfId="283" xr:uid="{00000000-0005-0000-0000-000080020000}"/>
    <cellStyle name="20% - uthevingsfarge 1 79" xfId="284" xr:uid="{00000000-0005-0000-0000-000081020000}"/>
    <cellStyle name="20% - uthevingsfarge 1 8" xfId="285" xr:uid="{00000000-0005-0000-0000-000082020000}"/>
    <cellStyle name="20% - uthevingsfarge 1 8 2" xfId="286" xr:uid="{00000000-0005-0000-0000-000083020000}"/>
    <cellStyle name="20% - uthevingsfarge 1 8 2 2" xfId="5309" xr:uid="{00000000-0005-0000-0000-000084020000}"/>
    <cellStyle name="20% - uthevingsfarge 1 8 2 2 2" xfId="7942" xr:uid="{00000000-0005-0000-0000-000085020000}"/>
    <cellStyle name="20% - uthevingsfarge 1 8 2 3" xfId="9682" xr:uid="{00000000-0005-0000-0000-000086020000}"/>
    <cellStyle name="20% - uthevingsfarge 1 8 3" xfId="4588" xr:uid="{00000000-0005-0000-0000-000087020000}"/>
    <cellStyle name="20% - uthevingsfarge 1 8 3 2" xfId="7241" xr:uid="{00000000-0005-0000-0000-000088020000}"/>
    <cellStyle name="20% - uthevingsfarge 1 8 4" xfId="9681" xr:uid="{00000000-0005-0000-0000-000089020000}"/>
    <cellStyle name="20% - uthevingsfarge 1 80" xfId="287" xr:uid="{00000000-0005-0000-0000-00008A020000}"/>
    <cellStyle name="20% - uthevingsfarge 1 81" xfId="288" xr:uid="{00000000-0005-0000-0000-00008B020000}"/>
    <cellStyle name="20% - uthevingsfarge 1 82" xfId="289" xr:uid="{00000000-0005-0000-0000-00008C020000}"/>
    <cellStyle name="20% - uthevingsfarge 1 83" xfId="290" xr:uid="{00000000-0005-0000-0000-00008D020000}"/>
    <cellStyle name="20% - uthevingsfarge 1 84" xfId="291" xr:uid="{00000000-0005-0000-0000-00008E020000}"/>
    <cellStyle name="20% - uthevingsfarge 1 85" xfId="292" xr:uid="{00000000-0005-0000-0000-00008F020000}"/>
    <cellStyle name="20% - uthevingsfarge 1 86" xfId="293" xr:uid="{00000000-0005-0000-0000-000090020000}"/>
    <cellStyle name="20% - uthevingsfarge 1 87" xfId="294" xr:uid="{00000000-0005-0000-0000-000091020000}"/>
    <cellStyle name="20% - uthevingsfarge 1 88" xfId="295" xr:uid="{00000000-0005-0000-0000-000092020000}"/>
    <cellStyle name="20% - uthevingsfarge 1 89" xfId="296" xr:uid="{00000000-0005-0000-0000-000093020000}"/>
    <cellStyle name="20% - uthevingsfarge 1 9" xfId="297" xr:uid="{00000000-0005-0000-0000-000094020000}"/>
    <cellStyle name="20% - uthevingsfarge 1 9 2" xfId="298" xr:uid="{00000000-0005-0000-0000-000095020000}"/>
    <cellStyle name="20% - uthevingsfarge 1 9 2 2" xfId="5310" xr:uid="{00000000-0005-0000-0000-000096020000}"/>
    <cellStyle name="20% - uthevingsfarge 1 9 2 2 2" xfId="7943" xr:uid="{00000000-0005-0000-0000-000097020000}"/>
    <cellStyle name="20% - uthevingsfarge 1 9 2 3" xfId="10297" xr:uid="{00000000-0005-0000-0000-000098020000}"/>
    <cellStyle name="20% - uthevingsfarge 1 9 3" xfId="4589" xr:uid="{00000000-0005-0000-0000-000099020000}"/>
    <cellStyle name="20% - uthevingsfarge 1 9 3 2" xfId="7242" xr:uid="{00000000-0005-0000-0000-00009A020000}"/>
    <cellStyle name="20% - uthevingsfarge 1 9 4" xfId="9981" xr:uid="{00000000-0005-0000-0000-00009B020000}"/>
    <cellStyle name="20% - uthevingsfarge 1 90" xfId="299" xr:uid="{00000000-0005-0000-0000-00009C020000}"/>
    <cellStyle name="20% - uthevingsfarge 1 90 2" xfId="2739" xr:uid="{00000000-0005-0000-0000-00009D020000}"/>
    <cellStyle name="20% - uthevingsfarge 1 90 2 2" xfId="3039" xr:uid="{00000000-0005-0000-0000-00009E020000}"/>
    <cellStyle name="20% - uthevingsfarge 1 90 2 2 2" xfId="6624" xr:uid="{00000000-0005-0000-0000-00009F020000}"/>
    <cellStyle name="20% - uthevingsfarge 1 90 2 3" xfId="3925" xr:uid="{00000000-0005-0000-0000-0000A0020000}"/>
    <cellStyle name="20% - uthevingsfarge 1 90 2 4" xfId="6312" xr:uid="{00000000-0005-0000-0000-0000A1020000}"/>
    <cellStyle name="20% - uthevingsfarge 1 90 2 5" xfId="8624" xr:uid="{00000000-0005-0000-0000-0000A2020000}"/>
    <cellStyle name="20% - uthevingsfarge 1 90 3" xfId="3038" xr:uid="{00000000-0005-0000-0000-0000A3020000}"/>
    <cellStyle name="20% - uthevingsfarge 1 90 3 2" xfId="6623" xr:uid="{00000000-0005-0000-0000-0000A4020000}"/>
    <cellStyle name="20% - uthevingsfarge 1 90 4" xfId="3622" xr:uid="{00000000-0005-0000-0000-0000A5020000}"/>
    <cellStyle name="20% - uthevingsfarge 1 90 5" xfId="6027" xr:uid="{00000000-0005-0000-0000-0000A6020000}"/>
    <cellStyle name="20% - uthevingsfarge 1 90 6" xfId="8623" xr:uid="{00000000-0005-0000-0000-0000A7020000}"/>
    <cellStyle name="20% - uthevingsfarge 1 91" xfId="300" xr:uid="{00000000-0005-0000-0000-0000A8020000}"/>
    <cellStyle name="20% - uthevingsfarge 1 91 2" xfId="2740" xr:uid="{00000000-0005-0000-0000-0000A9020000}"/>
    <cellStyle name="20% - uthevingsfarge 1 91 2 2" xfId="3041" xr:uid="{00000000-0005-0000-0000-0000AA020000}"/>
    <cellStyle name="20% - uthevingsfarge 1 91 2 2 2" xfId="6626" xr:uid="{00000000-0005-0000-0000-0000AB020000}"/>
    <cellStyle name="20% - uthevingsfarge 1 91 2 3" xfId="3649" xr:uid="{00000000-0005-0000-0000-0000AC020000}"/>
    <cellStyle name="20% - uthevingsfarge 1 91 2 4" xfId="6313" xr:uid="{00000000-0005-0000-0000-0000AD020000}"/>
    <cellStyle name="20% - uthevingsfarge 1 91 2 5" xfId="8626" xr:uid="{00000000-0005-0000-0000-0000AE020000}"/>
    <cellStyle name="20% - uthevingsfarge 1 91 3" xfId="3040" xr:uid="{00000000-0005-0000-0000-0000AF020000}"/>
    <cellStyle name="20% - uthevingsfarge 1 91 3 2" xfId="6625" xr:uid="{00000000-0005-0000-0000-0000B0020000}"/>
    <cellStyle name="20% - uthevingsfarge 1 91 4" xfId="3623" xr:uid="{00000000-0005-0000-0000-0000B1020000}"/>
    <cellStyle name="20% - uthevingsfarge 1 91 5" xfId="6028" xr:uid="{00000000-0005-0000-0000-0000B2020000}"/>
    <cellStyle name="20% - uthevingsfarge 1 91 6" xfId="8625" xr:uid="{00000000-0005-0000-0000-0000B3020000}"/>
    <cellStyle name="20% - uthevingsfarge 1 92" xfId="301" xr:uid="{00000000-0005-0000-0000-0000B4020000}"/>
    <cellStyle name="20% - uthevingsfarge 1 92 2" xfId="2741" xr:uid="{00000000-0005-0000-0000-0000B5020000}"/>
    <cellStyle name="20% - uthevingsfarge 1 92 2 2" xfId="3043" xr:uid="{00000000-0005-0000-0000-0000B6020000}"/>
    <cellStyle name="20% - uthevingsfarge 1 92 2 2 2" xfId="6628" xr:uid="{00000000-0005-0000-0000-0000B7020000}"/>
    <cellStyle name="20% - uthevingsfarge 1 92 2 3" xfId="3659" xr:uid="{00000000-0005-0000-0000-0000B8020000}"/>
    <cellStyle name="20% - uthevingsfarge 1 92 2 4" xfId="6314" xr:uid="{00000000-0005-0000-0000-0000B9020000}"/>
    <cellStyle name="20% - uthevingsfarge 1 92 2 5" xfId="8628" xr:uid="{00000000-0005-0000-0000-0000BA020000}"/>
    <cellStyle name="20% - uthevingsfarge 1 92 3" xfId="3042" xr:uid="{00000000-0005-0000-0000-0000BB020000}"/>
    <cellStyle name="20% - uthevingsfarge 1 92 3 2" xfId="6627" xr:uid="{00000000-0005-0000-0000-0000BC020000}"/>
    <cellStyle name="20% - uthevingsfarge 1 92 4" xfId="3638" xr:uid="{00000000-0005-0000-0000-0000BD020000}"/>
    <cellStyle name="20% - uthevingsfarge 1 92 5" xfId="6029" xr:uid="{00000000-0005-0000-0000-0000BE020000}"/>
    <cellStyle name="20% - uthevingsfarge 1 92 6" xfId="8627" xr:uid="{00000000-0005-0000-0000-0000BF020000}"/>
    <cellStyle name="20% - uthevingsfarge 1 93" xfId="302" xr:uid="{00000000-0005-0000-0000-0000C0020000}"/>
    <cellStyle name="20% - uthevingsfarge 1 93 2" xfId="2742" xr:uid="{00000000-0005-0000-0000-0000C1020000}"/>
    <cellStyle name="20% - uthevingsfarge 1 93 2 2" xfId="3045" xr:uid="{00000000-0005-0000-0000-0000C2020000}"/>
    <cellStyle name="20% - uthevingsfarge 1 93 2 2 2" xfId="6630" xr:uid="{00000000-0005-0000-0000-0000C3020000}"/>
    <cellStyle name="20% - uthevingsfarge 1 93 2 3" xfId="3976" xr:uid="{00000000-0005-0000-0000-0000C4020000}"/>
    <cellStyle name="20% - uthevingsfarge 1 93 2 4" xfId="6315" xr:uid="{00000000-0005-0000-0000-0000C5020000}"/>
    <cellStyle name="20% - uthevingsfarge 1 93 2 5" xfId="8630" xr:uid="{00000000-0005-0000-0000-0000C6020000}"/>
    <cellStyle name="20% - uthevingsfarge 1 93 3" xfId="3044" xr:uid="{00000000-0005-0000-0000-0000C7020000}"/>
    <cellStyle name="20% - uthevingsfarge 1 93 3 2" xfId="6629" xr:uid="{00000000-0005-0000-0000-0000C8020000}"/>
    <cellStyle name="20% - uthevingsfarge 1 93 4" xfId="4145" xr:uid="{00000000-0005-0000-0000-0000C9020000}"/>
    <cellStyle name="20% - uthevingsfarge 1 93 5" xfId="6030" xr:uid="{00000000-0005-0000-0000-0000CA020000}"/>
    <cellStyle name="20% - uthevingsfarge 1 93 6" xfId="8629" xr:uid="{00000000-0005-0000-0000-0000CB020000}"/>
    <cellStyle name="20% - uthevingsfarge 1 94" xfId="303" xr:uid="{00000000-0005-0000-0000-0000CC020000}"/>
    <cellStyle name="20% - uthevingsfarge 1 94 2" xfId="2743" xr:uid="{00000000-0005-0000-0000-0000CD020000}"/>
    <cellStyle name="20% - uthevingsfarge 1 94 2 2" xfId="3047" xr:uid="{00000000-0005-0000-0000-0000CE020000}"/>
    <cellStyle name="20% - uthevingsfarge 1 94 2 2 2" xfId="6632" xr:uid="{00000000-0005-0000-0000-0000CF020000}"/>
    <cellStyle name="20% - uthevingsfarge 1 94 2 3" xfId="3924" xr:uid="{00000000-0005-0000-0000-0000D0020000}"/>
    <cellStyle name="20% - uthevingsfarge 1 94 2 4" xfId="6316" xr:uid="{00000000-0005-0000-0000-0000D1020000}"/>
    <cellStyle name="20% - uthevingsfarge 1 94 2 5" xfId="8632" xr:uid="{00000000-0005-0000-0000-0000D2020000}"/>
    <cellStyle name="20% - uthevingsfarge 1 94 3" xfId="3046" xr:uid="{00000000-0005-0000-0000-0000D3020000}"/>
    <cellStyle name="20% - uthevingsfarge 1 94 3 2" xfId="6631" xr:uid="{00000000-0005-0000-0000-0000D4020000}"/>
    <cellStyle name="20% - uthevingsfarge 1 94 4" xfId="4046" xr:uid="{00000000-0005-0000-0000-0000D5020000}"/>
    <cellStyle name="20% - uthevingsfarge 1 94 5" xfId="6031" xr:uid="{00000000-0005-0000-0000-0000D6020000}"/>
    <cellStyle name="20% - uthevingsfarge 1 94 6" xfId="8631" xr:uid="{00000000-0005-0000-0000-0000D7020000}"/>
    <cellStyle name="20% - uthevingsfarge 1 95" xfId="304" xr:uid="{00000000-0005-0000-0000-0000D8020000}"/>
    <cellStyle name="20% - uthevingsfarge 1 95 2" xfId="2744" xr:uid="{00000000-0005-0000-0000-0000D9020000}"/>
    <cellStyle name="20% - uthevingsfarge 1 95 2 2" xfId="3049" xr:uid="{00000000-0005-0000-0000-0000DA020000}"/>
    <cellStyle name="20% - uthevingsfarge 1 95 2 2 2" xfId="6634" xr:uid="{00000000-0005-0000-0000-0000DB020000}"/>
    <cellStyle name="20% - uthevingsfarge 1 95 2 3" xfId="4064" xr:uid="{00000000-0005-0000-0000-0000DC020000}"/>
    <cellStyle name="20% - uthevingsfarge 1 95 2 4" xfId="6317" xr:uid="{00000000-0005-0000-0000-0000DD020000}"/>
    <cellStyle name="20% - uthevingsfarge 1 95 2 5" xfId="8634" xr:uid="{00000000-0005-0000-0000-0000DE020000}"/>
    <cellStyle name="20% - uthevingsfarge 1 95 3" xfId="3048" xr:uid="{00000000-0005-0000-0000-0000DF020000}"/>
    <cellStyle name="20% - uthevingsfarge 1 95 3 2" xfId="6633" xr:uid="{00000000-0005-0000-0000-0000E0020000}"/>
    <cellStyle name="20% - uthevingsfarge 1 95 4" xfId="3898" xr:uid="{00000000-0005-0000-0000-0000E1020000}"/>
    <cellStyle name="20% - uthevingsfarge 1 95 5" xfId="6032" xr:uid="{00000000-0005-0000-0000-0000E2020000}"/>
    <cellStyle name="20% - uthevingsfarge 1 95 6" xfId="8633" xr:uid="{00000000-0005-0000-0000-0000E3020000}"/>
    <cellStyle name="20% - uthevingsfarge 1 96" xfId="305" xr:uid="{00000000-0005-0000-0000-0000E4020000}"/>
    <cellStyle name="20% - uthevingsfarge 1 96 2" xfId="2745" xr:uid="{00000000-0005-0000-0000-0000E5020000}"/>
    <cellStyle name="20% - uthevingsfarge 1 96 2 2" xfId="3051" xr:uid="{00000000-0005-0000-0000-0000E6020000}"/>
    <cellStyle name="20% - uthevingsfarge 1 96 2 2 2" xfId="6636" xr:uid="{00000000-0005-0000-0000-0000E7020000}"/>
    <cellStyle name="20% - uthevingsfarge 1 96 2 3" xfId="3628" xr:uid="{00000000-0005-0000-0000-0000E8020000}"/>
    <cellStyle name="20% - uthevingsfarge 1 96 2 4" xfId="6318" xr:uid="{00000000-0005-0000-0000-0000E9020000}"/>
    <cellStyle name="20% - uthevingsfarge 1 96 2 5" xfId="8636" xr:uid="{00000000-0005-0000-0000-0000EA020000}"/>
    <cellStyle name="20% - uthevingsfarge 1 96 3" xfId="3050" xr:uid="{00000000-0005-0000-0000-0000EB020000}"/>
    <cellStyle name="20% - uthevingsfarge 1 96 3 2" xfId="6635" xr:uid="{00000000-0005-0000-0000-0000EC020000}"/>
    <cellStyle name="20% - uthevingsfarge 1 96 4" xfId="4142" xr:uid="{00000000-0005-0000-0000-0000ED020000}"/>
    <cellStyle name="20% - uthevingsfarge 1 96 5" xfId="6033" xr:uid="{00000000-0005-0000-0000-0000EE020000}"/>
    <cellStyle name="20% - uthevingsfarge 1 96 6" xfId="8635" xr:uid="{00000000-0005-0000-0000-0000EF020000}"/>
    <cellStyle name="20% - uthevingsfarge 1 97" xfId="306" xr:uid="{00000000-0005-0000-0000-0000F0020000}"/>
    <cellStyle name="20% - uthevingsfarge 1 97 2" xfId="2746" xr:uid="{00000000-0005-0000-0000-0000F1020000}"/>
    <cellStyle name="20% - uthevingsfarge 1 97 2 2" xfId="3053" xr:uid="{00000000-0005-0000-0000-0000F2020000}"/>
    <cellStyle name="20% - uthevingsfarge 1 97 2 2 2" xfId="6638" xr:uid="{00000000-0005-0000-0000-0000F3020000}"/>
    <cellStyle name="20% - uthevingsfarge 1 97 2 3" xfId="4065" xr:uid="{00000000-0005-0000-0000-0000F4020000}"/>
    <cellStyle name="20% - uthevingsfarge 1 97 2 4" xfId="6319" xr:uid="{00000000-0005-0000-0000-0000F5020000}"/>
    <cellStyle name="20% - uthevingsfarge 1 97 2 5" xfId="8638" xr:uid="{00000000-0005-0000-0000-0000F6020000}"/>
    <cellStyle name="20% - uthevingsfarge 1 97 3" xfId="3052" xr:uid="{00000000-0005-0000-0000-0000F7020000}"/>
    <cellStyle name="20% - uthevingsfarge 1 97 3 2" xfId="6637" xr:uid="{00000000-0005-0000-0000-0000F8020000}"/>
    <cellStyle name="20% - uthevingsfarge 1 97 4" xfId="4160" xr:uid="{00000000-0005-0000-0000-0000F9020000}"/>
    <cellStyle name="20% - uthevingsfarge 1 97 5" xfId="6034" xr:uid="{00000000-0005-0000-0000-0000FA020000}"/>
    <cellStyle name="20% - uthevingsfarge 1 97 6" xfId="8637" xr:uid="{00000000-0005-0000-0000-0000FB020000}"/>
    <cellStyle name="20% - uthevingsfarge 1 98" xfId="307" xr:uid="{00000000-0005-0000-0000-0000FC020000}"/>
    <cellStyle name="20% - uthevingsfarge 1 98 2" xfId="2747" xr:uid="{00000000-0005-0000-0000-0000FD020000}"/>
    <cellStyle name="20% - uthevingsfarge 1 98 2 2" xfId="3055" xr:uid="{00000000-0005-0000-0000-0000FE020000}"/>
    <cellStyle name="20% - uthevingsfarge 1 98 2 2 2" xfId="6640" xr:uid="{00000000-0005-0000-0000-0000FF020000}"/>
    <cellStyle name="20% - uthevingsfarge 1 98 2 3" xfId="3923" xr:uid="{00000000-0005-0000-0000-000000030000}"/>
    <cellStyle name="20% - uthevingsfarge 1 98 2 4" xfId="6320" xr:uid="{00000000-0005-0000-0000-000001030000}"/>
    <cellStyle name="20% - uthevingsfarge 1 98 2 5" xfId="8640" xr:uid="{00000000-0005-0000-0000-000002030000}"/>
    <cellStyle name="20% - uthevingsfarge 1 98 3" xfId="3054" xr:uid="{00000000-0005-0000-0000-000003030000}"/>
    <cellStyle name="20% - uthevingsfarge 1 98 3 2" xfId="6639" xr:uid="{00000000-0005-0000-0000-000004030000}"/>
    <cellStyle name="20% - uthevingsfarge 1 98 4" xfId="4143" xr:uid="{00000000-0005-0000-0000-000005030000}"/>
    <cellStyle name="20% - uthevingsfarge 1 98 5" xfId="6035" xr:uid="{00000000-0005-0000-0000-000006030000}"/>
    <cellStyle name="20% - uthevingsfarge 1 98 6" xfId="8639" xr:uid="{00000000-0005-0000-0000-000007030000}"/>
    <cellStyle name="20% - uthevingsfarge 1 99" xfId="308" xr:uid="{00000000-0005-0000-0000-000008030000}"/>
    <cellStyle name="20% - uthevingsfarge 1 99 2" xfId="2748" xr:uid="{00000000-0005-0000-0000-000009030000}"/>
    <cellStyle name="20% - uthevingsfarge 1 99 2 2" xfId="3057" xr:uid="{00000000-0005-0000-0000-00000A030000}"/>
    <cellStyle name="20% - uthevingsfarge 1 99 2 2 2" xfId="6642" xr:uid="{00000000-0005-0000-0000-00000B030000}"/>
    <cellStyle name="20% - uthevingsfarge 1 99 2 3" xfId="4063" xr:uid="{00000000-0005-0000-0000-00000C030000}"/>
    <cellStyle name="20% - uthevingsfarge 1 99 2 4" xfId="6321" xr:uid="{00000000-0005-0000-0000-00000D030000}"/>
    <cellStyle name="20% - uthevingsfarge 1 99 2 5" xfId="8642" xr:uid="{00000000-0005-0000-0000-00000E030000}"/>
    <cellStyle name="20% - uthevingsfarge 1 99 3" xfId="3056" xr:uid="{00000000-0005-0000-0000-00000F030000}"/>
    <cellStyle name="20% - uthevingsfarge 1 99 3 2" xfId="6641" xr:uid="{00000000-0005-0000-0000-000010030000}"/>
    <cellStyle name="20% - uthevingsfarge 1 99 4" xfId="4045" xr:uid="{00000000-0005-0000-0000-000011030000}"/>
    <cellStyle name="20% - uthevingsfarge 1 99 5" xfId="6036" xr:uid="{00000000-0005-0000-0000-000012030000}"/>
    <cellStyle name="20% - uthevingsfarge 1 99 6" xfId="8641" xr:uid="{00000000-0005-0000-0000-000013030000}"/>
    <cellStyle name="20% - uthevingsfarge 2 10" xfId="309" xr:uid="{00000000-0005-0000-0000-000014030000}"/>
    <cellStyle name="20% - uthevingsfarge 2 10 2" xfId="310" xr:uid="{00000000-0005-0000-0000-000015030000}"/>
    <cellStyle name="20% - uthevingsfarge 2 10 2 2" xfId="5311" xr:uid="{00000000-0005-0000-0000-000016030000}"/>
    <cellStyle name="20% - uthevingsfarge 2 10 2 2 2" xfId="7944" xr:uid="{00000000-0005-0000-0000-000017030000}"/>
    <cellStyle name="20% - uthevingsfarge 2 10 2 3" xfId="10326" xr:uid="{00000000-0005-0000-0000-000018030000}"/>
    <cellStyle name="20% - uthevingsfarge 2 10 3" xfId="4590" xr:uid="{00000000-0005-0000-0000-000019030000}"/>
    <cellStyle name="20% - uthevingsfarge 2 10 3 2" xfId="7243" xr:uid="{00000000-0005-0000-0000-00001A030000}"/>
    <cellStyle name="20% - uthevingsfarge 2 10 4" xfId="10450" xr:uid="{00000000-0005-0000-0000-00001B030000}"/>
    <cellStyle name="20% - uthevingsfarge 2 100" xfId="311" xr:uid="{00000000-0005-0000-0000-00001C030000}"/>
    <cellStyle name="20% - uthevingsfarge 2 100 2" xfId="2749" xr:uid="{00000000-0005-0000-0000-00001D030000}"/>
    <cellStyle name="20% - uthevingsfarge 2 100 2 2" xfId="3059" xr:uid="{00000000-0005-0000-0000-00001E030000}"/>
    <cellStyle name="20% - uthevingsfarge 2 100 2 2 2" xfId="6644" xr:uid="{00000000-0005-0000-0000-00001F030000}"/>
    <cellStyle name="20% - uthevingsfarge 2 100 2 3" xfId="3974" xr:uid="{00000000-0005-0000-0000-000020030000}"/>
    <cellStyle name="20% - uthevingsfarge 2 100 2 4" xfId="6322" xr:uid="{00000000-0005-0000-0000-000021030000}"/>
    <cellStyle name="20% - uthevingsfarge 2 100 2 5" xfId="8644" xr:uid="{00000000-0005-0000-0000-000022030000}"/>
    <cellStyle name="20% - uthevingsfarge 2 100 3" xfId="3058" xr:uid="{00000000-0005-0000-0000-000023030000}"/>
    <cellStyle name="20% - uthevingsfarge 2 100 3 2" xfId="6643" xr:uid="{00000000-0005-0000-0000-000024030000}"/>
    <cellStyle name="20% - uthevingsfarge 2 100 4" xfId="3897" xr:uid="{00000000-0005-0000-0000-000025030000}"/>
    <cellStyle name="20% - uthevingsfarge 2 100 5" xfId="6037" xr:uid="{00000000-0005-0000-0000-000026030000}"/>
    <cellStyle name="20% - uthevingsfarge 2 100 6" xfId="8643" xr:uid="{00000000-0005-0000-0000-000027030000}"/>
    <cellStyle name="20% - uthevingsfarge 2 101" xfId="312" xr:uid="{00000000-0005-0000-0000-000028030000}"/>
    <cellStyle name="20% - uthevingsfarge 2 101 2" xfId="2750" xr:uid="{00000000-0005-0000-0000-000029030000}"/>
    <cellStyle name="20% - uthevingsfarge 2 101 2 2" xfId="3061" xr:uid="{00000000-0005-0000-0000-00002A030000}"/>
    <cellStyle name="20% - uthevingsfarge 2 101 2 2 2" xfId="6646" xr:uid="{00000000-0005-0000-0000-00002B030000}"/>
    <cellStyle name="20% - uthevingsfarge 2 101 2 3" xfId="3975" xr:uid="{00000000-0005-0000-0000-00002C030000}"/>
    <cellStyle name="20% - uthevingsfarge 2 101 2 4" xfId="6323" xr:uid="{00000000-0005-0000-0000-00002D030000}"/>
    <cellStyle name="20% - uthevingsfarge 2 101 2 5" xfId="8646" xr:uid="{00000000-0005-0000-0000-00002E030000}"/>
    <cellStyle name="20% - uthevingsfarge 2 101 3" xfId="3060" xr:uid="{00000000-0005-0000-0000-00002F030000}"/>
    <cellStyle name="20% - uthevingsfarge 2 101 3 2" xfId="6645" xr:uid="{00000000-0005-0000-0000-000030030000}"/>
    <cellStyle name="20% - uthevingsfarge 2 101 4" xfId="4140" xr:uid="{00000000-0005-0000-0000-000031030000}"/>
    <cellStyle name="20% - uthevingsfarge 2 101 5" xfId="6038" xr:uid="{00000000-0005-0000-0000-000032030000}"/>
    <cellStyle name="20% - uthevingsfarge 2 101 6" xfId="8645" xr:uid="{00000000-0005-0000-0000-000033030000}"/>
    <cellStyle name="20% - uthevingsfarge 2 102" xfId="313" xr:uid="{00000000-0005-0000-0000-000034030000}"/>
    <cellStyle name="20% - uthevingsfarge 2 102 2" xfId="2751" xr:uid="{00000000-0005-0000-0000-000035030000}"/>
    <cellStyle name="20% - uthevingsfarge 2 102 2 2" xfId="3063" xr:uid="{00000000-0005-0000-0000-000036030000}"/>
    <cellStyle name="20% - uthevingsfarge 2 102 2 2 2" xfId="6648" xr:uid="{00000000-0005-0000-0000-000037030000}"/>
    <cellStyle name="20% - uthevingsfarge 2 102 2 3" xfId="3922" xr:uid="{00000000-0005-0000-0000-000038030000}"/>
    <cellStyle name="20% - uthevingsfarge 2 102 2 4" xfId="6324" xr:uid="{00000000-0005-0000-0000-000039030000}"/>
    <cellStyle name="20% - uthevingsfarge 2 102 2 5" xfId="8648" xr:uid="{00000000-0005-0000-0000-00003A030000}"/>
    <cellStyle name="20% - uthevingsfarge 2 102 3" xfId="3062" xr:uid="{00000000-0005-0000-0000-00003B030000}"/>
    <cellStyle name="20% - uthevingsfarge 2 102 3 2" xfId="6647" xr:uid="{00000000-0005-0000-0000-00003C030000}"/>
    <cellStyle name="20% - uthevingsfarge 2 102 4" xfId="4141" xr:uid="{00000000-0005-0000-0000-00003D030000}"/>
    <cellStyle name="20% - uthevingsfarge 2 102 5" xfId="6039" xr:uid="{00000000-0005-0000-0000-00003E030000}"/>
    <cellStyle name="20% - uthevingsfarge 2 102 6" xfId="8647" xr:uid="{00000000-0005-0000-0000-00003F030000}"/>
    <cellStyle name="20% - uthevingsfarge 2 103" xfId="314" xr:uid="{00000000-0005-0000-0000-000040030000}"/>
    <cellStyle name="20% - uthevingsfarge 2 103 2" xfId="2752" xr:uid="{00000000-0005-0000-0000-000041030000}"/>
    <cellStyle name="20% - uthevingsfarge 2 103 2 2" xfId="3065" xr:uid="{00000000-0005-0000-0000-000042030000}"/>
    <cellStyle name="20% - uthevingsfarge 2 103 2 2 2" xfId="6650" xr:uid="{00000000-0005-0000-0000-000043030000}"/>
    <cellStyle name="20% - uthevingsfarge 2 103 2 3" xfId="3756" xr:uid="{00000000-0005-0000-0000-000044030000}"/>
    <cellStyle name="20% - uthevingsfarge 2 103 2 4" xfId="6325" xr:uid="{00000000-0005-0000-0000-000045030000}"/>
    <cellStyle name="20% - uthevingsfarge 2 103 2 5" xfId="8650" xr:uid="{00000000-0005-0000-0000-000046030000}"/>
    <cellStyle name="20% - uthevingsfarge 2 103 3" xfId="3064" xr:uid="{00000000-0005-0000-0000-000047030000}"/>
    <cellStyle name="20% - uthevingsfarge 2 103 3 2" xfId="6649" xr:uid="{00000000-0005-0000-0000-000048030000}"/>
    <cellStyle name="20% - uthevingsfarge 2 103 4" xfId="4044" xr:uid="{00000000-0005-0000-0000-000049030000}"/>
    <cellStyle name="20% - uthevingsfarge 2 103 5" xfId="6040" xr:uid="{00000000-0005-0000-0000-00004A030000}"/>
    <cellStyle name="20% - uthevingsfarge 2 103 6" xfId="8649" xr:uid="{00000000-0005-0000-0000-00004B030000}"/>
    <cellStyle name="20% - uthevingsfarge 2 104" xfId="315" xr:uid="{00000000-0005-0000-0000-00004C030000}"/>
    <cellStyle name="20% - uthevingsfarge 2 104 2" xfId="2753" xr:uid="{00000000-0005-0000-0000-00004D030000}"/>
    <cellStyle name="20% - uthevingsfarge 2 104 2 2" xfId="3067" xr:uid="{00000000-0005-0000-0000-00004E030000}"/>
    <cellStyle name="20% - uthevingsfarge 2 104 2 2 2" xfId="6652" xr:uid="{00000000-0005-0000-0000-00004F030000}"/>
    <cellStyle name="20% - uthevingsfarge 2 104 2 3" xfId="3972" xr:uid="{00000000-0005-0000-0000-000050030000}"/>
    <cellStyle name="20% - uthevingsfarge 2 104 2 4" xfId="6326" xr:uid="{00000000-0005-0000-0000-000051030000}"/>
    <cellStyle name="20% - uthevingsfarge 2 104 2 5" xfId="8652" xr:uid="{00000000-0005-0000-0000-000052030000}"/>
    <cellStyle name="20% - uthevingsfarge 2 104 3" xfId="3066" xr:uid="{00000000-0005-0000-0000-000053030000}"/>
    <cellStyle name="20% - uthevingsfarge 2 104 3 2" xfId="6651" xr:uid="{00000000-0005-0000-0000-000054030000}"/>
    <cellStyle name="20% - uthevingsfarge 2 104 4" xfId="3896" xr:uid="{00000000-0005-0000-0000-000055030000}"/>
    <cellStyle name="20% - uthevingsfarge 2 104 5" xfId="6041" xr:uid="{00000000-0005-0000-0000-000056030000}"/>
    <cellStyle name="20% - uthevingsfarge 2 104 6" xfId="8651" xr:uid="{00000000-0005-0000-0000-000057030000}"/>
    <cellStyle name="20% - uthevingsfarge 2 105" xfId="316" xr:uid="{00000000-0005-0000-0000-000058030000}"/>
    <cellStyle name="20% - uthevingsfarge 2 105 2" xfId="2754" xr:uid="{00000000-0005-0000-0000-000059030000}"/>
    <cellStyle name="20% - uthevingsfarge 2 105 2 2" xfId="3069" xr:uid="{00000000-0005-0000-0000-00005A030000}"/>
    <cellStyle name="20% - uthevingsfarge 2 105 2 2 2" xfId="6654" xr:uid="{00000000-0005-0000-0000-00005B030000}"/>
    <cellStyle name="20% - uthevingsfarge 2 105 2 3" xfId="3973" xr:uid="{00000000-0005-0000-0000-00005C030000}"/>
    <cellStyle name="20% - uthevingsfarge 2 105 2 4" xfId="6327" xr:uid="{00000000-0005-0000-0000-00005D030000}"/>
    <cellStyle name="20% - uthevingsfarge 2 105 2 5" xfId="8654" xr:uid="{00000000-0005-0000-0000-00005E030000}"/>
    <cellStyle name="20% - uthevingsfarge 2 105 3" xfId="3068" xr:uid="{00000000-0005-0000-0000-00005F030000}"/>
    <cellStyle name="20% - uthevingsfarge 2 105 3 2" xfId="6653" xr:uid="{00000000-0005-0000-0000-000060030000}"/>
    <cellStyle name="20% - uthevingsfarge 2 105 4" xfId="4138" xr:uid="{00000000-0005-0000-0000-000061030000}"/>
    <cellStyle name="20% - uthevingsfarge 2 105 5" xfId="6042" xr:uid="{00000000-0005-0000-0000-000062030000}"/>
    <cellStyle name="20% - uthevingsfarge 2 105 6" xfId="8653" xr:uid="{00000000-0005-0000-0000-000063030000}"/>
    <cellStyle name="20% - uthevingsfarge 2 106" xfId="317" xr:uid="{00000000-0005-0000-0000-000064030000}"/>
    <cellStyle name="20% - uthevingsfarge 2 106 2" xfId="2755" xr:uid="{00000000-0005-0000-0000-000065030000}"/>
    <cellStyle name="20% - uthevingsfarge 2 106 2 2" xfId="3071" xr:uid="{00000000-0005-0000-0000-000066030000}"/>
    <cellStyle name="20% - uthevingsfarge 2 106 2 2 2" xfId="6656" xr:uid="{00000000-0005-0000-0000-000067030000}"/>
    <cellStyle name="20% - uthevingsfarge 2 106 2 3" xfId="3921" xr:uid="{00000000-0005-0000-0000-000068030000}"/>
    <cellStyle name="20% - uthevingsfarge 2 106 2 4" xfId="6328" xr:uid="{00000000-0005-0000-0000-000069030000}"/>
    <cellStyle name="20% - uthevingsfarge 2 106 2 5" xfId="8656" xr:uid="{00000000-0005-0000-0000-00006A030000}"/>
    <cellStyle name="20% - uthevingsfarge 2 106 3" xfId="3070" xr:uid="{00000000-0005-0000-0000-00006B030000}"/>
    <cellStyle name="20% - uthevingsfarge 2 106 3 2" xfId="6655" xr:uid="{00000000-0005-0000-0000-00006C030000}"/>
    <cellStyle name="20% - uthevingsfarge 2 106 4" xfId="4139" xr:uid="{00000000-0005-0000-0000-00006D030000}"/>
    <cellStyle name="20% - uthevingsfarge 2 106 5" xfId="6043" xr:uid="{00000000-0005-0000-0000-00006E030000}"/>
    <cellStyle name="20% - uthevingsfarge 2 106 6" xfId="8655" xr:uid="{00000000-0005-0000-0000-00006F030000}"/>
    <cellStyle name="20% - uthevingsfarge 2 107" xfId="318" xr:uid="{00000000-0005-0000-0000-000070030000}"/>
    <cellStyle name="20% - uthevingsfarge 2 107 2" xfId="2756" xr:uid="{00000000-0005-0000-0000-000071030000}"/>
    <cellStyle name="20% - uthevingsfarge 2 107 2 2" xfId="3073" xr:uid="{00000000-0005-0000-0000-000072030000}"/>
    <cellStyle name="20% - uthevingsfarge 2 107 2 2 2" xfId="6658" xr:uid="{00000000-0005-0000-0000-000073030000}"/>
    <cellStyle name="20% - uthevingsfarge 2 107 2 3" xfId="3648" xr:uid="{00000000-0005-0000-0000-000074030000}"/>
    <cellStyle name="20% - uthevingsfarge 2 107 2 4" xfId="6329" xr:uid="{00000000-0005-0000-0000-000075030000}"/>
    <cellStyle name="20% - uthevingsfarge 2 107 2 5" xfId="8658" xr:uid="{00000000-0005-0000-0000-000076030000}"/>
    <cellStyle name="20% - uthevingsfarge 2 107 3" xfId="3072" xr:uid="{00000000-0005-0000-0000-000077030000}"/>
    <cellStyle name="20% - uthevingsfarge 2 107 3 2" xfId="6657" xr:uid="{00000000-0005-0000-0000-000078030000}"/>
    <cellStyle name="20% - uthevingsfarge 2 107 4" xfId="4043" xr:uid="{00000000-0005-0000-0000-000079030000}"/>
    <cellStyle name="20% - uthevingsfarge 2 107 5" xfId="6044" xr:uid="{00000000-0005-0000-0000-00007A030000}"/>
    <cellStyle name="20% - uthevingsfarge 2 107 6" xfId="8657" xr:uid="{00000000-0005-0000-0000-00007B030000}"/>
    <cellStyle name="20% - uthevingsfarge 2 108" xfId="319" xr:uid="{00000000-0005-0000-0000-00007C030000}"/>
    <cellStyle name="20% - uthevingsfarge 2 108 2" xfId="2757" xr:uid="{00000000-0005-0000-0000-00007D030000}"/>
    <cellStyle name="20% - uthevingsfarge 2 108 2 2" xfId="3075" xr:uid="{00000000-0005-0000-0000-00007E030000}"/>
    <cellStyle name="20% - uthevingsfarge 2 108 2 2 2" xfId="6660" xr:uid="{00000000-0005-0000-0000-00007F030000}"/>
    <cellStyle name="20% - uthevingsfarge 2 108 2 3" xfId="3600" xr:uid="{00000000-0005-0000-0000-000080030000}"/>
    <cellStyle name="20% - uthevingsfarge 2 108 2 4" xfId="6330" xr:uid="{00000000-0005-0000-0000-000081030000}"/>
    <cellStyle name="20% - uthevingsfarge 2 108 2 5" xfId="8660" xr:uid="{00000000-0005-0000-0000-000082030000}"/>
    <cellStyle name="20% - uthevingsfarge 2 108 3" xfId="3074" xr:uid="{00000000-0005-0000-0000-000083030000}"/>
    <cellStyle name="20% - uthevingsfarge 2 108 3 2" xfId="6659" xr:uid="{00000000-0005-0000-0000-000084030000}"/>
    <cellStyle name="20% - uthevingsfarge 2 108 4" xfId="3997" xr:uid="{00000000-0005-0000-0000-000085030000}"/>
    <cellStyle name="20% - uthevingsfarge 2 108 5" xfId="6045" xr:uid="{00000000-0005-0000-0000-000086030000}"/>
    <cellStyle name="20% - uthevingsfarge 2 108 6" xfId="8659" xr:uid="{00000000-0005-0000-0000-000087030000}"/>
    <cellStyle name="20% - uthevingsfarge 2 109" xfId="320" xr:uid="{00000000-0005-0000-0000-000088030000}"/>
    <cellStyle name="20% - uthevingsfarge 2 109 2" xfId="2758" xr:uid="{00000000-0005-0000-0000-000089030000}"/>
    <cellStyle name="20% - uthevingsfarge 2 109 2 2" xfId="3077" xr:uid="{00000000-0005-0000-0000-00008A030000}"/>
    <cellStyle name="20% - uthevingsfarge 2 109 2 2 2" xfId="6662" xr:uid="{00000000-0005-0000-0000-00008B030000}"/>
    <cellStyle name="20% - uthevingsfarge 2 109 2 3" xfId="3971" xr:uid="{00000000-0005-0000-0000-00008C030000}"/>
    <cellStyle name="20% - uthevingsfarge 2 109 2 4" xfId="6331" xr:uid="{00000000-0005-0000-0000-00008D030000}"/>
    <cellStyle name="20% - uthevingsfarge 2 109 2 5" xfId="8662" xr:uid="{00000000-0005-0000-0000-00008E030000}"/>
    <cellStyle name="20% - uthevingsfarge 2 109 3" xfId="3076" xr:uid="{00000000-0005-0000-0000-00008F030000}"/>
    <cellStyle name="20% - uthevingsfarge 2 109 3 2" xfId="6661" xr:uid="{00000000-0005-0000-0000-000090030000}"/>
    <cellStyle name="20% - uthevingsfarge 2 109 4" xfId="3895" xr:uid="{00000000-0005-0000-0000-000091030000}"/>
    <cellStyle name="20% - uthevingsfarge 2 109 5" xfId="6046" xr:uid="{00000000-0005-0000-0000-000092030000}"/>
    <cellStyle name="20% - uthevingsfarge 2 109 6" xfId="8661" xr:uid="{00000000-0005-0000-0000-000093030000}"/>
    <cellStyle name="20% - uthevingsfarge 2 11" xfId="321" xr:uid="{00000000-0005-0000-0000-000094030000}"/>
    <cellStyle name="20% - uthevingsfarge 2 11 2" xfId="322" xr:uid="{00000000-0005-0000-0000-000095030000}"/>
    <cellStyle name="20% - uthevingsfarge 2 11 2 2" xfId="5312" xr:uid="{00000000-0005-0000-0000-000096030000}"/>
    <cellStyle name="20% - uthevingsfarge 2 11 2 2 2" xfId="7945" xr:uid="{00000000-0005-0000-0000-000097030000}"/>
    <cellStyle name="20% - uthevingsfarge 2 11 2 3" xfId="9218" xr:uid="{00000000-0005-0000-0000-000098030000}"/>
    <cellStyle name="20% - uthevingsfarge 2 11 3" xfId="4591" xr:uid="{00000000-0005-0000-0000-000099030000}"/>
    <cellStyle name="20% - uthevingsfarge 2 11 3 2" xfId="7244" xr:uid="{00000000-0005-0000-0000-00009A030000}"/>
    <cellStyle name="20% - uthevingsfarge 2 11 4" xfId="10298" xr:uid="{00000000-0005-0000-0000-00009B030000}"/>
    <cellStyle name="20% - uthevingsfarge 2 110" xfId="6589" xr:uid="{00000000-0005-0000-0000-00009C030000}"/>
    <cellStyle name="20% - uthevingsfarge 2 111" xfId="8592" xr:uid="{00000000-0005-0000-0000-00009D030000}"/>
    <cellStyle name="20% - uthevingsfarge 2 12" xfId="323" xr:uid="{00000000-0005-0000-0000-00009E030000}"/>
    <cellStyle name="20% - uthevingsfarge 2 12 2" xfId="324" xr:uid="{00000000-0005-0000-0000-00009F030000}"/>
    <cellStyle name="20% - uthevingsfarge 2 12 2 2" xfId="5313" xr:uid="{00000000-0005-0000-0000-0000A0030000}"/>
    <cellStyle name="20% - uthevingsfarge 2 12 2 2 2" xfId="7946" xr:uid="{00000000-0005-0000-0000-0000A1030000}"/>
    <cellStyle name="20% - uthevingsfarge 2 12 2 3" xfId="9858" xr:uid="{00000000-0005-0000-0000-0000A2030000}"/>
    <cellStyle name="20% - uthevingsfarge 2 12 3" xfId="4592" xr:uid="{00000000-0005-0000-0000-0000A3030000}"/>
    <cellStyle name="20% - uthevingsfarge 2 12 3 2" xfId="7245" xr:uid="{00000000-0005-0000-0000-0000A4030000}"/>
    <cellStyle name="20% - uthevingsfarge 2 12 4" xfId="10327" xr:uid="{00000000-0005-0000-0000-0000A5030000}"/>
    <cellStyle name="20% - uthevingsfarge 2 13" xfId="325" xr:uid="{00000000-0005-0000-0000-0000A6030000}"/>
    <cellStyle name="20% - uthevingsfarge 2 13 2" xfId="326" xr:uid="{00000000-0005-0000-0000-0000A7030000}"/>
    <cellStyle name="20% - uthevingsfarge 2 13 2 2" xfId="5314" xr:uid="{00000000-0005-0000-0000-0000A8030000}"/>
    <cellStyle name="20% - uthevingsfarge 2 13 2 2 2" xfId="7947" xr:uid="{00000000-0005-0000-0000-0000A9030000}"/>
    <cellStyle name="20% - uthevingsfarge 2 13 2 3" xfId="9752" xr:uid="{00000000-0005-0000-0000-0000AA030000}"/>
    <cellStyle name="20% - uthevingsfarge 2 13 3" xfId="4593" xr:uid="{00000000-0005-0000-0000-0000AB030000}"/>
    <cellStyle name="20% - uthevingsfarge 2 13 3 2" xfId="7246" xr:uid="{00000000-0005-0000-0000-0000AC030000}"/>
    <cellStyle name="20% - uthevingsfarge 2 13 4" xfId="9217" xr:uid="{00000000-0005-0000-0000-0000AD030000}"/>
    <cellStyle name="20% - uthevingsfarge 2 14" xfId="327" xr:uid="{00000000-0005-0000-0000-0000AE030000}"/>
    <cellStyle name="20% - uthevingsfarge 2 14 2" xfId="328" xr:uid="{00000000-0005-0000-0000-0000AF030000}"/>
    <cellStyle name="20% - uthevingsfarge 2 14 2 2" xfId="5315" xr:uid="{00000000-0005-0000-0000-0000B0030000}"/>
    <cellStyle name="20% - uthevingsfarge 2 14 2 2 2" xfId="7948" xr:uid="{00000000-0005-0000-0000-0000B1030000}"/>
    <cellStyle name="20% - uthevingsfarge 2 14 2 3" xfId="9680" xr:uid="{00000000-0005-0000-0000-0000B2030000}"/>
    <cellStyle name="20% - uthevingsfarge 2 14 3" xfId="4594" xr:uid="{00000000-0005-0000-0000-0000B3030000}"/>
    <cellStyle name="20% - uthevingsfarge 2 14 3 2" xfId="7247" xr:uid="{00000000-0005-0000-0000-0000B4030000}"/>
    <cellStyle name="20% - uthevingsfarge 2 14 4" xfId="9679" xr:uid="{00000000-0005-0000-0000-0000B5030000}"/>
    <cellStyle name="20% - uthevingsfarge 2 15" xfId="329" xr:uid="{00000000-0005-0000-0000-0000B6030000}"/>
    <cellStyle name="20% - uthevingsfarge 2 15 2" xfId="330" xr:uid="{00000000-0005-0000-0000-0000B7030000}"/>
    <cellStyle name="20% - uthevingsfarge 2 15 2 2" xfId="5316" xr:uid="{00000000-0005-0000-0000-0000B8030000}"/>
    <cellStyle name="20% - uthevingsfarge 2 15 2 2 2" xfId="7949" xr:uid="{00000000-0005-0000-0000-0000B9030000}"/>
    <cellStyle name="20% - uthevingsfarge 2 15 2 3" xfId="9678" xr:uid="{00000000-0005-0000-0000-0000BA030000}"/>
    <cellStyle name="20% - uthevingsfarge 2 15 3" xfId="4595" xr:uid="{00000000-0005-0000-0000-0000BB030000}"/>
    <cellStyle name="20% - uthevingsfarge 2 15 3 2" xfId="7248" xr:uid="{00000000-0005-0000-0000-0000BC030000}"/>
    <cellStyle name="20% - uthevingsfarge 2 15 4" xfId="9677" xr:uid="{00000000-0005-0000-0000-0000BD030000}"/>
    <cellStyle name="20% - uthevingsfarge 2 16" xfId="331" xr:uid="{00000000-0005-0000-0000-0000BE030000}"/>
    <cellStyle name="20% - uthevingsfarge 2 16 2" xfId="332" xr:uid="{00000000-0005-0000-0000-0000BF030000}"/>
    <cellStyle name="20% - uthevingsfarge 2 16 2 2" xfId="5317" xr:uid="{00000000-0005-0000-0000-0000C0030000}"/>
    <cellStyle name="20% - uthevingsfarge 2 16 2 2 2" xfId="7950" xr:uid="{00000000-0005-0000-0000-0000C1030000}"/>
    <cellStyle name="20% - uthevingsfarge 2 16 2 3" xfId="9676" xr:uid="{00000000-0005-0000-0000-0000C2030000}"/>
    <cellStyle name="20% - uthevingsfarge 2 16 3" xfId="4596" xr:uid="{00000000-0005-0000-0000-0000C3030000}"/>
    <cellStyle name="20% - uthevingsfarge 2 16 3 2" xfId="7249" xr:uid="{00000000-0005-0000-0000-0000C4030000}"/>
    <cellStyle name="20% - uthevingsfarge 2 16 4" xfId="9675" xr:uid="{00000000-0005-0000-0000-0000C5030000}"/>
    <cellStyle name="20% - uthevingsfarge 2 17" xfId="333" xr:uid="{00000000-0005-0000-0000-0000C6030000}"/>
    <cellStyle name="20% - uthevingsfarge 2 17 2" xfId="334" xr:uid="{00000000-0005-0000-0000-0000C7030000}"/>
    <cellStyle name="20% - uthevingsfarge 2 17 2 2" xfId="5318" xr:uid="{00000000-0005-0000-0000-0000C8030000}"/>
    <cellStyle name="20% - uthevingsfarge 2 17 2 2 2" xfId="7951" xr:uid="{00000000-0005-0000-0000-0000C9030000}"/>
    <cellStyle name="20% - uthevingsfarge 2 17 2 3" xfId="9980" xr:uid="{00000000-0005-0000-0000-0000CA030000}"/>
    <cellStyle name="20% - uthevingsfarge 2 17 3" xfId="4597" xr:uid="{00000000-0005-0000-0000-0000CB030000}"/>
    <cellStyle name="20% - uthevingsfarge 2 17 3 2" xfId="7250" xr:uid="{00000000-0005-0000-0000-0000CC030000}"/>
    <cellStyle name="20% - uthevingsfarge 2 17 4" xfId="9952" xr:uid="{00000000-0005-0000-0000-0000CD030000}"/>
    <cellStyle name="20% - uthevingsfarge 2 18" xfId="335" xr:uid="{00000000-0005-0000-0000-0000CE030000}"/>
    <cellStyle name="20% - uthevingsfarge 2 18 2" xfId="336" xr:uid="{00000000-0005-0000-0000-0000CF030000}"/>
    <cellStyle name="20% - uthevingsfarge 2 18 2 2" xfId="5319" xr:uid="{00000000-0005-0000-0000-0000D0030000}"/>
    <cellStyle name="20% - uthevingsfarge 2 18 2 2 2" xfId="7952" xr:uid="{00000000-0005-0000-0000-0000D1030000}"/>
    <cellStyle name="20% - uthevingsfarge 2 18 2 3" xfId="10449" xr:uid="{00000000-0005-0000-0000-0000D2030000}"/>
    <cellStyle name="20% - uthevingsfarge 2 18 3" xfId="4598" xr:uid="{00000000-0005-0000-0000-0000D3030000}"/>
    <cellStyle name="20% - uthevingsfarge 2 18 3 2" xfId="7251" xr:uid="{00000000-0005-0000-0000-0000D4030000}"/>
    <cellStyle name="20% - uthevingsfarge 2 18 4" xfId="10651" xr:uid="{00000000-0005-0000-0000-0000D5030000}"/>
    <cellStyle name="20% - uthevingsfarge 2 19" xfId="337" xr:uid="{00000000-0005-0000-0000-0000D6030000}"/>
    <cellStyle name="20% - uthevingsfarge 2 19 2" xfId="338" xr:uid="{00000000-0005-0000-0000-0000D7030000}"/>
    <cellStyle name="20% - uthevingsfarge 2 19 2 2" xfId="5320" xr:uid="{00000000-0005-0000-0000-0000D8030000}"/>
    <cellStyle name="20% - uthevingsfarge 2 19 2 2 2" xfId="7953" xr:uid="{00000000-0005-0000-0000-0000D9030000}"/>
    <cellStyle name="20% - uthevingsfarge 2 19 2 3" xfId="10330" xr:uid="{00000000-0005-0000-0000-0000DA030000}"/>
    <cellStyle name="20% - uthevingsfarge 2 19 3" xfId="4599" xr:uid="{00000000-0005-0000-0000-0000DB030000}"/>
    <cellStyle name="20% - uthevingsfarge 2 19 3 2" xfId="7252" xr:uid="{00000000-0005-0000-0000-0000DC030000}"/>
    <cellStyle name="20% - uthevingsfarge 2 19 4" xfId="10715" xr:uid="{00000000-0005-0000-0000-0000DD030000}"/>
    <cellStyle name="20% - uthevingsfarge 2 2" xfId="62" xr:uid="{00000000-0005-0000-0000-0000DE030000}"/>
    <cellStyle name="20% - uthevingsfarge 2 2 2" xfId="339" xr:uid="{00000000-0005-0000-0000-0000DF030000}"/>
    <cellStyle name="20% - uthevingsfarge 2 2 2 2" xfId="5321" xr:uid="{00000000-0005-0000-0000-0000E0030000}"/>
    <cellStyle name="20% - uthevingsfarge 2 2 2 2 2" xfId="7954" xr:uid="{00000000-0005-0000-0000-0000E1030000}"/>
    <cellStyle name="20% - uthevingsfarge 2 2 2 3" xfId="9870" xr:uid="{00000000-0005-0000-0000-0000E2030000}"/>
    <cellStyle name="20% - uthevingsfarge 2 2 3" xfId="4600" xr:uid="{00000000-0005-0000-0000-0000E3030000}"/>
    <cellStyle name="20% - uthevingsfarge 2 2 3 2" xfId="7253" xr:uid="{00000000-0005-0000-0000-0000E4030000}"/>
    <cellStyle name="20% - uthevingsfarge 2 2 4" xfId="9725" xr:uid="{00000000-0005-0000-0000-0000E5030000}"/>
    <cellStyle name="20% - uthevingsfarge 2 20" xfId="340" xr:uid="{00000000-0005-0000-0000-0000E6030000}"/>
    <cellStyle name="20% - uthevingsfarge 2 20 2" xfId="341" xr:uid="{00000000-0005-0000-0000-0000E7030000}"/>
    <cellStyle name="20% - uthevingsfarge 2 20 2 2" xfId="5322" xr:uid="{00000000-0005-0000-0000-0000E8030000}"/>
    <cellStyle name="20% - uthevingsfarge 2 20 2 2 2" xfId="7955" xr:uid="{00000000-0005-0000-0000-0000E9030000}"/>
    <cellStyle name="20% - uthevingsfarge 2 20 2 3" xfId="9207" xr:uid="{00000000-0005-0000-0000-0000EA030000}"/>
    <cellStyle name="20% - uthevingsfarge 2 20 3" xfId="4601" xr:uid="{00000000-0005-0000-0000-0000EB030000}"/>
    <cellStyle name="20% - uthevingsfarge 2 20 3 2" xfId="7254" xr:uid="{00000000-0005-0000-0000-0000EC030000}"/>
    <cellStyle name="20% - uthevingsfarge 2 20 4" xfId="10261" xr:uid="{00000000-0005-0000-0000-0000ED030000}"/>
    <cellStyle name="20% - uthevingsfarge 2 21" xfId="342" xr:uid="{00000000-0005-0000-0000-0000EE030000}"/>
    <cellStyle name="20% - uthevingsfarge 2 21 2" xfId="343" xr:uid="{00000000-0005-0000-0000-0000EF030000}"/>
    <cellStyle name="20% - uthevingsfarge 2 21 2 2" xfId="5323" xr:uid="{00000000-0005-0000-0000-0000F0030000}"/>
    <cellStyle name="20% - uthevingsfarge 2 21 2 2 2" xfId="7956" xr:uid="{00000000-0005-0000-0000-0000F1030000}"/>
    <cellStyle name="20% - uthevingsfarge 2 21 2 3" xfId="9674" xr:uid="{00000000-0005-0000-0000-0000F2030000}"/>
    <cellStyle name="20% - uthevingsfarge 2 21 3" xfId="4602" xr:uid="{00000000-0005-0000-0000-0000F3030000}"/>
    <cellStyle name="20% - uthevingsfarge 2 21 3 2" xfId="7255" xr:uid="{00000000-0005-0000-0000-0000F4030000}"/>
    <cellStyle name="20% - uthevingsfarge 2 21 4" xfId="9673" xr:uid="{00000000-0005-0000-0000-0000F5030000}"/>
    <cellStyle name="20% - uthevingsfarge 2 22" xfId="344" xr:uid="{00000000-0005-0000-0000-0000F6030000}"/>
    <cellStyle name="20% - uthevingsfarge 2 22 2" xfId="345" xr:uid="{00000000-0005-0000-0000-0000F7030000}"/>
    <cellStyle name="20% - uthevingsfarge 2 22 2 2" xfId="5324" xr:uid="{00000000-0005-0000-0000-0000F8030000}"/>
    <cellStyle name="20% - uthevingsfarge 2 22 2 2 2" xfId="7957" xr:uid="{00000000-0005-0000-0000-0000F9030000}"/>
    <cellStyle name="20% - uthevingsfarge 2 22 2 3" xfId="9672" xr:uid="{00000000-0005-0000-0000-0000FA030000}"/>
    <cellStyle name="20% - uthevingsfarge 2 22 3" xfId="4603" xr:uid="{00000000-0005-0000-0000-0000FB030000}"/>
    <cellStyle name="20% - uthevingsfarge 2 22 3 2" xfId="7256" xr:uid="{00000000-0005-0000-0000-0000FC030000}"/>
    <cellStyle name="20% - uthevingsfarge 2 22 4" xfId="9671" xr:uid="{00000000-0005-0000-0000-0000FD030000}"/>
    <cellStyle name="20% - uthevingsfarge 2 23" xfId="346" xr:uid="{00000000-0005-0000-0000-0000FE030000}"/>
    <cellStyle name="20% - uthevingsfarge 2 23 2" xfId="347" xr:uid="{00000000-0005-0000-0000-0000FF030000}"/>
    <cellStyle name="20% - uthevingsfarge 2 23 2 2" xfId="5325" xr:uid="{00000000-0005-0000-0000-000000040000}"/>
    <cellStyle name="20% - uthevingsfarge 2 23 2 2 2" xfId="7958" xr:uid="{00000000-0005-0000-0000-000001040000}"/>
    <cellStyle name="20% - uthevingsfarge 2 23 2 3" xfId="9670" xr:uid="{00000000-0005-0000-0000-000002040000}"/>
    <cellStyle name="20% - uthevingsfarge 2 23 3" xfId="4604" xr:uid="{00000000-0005-0000-0000-000003040000}"/>
    <cellStyle name="20% - uthevingsfarge 2 23 3 2" xfId="7257" xr:uid="{00000000-0005-0000-0000-000004040000}"/>
    <cellStyle name="20% - uthevingsfarge 2 23 4" xfId="9669" xr:uid="{00000000-0005-0000-0000-000005040000}"/>
    <cellStyle name="20% - uthevingsfarge 2 24" xfId="348" xr:uid="{00000000-0005-0000-0000-000006040000}"/>
    <cellStyle name="20% - uthevingsfarge 2 24 2" xfId="349" xr:uid="{00000000-0005-0000-0000-000007040000}"/>
    <cellStyle name="20% - uthevingsfarge 2 24 2 2" xfId="5326" xr:uid="{00000000-0005-0000-0000-000008040000}"/>
    <cellStyle name="20% - uthevingsfarge 2 24 2 2 2" xfId="7959" xr:uid="{00000000-0005-0000-0000-000009040000}"/>
    <cellStyle name="20% - uthevingsfarge 2 24 2 3" xfId="9960" xr:uid="{00000000-0005-0000-0000-00000A040000}"/>
    <cellStyle name="20% - uthevingsfarge 2 24 3" xfId="4605" xr:uid="{00000000-0005-0000-0000-00000B040000}"/>
    <cellStyle name="20% - uthevingsfarge 2 24 3 2" xfId="7258" xr:uid="{00000000-0005-0000-0000-00000C040000}"/>
    <cellStyle name="20% - uthevingsfarge 2 24 4" xfId="9871" xr:uid="{00000000-0005-0000-0000-00000D040000}"/>
    <cellStyle name="20% - uthevingsfarge 2 25" xfId="350" xr:uid="{00000000-0005-0000-0000-00000E040000}"/>
    <cellStyle name="20% - uthevingsfarge 2 25 2" xfId="351" xr:uid="{00000000-0005-0000-0000-00000F040000}"/>
    <cellStyle name="20% - uthevingsfarge 2 25 2 2" xfId="5327" xr:uid="{00000000-0005-0000-0000-000010040000}"/>
    <cellStyle name="20% - uthevingsfarge 2 25 2 2 2" xfId="7960" xr:uid="{00000000-0005-0000-0000-000011040000}"/>
    <cellStyle name="20% - uthevingsfarge 2 25 2 3" xfId="9724" xr:uid="{00000000-0005-0000-0000-000012040000}"/>
    <cellStyle name="20% - uthevingsfarge 2 25 3" xfId="4606" xr:uid="{00000000-0005-0000-0000-000013040000}"/>
    <cellStyle name="20% - uthevingsfarge 2 25 3 2" xfId="7259" xr:uid="{00000000-0005-0000-0000-000014040000}"/>
    <cellStyle name="20% - uthevingsfarge 2 25 4" xfId="10714" xr:uid="{00000000-0005-0000-0000-000015040000}"/>
    <cellStyle name="20% - uthevingsfarge 2 26" xfId="352" xr:uid="{00000000-0005-0000-0000-000016040000}"/>
    <cellStyle name="20% - uthevingsfarge 2 26 2" xfId="353" xr:uid="{00000000-0005-0000-0000-000017040000}"/>
    <cellStyle name="20% - uthevingsfarge 2 26 2 2" xfId="5328" xr:uid="{00000000-0005-0000-0000-000018040000}"/>
    <cellStyle name="20% - uthevingsfarge 2 26 2 2 2" xfId="7961" xr:uid="{00000000-0005-0000-0000-000019040000}"/>
    <cellStyle name="20% - uthevingsfarge 2 26 2 3" xfId="9857" xr:uid="{00000000-0005-0000-0000-00001A040000}"/>
    <cellStyle name="20% - uthevingsfarge 2 26 3" xfId="4607" xr:uid="{00000000-0005-0000-0000-00001B040000}"/>
    <cellStyle name="20% - uthevingsfarge 2 26 3 2" xfId="7260" xr:uid="{00000000-0005-0000-0000-00001C040000}"/>
    <cellStyle name="20% - uthevingsfarge 2 26 4" xfId="10309" xr:uid="{00000000-0005-0000-0000-00001D040000}"/>
    <cellStyle name="20% - uthevingsfarge 2 27" xfId="354" xr:uid="{00000000-0005-0000-0000-00001E040000}"/>
    <cellStyle name="20% - uthevingsfarge 2 27 2" xfId="355" xr:uid="{00000000-0005-0000-0000-00001F040000}"/>
    <cellStyle name="20% - uthevingsfarge 2 27 2 2" xfId="5329" xr:uid="{00000000-0005-0000-0000-000020040000}"/>
    <cellStyle name="20% - uthevingsfarge 2 27 2 2 2" xfId="7962" xr:uid="{00000000-0005-0000-0000-000021040000}"/>
    <cellStyle name="20% - uthevingsfarge 2 27 2 3" xfId="10716" xr:uid="{00000000-0005-0000-0000-000022040000}"/>
    <cellStyle name="20% - uthevingsfarge 2 27 3" xfId="4608" xr:uid="{00000000-0005-0000-0000-000023040000}"/>
    <cellStyle name="20% - uthevingsfarge 2 27 3 2" xfId="7261" xr:uid="{00000000-0005-0000-0000-000024040000}"/>
    <cellStyle name="20% - uthevingsfarge 2 27 4" xfId="10460" xr:uid="{00000000-0005-0000-0000-000025040000}"/>
    <cellStyle name="20% - uthevingsfarge 2 28" xfId="356" xr:uid="{00000000-0005-0000-0000-000026040000}"/>
    <cellStyle name="20% - uthevingsfarge 2 28 2" xfId="357" xr:uid="{00000000-0005-0000-0000-000027040000}"/>
    <cellStyle name="20% - uthevingsfarge 2 28 2 2" xfId="5330" xr:uid="{00000000-0005-0000-0000-000028040000}"/>
    <cellStyle name="20% - uthevingsfarge 2 28 2 2 2" xfId="7963" xr:uid="{00000000-0005-0000-0000-000029040000}"/>
    <cellStyle name="20% - uthevingsfarge 2 28 2 3" xfId="9723" xr:uid="{00000000-0005-0000-0000-00002A040000}"/>
    <cellStyle name="20% - uthevingsfarge 2 28 3" xfId="4609" xr:uid="{00000000-0005-0000-0000-00002B040000}"/>
    <cellStyle name="20% - uthevingsfarge 2 28 3 2" xfId="7262" xr:uid="{00000000-0005-0000-0000-00002C040000}"/>
    <cellStyle name="20% - uthevingsfarge 2 28 4" xfId="10296" xr:uid="{00000000-0005-0000-0000-00002D040000}"/>
    <cellStyle name="20% - uthevingsfarge 2 29" xfId="358" xr:uid="{00000000-0005-0000-0000-00002E040000}"/>
    <cellStyle name="20% - uthevingsfarge 2 29 2" xfId="359" xr:uid="{00000000-0005-0000-0000-00002F040000}"/>
    <cellStyle name="20% - uthevingsfarge 2 29 2 2" xfId="5331" xr:uid="{00000000-0005-0000-0000-000030040000}"/>
    <cellStyle name="20% - uthevingsfarge 2 29 2 2 2" xfId="7964" xr:uid="{00000000-0005-0000-0000-000031040000}"/>
    <cellStyle name="20% - uthevingsfarge 2 29 2 3" xfId="10713" xr:uid="{00000000-0005-0000-0000-000032040000}"/>
    <cellStyle name="20% - uthevingsfarge 2 29 3" xfId="4610" xr:uid="{00000000-0005-0000-0000-000033040000}"/>
    <cellStyle name="20% - uthevingsfarge 2 29 3 2" xfId="7263" xr:uid="{00000000-0005-0000-0000-000034040000}"/>
    <cellStyle name="20% - uthevingsfarge 2 29 4" xfId="9928" xr:uid="{00000000-0005-0000-0000-000035040000}"/>
    <cellStyle name="20% - uthevingsfarge 2 3" xfId="360" xr:uid="{00000000-0005-0000-0000-000036040000}"/>
    <cellStyle name="20% - uthevingsfarge 2 3 2" xfId="361" xr:uid="{00000000-0005-0000-0000-000037040000}"/>
    <cellStyle name="20% - uthevingsfarge 2 3 2 2" xfId="5332" xr:uid="{00000000-0005-0000-0000-000038040000}"/>
    <cellStyle name="20% - uthevingsfarge 2 3 2 2 2" xfId="7965" xr:uid="{00000000-0005-0000-0000-000039040000}"/>
    <cellStyle name="20% - uthevingsfarge 2 3 2 3" xfId="9668" xr:uid="{00000000-0005-0000-0000-00003A040000}"/>
    <cellStyle name="20% - uthevingsfarge 2 3 3" xfId="4611" xr:uid="{00000000-0005-0000-0000-00003B040000}"/>
    <cellStyle name="20% - uthevingsfarge 2 3 3 2" xfId="7264" xr:uid="{00000000-0005-0000-0000-00003C040000}"/>
    <cellStyle name="20% - uthevingsfarge 2 3 4" xfId="9667" xr:uid="{00000000-0005-0000-0000-00003D040000}"/>
    <cellStyle name="20% - uthevingsfarge 2 30" xfId="362" xr:uid="{00000000-0005-0000-0000-00003E040000}"/>
    <cellStyle name="20% - uthevingsfarge 2 30 2" xfId="363" xr:uid="{00000000-0005-0000-0000-00003F040000}"/>
    <cellStyle name="20% - uthevingsfarge 2 30 2 2" xfId="5333" xr:uid="{00000000-0005-0000-0000-000040040000}"/>
    <cellStyle name="20% - uthevingsfarge 2 30 2 2 2" xfId="7966" xr:uid="{00000000-0005-0000-0000-000041040000}"/>
    <cellStyle name="20% - uthevingsfarge 2 30 2 3" xfId="10448" xr:uid="{00000000-0005-0000-0000-000042040000}"/>
    <cellStyle name="20% - uthevingsfarge 2 30 3" xfId="4612" xr:uid="{00000000-0005-0000-0000-000043040000}"/>
    <cellStyle name="20% - uthevingsfarge 2 30 3 2" xfId="7265" xr:uid="{00000000-0005-0000-0000-000044040000}"/>
    <cellStyle name="20% - uthevingsfarge 2 30 4" xfId="10712" xr:uid="{00000000-0005-0000-0000-000045040000}"/>
    <cellStyle name="20% - uthevingsfarge 2 31" xfId="364" xr:uid="{00000000-0005-0000-0000-000046040000}"/>
    <cellStyle name="20% - uthevingsfarge 2 31 2" xfId="365" xr:uid="{00000000-0005-0000-0000-000047040000}"/>
    <cellStyle name="20% - uthevingsfarge 2 31 2 2" xfId="5334" xr:uid="{00000000-0005-0000-0000-000048040000}"/>
    <cellStyle name="20% - uthevingsfarge 2 31 2 2 2" xfId="7967" xr:uid="{00000000-0005-0000-0000-000049040000}"/>
    <cellStyle name="20% - uthevingsfarge 2 31 2 3" xfId="9856" xr:uid="{00000000-0005-0000-0000-00004A040000}"/>
    <cellStyle name="20% - uthevingsfarge 2 31 3" xfId="4613" xr:uid="{00000000-0005-0000-0000-00004B040000}"/>
    <cellStyle name="20% - uthevingsfarge 2 31 3 2" xfId="7266" xr:uid="{00000000-0005-0000-0000-00004C040000}"/>
    <cellStyle name="20% - uthevingsfarge 2 31 4" xfId="9221" xr:uid="{00000000-0005-0000-0000-00004D040000}"/>
    <cellStyle name="20% - uthevingsfarge 2 32" xfId="366" xr:uid="{00000000-0005-0000-0000-00004E040000}"/>
    <cellStyle name="20% - uthevingsfarge 2 32 2" xfId="367" xr:uid="{00000000-0005-0000-0000-00004F040000}"/>
    <cellStyle name="20% - uthevingsfarge 2 32 2 2" xfId="5335" xr:uid="{00000000-0005-0000-0000-000050040000}"/>
    <cellStyle name="20% - uthevingsfarge 2 32 2 2 2" xfId="7968" xr:uid="{00000000-0005-0000-0000-000051040000}"/>
    <cellStyle name="20% - uthevingsfarge 2 32 2 3" xfId="10447" xr:uid="{00000000-0005-0000-0000-000052040000}"/>
    <cellStyle name="20% - uthevingsfarge 2 32 3" xfId="4614" xr:uid="{00000000-0005-0000-0000-000053040000}"/>
    <cellStyle name="20% - uthevingsfarge 2 32 3 2" xfId="7267" xr:uid="{00000000-0005-0000-0000-000054040000}"/>
    <cellStyle name="20% - uthevingsfarge 2 32 4" xfId="10711" xr:uid="{00000000-0005-0000-0000-000055040000}"/>
    <cellStyle name="20% - uthevingsfarge 2 33" xfId="368" xr:uid="{00000000-0005-0000-0000-000056040000}"/>
    <cellStyle name="20% - uthevingsfarge 2 33 2" xfId="369" xr:uid="{00000000-0005-0000-0000-000057040000}"/>
    <cellStyle name="20% - uthevingsfarge 2 33 2 2" xfId="5336" xr:uid="{00000000-0005-0000-0000-000058040000}"/>
    <cellStyle name="20% - uthevingsfarge 2 33 2 2 2" xfId="7969" xr:uid="{00000000-0005-0000-0000-000059040000}"/>
    <cellStyle name="20% - uthevingsfarge 2 33 2 3" xfId="9855" xr:uid="{00000000-0005-0000-0000-00005A040000}"/>
    <cellStyle name="20% - uthevingsfarge 2 33 3" xfId="4615" xr:uid="{00000000-0005-0000-0000-00005B040000}"/>
    <cellStyle name="20% - uthevingsfarge 2 33 3 2" xfId="7268" xr:uid="{00000000-0005-0000-0000-00005C040000}"/>
    <cellStyle name="20% - uthevingsfarge 2 33 4" xfId="9222" xr:uid="{00000000-0005-0000-0000-00005D040000}"/>
    <cellStyle name="20% - uthevingsfarge 2 34" xfId="370" xr:uid="{00000000-0005-0000-0000-00005E040000}"/>
    <cellStyle name="20% - uthevingsfarge 2 34 2" xfId="371" xr:uid="{00000000-0005-0000-0000-00005F040000}"/>
    <cellStyle name="20% - uthevingsfarge 2 34 2 2" xfId="5337" xr:uid="{00000000-0005-0000-0000-000060040000}"/>
    <cellStyle name="20% - uthevingsfarge 2 34 2 2 2" xfId="7970" xr:uid="{00000000-0005-0000-0000-000061040000}"/>
    <cellStyle name="20% - uthevingsfarge 2 34 2 3" xfId="10446" xr:uid="{00000000-0005-0000-0000-000062040000}"/>
    <cellStyle name="20% - uthevingsfarge 2 34 3" xfId="4616" xr:uid="{00000000-0005-0000-0000-000063040000}"/>
    <cellStyle name="20% - uthevingsfarge 2 34 3 2" xfId="7269" xr:uid="{00000000-0005-0000-0000-000064040000}"/>
    <cellStyle name="20% - uthevingsfarge 2 34 4" xfId="10710" xr:uid="{00000000-0005-0000-0000-000065040000}"/>
    <cellStyle name="20% - uthevingsfarge 2 35" xfId="372" xr:uid="{00000000-0005-0000-0000-000066040000}"/>
    <cellStyle name="20% - uthevingsfarge 2 35 2" xfId="373" xr:uid="{00000000-0005-0000-0000-000067040000}"/>
    <cellStyle name="20% - uthevingsfarge 2 35 2 2" xfId="5338" xr:uid="{00000000-0005-0000-0000-000068040000}"/>
    <cellStyle name="20% - uthevingsfarge 2 35 2 2 2" xfId="7971" xr:uid="{00000000-0005-0000-0000-000069040000}"/>
    <cellStyle name="20% - uthevingsfarge 2 35 2 3" xfId="9854" xr:uid="{00000000-0005-0000-0000-00006A040000}"/>
    <cellStyle name="20% - uthevingsfarge 2 35 3" xfId="4617" xr:uid="{00000000-0005-0000-0000-00006B040000}"/>
    <cellStyle name="20% - uthevingsfarge 2 35 3 2" xfId="7270" xr:uid="{00000000-0005-0000-0000-00006C040000}"/>
    <cellStyle name="20% - uthevingsfarge 2 35 4" xfId="9666" xr:uid="{00000000-0005-0000-0000-00006D040000}"/>
    <cellStyle name="20% - uthevingsfarge 2 36" xfId="374" xr:uid="{00000000-0005-0000-0000-00006E040000}"/>
    <cellStyle name="20% - uthevingsfarge 2 36 2" xfId="375" xr:uid="{00000000-0005-0000-0000-00006F040000}"/>
    <cellStyle name="20% - uthevingsfarge 2 36 2 2" xfId="5339" xr:uid="{00000000-0005-0000-0000-000070040000}"/>
    <cellStyle name="20% - uthevingsfarge 2 36 2 2 2" xfId="7972" xr:uid="{00000000-0005-0000-0000-000071040000}"/>
    <cellStyle name="20% - uthevingsfarge 2 36 2 3" xfId="10445" xr:uid="{00000000-0005-0000-0000-000072040000}"/>
    <cellStyle name="20% - uthevingsfarge 2 36 3" xfId="4618" xr:uid="{00000000-0005-0000-0000-000073040000}"/>
    <cellStyle name="20% - uthevingsfarge 2 36 3 2" xfId="7271" xr:uid="{00000000-0005-0000-0000-000074040000}"/>
    <cellStyle name="20% - uthevingsfarge 2 36 4" xfId="10709" xr:uid="{00000000-0005-0000-0000-000075040000}"/>
    <cellStyle name="20% - uthevingsfarge 2 37" xfId="376" xr:uid="{00000000-0005-0000-0000-000076040000}"/>
    <cellStyle name="20% - uthevingsfarge 2 37 2" xfId="377" xr:uid="{00000000-0005-0000-0000-000077040000}"/>
    <cellStyle name="20% - uthevingsfarge 2 37 2 2" xfId="5340" xr:uid="{00000000-0005-0000-0000-000078040000}"/>
    <cellStyle name="20% - uthevingsfarge 2 37 2 2 2" xfId="7973" xr:uid="{00000000-0005-0000-0000-000079040000}"/>
    <cellStyle name="20% - uthevingsfarge 2 37 2 3" xfId="9853" xr:uid="{00000000-0005-0000-0000-00007A040000}"/>
    <cellStyle name="20% - uthevingsfarge 2 37 3" xfId="4619" xr:uid="{00000000-0005-0000-0000-00007B040000}"/>
    <cellStyle name="20% - uthevingsfarge 2 37 3 2" xfId="7272" xr:uid="{00000000-0005-0000-0000-00007C040000}"/>
    <cellStyle name="20% - uthevingsfarge 2 37 4" xfId="9665" xr:uid="{00000000-0005-0000-0000-00007D040000}"/>
    <cellStyle name="20% - uthevingsfarge 2 38" xfId="378" xr:uid="{00000000-0005-0000-0000-00007E040000}"/>
    <cellStyle name="20% - uthevingsfarge 2 38 2" xfId="379" xr:uid="{00000000-0005-0000-0000-00007F040000}"/>
    <cellStyle name="20% - uthevingsfarge 2 38 2 2" xfId="5341" xr:uid="{00000000-0005-0000-0000-000080040000}"/>
    <cellStyle name="20% - uthevingsfarge 2 38 2 2 2" xfId="7974" xr:uid="{00000000-0005-0000-0000-000081040000}"/>
    <cellStyle name="20% - uthevingsfarge 2 38 2 3" xfId="10444" xr:uid="{00000000-0005-0000-0000-000082040000}"/>
    <cellStyle name="20% - uthevingsfarge 2 38 3" xfId="4620" xr:uid="{00000000-0005-0000-0000-000083040000}"/>
    <cellStyle name="20% - uthevingsfarge 2 38 3 2" xfId="7273" xr:uid="{00000000-0005-0000-0000-000084040000}"/>
    <cellStyle name="20% - uthevingsfarge 2 38 4" xfId="10708" xr:uid="{00000000-0005-0000-0000-000085040000}"/>
    <cellStyle name="20% - uthevingsfarge 2 39" xfId="380" xr:uid="{00000000-0005-0000-0000-000086040000}"/>
    <cellStyle name="20% - uthevingsfarge 2 39 2" xfId="381" xr:uid="{00000000-0005-0000-0000-000087040000}"/>
    <cellStyle name="20% - uthevingsfarge 2 39 2 2" xfId="5342" xr:uid="{00000000-0005-0000-0000-000088040000}"/>
    <cellStyle name="20% - uthevingsfarge 2 39 2 2 2" xfId="7975" xr:uid="{00000000-0005-0000-0000-000089040000}"/>
    <cellStyle name="20% - uthevingsfarge 2 39 2 3" xfId="9852" xr:uid="{00000000-0005-0000-0000-00008A040000}"/>
    <cellStyle name="20% - uthevingsfarge 2 39 3" xfId="4621" xr:uid="{00000000-0005-0000-0000-00008B040000}"/>
    <cellStyle name="20% - uthevingsfarge 2 39 3 2" xfId="7274" xr:uid="{00000000-0005-0000-0000-00008C040000}"/>
    <cellStyle name="20% - uthevingsfarge 2 39 4" xfId="9664" xr:uid="{00000000-0005-0000-0000-00008D040000}"/>
    <cellStyle name="20% - uthevingsfarge 2 4" xfId="382" xr:uid="{00000000-0005-0000-0000-00008E040000}"/>
    <cellStyle name="20% - uthevingsfarge 2 4 2" xfId="383" xr:uid="{00000000-0005-0000-0000-00008F040000}"/>
    <cellStyle name="20% - uthevingsfarge 2 4 2 2" xfId="5343" xr:uid="{00000000-0005-0000-0000-000090040000}"/>
    <cellStyle name="20% - uthevingsfarge 2 4 2 2 2" xfId="7976" xr:uid="{00000000-0005-0000-0000-000091040000}"/>
    <cellStyle name="20% - uthevingsfarge 2 4 2 3" xfId="10443" xr:uid="{00000000-0005-0000-0000-000092040000}"/>
    <cellStyle name="20% - uthevingsfarge 2 4 3" xfId="4622" xr:uid="{00000000-0005-0000-0000-000093040000}"/>
    <cellStyle name="20% - uthevingsfarge 2 4 3 2" xfId="7275" xr:uid="{00000000-0005-0000-0000-000094040000}"/>
    <cellStyle name="20% - uthevingsfarge 2 4 4" xfId="10707" xr:uid="{00000000-0005-0000-0000-000095040000}"/>
    <cellStyle name="20% - uthevingsfarge 2 40" xfId="384" xr:uid="{00000000-0005-0000-0000-000096040000}"/>
    <cellStyle name="20% - uthevingsfarge 2 40 2" xfId="385" xr:uid="{00000000-0005-0000-0000-000097040000}"/>
    <cellStyle name="20% - uthevingsfarge 2 40 2 2" xfId="5344" xr:uid="{00000000-0005-0000-0000-000098040000}"/>
    <cellStyle name="20% - uthevingsfarge 2 40 2 2 2" xfId="7977" xr:uid="{00000000-0005-0000-0000-000099040000}"/>
    <cellStyle name="20% - uthevingsfarge 2 40 2 3" xfId="9851" xr:uid="{00000000-0005-0000-0000-00009A040000}"/>
    <cellStyle name="20% - uthevingsfarge 2 40 3" xfId="4623" xr:uid="{00000000-0005-0000-0000-00009B040000}"/>
    <cellStyle name="20% - uthevingsfarge 2 40 3 2" xfId="7276" xr:uid="{00000000-0005-0000-0000-00009C040000}"/>
    <cellStyle name="20% - uthevingsfarge 2 40 4" xfId="9663" xr:uid="{00000000-0005-0000-0000-00009D040000}"/>
    <cellStyle name="20% - uthevingsfarge 2 41" xfId="386" xr:uid="{00000000-0005-0000-0000-00009E040000}"/>
    <cellStyle name="20% - uthevingsfarge 2 41 2" xfId="387" xr:uid="{00000000-0005-0000-0000-00009F040000}"/>
    <cellStyle name="20% - uthevingsfarge 2 41 2 2" xfId="5345" xr:uid="{00000000-0005-0000-0000-0000A0040000}"/>
    <cellStyle name="20% - uthevingsfarge 2 41 2 2 2" xfId="7978" xr:uid="{00000000-0005-0000-0000-0000A1040000}"/>
    <cellStyle name="20% - uthevingsfarge 2 41 2 3" xfId="10442" xr:uid="{00000000-0005-0000-0000-0000A2040000}"/>
    <cellStyle name="20% - uthevingsfarge 2 41 3" xfId="4624" xr:uid="{00000000-0005-0000-0000-0000A3040000}"/>
    <cellStyle name="20% - uthevingsfarge 2 41 3 2" xfId="7277" xr:uid="{00000000-0005-0000-0000-0000A4040000}"/>
    <cellStyle name="20% - uthevingsfarge 2 41 4" xfId="10706" xr:uid="{00000000-0005-0000-0000-0000A5040000}"/>
    <cellStyle name="20% - uthevingsfarge 2 42" xfId="388" xr:uid="{00000000-0005-0000-0000-0000A6040000}"/>
    <cellStyle name="20% - uthevingsfarge 2 42 2" xfId="389" xr:uid="{00000000-0005-0000-0000-0000A7040000}"/>
    <cellStyle name="20% - uthevingsfarge 2 42 2 2" xfId="5346" xr:uid="{00000000-0005-0000-0000-0000A8040000}"/>
    <cellStyle name="20% - uthevingsfarge 2 42 2 2 2" xfId="7979" xr:uid="{00000000-0005-0000-0000-0000A9040000}"/>
    <cellStyle name="20% - uthevingsfarge 2 42 2 3" xfId="9850" xr:uid="{00000000-0005-0000-0000-0000AA040000}"/>
    <cellStyle name="20% - uthevingsfarge 2 42 3" xfId="4625" xr:uid="{00000000-0005-0000-0000-0000AB040000}"/>
    <cellStyle name="20% - uthevingsfarge 2 42 3 2" xfId="7278" xr:uid="{00000000-0005-0000-0000-0000AC040000}"/>
    <cellStyle name="20% - uthevingsfarge 2 42 4" xfId="9662" xr:uid="{00000000-0005-0000-0000-0000AD040000}"/>
    <cellStyle name="20% - uthevingsfarge 2 43" xfId="390" xr:uid="{00000000-0005-0000-0000-0000AE040000}"/>
    <cellStyle name="20% - uthevingsfarge 2 43 2" xfId="391" xr:uid="{00000000-0005-0000-0000-0000AF040000}"/>
    <cellStyle name="20% - uthevingsfarge 2 43 2 2" xfId="5347" xr:uid="{00000000-0005-0000-0000-0000B0040000}"/>
    <cellStyle name="20% - uthevingsfarge 2 43 2 2 2" xfId="7980" xr:uid="{00000000-0005-0000-0000-0000B1040000}"/>
    <cellStyle name="20% - uthevingsfarge 2 43 2 3" xfId="10441" xr:uid="{00000000-0005-0000-0000-0000B2040000}"/>
    <cellStyle name="20% - uthevingsfarge 2 43 3" xfId="4626" xr:uid="{00000000-0005-0000-0000-0000B3040000}"/>
    <cellStyle name="20% - uthevingsfarge 2 43 3 2" xfId="7279" xr:uid="{00000000-0005-0000-0000-0000B4040000}"/>
    <cellStyle name="20% - uthevingsfarge 2 43 4" xfId="10705" xr:uid="{00000000-0005-0000-0000-0000B5040000}"/>
    <cellStyle name="20% - uthevingsfarge 2 44" xfId="392" xr:uid="{00000000-0005-0000-0000-0000B6040000}"/>
    <cellStyle name="20% - uthevingsfarge 2 44 2" xfId="393" xr:uid="{00000000-0005-0000-0000-0000B7040000}"/>
    <cellStyle name="20% - uthevingsfarge 2 44 2 2" xfId="5348" xr:uid="{00000000-0005-0000-0000-0000B8040000}"/>
    <cellStyle name="20% - uthevingsfarge 2 44 2 2 2" xfId="7981" xr:uid="{00000000-0005-0000-0000-0000B9040000}"/>
    <cellStyle name="20% - uthevingsfarge 2 44 2 3" xfId="9849" xr:uid="{00000000-0005-0000-0000-0000BA040000}"/>
    <cellStyle name="20% - uthevingsfarge 2 44 3" xfId="4627" xr:uid="{00000000-0005-0000-0000-0000BB040000}"/>
    <cellStyle name="20% - uthevingsfarge 2 44 3 2" xfId="7280" xr:uid="{00000000-0005-0000-0000-0000BC040000}"/>
    <cellStyle name="20% - uthevingsfarge 2 44 4" xfId="9661" xr:uid="{00000000-0005-0000-0000-0000BD040000}"/>
    <cellStyle name="20% - uthevingsfarge 2 45" xfId="394" xr:uid="{00000000-0005-0000-0000-0000BE040000}"/>
    <cellStyle name="20% - uthevingsfarge 2 45 2" xfId="395" xr:uid="{00000000-0005-0000-0000-0000BF040000}"/>
    <cellStyle name="20% - uthevingsfarge 2 45 2 2" xfId="5349" xr:uid="{00000000-0005-0000-0000-0000C0040000}"/>
    <cellStyle name="20% - uthevingsfarge 2 45 2 2 2" xfId="7982" xr:uid="{00000000-0005-0000-0000-0000C1040000}"/>
    <cellStyle name="20% - uthevingsfarge 2 45 2 3" xfId="10440" xr:uid="{00000000-0005-0000-0000-0000C2040000}"/>
    <cellStyle name="20% - uthevingsfarge 2 45 3" xfId="4628" xr:uid="{00000000-0005-0000-0000-0000C3040000}"/>
    <cellStyle name="20% - uthevingsfarge 2 45 3 2" xfId="7281" xr:uid="{00000000-0005-0000-0000-0000C4040000}"/>
    <cellStyle name="20% - uthevingsfarge 2 45 4" xfId="10704" xr:uid="{00000000-0005-0000-0000-0000C5040000}"/>
    <cellStyle name="20% - uthevingsfarge 2 46" xfId="396" xr:uid="{00000000-0005-0000-0000-0000C6040000}"/>
    <cellStyle name="20% - uthevingsfarge 2 46 2" xfId="397" xr:uid="{00000000-0005-0000-0000-0000C7040000}"/>
    <cellStyle name="20% - uthevingsfarge 2 46 2 2" xfId="5350" xr:uid="{00000000-0005-0000-0000-0000C8040000}"/>
    <cellStyle name="20% - uthevingsfarge 2 46 2 2 2" xfId="7983" xr:uid="{00000000-0005-0000-0000-0000C9040000}"/>
    <cellStyle name="20% - uthevingsfarge 2 46 2 3" xfId="9848" xr:uid="{00000000-0005-0000-0000-0000CA040000}"/>
    <cellStyle name="20% - uthevingsfarge 2 46 3" xfId="4629" xr:uid="{00000000-0005-0000-0000-0000CB040000}"/>
    <cellStyle name="20% - uthevingsfarge 2 46 3 2" xfId="7282" xr:uid="{00000000-0005-0000-0000-0000CC040000}"/>
    <cellStyle name="20% - uthevingsfarge 2 46 4" xfId="9660" xr:uid="{00000000-0005-0000-0000-0000CD040000}"/>
    <cellStyle name="20% - uthevingsfarge 2 47" xfId="398" xr:uid="{00000000-0005-0000-0000-0000CE040000}"/>
    <cellStyle name="20% - uthevingsfarge 2 47 2" xfId="399" xr:uid="{00000000-0005-0000-0000-0000CF040000}"/>
    <cellStyle name="20% - uthevingsfarge 2 47 2 2" xfId="5351" xr:uid="{00000000-0005-0000-0000-0000D0040000}"/>
    <cellStyle name="20% - uthevingsfarge 2 47 2 2 2" xfId="7984" xr:uid="{00000000-0005-0000-0000-0000D1040000}"/>
    <cellStyle name="20% - uthevingsfarge 2 47 2 3" xfId="10439" xr:uid="{00000000-0005-0000-0000-0000D2040000}"/>
    <cellStyle name="20% - uthevingsfarge 2 47 3" xfId="4630" xr:uid="{00000000-0005-0000-0000-0000D3040000}"/>
    <cellStyle name="20% - uthevingsfarge 2 47 3 2" xfId="7283" xr:uid="{00000000-0005-0000-0000-0000D4040000}"/>
    <cellStyle name="20% - uthevingsfarge 2 47 4" xfId="10703" xr:uid="{00000000-0005-0000-0000-0000D5040000}"/>
    <cellStyle name="20% - uthevingsfarge 2 48" xfId="400" xr:uid="{00000000-0005-0000-0000-0000D6040000}"/>
    <cellStyle name="20% - uthevingsfarge 2 48 2" xfId="401" xr:uid="{00000000-0005-0000-0000-0000D7040000}"/>
    <cellStyle name="20% - uthevingsfarge 2 48 2 2" xfId="5352" xr:uid="{00000000-0005-0000-0000-0000D8040000}"/>
    <cellStyle name="20% - uthevingsfarge 2 48 2 2 2" xfId="7985" xr:uid="{00000000-0005-0000-0000-0000D9040000}"/>
    <cellStyle name="20% - uthevingsfarge 2 48 2 3" xfId="9847" xr:uid="{00000000-0005-0000-0000-0000DA040000}"/>
    <cellStyle name="20% - uthevingsfarge 2 48 3" xfId="4631" xr:uid="{00000000-0005-0000-0000-0000DB040000}"/>
    <cellStyle name="20% - uthevingsfarge 2 48 3 2" xfId="7284" xr:uid="{00000000-0005-0000-0000-0000DC040000}"/>
    <cellStyle name="20% - uthevingsfarge 2 48 4" xfId="9659" xr:uid="{00000000-0005-0000-0000-0000DD040000}"/>
    <cellStyle name="20% - uthevingsfarge 2 49" xfId="402" xr:uid="{00000000-0005-0000-0000-0000DE040000}"/>
    <cellStyle name="20% - uthevingsfarge 2 49 2" xfId="403" xr:uid="{00000000-0005-0000-0000-0000DF040000}"/>
    <cellStyle name="20% - uthevingsfarge 2 49 2 2" xfId="5353" xr:uid="{00000000-0005-0000-0000-0000E0040000}"/>
    <cellStyle name="20% - uthevingsfarge 2 49 2 2 2" xfId="7986" xr:uid="{00000000-0005-0000-0000-0000E1040000}"/>
    <cellStyle name="20% - uthevingsfarge 2 49 2 3" xfId="9209" xr:uid="{00000000-0005-0000-0000-0000E2040000}"/>
    <cellStyle name="20% - uthevingsfarge 2 49 3" xfId="4632" xr:uid="{00000000-0005-0000-0000-0000E3040000}"/>
    <cellStyle name="20% - uthevingsfarge 2 49 3 2" xfId="7285" xr:uid="{00000000-0005-0000-0000-0000E4040000}"/>
    <cellStyle name="20% - uthevingsfarge 2 49 4" xfId="9979" xr:uid="{00000000-0005-0000-0000-0000E5040000}"/>
    <cellStyle name="20% - uthevingsfarge 2 5" xfId="404" xr:uid="{00000000-0005-0000-0000-0000E6040000}"/>
    <cellStyle name="20% - uthevingsfarge 2 5 2" xfId="405" xr:uid="{00000000-0005-0000-0000-0000E7040000}"/>
    <cellStyle name="20% - uthevingsfarge 2 5 2 2" xfId="5354" xr:uid="{00000000-0005-0000-0000-0000E8040000}"/>
    <cellStyle name="20% - uthevingsfarge 2 5 2 2 2" xfId="7987" xr:uid="{00000000-0005-0000-0000-0000E9040000}"/>
    <cellStyle name="20% - uthevingsfarge 2 5 2 3" xfId="9961" xr:uid="{00000000-0005-0000-0000-0000EA040000}"/>
    <cellStyle name="20% - uthevingsfarge 2 5 3" xfId="4633" xr:uid="{00000000-0005-0000-0000-0000EB040000}"/>
    <cellStyle name="20% - uthevingsfarge 2 5 3 2" xfId="7286" xr:uid="{00000000-0005-0000-0000-0000EC040000}"/>
    <cellStyle name="20% - uthevingsfarge 2 5 4" xfId="9658" xr:uid="{00000000-0005-0000-0000-0000ED040000}"/>
    <cellStyle name="20% - uthevingsfarge 2 50" xfId="406" xr:uid="{00000000-0005-0000-0000-0000EE040000}"/>
    <cellStyle name="20% - uthevingsfarge 2 50 2" xfId="407" xr:uid="{00000000-0005-0000-0000-0000EF040000}"/>
    <cellStyle name="20% - uthevingsfarge 2 50 2 2" xfId="5355" xr:uid="{00000000-0005-0000-0000-0000F0040000}"/>
    <cellStyle name="20% - uthevingsfarge 2 50 2 2 2" xfId="7988" xr:uid="{00000000-0005-0000-0000-0000F1040000}"/>
    <cellStyle name="20% - uthevingsfarge 2 50 2 3" xfId="9657" xr:uid="{00000000-0005-0000-0000-0000F2040000}"/>
    <cellStyle name="20% - uthevingsfarge 2 50 3" xfId="4634" xr:uid="{00000000-0005-0000-0000-0000F3040000}"/>
    <cellStyle name="20% - uthevingsfarge 2 50 3 2" xfId="7287" xr:uid="{00000000-0005-0000-0000-0000F4040000}"/>
    <cellStyle name="20% - uthevingsfarge 2 50 4" xfId="9656" xr:uid="{00000000-0005-0000-0000-0000F5040000}"/>
    <cellStyle name="20% - uthevingsfarge 2 51" xfId="408" xr:uid="{00000000-0005-0000-0000-0000F6040000}"/>
    <cellStyle name="20% - uthevingsfarge 2 51 2" xfId="409" xr:uid="{00000000-0005-0000-0000-0000F7040000}"/>
    <cellStyle name="20% - uthevingsfarge 2 51 2 2" xfId="5356" xr:uid="{00000000-0005-0000-0000-0000F8040000}"/>
    <cellStyle name="20% - uthevingsfarge 2 51 2 2 2" xfId="7989" xr:uid="{00000000-0005-0000-0000-0000F9040000}"/>
    <cellStyle name="20% - uthevingsfarge 2 51 2 3" xfId="9655" xr:uid="{00000000-0005-0000-0000-0000FA040000}"/>
    <cellStyle name="20% - uthevingsfarge 2 51 3" xfId="4635" xr:uid="{00000000-0005-0000-0000-0000FB040000}"/>
    <cellStyle name="20% - uthevingsfarge 2 51 3 2" xfId="7288" xr:uid="{00000000-0005-0000-0000-0000FC040000}"/>
    <cellStyle name="20% - uthevingsfarge 2 51 4" xfId="9654" xr:uid="{00000000-0005-0000-0000-0000FD040000}"/>
    <cellStyle name="20% - uthevingsfarge 2 52" xfId="410" xr:uid="{00000000-0005-0000-0000-0000FE040000}"/>
    <cellStyle name="20% - uthevingsfarge 2 52 2" xfId="411" xr:uid="{00000000-0005-0000-0000-0000FF040000}"/>
    <cellStyle name="20% - uthevingsfarge 2 52 2 2" xfId="5357" xr:uid="{00000000-0005-0000-0000-000000050000}"/>
    <cellStyle name="20% - uthevingsfarge 2 52 2 2 2" xfId="7990" xr:uid="{00000000-0005-0000-0000-000001050000}"/>
    <cellStyle name="20% - uthevingsfarge 2 52 2 3" xfId="9653" xr:uid="{00000000-0005-0000-0000-000002050000}"/>
    <cellStyle name="20% - uthevingsfarge 2 52 3" xfId="4636" xr:uid="{00000000-0005-0000-0000-000003050000}"/>
    <cellStyle name="20% - uthevingsfarge 2 52 3 2" xfId="7289" xr:uid="{00000000-0005-0000-0000-000004050000}"/>
    <cellStyle name="20% - uthevingsfarge 2 52 4" xfId="9652" xr:uid="{00000000-0005-0000-0000-000005050000}"/>
    <cellStyle name="20% - uthevingsfarge 2 53" xfId="412" xr:uid="{00000000-0005-0000-0000-000006050000}"/>
    <cellStyle name="20% - uthevingsfarge 2 53 2" xfId="413" xr:uid="{00000000-0005-0000-0000-000007050000}"/>
    <cellStyle name="20% - uthevingsfarge 2 53 2 2" xfId="5358" xr:uid="{00000000-0005-0000-0000-000008050000}"/>
    <cellStyle name="20% - uthevingsfarge 2 53 2 2 2" xfId="7991" xr:uid="{00000000-0005-0000-0000-000009050000}"/>
    <cellStyle name="20% - uthevingsfarge 2 53 2 3" xfId="9651" xr:uid="{00000000-0005-0000-0000-00000A050000}"/>
    <cellStyle name="20% - uthevingsfarge 2 53 3" xfId="4637" xr:uid="{00000000-0005-0000-0000-00000B050000}"/>
    <cellStyle name="20% - uthevingsfarge 2 53 3 2" xfId="7290" xr:uid="{00000000-0005-0000-0000-00000C050000}"/>
    <cellStyle name="20% - uthevingsfarge 2 53 4" xfId="9650" xr:uid="{00000000-0005-0000-0000-00000D050000}"/>
    <cellStyle name="20% - uthevingsfarge 2 54" xfId="414" xr:uid="{00000000-0005-0000-0000-00000E050000}"/>
    <cellStyle name="20% - uthevingsfarge 2 54 2" xfId="415" xr:uid="{00000000-0005-0000-0000-00000F050000}"/>
    <cellStyle name="20% - uthevingsfarge 2 54 2 2" xfId="5359" xr:uid="{00000000-0005-0000-0000-000010050000}"/>
    <cellStyle name="20% - uthevingsfarge 2 54 2 2 2" xfId="7992" xr:uid="{00000000-0005-0000-0000-000011050000}"/>
    <cellStyle name="20% - uthevingsfarge 2 54 2 3" xfId="9649" xr:uid="{00000000-0005-0000-0000-000012050000}"/>
    <cellStyle name="20% - uthevingsfarge 2 54 3" xfId="4638" xr:uid="{00000000-0005-0000-0000-000013050000}"/>
    <cellStyle name="20% - uthevingsfarge 2 54 3 2" xfId="7291" xr:uid="{00000000-0005-0000-0000-000014050000}"/>
    <cellStyle name="20% - uthevingsfarge 2 54 4" xfId="9648" xr:uid="{00000000-0005-0000-0000-000015050000}"/>
    <cellStyle name="20% - uthevingsfarge 2 55" xfId="416" xr:uid="{00000000-0005-0000-0000-000016050000}"/>
    <cellStyle name="20% - uthevingsfarge 2 55 2" xfId="417" xr:uid="{00000000-0005-0000-0000-000017050000}"/>
    <cellStyle name="20% - uthevingsfarge 2 55 2 2" xfId="5360" xr:uid="{00000000-0005-0000-0000-000018050000}"/>
    <cellStyle name="20% - uthevingsfarge 2 55 2 2 2" xfId="7993" xr:uid="{00000000-0005-0000-0000-000019050000}"/>
    <cellStyle name="20% - uthevingsfarge 2 55 2 3" xfId="9647" xr:uid="{00000000-0005-0000-0000-00001A050000}"/>
    <cellStyle name="20% - uthevingsfarge 2 55 3" xfId="4639" xr:uid="{00000000-0005-0000-0000-00001B050000}"/>
    <cellStyle name="20% - uthevingsfarge 2 55 3 2" xfId="7292" xr:uid="{00000000-0005-0000-0000-00001C050000}"/>
    <cellStyle name="20% - uthevingsfarge 2 55 4" xfId="9646" xr:uid="{00000000-0005-0000-0000-00001D050000}"/>
    <cellStyle name="20% - uthevingsfarge 2 56" xfId="418" xr:uid="{00000000-0005-0000-0000-00001E050000}"/>
    <cellStyle name="20% - uthevingsfarge 2 56 2" xfId="419" xr:uid="{00000000-0005-0000-0000-00001F050000}"/>
    <cellStyle name="20% - uthevingsfarge 2 56 2 2" xfId="5361" xr:uid="{00000000-0005-0000-0000-000020050000}"/>
    <cellStyle name="20% - uthevingsfarge 2 56 2 2 2" xfId="7994" xr:uid="{00000000-0005-0000-0000-000021050000}"/>
    <cellStyle name="20% - uthevingsfarge 2 56 2 3" xfId="9645" xr:uid="{00000000-0005-0000-0000-000022050000}"/>
    <cellStyle name="20% - uthevingsfarge 2 56 3" xfId="4640" xr:uid="{00000000-0005-0000-0000-000023050000}"/>
    <cellStyle name="20% - uthevingsfarge 2 56 3 2" xfId="7293" xr:uid="{00000000-0005-0000-0000-000024050000}"/>
    <cellStyle name="20% - uthevingsfarge 2 56 4" xfId="9644" xr:uid="{00000000-0005-0000-0000-000025050000}"/>
    <cellStyle name="20% - uthevingsfarge 2 57" xfId="420" xr:uid="{00000000-0005-0000-0000-000026050000}"/>
    <cellStyle name="20% - uthevingsfarge 2 57 2" xfId="421" xr:uid="{00000000-0005-0000-0000-000027050000}"/>
    <cellStyle name="20% - uthevingsfarge 2 57 2 2" xfId="5362" xr:uid="{00000000-0005-0000-0000-000028050000}"/>
    <cellStyle name="20% - uthevingsfarge 2 57 2 2 2" xfId="7995" xr:uid="{00000000-0005-0000-0000-000029050000}"/>
    <cellStyle name="20% - uthevingsfarge 2 57 2 3" xfId="9643" xr:uid="{00000000-0005-0000-0000-00002A050000}"/>
    <cellStyle name="20% - uthevingsfarge 2 57 3" xfId="4641" xr:uid="{00000000-0005-0000-0000-00002B050000}"/>
    <cellStyle name="20% - uthevingsfarge 2 57 3 2" xfId="7294" xr:uid="{00000000-0005-0000-0000-00002C050000}"/>
    <cellStyle name="20% - uthevingsfarge 2 57 4" xfId="9642" xr:uid="{00000000-0005-0000-0000-00002D050000}"/>
    <cellStyle name="20% - uthevingsfarge 2 58" xfId="422" xr:uid="{00000000-0005-0000-0000-00002E050000}"/>
    <cellStyle name="20% - uthevingsfarge 2 58 2" xfId="423" xr:uid="{00000000-0005-0000-0000-00002F050000}"/>
    <cellStyle name="20% - uthevingsfarge 2 58 2 2" xfId="5363" xr:uid="{00000000-0005-0000-0000-000030050000}"/>
    <cellStyle name="20% - uthevingsfarge 2 58 2 2 2" xfId="7996" xr:uid="{00000000-0005-0000-0000-000031050000}"/>
    <cellStyle name="20% - uthevingsfarge 2 58 2 3" xfId="9641" xr:uid="{00000000-0005-0000-0000-000032050000}"/>
    <cellStyle name="20% - uthevingsfarge 2 58 3" xfId="4642" xr:uid="{00000000-0005-0000-0000-000033050000}"/>
    <cellStyle name="20% - uthevingsfarge 2 58 3 2" xfId="7295" xr:uid="{00000000-0005-0000-0000-000034050000}"/>
    <cellStyle name="20% - uthevingsfarge 2 58 4" xfId="9640" xr:uid="{00000000-0005-0000-0000-000035050000}"/>
    <cellStyle name="20% - uthevingsfarge 2 59" xfId="424" xr:uid="{00000000-0005-0000-0000-000036050000}"/>
    <cellStyle name="20% - uthevingsfarge 2 59 2" xfId="425" xr:uid="{00000000-0005-0000-0000-000037050000}"/>
    <cellStyle name="20% - uthevingsfarge 2 59 2 2" xfId="5364" xr:uid="{00000000-0005-0000-0000-000038050000}"/>
    <cellStyle name="20% - uthevingsfarge 2 59 2 2 2" xfId="7997" xr:uid="{00000000-0005-0000-0000-000039050000}"/>
    <cellStyle name="20% - uthevingsfarge 2 59 2 3" xfId="9639" xr:uid="{00000000-0005-0000-0000-00003A050000}"/>
    <cellStyle name="20% - uthevingsfarge 2 59 3" xfId="4643" xr:uid="{00000000-0005-0000-0000-00003B050000}"/>
    <cellStyle name="20% - uthevingsfarge 2 59 3 2" xfId="7296" xr:uid="{00000000-0005-0000-0000-00003C050000}"/>
    <cellStyle name="20% - uthevingsfarge 2 59 4" xfId="9638" xr:uid="{00000000-0005-0000-0000-00003D050000}"/>
    <cellStyle name="20% - uthevingsfarge 2 6" xfId="426" xr:uid="{00000000-0005-0000-0000-00003E050000}"/>
    <cellStyle name="20% - uthevingsfarge 2 6 2" xfId="427" xr:uid="{00000000-0005-0000-0000-00003F050000}"/>
    <cellStyle name="20% - uthevingsfarge 2 6 2 2" xfId="5365" xr:uid="{00000000-0005-0000-0000-000040050000}"/>
    <cellStyle name="20% - uthevingsfarge 2 6 2 2 2" xfId="7998" xr:uid="{00000000-0005-0000-0000-000041050000}"/>
    <cellStyle name="20% - uthevingsfarge 2 6 2 3" xfId="9637" xr:uid="{00000000-0005-0000-0000-000042050000}"/>
    <cellStyle name="20% - uthevingsfarge 2 6 3" xfId="4644" xr:uid="{00000000-0005-0000-0000-000043050000}"/>
    <cellStyle name="20% - uthevingsfarge 2 6 3 2" xfId="7297" xr:uid="{00000000-0005-0000-0000-000044050000}"/>
    <cellStyle name="20% - uthevingsfarge 2 6 4" xfId="9636" xr:uid="{00000000-0005-0000-0000-000045050000}"/>
    <cellStyle name="20% - uthevingsfarge 2 60" xfId="428" xr:uid="{00000000-0005-0000-0000-000046050000}"/>
    <cellStyle name="20% - uthevingsfarge 2 60 2" xfId="429" xr:uid="{00000000-0005-0000-0000-000047050000}"/>
    <cellStyle name="20% - uthevingsfarge 2 60 3" xfId="9635" xr:uid="{00000000-0005-0000-0000-000048050000}"/>
    <cellStyle name="20% - uthevingsfarge 2 61" xfId="430" xr:uid="{00000000-0005-0000-0000-000049050000}"/>
    <cellStyle name="20% - uthevingsfarge 2 61 2" xfId="431" xr:uid="{00000000-0005-0000-0000-00004A050000}"/>
    <cellStyle name="20% - uthevingsfarge 2 62" xfId="432" xr:uid="{00000000-0005-0000-0000-00004B050000}"/>
    <cellStyle name="20% - uthevingsfarge 2 62 2" xfId="433" xr:uid="{00000000-0005-0000-0000-00004C050000}"/>
    <cellStyle name="20% - uthevingsfarge 2 63" xfId="434" xr:uid="{00000000-0005-0000-0000-00004D050000}"/>
    <cellStyle name="20% - uthevingsfarge 2 63 2" xfId="435" xr:uid="{00000000-0005-0000-0000-00004E050000}"/>
    <cellStyle name="20% - uthevingsfarge 2 64" xfId="436" xr:uid="{00000000-0005-0000-0000-00004F050000}"/>
    <cellStyle name="20% - uthevingsfarge 2 64 2" xfId="437" xr:uid="{00000000-0005-0000-0000-000050050000}"/>
    <cellStyle name="20% - uthevingsfarge 2 65" xfId="438" xr:uid="{00000000-0005-0000-0000-000051050000}"/>
    <cellStyle name="20% - uthevingsfarge 2 65 2" xfId="439" xr:uid="{00000000-0005-0000-0000-000052050000}"/>
    <cellStyle name="20% - uthevingsfarge 2 66" xfId="440" xr:uid="{00000000-0005-0000-0000-000053050000}"/>
    <cellStyle name="20% - uthevingsfarge 2 66 2" xfId="441" xr:uid="{00000000-0005-0000-0000-000054050000}"/>
    <cellStyle name="20% - uthevingsfarge 2 67" xfId="442" xr:uid="{00000000-0005-0000-0000-000055050000}"/>
    <cellStyle name="20% - uthevingsfarge 2 67 2" xfId="443" xr:uid="{00000000-0005-0000-0000-000056050000}"/>
    <cellStyle name="20% - uthevingsfarge 2 68" xfId="444" xr:uid="{00000000-0005-0000-0000-000057050000}"/>
    <cellStyle name="20% - uthevingsfarge 2 68 2" xfId="445" xr:uid="{00000000-0005-0000-0000-000058050000}"/>
    <cellStyle name="20% - uthevingsfarge 2 69" xfId="446" xr:uid="{00000000-0005-0000-0000-000059050000}"/>
    <cellStyle name="20% - uthevingsfarge 2 69 2" xfId="447" xr:uid="{00000000-0005-0000-0000-00005A050000}"/>
    <cellStyle name="20% - uthevingsfarge 2 7" xfId="448" xr:uid="{00000000-0005-0000-0000-00005B050000}"/>
    <cellStyle name="20% - uthevingsfarge 2 7 2" xfId="449" xr:uid="{00000000-0005-0000-0000-00005C050000}"/>
    <cellStyle name="20% - uthevingsfarge 2 7 2 2" xfId="5366" xr:uid="{00000000-0005-0000-0000-00005D050000}"/>
    <cellStyle name="20% - uthevingsfarge 2 7 2 2 2" xfId="7999" xr:uid="{00000000-0005-0000-0000-00005E050000}"/>
    <cellStyle name="20% - uthevingsfarge 2 7 2 3" xfId="9634" xr:uid="{00000000-0005-0000-0000-00005F050000}"/>
    <cellStyle name="20% - uthevingsfarge 2 7 3" xfId="4645" xr:uid="{00000000-0005-0000-0000-000060050000}"/>
    <cellStyle name="20% - uthevingsfarge 2 7 3 2" xfId="7298" xr:uid="{00000000-0005-0000-0000-000061050000}"/>
    <cellStyle name="20% - uthevingsfarge 2 7 4" xfId="9633" xr:uid="{00000000-0005-0000-0000-000062050000}"/>
    <cellStyle name="20% - uthevingsfarge 2 70" xfId="450" xr:uid="{00000000-0005-0000-0000-000063050000}"/>
    <cellStyle name="20% - uthevingsfarge 2 70 2" xfId="451" xr:uid="{00000000-0005-0000-0000-000064050000}"/>
    <cellStyle name="20% - uthevingsfarge 2 71" xfId="452" xr:uid="{00000000-0005-0000-0000-000065050000}"/>
    <cellStyle name="20% - uthevingsfarge 2 71 2" xfId="453" xr:uid="{00000000-0005-0000-0000-000066050000}"/>
    <cellStyle name="20% - uthevingsfarge 2 72" xfId="454" xr:uid="{00000000-0005-0000-0000-000067050000}"/>
    <cellStyle name="20% - uthevingsfarge 2 72 2" xfId="455" xr:uid="{00000000-0005-0000-0000-000068050000}"/>
    <cellStyle name="20% - uthevingsfarge 2 73" xfId="456" xr:uid="{00000000-0005-0000-0000-000069050000}"/>
    <cellStyle name="20% - uthevingsfarge 2 73 2" xfId="457" xr:uid="{00000000-0005-0000-0000-00006A050000}"/>
    <cellStyle name="20% - uthevingsfarge 2 74" xfId="458" xr:uid="{00000000-0005-0000-0000-00006B050000}"/>
    <cellStyle name="20% - uthevingsfarge 2 74 2" xfId="459" xr:uid="{00000000-0005-0000-0000-00006C050000}"/>
    <cellStyle name="20% - uthevingsfarge 2 75" xfId="460" xr:uid="{00000000-0005-0000-0000-00006D050000}"/>
    <cellStyle name="20% - uthevingsfarge 2 75 2" xfId="461" xr:uid="{00000000-0005-0000-0000-00006E050000}"/>
    <cellStyle name="20% - uthevingsfarge 2 76" xfId="462" xr:uid="{00000000-0005-0000-0000-00006F050000}"/>
    <cellStyle name="20% - uthevingsfarge 2 76 2" xfId="463" xr:uid="{00000000-0005-0000-0000-000070050000}"/>
    <cellStyle name="20% - uthevingsfarge 2 77" xfId="464" xr:uid="{00000000-0005-0000-0000-000071050000}"/>
    <cellStyle name="20% - uthevingsfarge 2 78" xfId="465" xr:uid="{00000000-0005-0000-0000-000072050000}"/>
    <cellStyle name="20% - uthevingsfarge 2 79" xfId="466" xr:uid="{00000000-0005-0000-0000-000073050000}"/>
    <cellStyle name="20% - uthevingsfarge 2 8" xfId="467" xr:uid="{00000000-0005-0000-0000-000074050000}"/>
    <cellStyle name="20% - uthevingsfarge 2 8 2" xfId="468" xr:uid="{00000000-0005-0000-0000-000075050000}"/>
    <cellStyle name="20% - uthevingsfarge 2 8 2 2" xfId="5367" xr:uid="{00000000-0005-0000-0000-000076050000}"/>
    <cellStyle name="20% - uthevingsfarge 2 8 2 2 2" xfId="8000" xr:uid="{00000000-0005-0000-0000-000077050000}"/>
    <cellStyle name="20% - uthevingsfarge 2 8 2 3" xfId="9632" xr:uid="{00000000-0005-0000-0000-000078050000}"/>
    <cellStyle name="20% - uthevingsfarge 2 8 3" xfId="4646" xr:uid="{00000000-0005-0000-0000-000079050000}"/>
    <cellStyle name="20% - uthevingsfarge 2 8 3 2" xfId="7299" xr:uid="{00000000-0005-0000-0000-00007A050000}"/>
    <cellStyle name="20% - uthevingsfarge 2 8 4" xfId="9631" xr:uid="{00000000-0005-0000-0000-00007B050000}"/>
    <cellStyle name="20% - uthevingsfarge 2 80" xfId="469" xr:uid="{00000000-0005-0000-0000-00007C050000}"/>
    <cellStyle name="20% - uthevingsfarge 2 81" xfId="470" xr:uid="{00000000-0005-0000-0000-00007D050000}"/>
    <cellStyle name="20% - uthevingsfarge 2 82" xfId="471" xr:uid="{00000000-0005-0000-0000-00007E050000}"/>
    <cellStyle name="20% - uthevingsfarge 2 83" xfId="472" xr:uid="{00000000-0005-0000-0000-00007F050000}"/>
    <cellStyle name="20% - uthevingsfarge 2 84" xfId="473" xr:uid="{00000000-0005-0000-0000-000080050000}"/>
    <cellStyle name="20% - uthevingsfarge 2 85" xfId="474" xr:uid="{00000000-0005-0000-0000-000081050000}"/>
    <cellStyle name="20% - uthevingsfarge 2 86" xfId="475" xr:uid="{00000000-0005-0000-0000-000082050000}"/>
    <cellStyle name="20% - uthevingsfarge 2 87" xfId="476" xr:uid="{00000000-0005-0000-0000-000083050000}"/>
    <cellStyle name="20% - uthevingsfarge 2 88" xfId="477" xr:uid="{00000000-0005-0000-0000-000084050000}"/>
    <cellStyle name="20% - uthevingsfarge 2 89" xfId="478" xr:uid="{00000000-0005-0000-0000-000085050000}"/>
    <cellStyle name="20% - uthevingsfarge 2 9" xfId="479" xr:uid="{00000000-0005-0000-0000-000086050000}"/>
    <cellStyle name="20% - uthevingsfarge 2 9 2" xfId="480" xr:uid="{00000000-0005-0000-0000-000087050000}"/>
    <cellStyle name="20% - uthevingsfarge 2 9 2 2" xfId="5368" xr:uid="{00000000-0005-0000-0000-000088050000}"/>
    <cellStyle name="20% - uthevingsfarge 2 9 2 2 2" xfId="8001" xr:uid="{00000000-0005-0000-0000-000089050000}"/>
    <cellStyle name="20% - uthevingsfarge 2 9 2 3" xfId="9630" xr:uid="{00000000-0005-0000-0000-00008A050000}"/>
    <cellStyle name="20% - uthevingsfarge 2 9 3" xfId="4647" xr:uid="{00000000-0005-0000-0000-00008B050000}"/>
    <cellStyle name="20% - uthevingsfarge 2 9 3 2" xfId="7300" xr:uid="{00000000-0005-0000-0000-00008C050000}"/>
    <cellStyle name="20% - uthevingsfarge 2 9 4" xfId="9629" xr:uid="{00000000-0005-0000-0000-00008D050000}"/>
    <cellStyle name="20% - uthevingsfarge 2 90" xfId="481" xr:uid="{00000000-0005-0000-0000-00008E050000}"/>
    <cellStyle name="20% - uthevingsfarge 2 90 2" xfId="2759" xr:uid="{00000000-0005-0000-0000-00008F050000}"/>
    <cellStyle name="20% - uthevingsfarge 2 90 2 2" xfId="3079" xr:uid="{00000000-0005-0000-0000-000090050000}"/>
    <cellStyle name="20% - uthevingsfarge 2 90 2 2 2" xfId="6664" xr:uid="{00000000-0005-0000-0000-000091050000}"/>
    <cellStyle name="20% - uthevingsfarge 2 90 2 3" xfId="3920" xr:uid="{00000000-0005-0000-0000-000092050000}"/>
    <cellStyle name="20% - uthevingsfarge 2 90 2 4" xfId="6332" xr:uid="{00000000-0005-0000-0000-000093050000}"/>
    <cellStyle name="20% - uthevingsfarge 2 90 2 5" xfId="8664" xr:uid="{00000000-0005-0000-0000-000094050000}"/>
    <cellStyle name="20% - uthevingsfarge 2 90 3" xfId="3078" xr:uid="{00000000-0005-0000-0000-000095050000}"/>
    <cellStyle name="20% - uthevingsfarge 2 90 3 2" xfId="6663" xr:uid="{00000000-0005-0000-0000-000096050000}"/>
    <cellStyle name="20% - uthevingsfarge 2 90 4" xfId="4136" xr:uid="{00000000-0005-0000-0000-000097050000}"/>
    <cellStyle name="20% - uthevingsfarge 2 90 5" xfId="6047" xr:uid="{00000000-0005-0000-0000-000098050000}"/>
    <cellStyle name="20% - uthevingsfarge 2 90 6" xfId="8663" xr:uid="{00000000-0005-0000-0000-000099050000}"/>
    <cellStyle name="20% - uthevingsfarge 2 91" xfId="482" xr:uid="{00000000-0005-0000-0000-00009A050000}"/>
    <cellStyle name="20% - uthevingsfarge 2 91 2" xfId="2760" xr:uid="{00000000-0005-0000-0000-00009B050000}"/>
    <cellStyle name="20% - uthevingsfarge 2 91 2 2" xfId="3081" xr:uid="{00000000-0005-0000-0000-00009C050000}"/>
    <cellStyle name="20% - uthevingsfarge 2 91 2 2 2" xfId="6666" xr:uid="{00000000-0005-0000-0000-00009D050000}"/>
    <cellStyle name="20% - uthevingsfarge 2 91 2 3" xfId="3609" xr:uid="{00000000-0005-0000-0000-00009E050000}"/>
    <cellStyle name="20% - uthevingsfarge 2 91 2 4" xfId="6333" xr:uid="{00000000-0005-0000-0000-00009F050000}"/>
    <cellStyle name="20% - uthevingsfarge 2 91 2 5" xfId="8666" xr:uid="{00000000-0005-0000-0000-0000A0050000}"/>
    <cellStyle name="20% - uthevingsfarge 2 91 3" xfId="3080" xr:uid="{00000000-0005-0000-0000-0000A1050000}"/>
    <cellStyle name="20% - uthevingsfarge 2 91 3 2" xfId="6665" xr:uid="{00000000-0005-0000-0000-0000A2050000}"/>
    <cellStyle name="20% - uthevingsfarge 2 91 4" xfId="4137" xr:uid="{00000000-0005-0000-0000-0000A3050000}"/>
    <cellStyle name="20% - uthevingsfarge 2 91 5" xfId="6048" xr:uid="{00000000-0005-0000-0000-0000A4050000}"/>
    <cellStyle name="20% - uthevingsfarge 2 91 6" xfId="8665" xr:uid="{00000000-0005-0000-0000-0000A5050000}"/>
    <cellStyle name="20% - uthevingsfarge 2 92" xfId="483" xr:uid="{00000000-0005-0000-0000-0000A6050000}"/>
    <cellStyle name="20% - uthevingsfarge 2 92 2" xfId="2761" xr:uid="{00000000-0005-0000-0000-0000A7050000}"/>
    <cellStyle name="20% - uthevingsfarge 2 92 2 2" xfId="3083" xr:uid="{00000000-0005-0000-0000-0000A8050000}"/>
    <cellStyle name="20% - uthevingsfarge 2 92 2 2 2" xfId="6668" xr:uid="{00000000-0005-0000-0000-0000A9050000}"/>
    <cellStyle name="20% - uthevingsfarge 2 92 2 3" xfId="4005" xr:uid="{00000000-0005-0000-0000-0000AA050000}"/>
    <cellStyle name="20% - uthevingsfarge 2 92 2 4" xfId="6334" xr:uid="{00000000-0005-0000-0000-0000AB050000}"/>
    <cellStyle name="20% - uthevingsfarge 2 92 2 5" xfId="8668" xr:uid="{00000000-0005-0000-0000-0000AC050000}"/>
    <cellStyle name="20% - uthevingsfarge 2 92 3" xfId="3082" xr:uid="{00000000-0005-0000-0000-0000AD050000}"/>
    <cellStyle name="20% - uthevingsfarge 2 92 3 2" xfId="6667" xr:uid="{00000000-0005-0000-0000-0000AE050000}"/>
    <cellStyle name="20% - uthevingsfarge 2 92 4" xfId="4042" xr:uid="{00000000-0005-0000-0000-0000AF050000}"/>
    <cellStyle name="20% - uthevingsfarge 2 92 5" xfId="6049" xr:uid="{00000000-0005-0000-0000-0000B0050000}"/>
    <cellStyle name="20% - uthevingsfarge 2 92 6" xfId="8667" xr:uid="{00000000-0005-0000-0000-0000B1050000}"/>
    <cellStyle name="20% - uthevingsfarge 2 93" xfId="484" xr:uid="{00000000-0005-0000-0000-0000B2050000}"/>
    <cellStyle name="20% - uthevingsfarge 2 93 2" xfId="2762" xr:uid="{00000000-0005-0000-0000-0000B3050000}"/>
    <cellStyle name="20% - uthevingsfarge 2 93 2 2" xfId="3085" xr:uid="{00000000-0005-0000-0000-0000B4050000}"/>
    <cellStyle name="20% - uthevingsfarge 2 93 2 2 2" xfId="6670" xr:uid="{00000000-0005-0000-0000-0000B5050000}"/>
    <cellStyle name="20% - uthevingsfarge 2 93 2 3" xfId="3990" xr:uid="{00000000-0005-0000-0000-0000B6050000}"/>
    <cellStyle name="20% - uthevingsfarge 2 93 2 4" xfId="6335" xr:uid="{00000000-0005-0000-0000-0000B7050000}"/>
    <cellStyle name="20% - uthevingsfarge 2 93 2 5" xfId="8670" xr:uid="{00000000-0005-0000-0000-0000B8050000}"/>
    <cellStyle name="20% - uthevingsfarge 2 93 3" xfId="3084" xr:uid="{00000000-0005-0000-0000-0000B9050000}"/>
    <cellStyle name="20% - uthevingsfarge 2 93 3 2" xfId="6669" xr:uid="{00000000-0005-0000-0000-0000BA050000}"/>
    <cellStyle name="20% - uthevingsfarge 2 93 4" xfId="3894" xr:uid="{00000000-0005-0000-0000-0000BB050000}"/>
    <cellStyle name="20% - uthevingsfarge 2 93 5" xfId="6050" xr:uid="{00000000-0005-0000-0000-0000BC050000}"/>
    <cellStyle name="20% - uthevingsfarge 2 93 6" xfId="8669" xr:uid="{00000000-0005-0000-0000-0000BD050000}"/>
    <cellStyle name="20% - uthevingsfarge 2 94" xfId="485" xr:uid="{00000000-0005-0000-0000-0000BE050000}"/>
    <cellStyle name="20% - uthevingsfarge 2 94 2" xfId="2763" xr:uid="{00000000-0005-0000-0000-0000BF050000}"/>
    <cellStyle name="20% - uthevingsfarge 2 94 2 2" xfId="3087" xr:uid="{00000000-0005-0000-0000-0000C0050000}"/>
    <cellStyle name="20% - uthevingsfarge 2 94 2 2 2" xfId="6672" xr:uid="{00000000-0005-0000-0000-0000C1050000}"/>
    <cellStyle name="20% - uthevingsfarge 2 94 2 3" xfId="3602" xr:uid="{00000000-0005-0000-0000-0000C2050000}"/>
    <cellStyle name="20% - uthevingsfarge 2 94 2 4" xfId="6336" xr:uid="{00000000-0005-0000-0000-0000C3050000}"/>
    <cellStyle name="20% - uthevingsfarge 2 94 2 5" xfId="8672" xr:uid="{00000000-0005-0000-0000-0000C4050000}"/>
    <cellStyle name="20% - uthevingsfarge 2 94 3" xfId="3086" xr:uid="{00000000-0005-0000-0000-0000C5050000}"/>
    <cellStyle name="20% - uthevingsfarge 2 94 3 2" xfId="6671" xr:uid="{00000000-0005-0000-0000-0000C6050000}"/>
    <cellStyle name="20% - uthevingsfarge 2 94 4" xfId="3893" xr:uid="{00000000-0005-0000-0000-0000C7050000}"/>
    <cellStyle name="20% - uthevingsfarge 2 94 5" xfId="6051" xr:uid="{00000000-0005-0000-0000-0000C8050000}"/>
    <cellStyle name="20% - uthevingsfarge 2 94 6" xfId="8671" xr:uid="{00000000-0005-0000-0000-0000C9050000}"/>
    <cellStyle name="20% - uthevingsfarge 2 95" xfId="486" xr:uid="{00000000-0005-0000-0000-0000CA050000}"/>
    <cellStyle name="20% - uthevingsfarge 2 95 2" xfId="2764" xr:uid="{00000000-0005-0000-0000-0000CB050000}"/>
    <cellStyle name="20% - uthevingsfarge 2 95 2 2" xfId="3089" xr:uid="{00000000-0005-0000-0000-0000CC050000}"/>
    <cellStyle name="20% - uthevingsfarge 2 95 2 2 2" xfId="6674" xr:uid="{00000000-0005-0000-0000-0000CD050000}"/>
    <cellStyle name="20% - uthevingsfarge 2 95 2 3" xfId="3969" xr:uid="{00000000-0005-0000-0000-0000CE050000}"/>
    <cellStyle name="20% - uthevingsfarge 2 95 2 4" xfId="6337" xr:uid="{00000000-0005-0000-0000-0000CF050000}"/>
    <cellStyle name="20% - uthevingsfarge 2 95 2 5" xfId="8674" xr:uid="{00000000-0005-0000-0000-0000D0050000}"/>
    <cellStyle name="20% - uthevingsfarge 2 95 3" xfId="3088" xr:uid="{00000000-0005-0000-0000-0000D1050000}"/>
    <cellStyle name="20% - uthevingsfarge 2 95 3 2" xfId="6673" xr:uid="{00000000-0005-0000-0000-0000D2050000}"/>
    <cellStyle name="20% - uthevingsfarge 2 95 4" xfId="3892" xr:uid="{00000000-0005-0000-0000-0000D3050000}"/>
    <cellStyle name="20% - uthevingsfarge 2 95 5" xfId="6052" xr:uid="{00000000-0005-0000-0000-0000D4050000}"/>
    <cellStyle name="20% - uthevingsfarge 2 95 6" xfId="8673" xr:uid="{00000000-0005-0000-0000-0000D5050000}"/>
    <cellStyle name="20% - uthevingsfarge 2 96" xfId="487" xr:uid="{00000000-0005-0000-0000-0000D6050000}"/>
    <cellStyle name="20% - uthevingsfarge 2 96 2" xfId="2765" xr:uid="{00000000-0005-0000-0000-0000D7050000}"/>
    <cellStyle name="20% - uthevingsfarge 2 96 2 2" xfId="3091" xr:uid="{00000000-0005-0000-0000-0000D8050000}"/>
    <cellStyle name="20% - uthevingsfarge 2 96 2 2 2" xfId="6676" xr:uid="{00000000-0005-0000-0000-0000D9050000}"/>
    <cellStyle name="20% - uthevingsfarge 2 96 2 3" xfId="3970" xr:uid="{00000000-0005-0000-0000-0000DA050000}"/>
    <cellStyle name="20% - uthevingsfarge 2 96 2 4" xfId="6338" xr:uid="{00000000-0005-0000-0000-0000DB050000}"/>
    <cellStyle name="20% - uthevingsfarge 2 96 2 5" xfId="8676" xr:uid="{00000000-0005-0000-0000-0000DC050000}"/>
    <cellStyle name="20% - uthevingsfarge 2 96 3" xfId="3090" xr:uid="{00000000-0005-0000-0000-0000DD050000}"/>
    <cellStyle name="20% - uthevingsfarge 2 96 3 2" xfId="6675" xr:uid="{00000000-0005-0000-0000-0000DE050000}"/>
    <cellStyle name="20% - uthevingsfarge 2 96 4" xfId="3635" xr:uid="{00000000-0005-0000-0000-0000DF050000}"/>
    <cellStyle name="20% - uthevingsfarge 2 96 5" xfId="6053" xr:uid="{00000000-0005-0000-0000-0000E0050000}"/>
    <cellStyle name="20% - uthevingsfarge 2 96 6" xfId="8675" xr:uid="{00000000-0005-0000-0000-0000E1050000}"/>
    <cellStyle name="20% - uthevingsfarge 2 97" xfId="488" xr:uid="{00000000-0005-0000-0000-0000E2050000}"/>
    <cellStyle name="20% - uthevingsfarge 2 97 2" xfId="2766" xr:uid="{00000000-0005-0000-0000-0000E3050000}"/>
    <cellStyle name="20% - uthevingsfarge 2 97 2 2" xfId="3093" xr:uid="{00000000-0005-0000-0000-0000E4050000}"/>
    <cellStyle name="20% - uthevingsfarge 2 97 2 2 2" xfId="6678" xr:uid="{00000000-0005-0000-0000-0000E5050000}"/>
    <cellStyle name="20% - uthevingsfarge 2 97 2 3" xfId="3919" xr:uid="{00000000-0005-0000-0000-0000E6050000}"/>
    <cellStyle name="20% - uthevingsfarge 2 97 2 4" xfId="6339" xr:uid="{00000000-0005-0000-0000-0000E7050000}"/>
    <cellStyle name="20% - uthevingsfarge 2 97 2 5" xfId="8678" xr:uid="{00000000-0005-0000-0000-0000E8050000}"/>
    <cellStyle name="20% - uthevingsfarge 2 97 3" xfId="3092" xr:uid="{00000000-0005-0000-0000-0000E9050000}"/>
    <cellStyle name="20% - uthevingsfarge 2 97 3 2" xfId="6677" xr:uid="{00000000-0005-0000-0000-0000EA050000}"/>
    <cellStyle name="20% - uthevingsfarge 2 97 4" xfId="3671" xr:uid="{00000000-0005-0000-0000-0000EB050000}"/>
    <cellStyle name="20% - uthevingsfarge 2 97 5" xfId="6054" xr:uid="{00000000-0005-0000-0000-0000EC050000}"/>
    <cellStyle name="20% - uthevingsfarge 2 97 6" xfId="8677" xr:uid="{00000000-0005-0000-0000-0000ED050000}"/>
    <cellStyle name="20% - uthevingsfarge 2 98" xfId="489" xr:uid="{00000000-0005-0000-0000-0000EE050000}"/>
    <cellStyle name="20% - uthevingsfarge 2 98 2" xfId="2767" xr:uid="{00000000-0005-0000-0000-0000EF050000}"/>
    <cellStyle name="20% - uthevingsfarge 2 98 2 2" xfId="3095" xr:uid="{00000000-0005-0000-0000-0000F0050000}"/>
    <cellStyle name="20% - uthevingsfarge 2 98 2 2 2" xfId="6680" xr:uid="{00000000-0005-0000-0000-0000F1050000}"/>
    <cellStyle name="20% - uthevingsfarge 2 98 2 3" xfId="3647" xr:uid="{00000000-0005-0000-0000-0000F2050000}"/>
    <cellStyle name="20% - uthevingsfarge 2 98 2 4" xfId="6340" xr:uid="{00000000-0005-0000-0000-0000F3050000}"/>
    <cellStyle name="20% - uthevingsfarge 2 98 2 5" xfId="8680" xr:uid="{00000000-0005-0000-0000-0000F4050000}"/>
    <cellStyle name="20% - uthevingsfarge 2 98 3" xfId="3094" xr:uid="{00000000-0005-0000-0000-0000F5050000}"/>
    <cellStyle name="20% - uthevingsfarge 2 98 3 2" xfId="6679" xr:uid="{00000000-0005-0000-0000-0000F6050000}"/>
    <cellStyle name="20% - uthevingsfarge 2 98 4" xfId="3949" xr:uid="{00000000-0005-0000-0000-0000F7050000}"/>
    <cellStyle name="20% - uthevingsfarge 2 98 5" xfId="6055" xr:uid="{00000000-0005-0000-0000-0000F8050000}"/>
    <cellStyle name="20% - uthevingsfarge 2 98 6" xfId="8679" xr:uid="{00000000-0005-0000-0000-0000F9050000}"/>
    <cellStyle name="20% - uthevingsfarge 2 99" xfId="490" xr:uid="{00000000-0005-0000-0000-0000FA050000}"/>
    <cellStyle name="20% - uthevingsfarge 2 99 2" xfId="2768" xr:uid="{00000000-0005-0000-0000-0000FB050000}"/>
    <cellStyle name="20% - uthevingsfarge 2 99 2 2" xfId="3097" xr:uid="{00000000-0005-0000-0000-0000FC050000}"/>
    <cellStyle name="20% - uthevingsfarge 2 99 2 2 2" xfId="6682" xr:uid="{00000000-0005-0000-0000-0000FD050000}"/>
    <cellStyle name="20% - uthevingsfarge 2 99 2 3" xfId="3967" xr:uid="{00000000-0005-0000-0000-0000FE050000}"/>
    <cellStyle name="20% - uthevingsfarge 2 99 2 4" xfId="6341" xr:uid="{00000000-0005-0000-0000-0000FF050000}"/>
    <cellStyle name="20% - uthevingsfarge 2 99 2 5" xfId="8682" xr:uid="{00000000-0005-0000-0000-000000060000}"/>
    <cellStyle name="20% - uthevingsfarge 2 99 3" xfId="3096" xr:uid="{00000000-0005-0000-0000-000001060000}"/>
    <cellStyle name="20% - uthevingsfarge 2 99 3 2" xfId="6681" xr:uid="{00000000-0005-0000-0000-000002060000}"/>
    <cellStyle name="20% - uthevingsfarge 2 99 4" xfId="3597" xr:uid="{00000000-0005-0000-0000-000003060000}"/>
    <cellStyle name="20% - uthevingsfarge 2 99 5" xfId="6056" xr:uid="{00000000-0005-0000-0000-000004060000}"/>
    <cellStyle name="20% - uthevingsfarge 2 99 6" xfId="8681" xr:uid="{00000000-0005-0000-0000-000005060000}"/>
    <cellStyle name="20% - uthevingsfarge 3 10" xfId="491" xr:uid="{00000000-0005-0000-0000-000006060000}"/>
    <cellStyle name="20% - uthevingsfarge 3 10 2" xfId="492" xr:uid="{00000000-0005-0000-0000-000007060000}"/>
    <cellStyle name="20% - uthevingsfarge 3 10 2 2" xfId="5369" xr:uid="{00000000-0005-0000-0000-000008060000}"/>
    <cellStyle name="20% - uthevingsfarge 3 10 2 2 2" xfId="8002" xr:uid="{00000000-0005-0000-0000-000009060000}"/>
    <cellStyle name="20% - uthevingsfarge 3 10 2 3" xfId="9628" xr:uid="{00000000-0005-0000-0000-00000A060000}"/>
    <cellStyle name="20% - uthevingsfarge 3 10 3" xfId="4648" xr:uid="{00000000-0005-0000-0000-00000B060000}"/>
    <cellStyle name="20% - uthevingsfarge 3 10 3 2" xfId="7301" xr:uid="{00000000-0005-0000-0000-00000C060000}"/>
    <cellStyle name="20% - uthevingsfarge 3 10 4" xfId="9627" xr:uid="{00000000-0005-0000-0000-00000D060000}"/>
    <cellStyle name="20% - uthevingsfarge 3 100" xfId="493" xr:uid="{00000000-0005-0000-0000-00000E060000}"/>
    <cellStyle name="20% - uthevingsfarge 3 100 2" xfId="2769" xr:uid="{00000000-0005-0000-0000-00000F060000}"/>
    <cellStyle name="20% - uthevingsfarge 3 100 2 2" xfId="3099" xr:uid="{00000000-0005-0000-0000-000010060000}"/>
    <cellStyle name="20% - uthevingsfarge 3 100 2 2 2" xfId="6684" xr:uid="{00000000-0005-0000-0000-000011060000}"/>
    <cellStyle name="20% - uthevingsfarge 3 100 2 3" xfId="3968" xr:uid="{00000000-0005-0000-0000-000012060000}"/>
    <cellStyle name="20% - uthevingsfarge 3 100 2 4" xfId="6342" xr:uid="{00000000-0005-0000-0000-000013060000}"/>
    <cellStyle name="20% - uthevingsfarge 3 100 2 5" xfId="8684" xr:uid="{00000000-0005-0000-0000-000014060000}"/>
    <cellStyle name="20% - uthevingsfarge 3 100 3" xfId="3098" xr:uid="{00000000-0005-0000-0000-000015060000}"/>
    <cellStyle name="20% - uthevingsfarge 3 100 3 2" xfId="6683" xr:uid="{00000000-0005-0000-0000-000016060000}"/>
    <cellStyle name="20% - uthevingsfarge 3 100 4" xfId="3989" xr:uid="{00000000-0005-0000-0000-000017060000}"/>
    <cellStyle name="20% - uthevingsfarge 3 100 5" xfId="6057" xr:uid="{00000000-0005-0000-0000-000018060000}"/>
    <cellStyle name="20% - uthevingsfarge 3 100 6" xfId="8683" xr:uid="{00000000-0005-0000-0000-000019060000}"/>
    <cellStyle name="20% - uthevingsfarge 3 101" xfId="494" xr:uid="{00000000-0005-0000-0000-00001A060000}"/>
    <cellStyle name="20% - uthevingsfarge 3 101 2" xfId="2770" xr:uid="{00000000-0005-0000-0000-00001B060000}"/>
    <cellStyle name="20% - uthevingsfarge 3 101 2 2" xfId="3101" xr:uid="{00000000-0005-0000-0000-00001C060000}"/>
    <cellStyle name="20% - uthevingsfarge 3 101 2 2 2" xfId="6686" xr:uid="{00000000-0005-0000-0000-00001D060000}"/>
    <cellStyle name="20% - uthevingsfarge 3 101 2 3" xfId="3918" xr:uid="{00000000-0005-0000-0000-00001E060000}"/>
    <cellStyle name="20% - uthevingsfarge 3 101 2 4" xfId="6343" xr:uid="{00000000-0005-0000-0000-00001F060000}"/>
    <cellStyle name="20% - uthevingsfarge 3 101 2 5" xfId="8686" xr:uid="{00000000-0005-0000-0000-000020060000}"/>
    <cellStyle name="20% - uthevingsfarge 3 101 3" xfId="3100" xr:uid="{00000000-0005-0000-0000-000021060000}"/>
    <cellStyle name="20% - uthevingsfarge 3 101 3 2" xfId="6685" xr:uid="{00000000-0005-0000-0000-000022060000}"/>
    <cellStyle name="20% - uthevingsfarge 3 101 4" xfId="4011" xr:uid="{00000000-0005-0000-0000-000023060000}"/>
    <cellStyle name="20% - uthevingsfarge 3 101 5" xfId="6058" xr:uid="{00000000-0005-0000-0000-000024060000}"/>
    <cellStyle name="20% - uthevingsfarge 3 101 6" xfId="8685" xr:uid="{00000000-0005-0000-0000-000025060000}"/>
    <cellStyle name="20% - uthevingsfarge 3 102" xfId="495" xr:uid="{00000000-0005-0000-0000-000026060000}"/>
    <cellStyle name="20% - uthevingsfarge 3 102 2" xfId="2771" xr:uid="{00000000-0005-0000-0000-000027060000}"/>
    <cellStyle name="20% - uthevingsfarge 3 102 2 2" xfId="3103" xr:uid="{00000000-0005-0000-0000-000028060000}"/>
    <cellStyle name="20% - uthevingsfarge 3 102 2 2 2" xfId="6688" xr:uid="{00000000-0005-0000-0000-000029060000}"/>
    <cellStyle name="20% - uthevingsfarge 3 102 2 3" xfId="4062" xr:uid="{00000000-0005-0000-0000-00002A060000}"/>
    <cellStyle name="20% - uthevingsfarge 3 102 2 4" xfId="6344" xr:uid="{00000000-0005-0000-0000-00002B060000}"/>
    <cellStyle name="20% - uthevingsfarge 3 102 2 5" xfId="8688" xr:uid="{00000000-0005-0000-0000-00002C060000}"/>
    <cellStyle name="20% - uthevingsfarge 3 102 3" xfId="3102" xr:uid="{00000000-0005-0000-0000-00002D060000}"/>
    <cellStyle name="20% - uthevingsfarge 3 102 3 2" xfId="6687" xr:uid="{00000000-0005-0000-0000-00002E060000}"/>
    <cellStyle name="20% - uthevingsfarge 3 102 4" xfId="3948" xr:uid="{00000000-0005-0000-0000-00002F060000}"/>
    <cellStyle name="20% - uthevingsfarge 3 102 5" xfId="6059" xr:uid="{00000000-0005-0000-0000-000030060000}"/>
    <cellStyle name="20% - uthevingsfarge 3 102 6" xfId="8687" xr:uid="{00000000-0005-0000-0000-000031060000}"/>
    <cellStyle name="20% - uthevingsfarge 3 103" xfId="496" xr:uid="{00000000-0005-0000-0000-000032060000}"/>
    <cellStyle name="20% - uthevingsfarge 3 103 2" xfId="2772" xr:uid="{00000000-0005-0000-0000-000033060000}"/>
    <cellStyle name="20% - uthevingsfarge 3 103 2 2" xfId="3105" xr:uid="{00000000-0005-0000-0000-000034060000}"/>
    <cellStyle name="20% - uthevingsfarge 3 103 2 2 2" xfId="6690" xr:uid="{00000000-0005-0000-0000-000035060000}"/>
    <cellStyle name="20% - uthevingsfarge 3 103 2 3" xfId="3965" xr:uid="{00000000-0005-0000-0000-000036060000}"/>
    <cellStyle name="20% - uthevingsfarge 3 103 2 4" xfId="6345" xr:uid="{00000000-0005-0000-0000-000037060000}"/>
    <cellStyle name="20% - uthevingsfarge 3 103 2 5" xfId="8690" xr:uid="{00000000-0005-0000-0000-000038060000}"/>
    <cellStyle name="20% - uthevingsfarge 3 103 3" xfId="3104" xr:uid="{00000000-0005-0000-0000-000039060000}"/>
    <cellStyle name="20% - uthevingsfarge 3 103 3 2" xfId="6689" xr:uid="{00000000-0005-0000-0000-00003A060000}"/>
    <cellStyle name="20% - uthevingsfarge 3 103 4" xfId="4134" xr:uid="{00000000-0005-0000-0000-00003B060000}"/>
    <cellStyle name="20% - uthevingsfarge 3 103 5" xfId="6060" xr:uid="{00000000-0005-0000-0000-00003C060000}"/>
    <cellStyle name="20% - uthevingsfarge 3 103 6" xfId="8689" xr:uid="{00000000-0005-0000-0000-00003D060000}"/>
    <cellStyle name="20% - uthevingsfarge 3 104" xfId="497" xr:uid="{00000000-0005-0000-0000-00003E060000}"/>
    <cellStyle name="20% - uthevingsfarge 3 104 2" xfId="2773" xr:uid="{00000000-0005-0000-0000-00003F060000}"/>
    <cellStyle name="20% - uthevingsfarge 3 104 2 2" xfId="3107" xr:uid="{00000000-0005-0000-0000-000040060000}"/>
    <cellStyle name="20% - uthevingsfarge 3 104 2 2 2" xfId="6692" xr:uid="{00000000-0005-0000-0000-000041060000}"/>
    <cellStyle name="20% - uthevingsfarge 3 104 2 3" xfId="3966" xr:uid="{00000000-0005-0000-0000-000042060000}"/>
    <cellStyle name="20% - uthevingsfarge 3 104 2 4" xfId="6346" xr:uid="{00000000-0005-0000-0000-000043060000}"/>
    <cellStyle name="20% - uthevingsfarge 3 104 2 5" xfId="8692" xr:uid="{00000000-0005-0000-0000-000044060000}"/>
    <cellStyle name="20% - uthevingsfarge 3 104 3" xfId="3106" xr:uid="{00000000-0005-0000-0000-000045060000}"/>
    <cellStyle name="20% - uthevingsfarge 3 104 3 2" xfId="6691" xr:uid="{00000000-0005-0000-0000-000046060000}"/>
    <cellStyle name="20% - uthevingsfarge 3 104 4" xfId="4075" xr:uid="{00000000-0005-0000-0000-000047060000}"/>
    <cellStyle name="20% - uthevingsfarge 3 104 5" xfId="6061" xr:uid="{00000000-0005-0000-0000-000048060000}"/>
    <cellStyle name="20% - uthevingsfarge 3 104 6" xfId="8691" xr:uid="{00000000-0005-0000-0000-000049060000}"/>
    <cellStyle name="20% - uthevingsfarge 3 105" xfId="498" xr:uid="{00000000-0005-0000-0000-00004A060000}"/>
    <cellStyle name="20% - uthevingsfarge 3 105 2" xfId="2774" xr:uid="{00000000-0005-0000-0000-00004B060000}"/>
    <cellStyle name="20% - uthevingsfarge 3 105 2 2" xfId="3109" xr:uid="{00000000-0005-0000-0000-00004C060000}"/>
    <cellStyle name="20% - uthevingsfarge 3 105 2 2 2" xfId="6694" xr:uid="{00000000-0005-0000-0000-00004D060000}"/>
    <cellStyle name="20% - uthevingsfarge 3 105 2 3" xfId="3917" xr:uid="{00000000-0005-0000-0000-00004E060000}"/>
    <cellStyle name="20% - uthevingsfarge 3 105 2 4" xfId="6347" xr:uid="{00000000-0005-0000-0000-00004F060000}"/>
    <cellStyle name="20% - uthevingsfarge 3 105 2 5" xfId="8694" xr:uid="{00000000-0005-0000-0000-000050060000}"/>
    <cellStyle name="20% - uthevingsfarge 3 105 3" xfId="3108" xr:uid="{00000000-0005-0000-0000-000051060000}"/>
    <cellStyle name="20% - uthevingsfarge 3 105 3 2" xfId="6693" xr:uid="{00000000-0005-0000-0000-000052060000}"/>
    <cellStyle name="20% - uthevingsfarge 3 105 4" xfId="3670" xr:uid="{00000000-0005-0000-0000-000053060000}"/>
    <cellStyle name="20% - uthevingsfarge 3 105 5" xfId="6062" xr:uid="{00000000-0005-0000-0000-000054060000}"/>
    <cellStyle name="20% - uthevingsfarge 3 105 6" xfId="8693" xr:uid="{00000000-0005-0000-0000-000055060000}"/>
    <cellStyle name="20% - uthevingsfarge 3 106" xfId="499" xr:uid="{00000000-0005-0000-0000-000056060000}"/>
    <cellStyle name="20% - uthevingsfarge 3 106 2" xfId="2775" xr:uid="{00000000-0005-0000-0000-000057060000}"/>
    <cellStyle name="20% - uthevingsfarge 3 106 2 2" xfId="3111" xr:uid="{00000000-0005-0000-0000-000058060000}"/>
    <cellStyle name="20% - uthevingsfarge 3 106 2 2 2" xfId="6696" xr:uid="{00000000-0005-0000-0000-000059060000}"/>
    <cellStyle name="20% - uthevingsfarge 3 106 2 3" xfId="4061" xr:uid="{00000000-0005-0000-0000-00005A060000}"/>
    <cellStyle name="20% - uthevingsfarge 3 106 2 4" xfId="6348" xr:uid="{00000000-0005-0000-0000-00005B060000}"/>
    <cellStyle name="20% - uthevingsfarge 3 106 2 5" xfId="8696" xr:uid="{00000000-0005-0000-0000-00005C060000}"/>
    <cellStyle name="20% - uthevingsfarge 3 106 3" xfId="3110" xr:uid="{00000000-0005-0000-0000-00005D060000}"/>
    <cellStyle name="20% - uthevingsfarge 3 106 3 2" xfId="6695" xr:uid="{00000000-0005-0000-0000-00005E060000}"/>
    <cellStyle name="20% - uthevingsfarge 3 106 4" xfId="3947" xr:uid="{00000000-0005-0000-0000-00005F060000}"/>
    <cellStyle name="20% - uthevingsfarge 3 106 5" xfId="6063" xr:uid="{00000000-0005-0000-0000-000060060000}"/>
    <cellStyle name="20% - uthevingsfarge 3 106 6" xfId="8695" xr:uid="{00000000-0005-0000-0000-000061060000}"/>
    <cellStyle name="20% - uthevingsfarge 3 107" xfId="500" xr:uid="{00000000-0005-0000-0000-000062060000}"/>
    <cellStyle name="20% - uthevingsfarge 3 107 2" xfId="2776" xr:uid="{00000000-0005-0000-0000-000063060000}"/>
    <cellStyle name="20% - uthevingsfarge 3 107 2 2" xfId="3113" xr:uid="{00000000-0005-0000-0000-000064060000}"/>
    <cellStyle name="20% - uthevingsfarge 3 107 2 2 2" xfId="6698" xr:uid="{00000000-0005-0000-0000-000065060000}"/>
    <cellStyle name="20% - uthevingsfarge 3 107 2 3" xfId="3963" xr:uid="{00000000-0005-0000-0000-000066060000}"/>
    <cellStyle name="20% - uthevingsfarge 3 107 2 4" xfId="6349" xr:uid="{00000000-0005-0000-0000-000067060000}"/>
    <cellStyle name="20% - uthevingsfarge 3 107 2 5" xfId="8698" xr:uid="{00000000-0005-0000-0000-000068060000}"/>
    <cellStyle name="20% - uthevingsfarge 3 107 3" xfId="3112" xr:uid="{00000000-0005-0000-0000-000069060000}"/>
    <cellStyle name="20% - uthevingsfarge 3 107 3 2" xfId="6697" xr:uid="{00000000-0005-0000-0000-00006A060000}"/>
    <cellStyle name="20% - uthevingsfarge 3 107 4" xfId="4135" xr:uid="{00000000-0005-0000-0000-00006B060000}"/>
    <cellStyle name="20% - uthevingsfarge 3 107 5" xfId="6064" xr:uid="{00000000-0005-0000-0000-00006C060000}"/>
    <cellStyle name="20% - uthevingsfarge 3 107 6" xfId="8697" xr:uid="{00000000-0005-0000-0000-00006D060000}"/>
    <cellStyle name="20% - uthevingsfarge 3 108" xfId="501" xr:uid="{00000000-0005-0000-0000-00006E060000}"/>
    <cellStyle name="20% - uthevingsfarge 3 108 2" xfId="2777" xr:uid="{00000000-0005-0000-0000-00006F060000}"/>
    <cellStyle name="20% - uthevingsfarge 3 108 2 2" xfId="3115" xr:uid="{00000000-0005-0000-0000-000070060000}"/>
    <cellStyle name="20% - uthevingsfarge 3 108 2 2 2" xfId="6700" xr:uid="{00000000-0005-0000-0000-000071060000}"/>
    <cellStyle name="20% - uthevingsfarge 3 108 2 3" xfId="3964" xr:uid="{00000000-0005-0000-0000-000072060000}"/>
    <cellStyle name="20% - uthevingsfarge 3 108 2 4" xfId="6350" xr:uid="{00000000-0005-0000-0000-000073060000}"/>
    <cellStyle name="20% - uthevingsfarge 3 108 2 5" xfId="8700" xr:uid="{00000000-0005-0000-0000-000074060000}"/>
    <cellStyle name="20% - uthevingsfarge 3 108 3" xfId="3114" xr:uid="{00000000-0005-0000-0000-000075060000}"/>
    <cellStyle name="20% - uthevingsfarge 3 108 3 2" xfId="6699" xr:uid="{00000000-0005-0000-0000-000076060000}"/>
    <cellStyle name="20% - uthevingsfarge 3 108 4" xfId="3988" xr:uid="{00000000-0005-0000-0000-000077060000}"/>
    <cellStyle name="20% - uthevingsfarge 3 108 5" xfId="6065" xr:uid="{00000000-0005-0000-0000-000078060000}"/>
    <cellStyle name="20% - uthevingsfarge 3 108 6" xfId="8699" xr:uid="{00000000-0005-0000-0000-000079060000}"/>
    <cellStyle name="20% - uthevingsfarge 3 109" xfId="502" xr:uid="{00000000-0005-0000-0000-00007A060000}"/>
    <cellStyle name="20% - uthevingsfarge 3 109 2" xfId="2778" xr:uid="{00000000-0005-0000-0000-00007B060000}"/>
    <cellStyle name="20% - uthevingsfarge 3 109 2 2" xfId="3117" xr:uid="{00000000-0005-0000-0000-00007C060000}"/>
    <cellStyle name="20% - uthevingsfarge 3 109 2 2 2" xfId="6702" xr:uid="{00000000-0005-0000-0000-00007D060000}"/>
    <cellStyle name="20% - uthevingsfarge 3 109 2 3" xfId="3916" xr:uid="{00000000-0005-0000-0000-00007E060000}"/>
    <cellStyle name="20% - uthevingsfarge 3 109 2 4" xfId="6351" xr:uid="{00000000-0005-0000-0000-00007F060000}"/>
    <cellStyle name="20% - uthevingsfarge 3 109 2 5" xfId="8702" xr:uid="{00000000-0005-0000-0000-000080060000}"/>
    <cellStyle name="20% - uthevingsfarge 3 109 3" xfId="3116" xr:uid="{00000000-0005-0000-0000-000081060000}"/>
    <cellStyle name="20% - uthevingsfarge 3 109 3 2" xfId="6701" xr:uid="{00000000-0005-0000-0000-000082060000}"/>
    <cellStyle name="20% - uthevingsfarge 3 109 4" xfId="4074" xr:uid="{00000000-0005-0000-0000-000083060000}"/>
    <cellStyle name="20% - uthevingsfarge 3 109 5" xfId="6066" xr:uid="{00000000-0005-0000-0000-000084060000}"/>
    <cellStyle name="20% - uthevingsfarge 3 109 6" xfId="8701" xr:uid="{00000000-0005-0000-0000-000085060000}"/>
    <cellStyle name="20% - uthevingsfarge 3 11" xfId="503" xr:uid="{00000000-0005-0000-0000-000086060000}"/>
    <cellStyle name="20% - uthevingsfarge 3 11 2" xfId="504" xr:uid="{00000000-0005-0000-0000-000087060000}"/>
    <cellStyle name="20% - uthevingsfarge 3 11 2 2" xfId="5370" xr:uid="{00000000-0005-0000-0000-000088060000}"/>
    <cellStyle name="20% - uthevingsfarge 3 11 2 2 2" xfId="8003" xr:uid="{00000000-0005-0000-0000-000089060000}"/>
    <cellStyle name="20% - uthevingsfarge 3 11 2 3" xfId="9626" xr:uid="{00000000-0005-0000-0000-00008A060000}"/>
    <cellStyle name="20% - uthevingsfarge 3 11 3" xfId="4649" xr:uid="{00000000-0005-0000-0000-00008B060000}"/>
    <cellStyle name="20% - uthevingsfarge 3 11 3 2" xfId="7302" xr:uid="{00000000-0005-0000-0000-00008C060000}"/>
    <cellStyle name="20% - uthevingsfarge 3 11 4" xfId="9625" xr:uid="{00000000-0005-0000-0000-00008D060000}"/>
    <cellStyle name="20% - uthevingsfarge 3 110" xfId="6591" xr:uid="{00000000-0005-0000-0000-00008E060000}"/>
    <cellStyle name="20% - uthevingsfarge 3 111" xfId="8594" xr:uid="{00000000-0005-0000-0000-00008F060000}"/>
    <cellStyle name="20% - uthevingsfarge 3 12" xfId="505" xr:uid="{00000000-0005-0000-0000-000090060000}"/>
    <cellStyle name="20% - uthevingsfarge 3 12 2" xfId="506" xr:uid="{00000000-0005-0000-0000-000091060000}"/>
    <cellStyle name="20% - uthevingsfarge 3 12 2 2" xfId="5371" xr:uid="{00000000-0005-0000-0000-000092060000}"/>
    <cellStyle name="20% - uthevingsfarge 3 12 2 2 2" xfId="8004" xr:uid="{00000000-0005-0000-0000-000093060000}"/>
    <cellStyle name="20% - uthevingsfarge 3 12 2 3" xfId="9624" xr:uid="{00000000-0005-0000-0000-000094060000}"/>
    <cellStyle name="20% - uthevingsfarge 3 12 3" xfId="4650" xr:uid="{00000000-0005-0000-0000-000095060000}"/>
    <cellStyle name="20% - uthevingsfarge 3 12 3 2" xfId="7303" xr:uid="{00000000-0005-0000-0000-000096060000}"/>
    <cellStyle name="20% - uthevingsfarge 3 12 4" xfId="9623" xr:uid="{00000000-0005-0000-0000-000097060000}"/>
    <cellStyle name="20% - uthevingsfarge 3 13" xfId="507" xr:uid="{00000000-0005-0000-0000-000098060000}"/>
    <cellStyle name="20% - uthevingsfarge 3 13 2" xfId="508" xr:uid="{00000000-0005-0000-0000-000099060000}"/>
    <cellStyle name="20% - uthevingsfarge 3 13 2 2" xfId="5372" xr:uid="{00000000-0005-0000-0000-00009A060000}"/>
    <cellStyle name="20% - uthevingsfarge 3 13 2 2 2" xfId="8005" xr:uid="{00000000-0005-0000-0000-00009B060000}"/>
    <cellStyle name="20% - uthevingsfarge 3 13 2 3" xfId="9622" xr:uid="{00000000-0005-0000-0000-00009C060000}"/>
    <cellStyle name="20% - uthevingsfarge 3 13 3" xfId="4651" xr:uid="{00000000-0005-0000-0000-00009D060000}"/>
    <cellStyle name="20% - uthevingsfarge 3 13 3 2" xfId="7304" xr:uid="{00000000-0005-0000-0000-00009E060000}"/>
    <cellStyle name="20% - uthevingsfarge 3 13 4" xfId="9621" xr:uid="{00000000-0005-0000-0000-00009F060000}"/>
    <cellStyle name="20% - uthevingsfarge 3 14" xfId="509" xr:uid="{00000000-0005-0000-0000-0000A0060000}"/>
    <cellStyle name="20% - uthevingsfarge 3 14 2" xfId="510" xr:uid="{00000000-0005-0000-0000-0000A1060000}"/>
    <cellStyle name="20% - uthevingsfarge 3 14 2 2" xfId="5373" xr:uid="{00000000-0005-0000-0000-0000A2060000}"/>
    <cellStyle name="20% - uthevingsfarge 3 14 2 2 2" xfId="8006" xr:uid="{00000000-0005-0000-0000-0000A3060000}"/>
    <cellStyle name="20% - uthevingsfarge 3 14 2 3" xfId="9620" xr:uid="{00000000-0005-0000-0000-0000A4060000}"/>
    <cellStyle name="20% - uthevingsfarge 3 14 3" xfId="4652" xr:uid="{00000000-0005-0000-0000-0000A5060000}"/>
    <cellStyle name="20% - uthevingsfarge 3 14 3 2" xfId="7305" xr:uid="{00000000-0005-0000-0000-0000A6060000}"/>
    <cellStyle name="20% - uthevingsfarge 3 14 4" xfId="9619" xr:uid="{00000000-0005-0000-0000-0000A7060000}"/>
    <cellStyle name="20% - uthevingsfarge 3 15" xfId="511" xr:uid="{00000000-0005-0000-0000-0000A8060000}"/>
    <cellStyle name="20% - uthevingsfarge 3 15 2" xfId="512" xr:uid="{00000000-0005-0000-0000-0000A9060000}"/>
    <cellStyle name="20% - uthevingsfarge 3 15 2 2" xfId="5374" xr:uid="{00000000-0005-0000-0000-0000AA060000}"/>
    <cellStyle name="20% - uthevingsfarge 3 15 2 2 2" xfId="8007" xr:uid="{00000000-0005-0000-0000-0000AB060000}"/>
    <cellStyle name="20% - uthevingsfarge 3 15 2 3" xfId="9618" xr:uid="{00000000-0005-0000-0000-0000AC060000}"/>
    <cellStyle name="20% - uthevingsfarge 3 15 3" xfId="4653" xr:uid="{00000000-0005-0000-0000-0000AD060000}"/>
    <cellStyle name="20% - uthevingsfarge 3 15 3 2" xfId="7306" xr:uid="{00000000-0005-0000-0000-0000AE060000}"/>
    <cellStyle name="20% - uthevingsfarge 3 15 4" xfId="9617" xr:uid="{00000000-0005-0000-0000-0000AF060000}"/>
    <cellStyle name="20% - uthevingsfarge 3 16" xfId="513" xr:uid="{00000000-0005-0000-0000-0000B0060000}"/>
    <cellStyle name="20% - uthevingsfarge 3 16 2" xfId="514" xr:uid="{00000000-0005-0000-0000-0000B1060000}"/>
    <cellStyle name="20% - uthevingsfarge 3 16 2 2" xfId="5375" xr:uid="{00000000-0005-0000-0000-0000B2060000}"/>
    <cellStyle name="20% - uthevingsfarge 3 16 2 2 2" xfId="8008" xr:uid="{00000000-0005-0000-0000-0000B3060000}"/>
    <cellStyle name="20% - uthevingsfarge 3 16 2 3" xfId="9616" xr:uid="{00000000-0005-0000-0000-0000B4060000}"/>
    <cellStyle name="20% - uthevingsfarge 3 16 3" xfId="4654" xr:uid="{00000000-0005-0000-0000-0000B5060000}"/>
    <cellStyle name="20% - uthevingsfarge 3 16 3 2" xfId="7307" xr:uid="{00000000-0005-0000-0000-0000B6060000}"/>
    <cellStyle name="20% - uthevingsfarge 3 16 4" xfId="9615" xr:uid="{00000000-0005-0000-0000-0000B7060000}"/>
    <cellStyle name="20% - uthevingsfarge 3 17" xfId="515" xr:uid="{00000000-0005-0000-0000-0000B8060000}"/>
    <cellStyle name="20% - uthevingsfarge 3 17 2" xfId="516" xr:uid="{00000000-0005-0000-0000-0000B9060000}"/>
    <cellStyle name="20% - uthevingsfarge 3 17 2 2" xfId="5376" xr:uid="{00000000-0005-0000-0000-0000BA060000}"/>
    <cellStyle name="20% - uthevingsfarge 3 17 2 2 2" xfId="8009" xr:uid="{00000000-0005-0000-0000-0000BB060000}"/>
    <cellStyle name="20% - uthevingsfarge 3 17 2 3" xfId="9614" xr:uid="{00000000-0005-0000-0000-0000BC060000}"/>
    <cellStyle name="20% - uthevingsfarge 3 17 3" xfId="4655" xr:uid="{00000000-0005-0000-0000-0000BD060000}"/>
    <cellStyle name="20% - uthevingsfarge 3 17 3 2" xfId="7308" xr:uid="{00000000-0005-0000-0000-0000BE060000}"/>
    <cellStyle name="20% - uthevingsfarge 3 17 4" xfId="9613" xr:uid="{00000000-0005-0000-0000-0000BF060000}"/>
    <cellStyle name="20% - uthevingsfarge 3 18" xfId="517" xr:uid="{00000000-0005-0000-0000-0000C0060000}"/>
    <cellStyle name="20% - uthevingsfarge 3 18 2" xfId="518" xr:uid="{00000000-0005-0000-0000-0000C1060000}"/>
    <cellStyle name="20% - uthevingsfarge 3 18 2 2" xfId="5377" xr:uid="{00000000-0005-0000-0000-0000C2060000}"/>
    <cellStyle name="20% - uthevingsfarge 3 18 2 2 2" xfId="8010" xr:uid="{00000000-0005-0000-0000-0000C3060000}"/>
    <cellStyle name="20% - uthevingsfarge 3 18 2 3" xfId="9612" xr:uid="{00000000-0005-0000-0000-0000C4060000}"/>
    <cellStyle name="20% - uthevingsfarge 3 18 3" xfId="4656" xr:uid="{00000000-0005-0000-0000-0000C5060000}"/>
    <cellStyle name="20% - uthevingsfarge 3 18 3 2" xfId="7309" xr:uid="{00000000-0005-0000-0000-0000C6060000}"/>
    <cellStyle name="20% - uthevingsfarge 3 18 4" xfId="9611" xr:uid="{00000000-0005-0000-0000-0000C7060000}"/>
    <cellStyle name="20% - uthevingsfarge 3 19" xfId="519" xr:uid="{00000000-0005-0000-0000-0000C8060000}"/>
    <cellStyle name="20% - uthevingsfarge 3 19 2" xfId="520" xr:uid="{00000000-0005-0000-0000-0000C9060000}"/>
    <cellStyle name="20% - uthevingsfarge 3 19 2 2" xfId="5378" xr:uid="{00000000-0005-0000-0000-0000CA060000}"/>
    <cellStyle name="20% - uthevingsfarge 3 19 2 2 2" xfId="8011" xr:uid="{00000000-0005-0000-0000-0000CB060000}"/>
    <cellStyle name="20% - uthevingsfarge 3 19 2 3" xfId="9610" xr:uid="{00000000-0005-0000-0000-0000CC060000}"/>
    <cellStyle name="20% - uthevingsfarge 3 19 3" xfId="4657" xr:uid="{00000000-0005-0000-0000-0000CD060000}"/>
    <cellStyle name="20% - uthevingsfarge 3 19 3 2" xfId="7310" xr:uid="{00000000-0005-0000-0000-0000CE060000}"/>
    <cellStyle name="20% - uthevingsfarge 3 19 4" xfId="9609" xr:uid="{00000000-0005-0000-0000-0000CF060000}"/>
    <cellStyle name="20% - uthevingsfarge 3 2" xfId="63" xr:uid="{00000000-0005-0000-0000-0000D0060000}"/>
    <cellStyle name="20% - uthevingsfarge 3 2 2" xfId="521" xr:uid="{00000000-0005-0000-0000-0000D1060000}"/>
    <cellStyle name="20% - uthevingsfarge 3 2 2 2" xfId="5379" xr:uid="{00000000-0005-0000-0000-0000D2060000}"/>
    <cellStyle name="20% - uthevingsfarge 3 2 2 2 2" xfId="8012" xr:uid="{00000000-0005-0000-0000-0000D3060000}"/>
    <cellStyle name="20% - uthevingsfarge 3 2 2 3" xfId="9608" xr:uid="{00000000-0005-0000-0000-0000D4060000}"/>
    <cellStyle name="20% - uthevingsfarge 3 2 3" xfId="4658" xr:uid="{00000000-0005-0000-0000-0000D5060000}"/>
    <cellStyle name="20% - uthevingsfarge 3 2 3 2" xfId="7311" xr:uid="{00000000-0005-0000-0000-0000D6060000}"/>
    <cellStyle name="20% - uthevingsfarge 3 2 4" xfId="9607" xr:uid="{00000000-0005-0000-0000-0000D7060000}"/>
    <cellStyle name="20% - uthevingsfarge 3 20" xfId="522" xr:uid="{00000000-0005-0000-0000-0000D8060000}"/>
    <cellStyle name="20% - uthevingsfarge 3 20 2" xfId="523" xr:uid="{00000000-0005-0000-0000-0000D9060000}"/>
    <cellStyle name="20% - uthevingsfarge 3 20 2 2" xfId="5380" xr:uid="{00000000-0005-0000-0000-0000DA060000}"/>
    <cellStyle name="20% - uthevingsfarge 3 20 2 2 2" xfId="8013" xr:uid="{00000000-0005-0000-0000-0000DB060000}"/>
    <cellStyle name="20% - uthevingsfarge 3 20 2 3" xfId="9606" xr:uid="{00000000-0005-0000-0000-0000DC060000}"/>
    <cellStyle name="20% - uthevingsfarge 3 20 3" xfId="4659" xr:uid="{00000000-0005-0000-0000-0000DD060000}"/>
    <cellStyle name="20% - uthevingsfarge 3 20 3 2" xfId="7312" xr:uid="{00000000-0005-0000-0000-0000DE060000}"/>
    <cellStyle name="20% - uthevingsfarge 3 20 4" xfId="9605" xr:uid="{00000000-0005-0000-0000-0000DF060000}"/>
    <cellStyle name="20% - uthevingsfarge 3 21" xfId="524" xr:uid="{00000000-0005-0000-0000-0000E0060000}"/>
    <cellStyle name="20% - uthevingsfarge 3 21 2" xfId="525" xr:uid="{00000000-0005-0000-0000-0000E1060000}"/>
    <cellStyle name="20% - uthevingsfarge 3 21 2 2" xfId="5381" xr:uid="{00000000-0005-0000-0000-0000E2060000}"/>
    <cellStyle name="20% - uthevingsfarge 3 21 2 2 2" xfId="8014" xr:uid="{00000000-0005-0000-0000-0000E3060000}"/>
    <cellStyle name="20% - uthevingsfarge 3 21 2 3" xfId="9604" xr:uid="{00000000-0005-0000-0000-0000E4060000}"/>
    <cellStyle name="20% - uthevingsfarge 3 21 3" xfId="4660" xr:uid="{00000000-0005-0000-0000-0000E5060000}"/>
    <cellStyle name="20% - uthevingsfarge 3 21 3 2" xfId="7313" xr:uid="{00000000-0005-0000-0000-0000E6060000}"/>
    <cellStyle name="20% - uthevingsfarge 3 21 4" xfId="10026" xr:uid="{00000000-0005-0000-0000-0000E7060000}"/>
    <cellStyle name="20% - uthevingsfarge 3 22" xfId="526" xr:uid="{00000000-0005-0000-0000-0000E8060000}"/>
    <cellStyle name="20% - uthevingsfarge 3 22 2" xfId="527" xr:uid="{00000000-0005-0000-0000-0000E9060000}"/>
    <cellStyle name="20% - uthevingsfarge 3 22 2 2" xfId="5382" xr:uid="{00000000-0005-0000-0000-0000EA060000}"/>
    <cellStyle name="20% - uthevingsfarge 3 22 2 2 2" xfId="8015" xr:uid="{00000000-0005-0000-0000-0000EB060000}"/>
    <cellStyle name="20% - uthevingsfarge 3 22 2 3" xfId="10025" xr:uid="{00000000-0005-0000-0000-0000EC060000}"/>
    <cellStyle name="20% - uthevingsfarge 3 22 3" xfId="4661" xr:uid="{00000000-0005-0000-0000-0000ED060000}"/>
    <cellStyle name="20% - uthevingsfarge 3 22 3 2" xfId="7314" xr:uid="{00000000-0005-0000-0000-0000EE060000}"/>
    <cellStyle name="20% - uthevingsfarge 3 22 4" xfId="10024" xr:uid="{00000000-0005-0000-0000-0000EF060000}"/>
    <cellStyle name="20% - uthevingsfarge 3 23" xfId="528" xr:uid="{00000000-0005-0000-0000-0000F0060000}"/>
    <cellStyle name="20% - uthevingsfarge 3 23 2" xfId="529" xr:uid="{00000000-0005-0000-0000-0000F1060000}"/>
    <cellStyle name="20% - uthevingsfarge 3 23 2 2" xfId="5383" xr:uid="{00000000-0005-0000-0000-0000F2060000}"/>
    <cellStyle name="20% - uthevingsfarge 3 23 2 2 2" xfId="8016" xr:uid="{00000000-0005-0000-0000-0000F3060000}"/>
    <cellStyle name="20% - uthevingsfarge 3 23 2 3" xfId="10023" xr:uid="{00000000-0005-0000-0000-0000F4060000}"/>
    <cellStyle name="20% - uthevingsfarge 3 23 3" xfId="4662" xr:uid="{00000000-0005-0000-0000-0000F5060000}"/>
    <cellStyle name="20% - uthevingsfarge 3 23 3 2" xfId="7315" xr:uid="{00000000-0005-0000-0000-0000F6060000}"/>
    <cellStyle name="20% - uthevingsfarge 3 23 4" xfId="10022" xr:uid="{00000000-0005-0000-0000-0000F7060000}"/>
    <cellStyle name="20% - uthevingsfarge 3 24" xfId="530" xr:uid="{00000000-0005-0000-0000-0000F8060000}"/>
    <cellStyle name="20% - uthevingsfarge 3 24 2" xfId="531" xr:uid="{00000000-0005-0000-0000-0000F9060000}"/>
    <cellStyle name="20% - uthevingsfarge 3 24 2 2" xfId="5384" xr:uid="{00000000-0005-0000-0000-0000FA060000}"/>
    <cellStyle name="20% - uthevingsfarge 3 24 2 2 2" xfId="8017" xr:uid="{00000000-0005-0000-0000-0000FB060000}"/>
    <cellStyle name="20% - uthevingsfarge 3 24 2 3" xfId="10021" xr:uid="{00000000-0005-0000-0000-0000FC060000}"/>
    <cellStyle name="20% - uthevingsfarge 3 24 3" xfId="4663" xr:uid="{00000000-0005-0000-0000-0000FD060000}"/>
    <cellStyle name="20% - uthevingsfarge 3 24 3 2" xfId="7316" xr:uid="{00000000-0005-0000-0000-0000FE060000}"/>
    <cellStyle name="20% - uthevingsfarge 3 24 4" xfId="10020" xr:uid="{00000000-0005-0000-0000-0000FF060000}"/>
    <cellStyle name="20% - uthevingsfarge 3 25" xfId="532" xr:uid="{00000000-0005-0000-0000-000000070000}"/>
    <cellStyle name="20% - uthevingsfarge 3 25 2" xfId="533" xr:uid="{00000000-0005-0000-0000-000001070000}"/>
    <cellStyle name="20% - uthevingsfarge 3 25 2 2" xfId="5385" xr:uid="{00000000-0005-0000-0000-000002070000}"/>
    <cellStyle name="20% - uthevingsfarge 3 25 2 2 2" xfId="8018" xr:uid="{00000000-0005-0000-0000-000003070000}"/>
    <cellStyle name="20% - uthevingsfarge 3 25 2 3" xfId="10019" xr:uid="{00000000-0005-0000-0000-000004070000}"/>
    <cellStyle name="20% - uthevingsfarge 3 25 3" xfId="4664" xr:uid="{00000000-0005-0000-0000-000005070000}"/>
    <cellStyle name="20% - uthevingsfarge 3 25 3 2" xfId="7317" xr:uid="{00000000-0005-0000-0000-000006070000}"/>
    <cellStyle name="20% - uthevingsfarge 3 25 4" xfId="10018" xr:uid="{00000000-0005-0000-0000-000007070000}"/>
    <cellStyle name="20% - uthevingsfarge 3 26" xfId="534" xr:uid="{00000000-0005-0000-0000-000008070000}"/>
    <cellStyle name="20% - uthevingsfarge 3 26 2" xfId="535" xr:uid="{00000000-0005-0000-0000-000009070000}"/>
    <cellStyle name="20% - uthevingsfarge 3 26 2 2" xfId="5386" xr:uid="{00000000-0005-0000-0000-00000A070000}"/>
    <cellStyle name="20% - uthevingsfarge 3 26 2 2 2" xfId="8019" xr:uid="{00000000-0005-0000-0000-00000B070000}"/>
    <cellStyle name="20% - uthevingsfarge 3 26 2 3" xfId="10017" xr:uid="{00000000-0005-0000-0000-00000C070000}"/>
    <cellStyle name="20% - uthevingsfarge 3 26 3" xfId="4665" xr:uid="{00000000-0005-0000-0000-00000D070000}"/>
    <cellStyle name="20% - uthevingsfarge 3 26 3 2" xfId="7318" xr:uid="{00000000-0005-0000-0000-00000E070000}"/>
    <cellStyle name="20% - uthevingsfarge 3 26 4" xfId="10016" xr:uid="{00000000-0005-0000-0000-00000F070000}"/>
    <cellStyle name="20% - uthevingsfarge 3 27" xfId="536" xr:uid="{00000000-0005-0000-0000-000010070000}"/>
    <cellStyle name="20% - uthevingsfarge 3 27 2" xfId="537" xr:uid="{00000000-0005-0000-0000-000011070000}"/>
    <cellStyle name="20% - uthevingsfarge 3 27 2 2" xfId="5387" xr:uid="{00000000-0005-0000-0000-000012070000}"/>
    <cellStyle name="20% - uthevingsfarge 3 27 2 2 2" xfId="8020" xr:uid="{00000000-0005-0000-0000-000013070000}"/>
    <cellStyle name="20% - uthevingsfarge 3 27 2 3" xfId="10015" xr:uid="{00000000-0005-0000-0000-000014070000}"/>
    <cellStyle name="20% - uthevingsfarge 3 27 3" xfId="4666" xr:uid="{00000000-0005-0000-0000-000015070000}"/>
    <cellStyle name="20% - uthevingsfarge 3 27 3 2" xfId="7319" xr:uid="{00000000-0005-0000-0000-000016070000}"/>
    <cellStyle name="20% - uthevingsfarge 3 27 4" xfId="10014" xr:uid="{00000000-0005-0000-0000-000017070000}"/>
    <cellStyle name="20% - uthevingsfarge 3 28" xfId="538" xr:uid="{00000000-0005-0000-0000-000018070000}"/>
    <cellStyle name="20% - uthevingsfarge 3 28 2" xfId="539" xr:uid="{00000000-0005-0000-0000-000019070000}"/>
    <cellStyle name="20% - uthevingsfarge 3 28 2 2" xfId="5388" xr:uid="{00000000-0005-0000-0000-00001A070000}"/>
    <cellStyle name="20% - uthevingsfarge 3 28 2 2 2" xfId="8021" xr:uid="{00000000-0005-0000-0000-00001B070000}"/>
    <cellStyle name="20% - uthevingsfarge 3 28 2 3" xfId="10013" xr:uid="{00000000-0005-0000-0000-00001C070000}"/>
    <cellStyle name="20% - uthevingsfarge 3 28 3" xfId="4667" xr:uid="{00000000-0005-0000-0000-00001D070000}"/>
    <cellStyle name="20% - uthevingsfarge 3 28 3 2" xfId="7320" xr:uid="{00000000-0005-0000-0000-00001E070000}"/>
    <cellStyle name="20% - uthevingsfarge 3 28 4" xfId="9991" xr:uid="{00000000-0005-0000-0000-00001F070000}"/>
    <cellStyle name="20% - uthevingsfarge 3 29" xfId="540" xr:uid="{00000000-0005-0000-0000-000020070000}"/>
    <cellStyle name="20% - uthevingsfarge 3 29 2" xfId="541" xr:uid="{00000000-0005-0000-0000-000021070000}"/>
    <cellStyle name="20% - uthevingsfarge 3 29 2 2" xfId="5389" xr:uid="{00000000-0005-0000-0000-000022070000}"/>
    <cellStyle name="20% - uthevingsfarge 3 29 2 2 2" xfId="8022" xr:uid="{00000000-0005-0000-0000-000023070000}"/>
    <cellStyle name="20% - uthevingsfarge 3 29 2 3" xfId="10012" xr:uid="{00000000-0005-0000-0000-000024070000}"/>
    <cellStyle name="20% - uthevingsfarge 3 29 3" xfId="4668" xr:uid="{00000000-0005-0000-0000-000025070000}"/>
    <cellStyle name="20% - uthevingsfarge 3 29 3 2" xfId="7321" xr:uid="{00000000-0005-0000-0000-000026070000}"/>
    <cellStyle name="20% - uthevingsfarge 3 29 4" xfId="10011" xr:uid="{00000000-0005-0000-0000-000027070000}"/>
    <cellStyle name="20% - uthevingsfarge 3 3" xfId="542" xr:uid="{00000000-0005-0000-0000-000028070000}"/>
    <cellStyle name="20% - uthevingsfarge 3 3 2" xfId="543" xr:uid="{00000000-0005-0000-0000-000029070000}"/>
    <cellStyle name="20% - uthevingsfarge 3 3 2 2" xfId="5390" xr:uid="{00000000-0005-0000-0000-00002A070000}"/>
    <cellStyle name="20% - uthevingsfarge 3 3 2 2 2" xfId="8023" xr:uid="{00000000-0005-0000-0000-00002B070000}"/>
    <cellStyle name="20% - uthevingsfarge 3 3 2 3" xfId="10010" xr:uid="{00000000-0005-0000-0000-00002C070000}"/>
    <cellStyle name="20% - uthevingsfarge 3 3 3" xfId="4669" xr:uid="{00000000-0005-0000-0000-00002D070000}"/>
    <cellStyle name="20% - uthevingsfarge 3 3 3 2" xfId="7322" xr:uid="{00000000-0005-0000-0000-00002E070000}"/>
    <cellStyle name="20% - uthevingsfarge 3 3 4" xfId="10009" xr:uid="{00000000-0005-0000-0000-00002F070000}"/>
    <cellStyle name="20% - uthevingsfarge 3 30" xfId="544" xr:uid="{00000000-0005-0000-0000-000030070000}"/>
    <cellStyle name="20% - uthevingsfarge 3 30 2" xfId="545" xr:uid="{00000000-0005-0000-0000-000031070000}"/>
    <cellStyle name="20% - uthevingsfarge 3 30 2 2" xfId="5391" xr:uid="{00000000-0005-0000-0000-000032070000}"/>
    <cellStyle name="20% - uthevingsfarge 3 30 2 2 2" xfId="8024" xr:uid="{00000000-0005-0000-0000-000033070000}"/>
    <cellStyle name="20% - uthevingsfarge 3 30 2 3" xfId="10007" xr:uid="{00000000-0005-0000-0000-000034070000}"/>
    <cellStyle name="20% - uthevingsfarge 3 30 3" xfId="4670" xr:uid="{00000000-0005-0000-0000-000035070000}"/>
    <cellStyle name="20% - uthevingsfarge 3 30 3 2" xfId="7323" xr:uid="{00000000-0005-0000-0000-000036070000}"/>
    <cellStyle name="20% - uthevingsfarge 3 30 4" xfId="10006" xr:uid="{00000000-0005-0000-0000-000037070000}"/>
    <cellStyle name="20% - uthevingsfarge 3 31" xfId="546" xr:uid="{00000000-0005-0000-0000-000038070000}"/>
    <cellStyle name="20% - uthevingsfarge 3 31 2" xfId="547" xr:uid="{00000000-0005-0000-0000-000039070000}"/>
    <cellStyle name="20% - uthevingsfarge 3 31 2 2" xfId="5392" xr:uid="{00000000-0005-0000-0000-00003A070000}"/>
    <cellStyle name="20% - uthevingsfarge 3 31 2 2 2" xfId="8025" xr:uid="{00000000-0005-0000-0000-00003B070000}"/>
    <cellStyle name="20% - uthevingsfarge 3 31 2 3" xfId="9988" xr:uid="{00000000-0005-0000-0000-00003C070000}"/>
    <cellStyle name="20% - uthevingsfarge 3 31 3" xfId="4671" xr:uid="{00000000-0005-0000-0000-00003D070000}"/>
    <cellStyle name="20% - uthevingsfarge 3 31 3 2" xfId="7324" xr:uid="{00000000-0005-0000-0000-00003E070000}"/>
    <cellStyle name="20% - uthevingsfarge 3 31 4" xfId="10005" xr:uid="{00000000-0005-0000-0000-00003F070000}"/>
    <cellStyle name="20% - uthevingsfarge 3 32" xfId="548" xr:uid="{00000000-0005-0000-0000-000040070000}"/>
    <cellStyle name="20% - uthevingsfarge 3 32 2" xfId="549" xr:uid="{00000000-0005-0000-0000-000041070000}"/>
    <cellStyle name="20% - uthevingsfarge 3 32 2 2" xfId="5393" xr:uid="{00000000-0005-0000-0000-000042070000}"/>
    <cellStyle name="20% - uthevingsfarge 3 32 2 2 2" xfId="8026" xr:uid="{00000000-0005-0000-0000-000043070000}"/>
    <cellStyle name="20% - uthevingsfarge 3 32 2 3" xfId="10004" xr:uid="{00000000-0005-0000-0000-000044070000}"/>
    <cellStyle name="20% - uthevingsfarge 3 32 3" xfId="4672" xr:uid="{00000000-0005-0000-0000-000045070000}"/>
    <cellStyle name="20% - uthevingsfarge 3 32 3 2" xfId="7325" xr:uid="{00000000-0005-0000-0000-000046070000}"/>
    <cellStyle name="20% - uthevingsfarge 3 32 4" xfId="10260" xr:uid="{00000000-0005-0000-0000-000047070000}"/>
    <cellStyle name="20% - uthevingsfarge 3 33" xfId="550" xr:uid="{00000000-0005-0000-0000-000048070000}"/>
    <cellStyle name="20% - uthevingsfarge 3 33 2" xfId="551" xr:uid="{00000000-0005-0000-0000-000049070000}"/>
    <cellStyle name="20% - uthevingsfarge 3 33 2 2" xfId="5394" xr:uid="{00000000-0005-0000-0000-00004A070000}"/>
    <cellStyle name="20% - uthevingsfarge 3 33 2 2 2" xfId="8027" xr:uid="{00000000-0005-0000-0000-00004B070000}"/>
    <cellStyle name="20% - uthevingsfarge 3 33 2 3" xfId="10259" xr:uid="{00000000-0005-0000-0000-00004C070000}"/>
    <cellStyle name="20% - uthevingsfarge 3 33 3" xfId="4673" xr:uid="{00000000-0005-0000-0000-00004D070000}"/>
    <cellStyle name="20% - uthevingsfarge 3 33 3 2" xfId="7326" xr:uid="{00000000-0005-0000-0000-00004E070000}"/>
    <cellStyle name="20% - uthevingsfarge 3 33 4" xfId="10258" xr:uid="{00000000-0005-0000-0000-00004F070000}"/>
    <cellStyle name="20% - uthevingsfarge 3 34" xfId="552" xr:uid="{00000000-0005-0000-0000-000050070000}"/>
    <cellStyle name="20% - uthevingsfarge 3 34 2" xfId="553" xr:uid="{00000000-0005-0000-0000-000051070000}"/>
    <cellStyle name="20% - uthevingsfarge 3 34 2 2" xfId="5395" xr:uid="{00000000-0005-0000-0000-000052070000}"/>
    <cellStyle name="20% - uthevingsfarge 3 34 2 2 2" xfId="8028" xr:uid="{00000000-0005-0000-0000-000053070000}"/>
    <cellStyle name="20% - uthevingsfarge 3 34 2 3" xfId="10257" xr:uid="{00000000-0005-0000-0000-000054070000}"/>
    <cellStyle name="20% - uthevingsfarge 3 34 3" xfId="4674" xr:uid="{00000000-0005-0000-0000-000055070000}"/>
    <cellStyle name="20% - uthevingsfarge 3 34 3 2" xfId="7327" xr:uid="{00000000-0005-0000-0000-000056070000}"/>
    <cellStyle name="20% - uthevingsfarge 3 34 4" xfId="10256" xr:uid="{00000000-0005-0000-0000-000057070000}"/>
    <cellStyle name="20% - uthevingsfarge 3 35" xfId="554" xr:uid="{00000000-0005-0000-0000-000058070000}"/>
    <cellStyle name="20% - uthevingsfarge 3 35 2" xfId="555" xr:uid="{00000000-0005-0000-0000-000059070000}"/>
    <cellStyle name="20% - uthevingsfarge 3 35 2 2" xfId="5396" xr:uid="{00000000-0005-0000-0000-00005A070000}"/>
    <cellStyle name="20% - uthevingsfarge 3 35 2 2 2" xfId="8029" xr:uid="{00000000-0005-0000-0000-00005B070000}"/>
    <cellStyle name="20% - uthevingsfarge 3 35 2 3" xfId="10255" xr:uid="{00000000-0005-0000-0000-00005C070000}"/>
    <cellStyle name="20% - uthevingsfarge 3 35 3" xfId="4675" xr:uid="{00000000-0005-0000-0000-00005D070000}"/>
    <cellStyle name="20% - uthevingsfarge 3 35 3 2" xfId="7328" xr:uid="{00000000-0005-0000-0000-00005E070000}"/>
    <cellStyle name="20% - uthevingsfarge 3 35 4" xfId="10003" xr:uid="{00000000-0005-0000-0000-00005F070000}"/>
    <cellStyle name="20% - uthevingsfarge 3 36" xfId="556" xr:uid="{00000000-0005-0000-0000-000060070000}"/>
    <cellStyle name="20% - uthevingsfarge 3 36 2" xfId="557" xr:uid="{00000000-0005-0000-0000-000061070000}"/>
    <cellStyle name="20% - uthevingsfarge 3 36 2 2" xfId="5397" xr:uid="{00000000-0005-0000-0000-000062070000}"/>
    <cellStyle name="20% - uthevingsfarge 3 36 2 2 2" xfId="8030" xr:uid="{00000000-0005-0000-0000-000063070000}"/>
    <cellStyle name="20% - uthevingsfarge 3 36 2 3" xfId="10254" xr:uid="{00000000-0005-0000-0000-000064070000}"/>
    <cellStyle name="20% - uthevingsfarge 3 36 3" xfId="4676" xr:uid="{00000000-0005-0000-0000-000065070000}"/>
    <cellStyle name="20% - uthevingsfarge 3 36 3 2" xfId="7329" xr:uid="{00000000-0005-0000-0000-000066070000}"/>
    <cellStyle name="20% - uthevingsfarge 3 36 4" xfId="10253" xr:uid="{00000000-0005-0000-0000-000067070000}"/>
    <cellStyle name="20% - uthevingsfarge 3 37" xfId="558" xr:uid="{00000000-0005-0000-0000-000068070000}"/>
    <cellStyle name="20% - uthevingsfarge 3 37 2" xfId="559" xr:uid="{00000000-0005-0000-0000-000069070000}"/>
    <cellStyle name="20% - uthevingsfarge 3 37 2 2" xfId="5398" xr:uid="{00000000-0005-0000-0000-00006A070000}"/>
    <cellStyle name="20% - uthevingsfarge 3 37 2 2 2" xfId="8031" xr:uid="{00000000-0005-0000-0000-00006B070000}"/>
    <cellStyle name="20% - uthevingsfarge 3 37 2 3" xfId="10252" xr:uid="{00000000-0005-0000-0000-00006C070000}"/>
    <cellStyle name="20% - uthevingsfarge 3 37 3" xfId="4677" xr:uid="{00000000-0005-0000-0000-00006D070000}"/>
    <cellStyle name="20% - uthevingsfarge 3 37 3 2" xfId="7330" xr:uid="{00000000-0005-0000-0000-00006E070000}"/>
    <cellStyle name="20% - uthevingsfarge 3 37 4" xfId="9987" xr:uid="{00000000-0005-0000-0000-00006F070000}"/>
    <cellStyle name="20% - uthevingsfarge 3 38" xfId="560" xr:uid="{00000000-0005-0000-0000-000070070000}"/>
    <cellStyle name="20% - uthevingsfarge 3 38 2" xfId="561" xr:uid="{00000000-0005-0000-0000-000071070000}"/>
    <cellStyle name="20% - uthevingsfarge 3 38 2 2" xfId="5399" xr:uid="{00000000-0005-0000-0000-000072070000}"/>
    <cellStyle name="20% - uthevingsfarge 3 38 2 2 2" xfId="8032" xr:uid="{00000000-0005-0000-0000-000073070000}"/>
    <cellStyle name="20% - uthevingsfarge 3 38 2 3" xfId="10251" xr:uid="{00000000-0005-0000-0000-000074070000}"/>
    <cellStyle name="20% - uthevingsfarge 3 38 3" xfId="4678" xr:uid="{00000000-0005-0000-0000-000075070000}"/>
    <cellStyle name="20% - uthevingsfarge 3 38 3 2" xfId="7331" xr:uid="{00000000-0005-0000-0000-000076070000}"/>
    <cellStyle name="20% - uthevingsfarge 3 38 4" xfId="10250" xr:uid="{00000000-0005-0000-0000-000077070000}"/>
    <cellStyle name="20% - uthevingsfarge 3 39" xfId="562" xr:uid="{00000000-0005-0000-0000-000078070000}"/>
    <cellStyle name="20% - uthevingsfarge 3 39 2" xfId="563" xr:uid="{00000000-0005-0000-0000-000079070000}"/>
    <cellStyle name="20% - uthevingsfarge 3 39 2 2" xfId="5400" xr:uid="{00000000-0005-0000-0000-00007A070000}"/>
    <cellStyle name="20% - uthevingsfarge 3 39 2 2 2" xfId="8033" xr:uid="{00000000-0005-0000-0000-00007B070000}"/>
    <cellStyle name="20% - uthevingsfarge 3 39 2 3" xfId="10248" xr:uid="{00000000-0005-0000-0000-00007C070000}"/>
    <cellStyle name="20% - uthevingsfarge 3 39 3" xfId="4679" xr:uid="{00000000-0005-0000-0000-00007D070000}"/>
    <cellStyle name="20% - uthevingsfarge 3 39 3 2" xfId="7332" xr:uid="{00000000-0005-0000-0000-00007E070000}"/>
    <cellStyle name="20% - uthevingsfarge 3 39 4" xfId="10249" xr:uid="{00000000-0005-0000-0000-00007F070000}"/>
    <cellStyle name="20% - uthevingsfarge 3 4" xfId="564" xr:uid="{00000000-0005-0000-0000-000080070000}"/>
    <cellStyle name="20% - uthevingsfarge 3 4 2" xfId="565" xr:uid="{00000000-0005-0000-0000-000081070000}"/>
    <cellStyle name="20% - uthevingsfarge 3 4 2 2" xfId="5401" xr:uid="{00000000-0005-0000-0000-000082070000}"/>
    <cellStyle name="20% - uthevingsfarge 3 4 2 2 2" xfId="8034" xr:uid="{00000000-0005-0000-0000-000083070000}"/>
    <cellStyle name="20% - uthevingsfarge 3 4 2 3" xfId="10247" xr:uid="{00000000-0005-0000-0000-000084070000}"/>
    <cellStyle name="20% - uthevingsfarge 3 4 3" xfId="4680" xr:uid="{00000000-0005-0000-0000-000085070000}"/>
    <cellStyle name="20% - uthevingsfarge 3 4 3 2" xfId="7333" xr:uid="{00000000-0005-0000-0000-000086070000}"/>
    <cellStyle name="20% - uthevingsfarge 3 4 4" xfId="10246" xr:uid="{00000000-0005-0000-0000-000087070000}"/>
    <cellStyle name="20% - uthevingsfarge 3 40" xfId="566" xr:uid="{00000000-0005-0000-0000-000088070000}"/>
    <cellStyle name="20% - uthevingsfarge 3 40 2" xfId="567" xr:uid="{00000000-0005-0000-0000-000089070000}"/>
    <cellStyle name="20% - uthevingsfarge 3 40 2 2" xfId="5402" xr:uid="{00000000-0005-0000-0000-00008A070000}"/>
    <cellStyle name="20% - uthevingsfarge 3 40 2 2 2" xfId="8035" xr:uid="{00000000-0005-0000-0000-00008B070000}"/>
    <cellStyle name="20% - uthevingsfarge 3 40 2 3" xfId="10002" xr:uid="{00000000-0005-0000-0000-00008C070000}"/>
    <cellStyle name="20% - uthevingsfarge 3 40 3" xfId="4681" xr:uid="{00000000-0005-0000-0000-00008D070000}"/>
    <cellStyle name="20% - uthevingsfarge 3 40 3 2" xfId="7334" xr:uid="{00000000-0005-0000-0000-00008E070000}"/>
    <cellStyle name="20% - uthevingsfarge 3 40 4" xfId="10245" xr:uid="{00000000-0005-0000-0000-00008F070000}"/>
    <cellStyle name="20% - uthevingsfarge 3 41" xfId="568" xr:uid="{00000000-0005-0000-0000-000090070000}"/>
    <cellStyle name="20% - uthevingsfarge 3 41 2" xfId="569" xr:uid="{00000000-0005-0000-0000-000091070000}"/>
    <cellStyle name="20% - uthevingsfarge 3 41 2 2" xfId="5403" xr:uid="{00000000-0005-0000-0000-000092070000}"/>
    <cellStyle name="20% - uthevingsfarge 3 41 2 2 2" xfId="8036" xr:uid="{00000000-0005-0000-0000-000093070000}"/>
    <cellStyle name="20% - uthevingsfarge 3 41 2 3" xfId="10244" xr:uid="{00000000-0005-0000-0000-000094070000}"/>
    <cellStyle name="20% - uthevingsfarge 3 41 3" xfId="4682" xr:uid="{00000000-0005-0000-0000-000095070000}"/>
    <cellStyle name="20% - uthevingsfarge 3 41 3 2" xfId="7335" xr:uid="{00000000-0005-0000-0000-000096070000}"/>
    <cellStyle name="20% - uthevingsfarge 3 41 4" xfId="10243" xr:uid="{00000000-0005-0000-0000-000097070000}"/>
    <cellStyle name="20% - uthevingsfarge 3 42" xfId="570" xr:uid="{00000000-0005-0000-0000-000098070000}"/>
    <cellStyle name="20% - uthevingsfarge 3 42 2" xfId="571" xr:uid="{00000000-0005-0000-0000-000099070000}"/>
    <cellStyle name="20% - uthevingsfarge 3 42 2 2" xfId="5404" xr:uid="{00000000-0005-0000-0000-00009A070000}"/>
    <cellStyle name="20% - uthevingsfarge 3 42 2 2 2" xfId="8037" xr:uid="{00000000-0005-0000-0000-00009B070000}"/>
    <cellStyle name="20% - uthevingsfarge 3 42 2 3" xfId="10242" xr:uid="{00000000-0005-0000-0000-00009C070000}"/>
    <cellStyle name="20% - uthevingsfarge 3 42 3" xfId="4683" xr:uid="{00000000-0005-0000-0000-00009D070000}"/>
    <cellStyle name="20% - uthevingsfarge 3 42 3 2" xfId="7336" xr:uid="{00000000-0005-0000-0000-00009E070000}"/>
    <cellStyle name="20% - uthevingsfarge 3 42 4" xfId="10241" xr:uid="{00000000-0005-0000-0000-00009F070000}"/>
    <cellStyle name="20% - uthevingsfarge 3 43" xfId="572" xr:uid="{00000000-0005-0000-0000-0000A0070000}"/>
    <cellStyle name="20% - uthevingsfarge 3 43 2" xfId="573" xr:uid="{00000000-0005-0000-0000-0000A1070000}"/>
    <cellStyle name="20% - uthevingsfarge 3 43 2 2" xfId="5405" xr:uid="{00000000-0005-0000-0000-0000A2070000}"/>
    <cellStyle name="20% - uthevingsfarge 3 43 2 2 2" xfId="8038" xr:uid="{00000000-0005-0000-0000-0000A3070000}"/>
    <cellStyle name="20% - uthevingsfarge 3 43 2 3" xfId="10136" xr:uid="{00000000-0005-0000-0000-0000A4070000}"/>
    <cellStyle name="20% - uthevingsfarge 3 43 3" xfId="4684" xr:uid="{00000000-0005-0000-0000-0000A5070000}"/>
    <cellStyle name="20% - uthevingsfarge 3 43 3 2" xfId="7337" xr:uid="{00000000-0005-0000-0000-0000A6070000}"/>
    <cellStyle name="20% - uthevingsfarge 3 43 4" xfId="10135" xr:uid="{00000000-0005-0000-0000-0000A7070000}"/>
    <cellStyle name="20% - uthevingsfarge 3 44" xfId="574" xr:uid="{00000000-0005-0000-0000-0000A8070000}"/>
    <cellStyle name="20% - uthevingsfarge 3 44 2" xfId="575" xr:uid="{00000000-0005-0000-0000-0000A9070000}"/>
    <cellStyle name="20% - uthevingsfarge 3 44 2 2" xfId="5406" xr:uid="{00000000-0005-0000-0000-0000AA070000}"/>
    <cellStyle name="20% - uthevingsfarge 3 44 2 2 2" xfId="8039" xr:uid="{00000000-0005-0000-0000-0000AB070000}"/>
    <cellStyle name="20% - uthevingsfarge 3 44 2 3" xfId="10134" xr:uid="{00000000-0005-0000-0000-0000AC070000}"/>
    <cellStyle name="20% - uthevingsfarge 3 44 3" xfId="4685" xr:uid="{00000000-0005-0000-0000-0000AD070000}"/>
    <cellStyle name="20% - uthevingsfarge 3 44 3 2" xfId="7338" xr:uid="{00000000-0005-0000-0000-0000AE070000}"/>
    <cellStyle name="20% - uthevingsfarge 3 44 4" xfId="10133" xr:uid="{00000000-0005-0000-0000-0000AF070000}"/>
    <cellStyle name="20% - uthevingsfarge 3 45" xfId="576" xr:uid="{00000000-0005-0000-0000-0000B0070000}"/>
    <cellStyle name="20% - uthevingsfarge 3 45 2" xfId="577" xr:uid="{00000000-0005-0000-0000-0000B1070000}"/>
    <cellStyle name="20% - uthevingsfarge 3 45 2 2" xfId="5407" xr:uid="{00000000-0005-0000-0000-0000B2070000}"/>
    <cellStyle name="20% - uthevingsfarge 3 45 2 2 2" xfId="8040" xr:uid="{00000000-0005-0000-0000-0000B3070000}"/>
    <cellStyle name="20% - uthevingsfarge 3 45 2 3" xfId="10132" xr:uid="{00000000-0005-0000-0000-0000B4070000}"/>
    <cellStyle name="20% - uthevingsfarge 3 45 3" xfId="4686" xr:uid="{00000000-0005-0000-0000-0000B5070000}"/>
    <cellStyle name="20% - uthevingsfarge 3 45 3 2" xfId="7339" xr:uid="{00000000-0005-0000-0000-0000B6070000}"/>
    <cellStyle name="20% - uthevingsfarge 3 45 4" xfId="10131" xr:uid="{00000000-0005-0000-0000-0000B7070000}"/>
    <cellStyle name="20% - uthevingsfarge 3 46" xfId="578" xr:uid="{00000000-0005-0000-0000-0000B8070000}"/>
    <cellStyle name="20% - uthevingsfarge 3 46 2" xfId="579" xr:uid="{00000000-0005-0000-0000-0000B9070000}"/>
    <cellStyle name="20% - uthevingsfarge 3 46 2 2" xfId="5408" xr:uid="{00000000-0005-0000-0000-0000BA070000}"/>
    <cellStyle name="20% - uthevingsfarge 3 46 2 2 2" xfId="8041" xr:uid="{00000000-0005-0000-0000-0000BB070000}"/>
    <cellStyle name="20% - uthevingsfarge 3 46 2 3" xfId="10129" xr:uid="{00000000-0005-0000-0000-0000BC070000}"/>
    <cellStyle name="20% - uthevingsfarge 3 46 3" xfId="4687" xr:uid="{00000000-0005-0000-0000-0000BD070000}"/>
    <cellStyle name="20% - uthevingsfarge 3 46 3 2" xfId="7340" xr:uid="{00000000-0005-0000-0000-0000BE070000}"/>
    <cellStyle name="20% - uthevingsfarge 3 46 4" xfId="10075" xr:uid="{00000000-0005-0000-0000-0000BF070000}"/>
    <cellStyle name="20% - uthevingsfarge 3 47" xfId="580" xr:uid="{00000000-0005-0000-0000-0000C0070000}"/>
    <cellStyle name="20% - uthevingsfarge 3 47 2" xfId="581" xr:uid="{00000000-0005-0000-0000-0000C1070000}"/>
    <cellStyle name="20% - uthevingsfarge 3 47 2 2" xfId="5409" xr:uid="{00000000-0005-0000-0000-0000C2070000}"/>
    <cellStyle name="20% - uthevingsfarge 3 47 2 2 2" xfId="8042" xr:uid="{00000000-0005-0000-0000-0000C3070000}"/>
    <cellStyle name="20% - uthevingsfarge 3 47 2 3" xfId="10074" xr:uid="{00000000-0005-0000-0000-0000C4070000}"/>
    <cellStyle name="20% - uthevingsfarge 3 47 3" xfId="4688" xr:uid="{00000000-0005-0000-0000-0000C5070000}"/>
    <cellStyle name="20% - uthevingsfarge 3 47 3 2" xfId="7341" xr:uid="{00000000-0005-0000-0000-0000C6070000}"/>
    <cellStyle name="20% - uthevingsfarge 3 47 4" xfId="10001" xr:uid="{00000000-0005-0000-0000-0000C7070000}"/>
    <cellStyle name="20% - uthevingsfarge 3 48" xfId="582" xr:uid="{00000000-0005-0000-0000-0000C8070000}"/>
    <cellStyle name="20% - uthevingsfarge 3 48 2" xfId="583" xr:uid="{00000000-0005-0000-0000-0000C9070000}"/>
    <cellStyle name="20% - uthevingsfarge 3 48 2 2" xfId="5410" xr:uid="{00000000-0005-0000-0000-0000CA070000}"/>
    <cellStyle name="20% - uthevingsfarge 3 48 2 2 2" xfId="8043" xr:uid="{00000000-0005-0000-0000-0000CB070000}"/>
    <cellStyle name="20% - uthevingsfarge 3 48 2 3" xfId="10073" xr:uid="{00000000-0005-0000-0000-0000CC070000}"/>
    <cellStyle name="20% - uthevingsfarge 3 48 3" xfId="4689" xr:uid="{00000000-0005-0000-0000-0000CD070000}"/>
    <cellStyle name="20% - uthevingsfarge 3 48 3 2" xfId="7342" xr:uid="{00000000-0005-0000-0000-0000CE070000}"/>
    <cellStyle name="20% - uthevingsfarge 3 48 4" xfId="10072" xr:uid="{00000000-0005-0000-0000-0000CF070000}"/>
    <cellStyle name="20% - uthevingsfarge 3 49" xfId="584" xr:uid="{00000000-0005-0000-0000-0000D0070000}"/>
    <cellStyle name="20% - uthevingsfarge 3 49 2" xfId="585" xr:uid="{00000000-0005-0000-0000-0000D1070000}"/>
    <cellStyle name="20% - uthevingsfarge 3 49 2 2" xfId="5411" xr:uid="{00000000-0005-0000-0000-0000D2070000}"/>
    <cellStyle name="20% - uthevingsfarge 3 49 2 2 2" xfId="8044" xr:uid="{00000000-0005-0000-0000-0000D3070000}"/>
    <cellStyle name="20% - uthevingsfarge 3 49 2 3" xfId="10071" xr:uid="{00000000-0005-0000-0000-0000D4070000}"/>
    <cellStyle name="20% - uthevingsfarge 3 49 3" xfId="4690" xr:uid="{00000000-0005-0000-0000-0000D5070000}"/>
    <cellStyle name="20% - uthevingsfarge 3 49 3 2" xfId="7343" xr:uid="{00000000-0005-0000-0000-0000D6070000}"/>
    <cellStyle name="20% - uthevingsfarge 3 49 4" xfId="10070" xr:uid="{00000000-0005-0000-0000-0000D7070000}"/>
    <cellStyle name="20% - uthevingsfarge 3 5" xfId="586" xr:uid="{00000000-0005-0000-0000-0000D8070000}"/>
    <cellStyle name="20% - uthevingsfarge 3 5 2" xfId="587" xr:uid="{00000000-0005-0000-0000-0000D9070000}"/>
    <cellStyle name="20% - uthevingsfarge 3 5 2 2" xfId="5412" xr:uid="{00000000-0005-0000-0000-0000DA070000}"/>
    <cellStyle name="20% - uthevingsfarge 3 5 2 2 2" xfId="8045" xr:uid="{00000000-0005-0000-0000-0000DB070000}"/>
    <cellStyle name="20% - uthevingsfarge 3 5 2 3" xfId="10069" xr:uid="{00000000-0005-0000-0000-0000DC070000}"/>
    <cellStyle name="20% - uthevingsfarge 3 5 3" xfId="4691" xr:uid="{00000000-0005-0000-0000-0000DD070000}"/>
    <cellStyle name="20% - uthevingsfarge 3 5 3 2" xfId="7344" xr:uid="{00000000-0005-0000-0000-0000DE070000}"/>
    <cellStyle name="20% - uthevingsfarge 3 5 4" xfId="10068" xr:uid="{00000000-0005-0000-0000-0000DF070000}"/>
    <cellStyle name="20% - uthevingsfarge 3 50" xfId="588" xr:uid="{00000000-0005-0000-0000-0000E0070000}"/>
    <cellStyle name="20% - uthevingsfarge 3 50 2" xfId="589" xr:uid="{00000000-0005-0000-0000-0000E1070000}"/>
    <cellStyle name="20% - uthevingsfarge 3 50 2 2" xfId="5413" xr:uid="{00000000-0005-0000-0000-0000E2070000}"/>
    <cellStyle name="20% - uthevingsfarge 3 50 2 2 2" xfId="8046" xr:uid="{00000000-0005-0000-0000-0000E3070000}"/>
    <cellStyle name="20% - uthevingsfarge 3 50 2 3" xfId="10000" xr:uid="{00000000-0005-0000-0000-0000E4070000}"/>
    <cellStyle name="20% - uthevingsfarge 3 50 3" xfId="4692" xr:uid="{00000000-0005-0000-0000-0000E5070000}"/>
    <cellStyle name="20% - uthevingsfarge 3 50 3 2" xfId="7345" xr:uid="{00000000-0005-0000-0000-0000E6070000}"/>
    <cellStyle name="20% - uthevingsfarge 3 50 4" xfId="10067" xr:uid="{00000000-0005-0000-0000-0000E7070000}"/>
    <cellStyle name="20% - uthevingsfarge 3 51" xfId="590" xr:uid="{00000000-0005-0000-0000-0000E8070000}"/>
    <cellStyle name="20% - uthevingsfarge 3 51 2" xfId="591" xr:uid="{00000000-0005-0000-0000-0000E9070000}"/>
    <cellStyle name="20% - uthevingsfarge 3 51 2 2" xfId="5414" xr:uid="{00000000-0005-0000-0000-0000EA070000}"/>
    <cellStyle name="20% - uthevingsfarge 3 51 2 2 2" xfId="8047" xr:uid="{00000000-0005-0000-0000-0000EB070000}"/>
    <cellStyle name="20% - uthevingsfarge 3 51 2 3" xfId="10066" xr:uid="{00000000-0005-0000-0000-0000EC070000}"/>
    <cellStyle name="20% - uthevingsfarge 3 51 3" xfId="4693" xr:uid="{00000000-0005-0000-0000-0000ED070000}"/>
    <cellStyle name="20% - uthevingsfarge 3 51 3 2" xfId="7346" xr:uid="{00000000-0005-0000-0000-0000EE070000}"/>
    <cellStyle name="20% - uthevingsfarge 3 51 4" xfId="10065" xr:uid="{00000000-0005-0000-0000-0000EF070000}"/>
    <cellStyle name="20% - uthevingsfarge 3 52" xfId="592" xr:uid="{00000000-0005-0000-0000-0000F0070000}"/>
    <cellStyle name="20% - uthevingsfarge 3 52 2" xfId="593" xr:uid="{00000000-0005-0000-0000-0000F1070000}"/>
    <cellStyle name="20% - uthevingsfarge 3 52 2 2" xfId="5415" xr:uid="{00000000-0005-0000-0000-0000F2070000}"/>
    <cellStyle name="20% - uthevingsfarge 3 52 2 2 2" xfId="8048" xr:uid="{00000000-0005-0000-0000-0000F3070000}"/>
    <cellStyle name="20% - uthevingsfarge 3 52 2 3" xfId="10064" xr:uid="{00000000-0005-0000-0000-0000F4070000}"/>
    <cellStyle name="20% - uthevingsfarge 3 52 3" xfId="4694" xr:uid="{00000000-0005-0000-0000-0000F5070000}"/>
    <cellStyle name="20% - uthevingsfarge 3 52 3 2" xfId="7347" xr:uid="{00000000-0005-0000-0000-0000F6070000}"/>
    <cellStyle name="20% - uthevingsfarge 3 52 4" xfId="10063" xr:uid="{00000000-0005-0000-0000-0000F7070000}"/>
    <cellStyle name="20% - uthevingsfarge 3 53" xfId="594" xr:uid="{00000000-0005-0000-0000-0000F8070000}"/>
    <cellStyle name="20% - uthevingsfarge 3 53 2" xfId="595" xr:uid="{00000000-0005-0000-0000-0000F9070000}"/>
    <cellStyle name="20% - uthevingsfarge 3 53 2 2" xfId="5416" xr:uid="{00000000-0005-0000-0000-0000FA070000}"/>
    <cellStyle name="20% - uthevingsfarge 3 53 2 2 2" xfId="8049" xr:uid="{00000000-0005-0000-0000-0000FB070000}"/>
    <cellStyle name="20% - uthevingsfarge 3 53 2 3" xfId="10062" xr:uid="{00000000-0005-0000-0000-0000FC070000}"/>
    <cellStyle name="20% - uthevingsfarge 3 53 3" xfId="4695" xr:uid="{00000000-0005-0000-0000-0000FD070000}"/>
    <cellStyle name="20% - uthevingsfarge 3 53 3 2" xfId="7348" xr:uid="{00000000-0005-0000-0000-0000FE070000}"/>
    <cellStyle name="20% - uthevingsfarge 3 53 4" xfId="10061" xr:uid="{00000000-0005-0000-0000-0000FF070000}"/>
    <cellStyle name="20% - uthevingsfarge 3 54" xfId="596" xr:uid="{00000000-0005-0000-0000-000000080000}"/>
    <cellStyle name="20% - uthevingsfarge 3 54 2" xfId="597" xr:uid="{00000000-0005-0000-0000-000001080000}"/>
    <cellStyle name="20% - uthevingsfarge 3 54 2 2" xfId="5417" xr:uid="{00000000-0005-0000-0000-000002080000}"/>
    <cellStyle name="20% - uthevingsfarge 3 54 2 2 2" xfId="8050" xr:uid="{00000000-0005-0000-0000-000003080000}"/>
    <cellStyle name="20% - uthevingsfarge 3 54 2 3" xfId="10060" xr:uid="{00000000-0005-0000-0000-000004080000}"/>
    <cellStyle name="20% - uthevingsfarge 3 54 3" xfId="4696" xr:uid="{00000000-0005-0000-0000-000005080000}"/>
    <cellStyle name="20% - uthevingsfarge 3 54 3 2" xfId="7349" xr:uid="{00000000-0005-0000-0000-000006080000}"/>
    <cellStyle name="20% - uthevingsfarge 3 54 4" xfId="10059" xr:uid="{00000000-0005-0000-0000-000007080000}"/>
    <cellStyle name="20% - uthevingsfarge 3 55" xfId="598" xr:uid="{00000000-0005-0000-0000-000008080000}"/>
    <cellStyle name="20% - uthevingsfarge 3 55 2" xfId="599" xr:uid="{00000000-0005-0000-0000-000009080000}"/>
    <cellStyle name="20% - uthevingsfarge 3 55 2 2" xfId="5418" xr:uid="{00000000-0005-0000-0000-00000A080000}"/>
    <cellStyle name="20% - uthevingsfarge 3 55 2 2 2" xfId="8051" xr:uid="{00000000-0005-0000-0000-00000B080000}"/>
    <cellStyle name="20% - uthevingsfarge 3 55 2 3" xfId="10058" xr:uid="{00000000-0005-0000-0000-00000C080000}"/>
    <cellStyle name="20% - uthevingsfarge 3 55 3" xfId="4697" xr:uid="{00000000-0005-0000-0000-00000D080000}"/>
    <cellStyle name="20% - uthevingsfarge 3 55 3 2" xfId="7350" xr:uid="{00000000-0005-0000-0000-00000E080000}"/>
    <cellStyle name="20% - uthevingsfarge 3 55 4" xfId="10057" xr:uid="{00000000-0005-0000-0000-00000F080000}"/>
    <cellStyle name="20% - uthevingsfarge 3 56" xfId="600" xr:uid="{00000000-0005-0000-0000-000010080000}"/>
    <cellStyle name="20% - uthevingsfarge 3 56 2" xfId="601" xr:uid="{00000000-0005-0000-0000-000011080000}"/>
    <cellStyle name="20% - uthevingsfarge 3 56 2 2" xfId="5419" xr:uid="{00000000-0005-0000-0000-000012080000}"/>
    <cellStyle name="20% - uthevingsfarge 3 56 2 2 2" xfId="8052" xr:uid="{00000000-0005-0000-0000-000013080000}"/>
    <cellStyle name="20% - uthevingsfarge 3 56 2 3" xfId="10056" xr:uid="{00000000-0005-0000-0000-000014080000}"/>
    <cellStyle name="20% - uthevingsfarge 3 56 3" xfId="4698" xr:uid="{00000000-0005-0000-0000-000015080000}"/>
    <cellStyle name="20% - uthevingsfarge 3 56 3 2" xfId="7351" xr:uid="{00000000-0005-0000-0000-000016080000}"/>
    <cellStyle name="20% - uthevingsfarge 3 56 4" xfId="10055" xr:uid="{00000000-0005-0000-0000-000017080000}"/>
    <cellStyle name="20% - uthevingsfarge 3 57" xfId="602" xr:uid="{00000000-0005-0000-0000-000018080000}"/>
    <cellStyle name="20% - uthevingsfarge 3 57 2" xfId="603" xr:uid="{00000000-0005-0000-0000-000019080000}"/>
    <cellStyle name="20% - uthevingsfarge 3 57 2 2" xfId="5420" xr:uid="{00000000-0005-0000-0000-00001A080000}"/>
    <cellStyle name="20% - uthevingsfarge 3 57 2 2 2" xfId="8053" xr:uid="{00000000-0005-0000-0000-00001B080000}"/>
    <cellStyle name="20% - uthevingsfarge 3 57 2 3" xfId="10054" xr:uid="{00000000-0005-0000-0000-00001C080000}"/>
    <cellStyle name="20% - uthevingsfarge 3 57 3" xfId="4699" xr:uid="{00000000-0005-0000-0000-00001D080000}"/>
    <cellStyle name="20% - uthevingsfarge 3 57 3 2" xfId="7352" xr:uid="{00000000-0005-0000-0000-00001E080000}"/>
    <cellStyle name="20% - uthevingsfarge 3 57 4" xfId="10053" xr:uid="{00000000-0005-0000-0000-00001F080000}"/>
    <cellStyle name="20% - uthevingsfarge 3 58" xfId="604" xr:uid="{00000000-0005-0000-0000-000020080000}"/>
    <cellStyle name="20% - uthevingsfarge 3 58 2" xfId="605" xr:uid="{00000000-0005-0000-0000-000021080000}"/>
    <cellStyle name="20% - uthevingsfarge 3 58 2 2" xfId="5421" xr:uid="{00000000-0005-0000-0000-000022080000}"/>
    <cellStyle name="20% - uthevingsfarge 3 58 2 2 2" xfId="8054" xr:uid="{00000000-0005-0000-0000-000023080000}"/>
    <cellStyle name="20% - uthevingsfarge 3 58 2 3" xfId="10052" xr:uid="{00000000-0005-0000-0000-000024080000}"/>
    <cellStyle name="20% - uthevingsfarge 3 58 3" xfId="4700" xr:uid="{00000000-0005-0000-0000-000025080000}"/>
    <cellStyle name="20% - uthevingsfarge 3 58 3 2" xfId="7353" xr:uid="{00000000-0005-0000-0000-000026080000}"/>
    <cellStyle name="20% - uthevingsfarge 3 58 4" xfId="10051" xr:uid="{00000000-0005-0000-0000-000027080000}"/>
    <cellStyle name="20% - uthevingsfarge 3 59" xfId="606" xr:uid="{00000000-0005-0000-0000-000028080000}"/>
    <cellStyle name="20% - uthevingsfarge 3 59 2" xfId="607" xr:uid="{00000000-0005-0000-0000-000029080000}"/>
    <cellStyle name="20% - uthevingsfarge 3 59 2 2" xfId="5422" xr:uid="{00000000-0005-0000-0000-00002A080000}"/>
    <cellStyle name="20% - uthevingsfarge 3 59 2 2 2" xfId="8055" xr:uid="{00000000-0005-0000-0000-00002B080000}"/>
    <cellStyle name="20% - uthevingsfarge 3 59 2 3" xfId="10050" xr:uid="{00000000-0005-0000-0000-00002C080000}"/>
    <cellStyle name="20% - uthevingsfarge 3 59 3" xfId="4701" xr:uid="{00000000-0005-0000-0000-00002D080000}"/>
    <cellStyle name="20% - uthevingsfarge 3 59 3 2" xfId="7354" xr:uid="{00000000-0005-0000-0000-00002E080000}"/>
    <cellStyle name="20% - uthevingsfarge 3 59 4" xfId="9999" xr:uid="{00000000-0005-0000-0000-00002F080000}"/>
    <cellStyle name="20% - uthevingsfarge 3 6" xfId="608" xr:uid="{00000000-0005-0000-0000-000030080000}"/>
    <cellStyle name="20% - uthevingsfarge 3 6 2" xfId="609" xr:uid="{00000000-0005-0000-0000-000031080000}"/>
    <cellStyle name="20% - uthevingsfarge 3 6 2 2" xfId="5423" xr:uid="{00000000-0005-0000-0000-000032080000}"/>
    <cellStyle name="20% - uthevingsfarge 3 6 2 2 2" xfId="8056" xr:uid="{00000000-0005-0000-0000-000033080000}"/>
    <cellStyle name="20% - uthevingsfarge 3 6 2 3" xfId="10049" xr:uid="{00000000-0005-0000-0000-000034080000}"/>
    <cellStyle name="20% - uthevingsfarge 3 6 3" xfId="4702" xr:uid="{00000000-0005-0000-0000-000035080000}"/>
    <cellStyle name="20% - uthevingsfarge 3 6 3 2" xfId="7355" xr:uid="{00000000-0005-0000-0000-000036080000}"/>
    <cellStyle name="20% - uthevingsfarge 3 6 4" xfId="10048" xr:uid="{00000000-0005-0000-0000-000037080000}"/>
    <cellStyle name="20% - uthevingsfarge 3 60" xfId="610" xr:uid="{00000000-0005-0000-0000-000038080000}"/>
    <cellStyle name="20% - uthevingsfarge 3 60 2" xfId="611" xr:uid="{00000000-0005-0000-0000-000039080000}"/>
    <cellStyle name="20% - uthevingsfarge 3 60 3" xfId="10047" xr:uid="{00000000-0005-0000-0000-00003A080000}"/>
    <cellStyle name="20% - uthevingsfarge 3 61" xfId="612" xr:uid="{00000000-0005-0000-0000-00003B080000}"/>
    <cellStyle name="20% - uthevingsfarge 3 61 2" xfId="613" xr:uid="{00000000-0005-0000-0000-00003C080000}"/>
    <cellStyle name="20% - uthevingsfarge 3 62" xfId="614" xr:uid="{00000000-0005-0000-0000-00003D080000}"/>
    <cellStyle name="20% - uthevingsfarge 3 62 2" xfId="615" xr:uid="{00000000-0005-0000-0000-00003E080000}"/>
    <cellStyle name="20% - uthevingsfarge 3 63" xfId="616" xr:uid="{00000000-0005-0000-0000-00003F080000}"/>
    <cellStyle name="20% - uthevingsfarge 3 63 2" xfId="617" xr:uid="{00000000-0005-0000-0000-000040080000}"/>
    <cellStyle name="20% - uthevingsfarge 3 64" xfId="618" xr:uid="{00000000-0005-0000-0000-000041080000}"/>
    <cellStyle name="20% - uthevingsfarge 3 64 2" xfId="619" xr:uid="{00000000-0005-0000-0000-000042080000}"/>
    <cellStyle name="20% - uthevingsfarge 3 65" xfId="620" xr:uid="{00000000-0005-0000-0000-000043080000}"/>
    <cellStyle name="20% - uthevingsfarge 3 65 2" xfId="621" xr:uid="{00000000-0005-0000-0000-000044080000}"/>
    <cellStyle name="20% - uthevingsfarge 3 66" xfId="622" xr:uid="{00000000-0005-0000-0000-000045080000}"/>
    <cellStyle name="20% - uthevingsfarge 3 66 2" xfId="623" xr:uid="{00000000-0005-0000-0000-000046080000}"/>
    <cellStyle name="20% - uthevingsfarge 3 67" xfId="624" xr:uid="{00000000-0005-0000-0000-000047080000}"/>
    <cellStyle name="20% - uthevingsfarge 3 67 2" xfId="625" xr:uid="{00000000-0005-0000-0000-000048080000}"/>
    <cellStyle name="20% - uthevingsfarge 3 68" xfId="626" xr:uid="{00000000-0005-0000-0000-000049080000}"/>
    <cellStyle name="20% - uthevingsfarge 3 68 2" xfId="627" xr:uid="{00000000-0005-0000-0000-00004A080000}"/>
    <cellStyle name="20% - uthevingsfarge 3 69" xfId="628" xr:uid="{00000000-0005-0000-0000-00004B080000}"/>
    <cellStyle name="20% - uthevingsfarge 3 69 2" xfId="629" xr:uid="{00000000-0005-0000-0000-00004C080000}"/>
    <cellStyle name="20% - uthevingsfarge 3 7" xfId="630" xr:uid="{00000000-0005-0000-0000-00004D080000}"/>
    <cellStyle name="20% - uthevingsfarge 3 7 2" xfId="631" xr:uid="{00000000-0005-0000-0000-00004E080000}"/>
    <cellStyle name="20% - uthevingsfarge 3 7 2 2" xfId="5424" xr:uid="{00000000-0005-0000-0000-00004F080000}"/>
    <cellStyle name="20% - uthevingsfarge 3 7 2 2 2" xfId="8057" xr:uid="{00000000-0005-0000-0000-000050080000}"/>
    <cellStyle name="20% - uthevingsfarge 3 7 2 3" xfId="9998" xr:uid="{00000000-0005-0000-0000-000051080000}"/>
    <cellStyle name="20% - uthevingsfarge 3 7 3" xfId="4703" xr:uid="{00000000-0005-0000-0000-000052080000}"/>
    <cellStyle name="20% - uthevingsfarge 3 7 3 2" xfId="7356" xr:uid="{00000000-0005-0000-0000-000053080000}"/>
    <cellStyle name="20% - uthevingsfarge 3 7 4" xfId="10046" xr:uid="{00000000-0005-0000-0000-000054080000}"/>
    <cellStyle name="20% - uthevingsfarge 3 70" xfId="632" xr:uid="{00000000-0005-0000-0000-000055080000}"/>
    <cellStyle name="20% - uthevingsfarge 3 70 2" xfId="633" xr:uid="{00000000-0005-0000-0000-000056080000}"/>
    <cellStyle name="20% - uthevingsfarge 3 71" xfId="634" xr:uid="{00000000-0005-0000-0000-000057080000}"/>
    <cellStyle name="20% - uthevingsfarge 3 71 2" xfId="635" xr:uid="{00000000-0005-0000-0000-000058080000}"/>
    <cellStyle name="20% - uthevingsfarge 3 72" xfId="636" xr:uid="{00000000-0005-0000-0000-000059080000}"/>
    <cellStyle name="20% - uthevingsfarge 3 72 2" xfId="637" xr:uid="{00000000-0005-0000-0000-00005A080000}"/>
    <cellStyle name="20% - uthevingsfarge 3 73" xfId="638" xr:uid="{00000000-0005-0000-0000-00005B080000}"/>
    <cellStyle name="20% - uthevingsfarge 3 73 2" xfId="639" xr:uid="{00000000-0005-0000-0000-00005C080000}"/>
    <cellStyle name="20% - uthevingsfarge 3 74" xfId="640" xr:uid="{00000000-0005-0000-0000-00005D080000}"/>
    <cellStyle name="20% - uthevingsfarge 3 74 2" xfId="641" xr:uid="{00000000-0005-0000-0000-00005E080000}"/>
    <cellStyle name="20% - uthevingsfarge 3 75" xfId="642" xr:uid="{00000000-0005-0000-0000-00005F080000}"/>
    <cellStyle name="20% - uthevingsfarge 3 75 2" xfId="643" xr:uid="{00000000-0005-0000-0000-000060080000}"/>
    <cellStyle name="20% - uthevingsfarge 3 76" xfId="644" xr:uid="{00000000-0005-0000-0000-000061080000}"/>
    <cellStyle name="20% - uthevingsfarge 3 76 2" xfId="645" xr:uid="{00000000-0005-0000-0000-000062080000}"/>
    <cellStyle name="20% - uthevingsfarge 3 77" xfId="646" xr:uid="{00000000-0005-0000-0000-000063080000}"/>
    <cellStyle name="20% - uthevingsfarge 3 78" xfId="647" xr:uid="{00000000-0005-0000-0000-000064080000}"/>
    <cellStyle name="20% - uthevingsfarge 3 79" xfId="648" xr:uid="{00000000-0005-0000-0000-000065080000}"/>
    <cellStyle name="20% - uthevingsfarge 3 8" xfId="649" xr:uid="{00000000-0005-0000-0000-000066080000}"/>
    <cellStyle name="20% - uthevingsfarge 3 8 2" xfId="650" xr:uid="{00000000-0005-0000-0000-000067080000}"/>
    <cellStyle name="20% - uthevingsfarge 3 8 2 2" xfId="5425" xr:uid="{00000000-0005-0000-0000-000068080000}"/>
    <cellStyle name="20% - uthevingsfarge 3 8 2 2 2" xfId="8058" xr:uid="{00000000-0005-0000-0000-000069080000}"/>
    <cellStyle name="20% - uthevingsfarge 3 8 2 3" xfId="10045" xr:uid="{00000000-0005-0000-0000-00006A080000}"/>
    <cellStyle name="20% - uthevingsfarge 3 8 3" xfId="4704" xr:uid="{00000000-0005-0000-0000-00006B080000}"/>
    <cellStyle name="20% - uthevingsfarge 3 8 3 2" xfId="7357" xr:uid="{00000000-0005-0000-0000-00006C080000}"/>
    <cellStyle name="20% - uthevingsfarge 3 8 4" xfId="10044" xr:uid="{00000000-0005-0000-0000-00006D080000}"/>
    <cellStyle name="20% - uthevingsfarge 3 80" xfId="651" xr:uid="{00000000-0005-0000-0000-00006E080000}"/>
    <cellStyle name="20% - uthevingsfarge 3 81" xfId="652" xr:uid="{00000000-0005-0000-0000-00006F080000}"/>
    <cellStyle name="20% - uthevingsfarge 3 82" xfId="653" xr:uid="{00000000-0005-0000-0000-000070080000}"/>
    <cellStyle name="20% - uthevingsfarge 3 83" xfId="654" xr:uid="{00000000-0005-0000-0000-000071080000}"/>
    <cellStyle name="20% - uthevingsfarge 3 84" xfId="655" xr:uid="{00000000-0005-0000-0000-000072080000}"/>
    <cellStyle name="20% - uthevingsfarge 3 85" xfId="656" xr:uid="{00000000-0005-0000-0000-000073080000}"/>
    <cellStyle name="20% - uthevingsfarge 3 86" xfId="657" xr:uid="{00000000-0005-0000-0000-000074080000}"/>
    <cellStyle name="20% - uthevingsfarge 3 87" xfId="658" xr:uid="{00000000-0005-0000-0000-000075080000}"/>
    <cellStyle name="20% - uthevingsfarge 3 88" xfId="659" xr:uid="{00000000-0005-0000-0000-000076080000}"/>
    <cellStyle name="20% - uthevingsfarge 3 89" xfId="660" xr:uid="{00000000-0005-0000-0000-000077080000}"/>
    <cellStyle name="20% - uthevingsfarge 3 9" xfId="661" xr:uid="{00000000-0005-0000-0000-000078080000}"/>
    <cellStyle name="20% - uthevingsfarge 3 9 2" xfId="662" xr:uid="{00000000-0005-0000-0000-000079080000}"/>
    <cellStyle name="20% - uthevingsfarge 3 9 2 2" xfId="5426" xr:uid="{00000000-0005-0000-0000-00007A080000}"/>
    <cellStyle name="20% - uthevingsfarge 3 9 2 2 2" xfId="8059" xr:uid="{00000000-0005-0000-0000-00007B080000}"/>
    <cellStyle name="20% - uthevingsfarge 3 9 2 3" xfId="10043" xr:uid="{00000000-0005-0000-0000-00007C080000}"/>
    <cellStyle name="20% - uthevingsfarge 3 9 3" xfId="4705" xr:uid="{00000000-0005-0000-0000-00007D080000}"/>
    <cellStyle name="20% - uthevingsfarge 3 9 3 2" xfId="7358" xr:uid="{00000000-0005-0000-0000-00007E080000}"/>
    <cellStyle name="20% - uthevingsfarge 3 9 4" xfId="10042" xr:uid="{00000000-0005-0000-0000-00007F080000}"/>
    <cellStyle name="20% - uthevingsfarge 3 90" xfId="663" xr:uid="{00000000-0005-0000-0000-000080080000}"/>
    <cellStyle name="20% - uthevingsfarge 3 90 2" xfId="2779" xr:uid="{00000000-0005-0000-0000-000081080000}"/>
    <cellStyle name="20% - uthevingsfarge 3 90 2 2" xfId="3119" xr:uid="{00000000-0005-0000-0000-000082080000}"/>
    <cellStyle name="20% - uthevingsfarge 3 90 2 2 2" xfId="6704" xr:uid="{00000000-0005-0000-0000-000083080000}"/>
    <cellStyle name="20% - uthevingsfarge 3 90 2 3" xfId="3991" xr:uid="{00000000-0005-0000-0000-000084080000}"/>
    <cellStyle name="20% - uthevingsfarge 3 90 2 4" xfId="6352" xr:uid="{00000000-0005-0000-0000-000085080000}"/>
    <cellStyle name="20% - uthevingsfarge 3 90 2 5" xfId="8704" xr:uid="{00000000-0005-0000-0000-000086080000}"/>
    <cellStyle name="20% - uthevingsfarge 3 90 3" xfId="3118" xr:uid="{00000000-0005-0000-0000-000087080000}"/>
    <cellStyle name="20% - uthevingsfarge 3 90 3 2" xfId="6703" xr:uid="{00000000-0005-0000-0000-000088080000}"/>
    <cellStyle name="20% - uthevingsfarge 3 90 4" xfId="3946" xr:uid="{00000000-0005-0000-0000-000089080000}"/>
    <cellStyle name="20% - uthevingsfarge 3 90 5" xfId="6067" xr:uid="{00000000-0005-0000-0000-00008A080000}"/>
    <cellStyle name="20% - uthevingsfarge 3 90 6" xfId="8703" xr:uid="{00000000-0005-0000-0000-00008B080000}"/>
    <cellStyle name="20% - uthevingsfarge 3 91" xfId="664" xr:uid="{00000000-0005-0000-0000-00008C080000}"/>
    <cellStyle name="20% - uthevingsfarge 3 91 2" xfId="2780" xr:uid="{00000000-0005-0000-0000-00008D080000}"/>
    <cellStyle name="20% - uthevingsfarge 3 91 2 2" xfId="3121" xr:uid="{00000000-0005-0000-0000-00008E080000}"/>
    <cellStyle name="20% - uthevingsfarge 3 91 2 2 2" xfId="6706" xr:uid="{00000000-0005-0000-0000-00008F080000}"/>
    <cellStyle name="20% - uthevingsfarge 3 91 2 3" xfId="3961" xr:uid="{00000000-0005-0000-0000-000090080000}"/>
    <cellStyle name="20% - uthevingsfarge 3 91 2 4" xfId="6353" xr:uid="{00000000-0005-0000-0000-000091080000}"/>
    <cellStyle name="20% - uthevingsfarge 3 91 2 5" xfId="8706" xr:uid="{00000000-0005-0000-0000-000092080000}"/>
    <cellStyle name="20% - uthevingsfarge 3 91 3" xfId="3120" xr:uid="{00000000-0005-0000-0000-000093080000}"/>
    <cellStyle name="20% - uthevingsfarge 3 91 3 2" xfId="6705" xr:uid="{00000000-0005-0000-0000-000094080000}"/>
    <cellStyle name="20% - uthevingsfarge 3 91 4" xfId="4041" xr:uid="{00000000-0005-0000-0000-000095080000}"/>
    <cellStyle name="20% - uthevingsfarge 3 91 5" xfId="6068" xr:uid="{00000000-0005-0000-0000-000096080000}"/>
    <cellStyle name="20% - uthevingsfarge 3 91 6" xfId="8705" xr:uid="{00000000-0005-0000-0000-000097080000}"/>
    <cellStyle name="20% - uthevingsfarge 3 92" xfId="665" xr:uid="{00000000-0005-0000-0000-000098080000}"/>
    <cellStyle name="20% - uthevingsfarge 3 92 2" xfId="2781" xr:uid="{00000000-0005-0000-0000-000099080000}"/>
    <cellStyle name="20% - uthevingsfarge 3 92 2 2" xfId="3123" xr:uid="{00000000-0005-0000-0000-00009A080000}"/>
    <cellStyle name="20% - uthevingsfarge 3 92 2 2 2" xfId="6708" xr:uid="{00000000-0005-0000-0000-00009B080000}"/>
    <cellStyle name="20% - uthevingsfarge 3 92 2 3" xfId="3962" xr:uid="{00000000-0005-0000-0000-00009C080000}"/>
    <cellStyle name="20% - uthevingsfarge 3 92 2 4" xfId="6354" xr:uid="{00000000-0005-0000-0000-00009D080000}"/>
    <cellStyle name="20% - uthevingsfarge 3 92 2 5" xfId="8708" xr:uid="{00000000-0005-0000-0000-00009E080000}"/>
    <cellStyle name="20% - uthevingsfarge 3 92 3" xfId="3122" xr:uid="{00000000-0005-0000-0000-00009F080000}"/>
    <cellStyle name="20% - uthevingsfarge 3 92 3 2" xfId="6707" xr:uid="{00000000-0005-0000-0000-0000A0080000}"/>
    <cellStyle name="20% - uthevingsfarge 3 92 4" xfId="3634" xr:uid="{00000000-0005-0000-0000-0000A1080000}"/>
    <cellStyle name="20% - uthevingsfarge 3 92 5" xfId="6069" xr:uid="{00000000-0005-0000-0000-0000A2080000}"/>
    <cellStyle name="20% - uthevingsfarge 3 92 6" xfId="8707" xr:uid="{00000000-0005-0000-0000-0000A3080000}"/>
    <cellStyle name="20% - uthevingsfarge 3 93" xfId="666" xr:uid="{00000000-0005-0000-0000-0000A4080000}"/>
    <cellStyle name="20% - uthevingsfarge 3 93 2" xfId="2782" xr:uid="{00000000-0005-0000-0000-0000A5080000}"/>
    <cellStyle name="20% - uthevingsfarge 3 93 2 2" xfId="3125" xr:uid="{00000000-0005-0000-0000-0000A6080000}"/>
    <cellStyle name="20% - uthevingsfarge 3 93 2 2 2" xfId="6710" xr:uid="{00000000-0005-0000-0000-0000A7080000}"/>
    <cellStyle name="20% - uthevingsfarge 3 93 2 3" xfId="3915" xr:uid="{00000000-0005-0000-0000-0000A8080000}"/>
    <cellStyle name="20% - uthevingsfarge 3 93 2 4" xfId="6355" xr:uid="{00000000-0005-0000-0000-0000A9080000}"/>
    <cellStyle name="20% - uthevingsfarge 3 93 2 5" xfId="8710" xr:uid="{00000000-0005-0000-0000-0000AA080000}"/>
    <cellStyle name="20% - uthevingsfarge 3 93 3" xfId="3124" xr:uid="{00000000-0005-0000-0000-0000AB080000}"/>
    <cellStyle name="20% - uthevingsfarge 3 93 3 2" xfId="6709" xr:uid="{00000000-0005-0000-0000-0000AC080000}"/>
    <cellStyle name="20% - uthevingsfarge 3 93 4" xfId="3669" xr:uid="{00000000-0005-0000-0000-0000AD080000}"/>
    <cellStyle name="20% - uthevingsfarge 3 93 5" xfId="6070" xr:uid="{00000000-0005-0000-0000-0000AE080000}"/>
    <cellStyle name="20% - uthevingsfarge 3 93 6" xfId="8709" xr:uid="{00000000-0005-0000-0000-0000AF080000}"/>
    <cellStyle name="20% - uthevingsfarge 3 94" xfId="667" xr:uid="{00000000-0005-0000-0000-0000B0080000}"/>
    <cellStyle name="20% - uthevingsfarge 3 94 2" xfId="2783" xr:uid="{00000000-0005-0000-0000-0000B1080000}"/>
    <cellStyle name="20% - uthevingsfarge 3 94 2 2" xfId="3127" xr:uid="{00000000-0005-0000-0000-0000B2080000}"/>
    <cellStyle name="20% - uthevingsfarge 3 94 2 2 2" xfId="6712" xr:uid="{00000000-0005-0000-0000-0000B3080000}"/>
    <cellStyle name="20% - uthevingsfarge 3 94 2 3" xfId="3646" xr:uid="{00000000-0005-0000-0000-0000B4080000}"/>
    <cellStyle name="20% - uthevingsfarge 3 94 2 4" xfId="6356" xr:uid="{00000000-0005-0000-0000-0000B5080000}"/>
    <cellStyle name="20% - uthevingsfarge 3 94 2 5" xfId="8712" xr:uid="{00000000-0005-0000-0000-0000B6080000}"/>
    <cellStyle name="20% - uthevingsfarge 3 94 3" xfId="3126" xr:uid="{00000000-0005-0000-0000-0000B7080000}"/>
    <cellStyle name="20% - uthevingsfarge 3 94 3 2" xfId="6711" xr:uid="{00000000-0005-0000-0000-0000B8080000}"/>
    <cellStyle name="20% - uthevingsfarge 3 94 4" xfId="3945" xr:uid="{00000000-0005-0000-0000-0000B9080000}"/>
    <cellStyle name="20% - uthevingsfarge 3 94 5" xfId="6071" xr:uid="{00000000-0005-0000-0000-0000BA080000}"/>
    <cellStyle name="20% - uthevingsfarge 3 94 6" xfId="8711" xr:uid="{00000000-0005-0000-0000-0000BB080000}"/>
    <cellStyle name="20% - uthevingsfarge 3 95" xfId="668" xr:uid="{00000000-0005-0000-0000-0000BC080000}"/>
    <cellStyle name="20% - uthevingsfarge 3 95 2" xfId="2784" xr:uid="{00000000-0005-0000-0000-0000BD080000}"/>
    <cellStyle name="20% - uthevingsfarge 3 95 2 2" xfId="3129" xr:uid="{00000000-0005-0000-0000-0000BE080000}"/>
    <cellStyle name="20% - uthevingsfarge 3 95 2 2 2" xfId="6714" xr:uid="{00000000-0005-0000-0000-0000BF080000}"/>
    <cellStyle name="20% - uthevingsfarge 3 95 2 3" xfId="3959" xr:uid="{00000000-0005-0000-0000-0000C0080000}"/>
    <cellStyle name="20% - uthevingsfarge 3 95 2 4" xfId="6357" xr:uid="{00000000-0005-0000-0000-0000C1080000}"/>
    <cellStyle name="20% - uthevingsfarge 3 95 2 5" xfId="8714" xr:uid="{00000000-0005-0000-0000-0000C2080000}"/>
    <cellStyle name="20% - uthevingsfarge 3 95 3" xfId="3128" xr:uid="{00000000-0005-0000-0000-0000C3080000}"/>
    <cellStyle name="20% - uthevingsfarge 3 95 3 2" xfId="6713" xr:uid="{00000000-0005-0000-0000-0000C4080000}"/>
    <cellStyle name="20% - uthevingsfarge 3 95 4" xfId="3891" xr:uid="{00000000-0005-0000-0000-0000C5080000}"/>
    <cellStyle name="20% - uthevingsfarge 3 95 5" xfId="6072" xr:uid="{00000000-0005-0000-0000-0000C6080000}"/>
    <cellStyle name="20% - uthevingsfarge 3 95 6" xfId="8713" xr:uid="{00000000-0005-0000-0000-0000C7080000}"/>
    <cellStyle name="20% - uthevingsfarge 3 96" xfId="669" xr:uid="{00000000-0005-0000-0000-0000C8080000}"/>
    <cellStyle name="20% - uthevingsfarge 3 96 2" xfId="2785" xr:uid="{00000000-0005-0000-0000-0000C9080000}"/>
    <cellStyle name="20% - uthevingsfarge 3 96 2 2" xfId="3131" xr:uid="{00000000-0005-0000-0000-0000CA080000}"/>
    <cellStyle name="20% - uthevingsfarge 3 96 2 2 2" xfId="6716" xr:uid="{00000000-0005-0000-0000-0000CB080000}"/>
    <cellStyle name="20% - uthevingsfarge 3 96 2 3" xfId="3960" xr:uid="{00000000-0005-0000-0000-0000CC080000}"/>
    <cellStyle name="20% - uthevingsfarge 3 96 2 4" xfId="6358" xr:uid="{00000000-0005-0000-0000-0000CD080000}"/>
    <cellStyle name="20% - uthevingsfarge 3 96 2 5" xfId="8716" xr:uid="{00000000-0005-0000-0000-0000CE080000}"/>
    <cellStyle name="20% - uthevingsfarge 3 96 3" xfId="3130" xr:uid="{00000000-0005-0000-0000-0000CF080000}"/>
    <cellStyle name="20% - uthevingsfarge 3 96 3 2" xfId="6715" xr:uid="{00000000-0005-0000-0000-0000D0080000}"/>
    <cellStyle name="20% - uthevingsfarge 3 96 4" xfId="3598" xr:uid="{00000000-0005-0000-0000-0000D1080000}"/>
    <cellStyle name="20% - uthevingsfarge 3 96 5" xfId="6073" xr:uid="{00000000-0005-0000-0000-0000D2080000}"/>
    <cellStyle name="20% - uthevingsfarge 3 96 6" xfId="8715" xr:uid="{00000000-0005-0000-0000-0000D3080000}"/>
    <cellStyle name="20% - uthevingsfarge 3 97" xfId="670" xr:uid="{00000000-0005-0000-0000-0000D4080000}"/>
    <cellStyle name="20% - uthevingsfarge 3 97 2" xfId="2786" xr:uid="{00000000-0005-0000-0000-0000D5080000}"/>
    <cellStyle name="20% - uthevingsfarge 3 97 2 2" xfId="3133" xr:uid="{00000000-0005-0000-0000-0000D6080000}"/>
    <cellStyle name="20% - uthevingsfarge 3 97 2 2 2" xfId="6718" xr:uid="{00000000-0005-0000-0000-0000D7080000}"/>
    <cellStyle name="20% - uthevingsfarge 3 97 2 3" xfId="3914" xr:uid="{00000000-0005-0000-0000-0000D8080000}"/>
    <cellStyle name="20% - uthevingsfarge 3 97 2 4" xfId="6359" xr:uid="{00000000-0005-0000-0000-0000D9080000}"/>
    <cellStyle name="20% - uthevingsfarge 3 97 2 5" xfId="8718" xr:uid="{00000000-0005-0000-0000-0000DA080000}"/>
    <cellStyle name="20% - uthevingsfarge 3 97 3" xfId="3132" xr:uid="{00000000-0005-0000-0000-0000DB080000}"/>
    <cellStyle name="20% - uthevingsfarge 3 97 3 2" xfId="6717" xr:uid="{00000000-0005-0000-0000-0000DC080000}"/>
    <cellStyle name="20% - uthevingsfarge 3 97 4" xfId="4010" xr:uid="{00000000-0005-0000-0000-0000DD080000}"/>
    <cellStyle name="20% - uthevingsfarge 3 97 5" xfId="6074" xr:uid="{00000000-0005-0000-0000-0000DE080000}"/>
    <cellStyle name="20% - uthevingsfarge 3 97 6" xfId="8717" xr:uid="{00000000-0005-0000-0000-0000DF080000}"/>
    <cellStyle name="20% - uthevingsfarge 3 98" xfId="671" xr:uid="{00000000-0005-0000-0000-0000E0080000}"/>
    <cellStyle name="20% - uthevingsfarge 3 98 2" xfId="2787" xr:uid="{00000000-0005-0000-0000-0000E1080000}"/>
    <cellStyle name="20% - uthevingsfarge 3 98 2 2" xfId="3135" xr:uid="{00000000-0005-0000-0000-0000E2080000}"/>
    <cellStyle name="20% - uthevingsfarge 3 98 2 2 2" xfId="6720" xr:uid="{00000000-0005-0000-0000-0000E3080000}"/>
    <cellStyle name="20% - uthevingsfarge 3 98 2 3" xfId="3608" xr:uid="{00000000-0005-0000-0000-0000E4080000}"/>
    <cellStyle name="20% - uthevingsfarge 3 98 2 4" xfId="6360" xr:uid="{00000000-0005-0000-0000-0000E5080000}"/>
    <cellStyle name="20% - uthevingsfarge 3 98 2 5" xfId="8720" xr:uid="{00000000-0005-0000-0000-0000E6080000}"/>
    <cellStyle name="20% - uthevingsfarge 3 98 3" xfId="3134" xr:uid="{00000000-0005-0000-0000-0000E7080000}"/>
    <cellStyle name="20% - uthevingsfarge 3 98 3 2" xfId="6719" xr:uid="{00000000-0005-0000-0000-0000E8080000}"/>
    <cellStyle name="20% - uthevingsfarge 3 98 4" xfId="3944" xr:uid="{00000000-0005-0000-0000-0000E9080000}"/>
    <cellStyle name="20% - uthevingsfarge 3 98 5" xfId="6075" xr:uid="{00000000-0005-0000-0000-0000EA080000}"/>
    <cellStyle name="20% - uthevingsfarge 3 98 6" xfId="8719" xr:uid="{00000000-0005-0000-0000-0000EB080000}"/>
    <cellStyle name="20% - uthevingsfarge 3 99" xfId="672" xr:uid="{00000000-0005-0000-0000-0000EC080000}"/>
    <cellStyle name="20% - uthevingsfarge 3 99 2" xfId="2788" xr:uid="{00000000-0005-0000-0000-0000ED080000}"/>
    <cellStyle name="20% - uthevingsfarge 3 99 2 2" xfId="3137" xr:uid="{00000000-0005-0000-0000-0000EE080000}"/>
    <cellStyle name="20% - uthevingsfarge 3 99 2 2 2" xfId="6722" xr:uid="{00000000-0005-0000-0000-0000EF080000}"/>
    <cellStyle name="20% - uthevingsfarge 3 99 2 3" xfId="3958" xr:uid="{00000000-0005-0000-0000-0000F0080000}"/>
    <cellStyle name="20% - uthevingsfarge 3 99 2 4" xfId="6361" xr:uid="{00000000-0005-0000-0000-0000F1080000}"/>
    <cellStyle name="20% - uthevingsfarge 3 99 2 5" xfId="8722" xr:uid="{00000000-0005-0000-0000-0000F2080000}"/>
    <cellStyle name="20% - uthevingsfarge 3 99 3" xfId="3136" xr:uid="{00000000-0005-0000-0000-0000F3080000}"/>
    <cellStyle name="20% - uthevingsfarge 3 99 3 2" xfId="6721" xr:uid="{00000000-0005-0000-0000-0000F4080000}"/>
    <cellStyle name="20% - uthevingsfarge 3 99 4" xfId="4132" xr:uid="{00000000-0005-0000-0000-0000F5080000}"/>
    <cellStyle name="20% - uthevingsfarge 3 99 5" xfId="6076" xr:uid="{00000000-0005-0000-0000-0000F6080000}"/>
    <cellStyle name="20% - uthevingsfarge 3 99 6" xfId="8721" xr:uid="{00000000-0005-0000-0000-0000F7080000}"/>
    <cellStyle name="20% - uthevingsfarge 4 10" xfId="673" xr:uid="{00000000-0005-0000-0000-0000F8080000}"/>
    <cellStyle name="20% - uthevingsfarge 4 10 2" xfId="674" xr:uid="{00000000-0005-0000-0000-0000F9080000}"/>
    <cellStyle name="20% - uthevingsfarge 4 10 2 2" xfId="5427" xr:uid="{00000000-0005-0000-0000-0000FA080000}"/>
    <cellStyle name="20% - uthevingsfarge 4 10 2 2 2" xfId="8060" xr:uid="{00000000-0005-0000-0000-0000FB080000}"/>
    <cellStyle name="20% - uthevingsfarge 4 10 2 3" xfId="10041" xr:uid="{00000000-0005-0000-0000-0000FC080000}"/>
    <cellStyle name="20% - uthevingsfarge 4 10 3" xfId="4706" xr:uid="{00000000-0005-0000-0000-0000FD080000}"/>
    <cellStyle name="20% - uthevingsfarge 4 10 3 2" xfId="7359" xr:uid="{00000000-0005-0000-0000-0000FE080000}"/>
    <cellStyle name="20% - uthevingsfarge 4 10 4" xfId="10040" xr:uid="{00000000-0005-0000-0000-0000FF080000}"/>
    <cellStyle name="20% - uthevingsfarge 4 100" xfId="675" xr:uid="{00000000-0005-0000-0000-000000090000}"/>
    <cellStyle name="20% - uthevingsfarge 4 100 2" xfId="2789" xr:uid="{00000000-0005-0000-0000-000001090000}"/>
    <cellStyle name="20% - uthevingsfarge 4 100 2 2" xfId="3139" xr:uid="{00000000-0005-0000-0000-000002090000}"/>
    <cellStyle name="20% - uthevingsfarge 4 100 2 2 2" xfId="6724" xr:uid="{00000000-0005-0000-0000-000003090000}"/>
    <cellStyle name="20% - uthevingsfarge 4 100 2 3" xfId="3998" xr:uid="{00000000-0005-0000-0000-000004090000}"/>
    <cellStyle name="20% - uthevingsfarge 4 100 2 4" xfId="6362" xr:uid="{00000000-0005-0000-0000-000005090000}"/>
    <cellStyle name="20% - uthevingsfarge 4 100 2 5" xfId="8724" xr:uid="{00000000-0005-0000-0000-000006090000}"/>
    <cellStyle name="20% - uthevingsfarge 4 100 3" xfId="3138" xr:uid="{00000000-0005-0000-0000-000007090000}"/>
    <cellStyle name="20% - uthevingsfarge 4 100 3 2" xfId="6723" xr:uid="{00000000-0005-0000-0000-000008090000}"/>
    <cellStyle name="20% - uthevingsfarge 4 100 4" xfId="3986" xr:uid="{00000000-0005-0000-0000-000009090000}"/>
    <cellStyle name="20% - uthevingsfarge 4 100 5" xfId="6077" xr:uid="{00000000-0005-0000-0000-00000A090000}"/>
    <cellStyle name="20% - uthevingsfarge 4 100 6" xfId="8723" xr:uid="{00000000-0005-0000-0000-00000B090000}"/>
    <cellStyle name="20% - uthevingsfarge 4 101" xfId="676" xr:uid="{00000000-0005-0000-0000-00000C090000}"/>
    <cellStyle name="20% - uthevingsfarge 4 101 2" xfId="2790" xr:uid="{00000000-0005-0000-0000-00000D090000}"/>
    <cellStyle name="20% - uthevingsfarge 4 101 2 2" xfId="3141" xr:uid="{00000000-0005-0000-0000-00000E090000}"/>
    <cellStyle name="20% - uthevingsfarge 4 101 2 2 2" xfId="6726" xr:uid="{00000000-0005-0000-0000-00000F090000}"/>
    <cellStyle name="20% - uthevingsfarge 4 101 2 3" xfId="3913" xr:uid="{00000000-0005-0000-0000-000010090000}"/>
    <cellStyle name="20% - uthevingsfarge 4 101 2 4" xfId="6363" xr:uid="{00000000-0005-0000-0000-000011090000}"/>
    <cellStyle name="20% - uthevingsfarge 4 101 2 5" xfId="8726" xr:uid="{00000000-0005-0000-0000-000012090000}"/>
    <cellStyle name="20% - uthevingsfarge 4 101 3" xfId="3140" xr:uid="{00000000-0005-0000-0000-000013090000}"/>
    <cellStyle name="20% - uthevingsfarge 4 101 3 2" xfId="6725" xr:uid="{00000000-0005-0000-0000-000014090000}"/>
    <cellStyle name="20% - uthevingsfarge 4 101 4" xfId="3987" xr:uid="{00000000-0005-0000-0000-000015090000}"/>
    <cellStyle name="20% - uthevingsfarge 4 101 5" xfId="6078" xr:uid="{00000000-0005-0000-0000-000016090000}"/>
    <cellStyle name="20% - uthevingsfarge 4 101 6" xfId="8725" xr:uid="{00000000-0005-0000-0000-000017090000}"/>
    <cellStyle name="20% - uthevingsfarge 4 102" xfId="677" xr:uid="{00000000-0005-0000-0000-000018090000}"/>
    <cellStyle name="20% - uthevingsfarge 4 102 2" xfId="2791" xr:uid="{00000000-0005-0000-0000-000019090000}"/>
    <cellStyle name="20% - uthevingsfarge 4 102 2 2" xfId="3143" xr:uid="{00000000-0005-0000-0000-00001A090000}"/>
    <cellStyle name="20% - uthevingsfarge 4 102 2 2 2" xfId="6728" xr:uid="{00000000-0005-0000-0000-00001B090000}"/>
    <cellStyle name="20% - uthevingsfarge 4 102 2 3" xfId="4004" xr:uid="{00000000-0005-0000-0000-00001C090000}"/>
    <cellStyle name="20% - uthevingsfarge 4 102 2 4" xfId="6364" xr:uid="{00000000-0005-0000-0000-00001D090000}"/>
    <cellStyle name="20% - uthevingsfarge 4 102 2 5" xfId="8728" xr:uid="{00000000-0005-0000-0000-00001E090000}"/>
    <cellStyle name="20% - uthevingsfarge 4 102 3" xfId="3142" xr:uid="{00000000-0005-0000-0000-00001F090000}"/>
    <cellStyle name="20% - uthevingsfarge 4 102 3 2" xfId="6727" xr:uid="{00000000-0005-0000-0000-000020090000}"/>
    <cellStyle name="20% - uthevingsfarge 4 102 4" xfId="3943" xr:uid="{00000000-0005-0000-0000-000021090000}"/>
    <cellStyle name="20% - uthevingsfarge 4 102 5" xfId="6079" xr:uid="{00000000-0005-0000-0000-000022090000}"/>
    <cellStyle name="20% - uthevingsfarge 4 102 6" xfId="8727" xr:uid="{00000000-0005-0000-0000-000023090000}"/>
    <cellStyle name="20% - uthevingsfarge 4 103" xfId="678" xr:uid="{00000000-0005-0000-0000-000024090000}"/>
    <cellStyle name="20% - uthevingsfarge 4 103 2" xfId="2792" xr:uid="{00000000-0005-0000-0000-000025090000}"/>
    <cellStyle name="20% - uthevingsfarge 4 103 2 2" xfId="3145" xr:uid="{00000000-0005-0000-0000-000026090000}"/>
    <cellStyle name="20% - uthevingsfarge 4 103 2 2 2" xfId="6730" xr:uid="{00000000-0005-0000-0000-000027090000}"/>
    <cellStyle name="20% - uthevingsfarge 4 103 2 3" xfId="4054" xr:uid="{00000000-0005-0000-0000-000028090000}"/>
    <cellStyle name="20% - uthevingsfarge 4 103 2 4" xfId="6365" xr:uid="{00000000-0005-0000-0000-000029090000}"/>
    <cellStyle name="20% - uthevingsfarge 4 103 2 5" xfId="8730" xr:uid="{00000000-0005-0000-0000-00002A090000}"/>
    <cellStyle name="20% - uthevingsfarge 4 103 3" xfId="3144" xr:uid="{00000000-0005-0000-0000-00002B090000}"/>
    <cellStyle name="20% - uthevingsfarge 4 103 3 2" xfId="6729" xr:uid="{00000000-0005-0000-0000-00002C090000}"/>
    <cellStyle name="20% - uthevingsfarge 4 103 4" xfId="4133" xr:uid="{00000000-0005-0000-0000-00002D090000}"/>
    <cellStyle name="20% - uthevingsfarge 4 103 5" xfId="6080" xr:uid="{00000000-0005-0000-0000-00002E090000}"/>
    <cellStyle name="20% - uthevingsfarge 4 103 6" xfId="8729" xr:uid="{00000000-0005-0000-0000-00002F090000}"/>
    <cellStyle name="20% - uthevingsfarge 4 104" xfId="679" xr:uid="{00000000-0005-0000-0000-000030090000}"/>
    <cellStyle name="20% - uthevingsfarge 4 104 2" xfId="2793" xr:uid="{00000000-0005-0000-0000-000031090000}"/>
    <cellStyle name="20% - uthevingsfarge 4 104 2 2" xfId="3147" xr:uid="{00000000-0005-0000-0000-000032090000}"/>
    <cellStyle name="20% - uthevingsfarge 4 104 2 2 2" xfId="6732" xr:uid="{00000000-0005-0000-0000-000033090000}"/>
    <cellStyle name="20% - uthevingsfarge 4 104 2 3" xfId="3957" xr:uid="{00000000-0005-0000-0000-000034090000}"/>
    <cellStyle name="20% - uthevingsfarge 4 104 2 4" xfId="6366" xr:uid="{00000000-0005-0000-0000-000035090000}"/>
    <cellStyle name="20% - uthevingsfarge 4 104 2 5" xfId="8732" xr:uid="{00000000-0005-0000-0000-000036090000}"/>
    <cellStyle name="20% - uthevingsfarge 4 104 3" xfId="3146" xr:uid="{00000000-0005-0000-0000-000037090000}"/>
    <cellStyle name="20% - uthevingsfarge 4 104 3 2" xfId="6731" xr:uid="{00000000-0005-0000-0000-000038090000}"/>
    <cellStyle name="20% - uthevingsfarge 4 104 4" xfId="3668" xr:uid="{00000000-0005-0000-0000-000039090000}"/>
    <cellStyle name="20% - uthevingsfarge 4 104 5" xfId="6081" xr:uid="{00000000-0005-0000-0000-00003A090000}"/>
    <cellStyle name="20% - uthevingsfarge 4 104 6" xfId="8731" xr:uid="{00000000-0005-0000-0000-00003B090000}"/>
    <cellStyle name="20% - uthevingsfarge 4 105" xfId="680" xr:uid="{00000000-0005-0000-0000-00003C090000}"/>
    <cellStyle name="20% - uthevingsfarge 4 105 2" xfId="2794" xr:uid="{00000000-0005-0000-0000-00003D090000}"/>
    <cellStyle name="20% - uthevingsfarge 4 105 2 2" xfId="3149" xr:uid="{00000000-0005-0000-0000-00003E090000}"/>
    <cellStyle name="20% - uthevingsfarge 4 105 2 2 2" xfId="6734" xr:uid="{00000000-0005-0000-0000-00003F090000}"/>
    <cellStyle name="20% - uthevingsfarge 4 105 2 3" xfId="3912" xr:uid="{00000000-0005-0000-0000-000040090000}"/>
    <cellStyle name="20% - uthevingsfarge 4 105 2 4" xfId="6367" xr:uid="{00000000-0005-0000-0000-000041090000}"/>
    <cellStyle name="20% - uthevingsfarge 4 105 2 5" xfId="8734" xr:uid="{00000000-0005-0000-0000-000042090000}"/>
    <cellStyle name="20% - uthevingsfarge 4 105 3" xfId="3148" xr:uid="{00000000-0005-0000-0000-000043090000}"/>
    <cellStyle name="20% - uthevingsfarge 4 105 3 2" xfId="6733" xr:uid="{00000000-0005-0000-0000-000044090000}"/>
    <cellStyle name="20% - uthevingsfarge 4 105 4" xfId="3985" xr:uid="{00000000-0005-0000-0000-000045090000}"/>
    <cellStyle name="20% - uthevingsfarge 4 105 5" xfId="6082" xr:uid="{00000000-0005-0000-0000-000046090000}"/>
    <cellStyle name="20% - uthevingsfarge 4 105 6" xfId="8733" xr:uid="{00000000-0005-0000-0000-000047090000}"/>
    <cellStyle name="20% - uthevingsfarge 4 106" xfId="681" xr:uid="{00000000-0005-0000-0000-000048090000}"/>
    <cellStyle name="20% - uthevingsfarge 4 106 2" xfId="2795" xr:uid="{00000000-0005-0000-0000-000049090000}"/>
    <cellStyle name="20% - uthevingsfarge 4 106 2 2" xfId="3151" xr:uid="{00000000-0005-0000-0000-00004A090000}"/>
    <cellStyle name="20% - uthevingsfarge 4 106 2 2 2" xfId="6736" xr:uid="{00000000-0005-0000-0000-00004B090000}"/>
    <cellStyle name="20% - uthevingsfarge 4 106 2 3" xfId="3755" xr:uid="{00000000-0005-0000-0000-00004C090000}"/>
    <cellStyle name="20% - uthevingsfarge 4 106 2 4" xfId="6368" xr:uid="{00000000-0005-0000-0000-00004D090000}"/>
    <cellStyle name="20% - uthevingsfarge 4 106 2 5" xfId="8736" xr:uid="{00000000-0005-0000-0000-00004E090000}"/>
    <cellStyle name="20% - uthevingsfarge 4 106 3" xfId="3150" xr:uid="{00000000-0005-0000-0000-00004F090000}"/>
    <cellStyle name="20% - uthevingsfarge 4 106 3 2" xfId="6735" xr:uid="{00000000-0005-0000-0000-000050090000}"/>
    <cellStyle name="20% - uthevingsfarge 4 106 4" xfId="3942" xr:uid="{00000000-0005-0000-0000-000051090000}"/>
    <cellStyle name="20% - uthevingsfarge 4 106 5" xfId="6083" xr:uid="{00000000-0005-0000-0000-000052090000}"/>
    <cellStyle name="20% - uthevingsfarge 4 106 6" xfId="8735" xr:uid="{00000000-0005-0000-0000-000053090000}"/>
    <cellStyle name="20% - uthevingsfarge 4 107" xfId="682" xr:uid="{00000000-0005-0000-0000-000054090000}"/>
    <cellStyle name="20% - uthevingsfarge 4 107 2" xfId="2796" xr:uid="{00000000-0005-0000-0000-000055090000}"/>
    <cellStyle name="20% - uthevingsfarge 4 107 2 2" xfId="3153" xr:uid="{00000000-0005-0000-0000-000056090000}"/>
    <cellStyle name="20% - uthevingsfarge 4 107 2 2 2" xfId="6738" xr:uid="{00000000-0005-0000-0000-000057090000}"/>
    <cellStyle name="20% - uthevingsfarge 4 107 2 3" xfId="4159" xr:uid="{00000000-0005-0000-0000-000058090000}"/>
    <cellStyle name="20% - uthevingsfarge 4 107 2 4" xfId="6369" xr:uid="{00000000-0005-0000-0000-000059090000}"/>
    <cellStyle name="20% - uthevingsfarge 4 107 2 5" xfId="8738" xr:uid="{00000000-0005-0000-0000-00005A090000}"/>
    <cellStyle name="20% - uthevingsfarge 4 107 3" xfId="3152" xr:uid="{00000000-0005-0000-0000-00005B090000}"/>
    <cellStyle name="20% - uthevingsfarge 4 107 3 2" xfId="6737" xr:uid="{00000000-0005-0000-0000-00005C090000}"/>
    <cellStyle name="20% - uthevingsfarge 4 107 4" xfId="4040" xr:uid="{00000000-0005-0000-0000-00005D090000}"/>
    <cellStyle name="20% - uthevingsfarge 4 107 5" xfId="6084" xr:uid="{00000000-0005-0000-0000-00005E090000}"/>
    <cellStyle name="20% - uthevingsfarge 4 107 6" xfId="8737" xr:uid="{00000000-0005-0000-0000-00005F090000}"/>
    <cellStyle name="20% - uthevingsfarge 4 108" xfId="683" xr:uid="{00000000-0005-0000-0000-000060090000}"/>
    <cellStyle name="20% - uthevingsfarge 4 108 2" xfId="2797" xr:uid="{00000000-0005-0000-0000-000061090000}"/>
    <cellStyle name="20% - uthevingsfarge 4 108 2 2" xfId="3155" xr:uid="{00000000-0005-0000-0000-000062090000}"/>
    <cellStyle name="20% - uthevingsfarge 4 108 2 2 2" xfId="6740" xr:uid="{00000000-0005-0000-0000-000063090000}"/>
    <cellStyle name="20% - uthevingsfarge 4 108 2 3" xfId="4158" xr:uid="{00000000-0005-0000-0000-000064090000}"/>
    <cellStyle name="20% - uthevingsfarge 4 108 2 4" xfId="6370" xr:uid="{00000000-0005-0000-0000-000065090000}"/>
    <cellStyle name="20% - uthevingsfarge 4 108 2 5" xfId="8740" xr:uid="{00000000-0005-0000-0000-000066090000}"/>
    <cellStyle name="20% - uthevingsfarge 4 108 3" xfId="3154" xr:uid="{00000000-0005-0000-0000-000067090000}"/>
    <cellStyle name="20% - uthevingsfarge 4 108 3 2" xfId="6739" xr:uid="{00000000-0005-0000-0000-000068090000}"/>
    <cellStyle name="20% - uthevingsfarge 4 108 4" xfId="4072" xr:uid="{00000000-0005-0000-0000-000069090000}"/>
    <cellStyle name="20% - uthevingsfarge 4 108 5" xfId="6085" xr:uid="{00000000-0005-0000-0000-00006A090000}"/>
    <cellStyle name="20% - uthevingsfarge 4 108 6" xfId="8739" xr:uid="{00000000-0005-0000-0000-00006B090000}"/>
    <cellStyle name="20% - uthevingsfarge 4 109" xfId="684" xr:uid="{00000000-0005-0000-0000-00006C090000}"/>
    <cellStyle name="20% - uthevingsfarge 4 109 2" xfId="2798" xr:uid="{00000000-0005-0000-0000-00006D090000}"/>
    <cellStyle name="20% - uthevingsfarge 4 109 2 2" xfId="3157" xr:uid="{00000000-0005-0000-0000-00006E090000}"/>
    <cellStyle name="20% - uthevingsfarge 4 109 2 2 2" xfId="6742" xr:uid="{00000000-0005-0000-0000-00006F090000}"/>
    <cellStyle name="20% - uthevingsfarge 4 109 2 3" xfId="3911" xr:uid="{00000000-0005-0000-0000-000070090000}"/>
    <cellStyle name="20% - uthevingsfarge 4 109 2 4" xfId="6371" xr:uid="{00000000-0005-0000-0000-000071090000}"/>
    <cellStyle name="20% - uthevingsfarge 4 109 2 5" xfId="8742" xr:uid="{00000000-0005-0000-0000-000072090000}"/>
    <cellStyle name="20% - uthevingsfarge 4 109 3" xfId="3156" xr:uid="{00000000-0005-0000-0000-000073090000}"/>
    <cellStyle name="20% - uthevingsfarge 4 109 3 2" xfId="6741" xr:uid="{00000000-0005-0000-0000-000074090000}"/>
    <cellStyle name="20% - uthevingsfarge 4 109 4" xfId="4073" xr:uid="{00000000-0005-0000-0000-000075090000}"/>
    <cellStyle name="20% - uthevingsfarge 4 109 5" xfId="6086" xr:uid="{00000000-0005-0000-0000-000076090000}"/>
    <cellStyle name="20% - uthevingsfarge 4 109 6" xfId="8741" xr:uid="{00000000-0005-0000-0000-000077090000}"/>
    <cellStyle name="20% - uthevingsfarge 4 11" xfId="685" xr:uid="{00000000-0005-0000-0000-000078090000}"/>
    <cellStyle name="20% - uthevingsfarge 4 11 2" xfId="686" xr:uid="{00000000-0005-0000-0000-000079090000}"/>
    <cellStyle name="20% - uthevingsfarge 4 11 2 2" xfId="5428" xr:uid="{00000000-0005-0000-0000-00007A090000}"/>
    <cellStyle name="20% - uthevingsfarge 4 11 2 2 2" xfId="8061" xr:uid="{00000000-0005-0000-0000-00007B090000}"/>
    <cellStyle name="20% - uthevingsfarge 4 11 2 3" xfId="10039" xr:uid="{00000000-0005-0000-0000-00007C090000}"/>
    <cellStyle name="20% - uthevingsfarge 4 11 3" xfId="4707" xr:uid="{00000000-0005-0000-0000-00007D090000}"/>
    <cellStyle name="20% - uthevingsfarge 4 11 3 2" xfId="7360" xr:uid="{00000000-0005-0000-0000-00007E090000}"/>
    <cellStyle name="20% - uthevingsfarge 4 11 4" xfId="10038" xr:uid="{00000000-0005-0000-0000-00007F090000}"/>
    <cellStyle name="20% - uthevingsfarge 4 110" xfId="6593" xr:uid="{00000000-0005-0000-0000-000080090000}"/>
    <cellStyle name="20% - uthevingsfarge 4 111" xfId="8596" xr:uid="{00000000-0005-0000-0000-000081090000}"/>
    <cellStyle name="20% - uthevingsfarge 4 12" xfId="687" xr:uid="{00000000-0005-0000-0000-000082090000}"/>
    <cellStyle name="20% - uthevingsfarge 4 12 2" xfId="688" xr:uid="{00000000-0005-0000-0000-000083090000}"/>
    <cellStyle name="20% - uthevingsfarge 4 12 2 2" xfId="5429" xr:uid="{00000000-0005-0000-0000-000084090000}"/>
    <cellStyle name="20% - uthevingsfarge 4 12 2 2 2" xfId="8062" xr:uid="{00000000-0005-0000-0000-000085090000}"/>
    <cellStyle name="20% - uthevingsfarge 4 12 2 3" xfId="10037" xr:uid="{00000000-0005-0000-0000-000086090000}"/>
    <cellStyle name="20% - uthevingsfarge 4 12 3" xfId="4708" xr:uid="{00000000-0005-0000-0000-000087090000}"/>
    <cellStyle name="20% - uthevingsfarge 4 12 3 2" xfId="7361" xr:uid="{00000000-0005-0000-0000-000088090000}"/>
    <cellStyle name="20% - uthevingsfarge 4 12 4" xfId="10036" xr:uid="{00000000-0005-0000-0000-000089090000}"/>
    <cellStyle name="20% - uthevingsfarge 4 13" xfId="689" xr:uid="{00000000-0005-0000-0000-00008A090000}"/>
    <cellStyle name="20% - uthevingsfarge 4 13 2" xfId="690" xr:uid="{00000000-0005-0000-0000-00008B090000}"/>
    <cellStyle name="20% - uthevingsfarge 4 13 2 2" xfId="5430" xr:uid="{00000000-0005-0000-0000-00008C090000}"/>
    <cellStyle name="20% - uthevingsfarge 4 13 2 2 2" xfId="8063" xr:uid="{00000000-0005-0000-0000-00008D090000}"/>
    <cellStyle name="20% - uthevingsfarge 4 13 2 3" xfId="10035" xr:uid="{00000000-0005-0000-0000-00008E090000}"/>
    <cellStyle name="20% - uthevingsfarge 4 13 3" xfId="4709" xr:uid="{00000000-0005-0000-0000-00008F090000}"/>
    <cellStyle name="20% - uthevingsfarge 4 13 3 2" xfId="7362" xr:uid="{00000000-0005-0000-0000-000090090000}"/>
    <cellStyle name="20% - uthevingsfarge 4 13 4" xfId="10034" xr:uid="{00000000-0005-0000-0000-000091090000}"/>
    <cellStyle name="20% - uthevingsfarge 4 14" xfId="691" xr:uid="{00000000-0005-0000-0000-000092090000}"/>
    <cellStyle name="20% - uthevingsfarge 4 14 2" xfId="692" xr:uid="{00000000-0005-0000-0000-000093090000}"/>
    <cellStyle name="20% - uthevingsfarge 4 14 2 2" xfId="5431" xr:uid="{00000000-0005-0000-0000-000094090000}"/>
    <cellStyle name="20% - uthevingsfarge 4 14 2 2 2" xfId="8064" xr:uid="{00000000-0005-0000-0000-000095090000}"/>
    <cellStyle name="20% - uthevingsfarge 4 14 2 3" xfId="10033" xr:uid="{00000000-0005-0000-0000-000096090000}"/>
    <cellStyle name="20% - uthevingsfarge 4 14 3" xfId="4710" xr:uid="{00000000-0005-0000-0000-000097090000}"/>
    <cellStyle name="20% - uthevingsfarge 4 14 3 2" xfId="7363" xr:uid="{00000000-0005-0000-0000-000098090000}"/>
    <cellStyle name="20% - uthevingsfarge 4 14 4" xfId="9997" xr:uid="{00000000-0005-0000-0000-000099090000}"/>
    <cellStyle name="20% - uthevingsfarge 4 15" xfId="693" xr:uid="{00000000-0005-0000-0000-00009A090000}"/>
    <cellStyle name="20% - uthevingsfarge 4 15 2" xfId="694" xr:uid="{00000000-0005-0000-0000-00009B090000}"/>
    <cellStyle name="20% - uthevingsfarge 4 15 2 2" xfId="5432" xr:uid="{00000000-0005-0000-0000-00009C090000}"/>
    <cellStyle name="20% - uthevingsfarge 4 15 2 2 2" xfId="8065" xr:uid="{00000000-0005-0000-0000-00009D090000}"/>
    <cellStyle name="20% - uthevingsfarge 4 15 2 3" xfId="10032" xr:uid="{00000000-0005-0000-0000-00009E090000}"/>
    <cellStyle name="20% - uthevingsfarge 4 15 3" xfId="4711" xr:uid="{00000000-0005-0000-0000-00009F090000}"/>
    <cellStyle name="20% - uthevingsfarge 4 15 3 2" xfId="7364" xr:uid="{00000000-0005-0000-0000-0000A0090000}"/>
    <cellStyle name="20% - uthevingsfarge 4 15 4" xfId="10031" xr:uid="{00000000-0005-0000-0000-0000A1090000}"/>
    <cellStyle name="20% - uthevingsfarge 4 16" xfId="695" xr:uid="{00000000-0005-0000-0000-0000A2090000}"/>
    <cellStyle name="20% - uthevingsfarge 4 16 2" xfId="696" xr:uid="{00000000-0005-0000-0000-0000A3090000}"/>
    <cellStyle name="20% - uthevingsfarge 4 16 2 2" xfId="5433" xr:uid="{00000000-0005-0000-0000-0000A4090000}"/>
    <cellStyle name="20% - uthevingsfarge 4 16 2 2 2" xfId="8066" xr:uid="{00000000-0005-0000-0000-0000A5090000}"/>
    <cellStyle name="20% - uthevingsfarge 4 16 2 3" xfId="10030" xr:uid="{00000000-0005-0000-0000-0000A6090000}"/>
    <cellStyle name="20% - uthevingsfarge 4 16 3" xfId="4712" xr:uid="{00000000-0005-0000-0000-0000A7090000}"/>
    <cellStyle name="20% - uthevingsfarge 4 16 3 2" xfId="7365" xr:uid="{00000000-0005-0000-0000-0000A8090000}"/>
    <cellStyle name="20% - uthevingsfarge 4 16 4" xfId="10029" xr:uid="{00000000-0005-0000-0000-0000A9090000}"/>
    <cellStyle name="20% - uthevingsfarge 4 17" xfId="697" xr:uid="{00000000-0005-0000-0000-0000AA090000}"/>
    <cellStyle name="20% - uthevingsfarge 4 17 2" xfId="698" xr:uid="{00000000-0005-0000-0000-0000AB090000}"/>
    <cellStyle name="20% - uthevingsfarge 4 17 2 2" xfId="5434" xr:uid="{00000000-0005-0000-0000-0000AC090000}"/>
    <cellStyle name="20% - uthevingsfarge 4 17 2 2 2" xfId="8067" xr:uid="{00000000-0005-0000-0000-0000AD090000}"/>
    <cellStyle name="20% - uthevingsfarge 4 17 2 3" xfId="10028" xr:uid="{00000000-0005-0000-0000-0000AE090000}"/>
    <cellStyle name="20% - uthevingsfarge 4 17 3" xfId="4713" xr:uid="{00000000-0005-0000-0000-0000AF090000}"/>
    <cellStyle name="20% - uthevingsfarge 4 17 3 2" xfId="7366" xr:uid="{00000000-0005-0000-0000-0000B0090000}"/>
    <cellStyle name="20% - uthevingsfarge 4 17 4" xfId="10027" xr:uid="{00000000-0005-0000-0000-0000B1090000}"/>
    <cellStyle name="20% - uthevingsfarge 4 18" xfId="699" xr:uid="{00000000-0005-0000-0000-0000B2090000}"/>
    <cellStyle name="20% - uthevingsfarge 4 18 2" xfId="700" xr:uid="{00000000-0005-0000-0000-0000B3090000}"/>
    <cellStyle name="20% - uthevingsfarge 4 18 2 2" xfId="5435" xr:uid="{00000000-0005-0000-0000-0000B4090000}"/>
    <cellStyle name="20% - uthevingsfarge 4 18 2 2 2" xfId="8068" xr:uid="{00000000-0005-0000-0000-0000B5090000}"/>
    <cellStyle name="20% - uthevingsfarge 4 18 2 3" xfId="9996" xr:uid="{00000000-0005-0000-0000-0000B6090000}"/>
    <cellStyle name="20% - uthevingsfarge 4 18 3" xfId="4714" xr:uid="{00000000-0005-0000-0000-0000B7090000}"/>
    <cellStyle name="20% - uthevingsfarge 4 18 3 2" xfId="7367" xr:uid="{00000000-0005-0000-0000-0000B8090000}"/>
    <cellStyle name="20% - uthevingsfarge 4 18 4" xfId="9603" xr:uid="{00000000-0005-0000-0000-0000B9090000}"/>
    <cellStyle name="20% - uthevingsfarge 4 19" xfId="701" xr:uid="{00000000-0005-0000-0000-0000BA090000}"/>
    <cellStyle name="20% - uthevingsfarge 4 19 2" xfId="702" xr:uid="{00000000-0005-0000-0000-0000BB090000}"/>
    <cellStyle name="20% - uthevingsfarge 4 19 2 2" xfId="5436" xr:uid="{00000000-0005-0000-0000-0000BC090000}"/>
    <cellStyle name="20% - uthevingsfarge 4 19 2 2 2" xfId="8069" xr:uid="{00000000-0005-0000-0000-0000BD090000}"/>
    <cellStyle name="20% - uthevingsfarge 4 19 2 3" xfId="9602" xr:uid="{00000000-0005-0000-0000-0000BE090000}"/>
    <cellStyle name="20% - uthevingsfarge 4 19 3" xfId="4715" xr:uid="{00000000-0005-0000-0000-0000BF090000}"/>
    <cellStyle name="20% - uthevingsfarge 4 19 3 2" xfId="7368" xr:uid="{00000000-0005-0000-0000-0000C0090000}"/>
    <cellStyle name="20% - uthevingsfarge 4 19 4" xfId="9601" xr:uid="{00000000-0005-0000-0000-0000C1090000}"/>
    <cellStyle name="20% - uthevingsfarge 4 2" xfId="64" xr:uid="{00000000-0005-0000-0000-0000C2090000}"/>
    <cellStyle name="20% - uthevingsfarge 4 2 2" xfId="703" xr:uid="{00000000-0005-0000-0000-0000C3090000}"/>
    <cellStyle name="20% - uthevingsfarge 4 2 2 2" xfId="5437" xr:uid="{00000000-0005-0000-0000-0000C4090000}"/>
    <cellStyle name="20% - uthevingsfarge 4 2 2 2 2" xfId="8070" xr:uid="{00000000-0005-0000-0000-0000C5090000}"/>
    <cellStyle name="20% - uthevingsfarge 4 2 2 3" xfId="9600" xr:uid="{00000000-0005-0000-0000-0000C6090000}"/>
    <cellStyle name="20% - uthevingsfarge 4 2 3" xfId="4716" xr:uid="{00000000-0005-0000-0000-0000C7090000}"/>
    <cellStyle name="20% - uthevingsfarge 4 2 3 2" xfId="7369" xr:uid="{00000000-0005-0000-0000-0000C8090000}"/>
    <cellStyle name="20% - uthevingsfarge 4 2 4" xfId="9599" xr:uid="{00000000-0005-0000-0000-0000C9090000}"/>
    <cellStyle name="20% - uthevingsfarge 4 20" xfId="704" xr:uid="{00000000-0005-0000-0000-0000CA090000}"/>
    <cellStyle name="20% - uthevingsfarge 4 20 2" xfId="705" xr:uid="{00000000-0005-0000-0000-0000CB090000}"/>
    <cellStyle name="20% - uthevingsfarge 4 20 2 2" xfId="5438" xr:uid="{00000000-0005-0000-0000-0000CC090000}"/>
    <cellStyle name="20% - uthevingsfarge 4 20 2 2 2" xfId="8071" xr:uid="{00000000-0005-0000-0000-0000CD090000}"/>
    <cellStyle name="20% - uthevingsfarge 4 20 2 3" xfId="9754" xr:uid="{00000000-0005-0000-0000-0000CE090000}"/>
    <cellStyle name="20% - uthevingsfarge 4 20 3" xfId="4717" xr:uid="{00000000-0005-0000-0000-0000CF090000}"/>
    <cellStyle name="20% - uthevingsfarge 4 20 3 2" xfId="7370" xr:uid="{00000000-0005-0000-0000-0000D0090000}"/>
    <cellStyle name="20% - uthevingsfarge 4 20 4" xfId="10295" xr:uid="{00000000-0005-0000-0000-0000D1090000}"/>
    <cellStyle name="20% - uthevingsfarge 4 21" xfId="706" xr:uid="{00000000-0005-0000-0000-0000D2090000}"/>
    <cellStyle name="20% - uthevingsfarge 4 21 2" xfId="707" xr:uid="{00000000-0005-0000-0000-0000D3090000}"/>
    <cellStyle name="20% - uthevingsfarge 4 21 2 2" xfId="5439" xr:uid="{00000000-0005-0000-0000-0000D4090000}"/>
    <cellStyle name="20% - uthevingsfarge 4 21 2 2 2" xfId="8072" xr:uid="{00000000-0005-0000-0000-0000D5090000}"/>
    <cellStyle name="20% - uthevingsfarge 4 21 2 3" xfId="10702" xr:uid="{00000000-0005-0000-0000-0000D6090000}"/>
    <cellStyle name="20% - uthevingsfarge 4 21 3" xfId="4718" xr:uid="{00000000-0005-0000-0000-0000D7090000}"/>
    <cellStyle name="20% - uthevingsfarge 4 21 3 2" xfId="7371" xr:uid="{00000000-0005-0000-0000-0000D8090000}"/>
    <cellStyle name="20% - uthevingsfarge 4 21 4" xfId="9875" xr:uid="{00000000-0005-0000-0000-0000D9090000}"/>
    <cellStyle name="20% - uthevingsfarge 4 22" xfId="708" xr:uid="{00000000-0005-0000-0000-0000DA090000}"/>
    <cellStyle name="20% - uthevingsfarge 4 22 2" xfId="709" xr:uid="{00000000-0005-0000-0000-0000DB090000}"/>
    <cellStyle name="20% - uthevingsfarge 4 22 2 2" xfId="5440" xr:uid="{00000000-0005-0000-0000-0000DC090000}"/>
    <cellStyle name="20% - uthevingsfarge 4 22 2 2 2" xfId="8073" xr:uid="{00000000-0005-0000-0000-0000DD090000}"/>
    <cellStyle name="20% - uthevingsfarge 4 22 2 3" xfId="9598" xr:uid="{00000000-0005-0000-0000-0000DE090000}"/>
    <cellStyle name="20% - uthevingsfarge 4 22 3" xfId="4719" xr:uid="{00000000-0005-0000-0000-0000DF090000}"/>
    <cellStyle name="20% - uthevingsfarge 4 22 3 2" xfId="7372" xr:uid="{00000000-0005-0000-0000-0000E0090000}"/>
    <cellStyle name="20% - uthevingsfarge 4 22 4" xfId="9597" xr:uid="{00000000-0005-0000-0000-0000E1090000}"/>
    <cellStyle name="20% - uthevingsfarge 4 23" xfId="710" xr:uid="{00000000-0005-0000-0000-0000E2090000}"/>
    <cellStyle name="20% - uthevingsfarge 4 23 2" xfId="711" xr:uid="{00000000-0005-0000-0000-0000E3090000}"/>
    <cellStyle name="20% - uthevingsfarge 4 23 2 2" xfId="5441" xr:uid="{00000000-0005-0000-0000-0000E4090000}"/>
    <cellStyle name="20% - uthevingsfarge 4 23 2 2 2" xfId="8074" xr:uid="{00000000-0005-0000-0000-0000E5090000}"/>
    <cellStyle name="20% - uthevingsfarge 4 23 2 3" xfId="10438" xr:uid="{00000000-0005-0000-0000-0000E6090000}"/>
    <cellStyle name="20% - uthevingsfarge 4 23 3" xfId="4720" xr:uid="{00000000-0005-0000-0000-0000E7090000}"/>
    <cellStyle name="20% - uthevingsfarge 4 23 3 2" xfId="7373" xr:uid="{00000000-0005-0000-0000-0000E8090000}"/>
    <cellStyle name="20% - uthevingsfarge 4 23 4" xfId="10701" xr:uid="{00000000-0005-0000-0000-0000E9090000}"/>
    <cellStyle name="20% - uthevingsfarge 4 24" xfId="712" xr:uid="{00000000-0005-0000-0000-0000EA090000}"/>
    <cellStyle name="20% - uthevingsfarge 4 24 2" xfId="713" xr:uid="{00000000-0005-0000-0000-0000EB090000}"/>
    <cellStyle name="20% - uthevingsfarge 4 24 2 2" xfId="5442" xr:uid="{00000000-0005-0000-0000-0000EC090000}"/>
    <cellStyle name="20% - uthevingsfarge 4 24 2 2 2" xfId="8075" xr:uid="{00000000-0005-0000-0000-0000ED090000}"/>
    <cellStyle name="20% - uthevingsfarge 4 24 2 3" xfId="9846" xr:uid="{00000000-0005-0000-0000-0000EE090000}"/>
    <cellStyle name="20% - uthevingsfarge 4 24 3" xfId="4721" xr:uid="{00000000-0005-0000-0000-0000EF090000}"/>
    <cellStyle name="20% - uthevingsfarge 4 24 3 2" xfId="7374" xr:uid="{00000000-0005-0000-0000-0000F0090000}"/>
    <cellStyle name="20% - uthevingsfarge 4 24 4" xfId="9596" xr:uid="{00000000-0005-0000-0000-0000F1090000}"/>
    <cellStyle name="20% - uthevingsfarge 4 25" xfId="714" xr:uid="{00000000-0005-0000-0000-0000F2090000}"/>
    <cellStyle name="20% - uthevingsfarge 4 25 2" xfId="715" xr:uid="{00000000-0005-0000-0000-0000F3090000}"/>
    <cellStyle name="20% - uthevingsfarge 4 25 2 2" xfId="5443" xr:uid="{00000000-0005-0000-0000-0000F4090000}"/>
    <cellStyle name="20% - uthevingsfarge 4 25 2 2 2" xfId="8076" xr:uid="{00000000-0005-0000-0000-0000F5090000}"/>
    <cellStyle name="20% - uthevingsfarge 4 25 2 3" xfId="10437" xr:uid="{00000000-0005-0000-0000-0000F6090000}"/>
    <cellStyle name="20% - uthevingsfarge 4 25 3" xfId="4722" xr:uid="{00000000-0005-0000-0000-0000F7090000}"/>
    <cellStyle name="20% - uthevingsfarge 4 25 3 2" xfId="7375" xr:uid="{00000000-0005-0000-0000-0000F8090000}"/>
    <cellStyle name="20% - uthevingsfarge 4 25 4" xfId="10700" xr:uid="{00000000-0005-0000-0000-0000F9090000}"/>
    <cellStyle name="20% - uthevingsfarge 4 26" xfId="716" xr:uid="{00000000-0005-0000-0000-0000FA090000}"/>
    <cellStyle name="20% - uthevingsfarge 4 26 2" xfId="717" xr:uid="{00000000-0005-0000-0000-0000FB090000}"/>
    <cellStyle name="20% - uthevingsfarge 4 26 2 2" xfId="5444" xr:uid="{00000000-0005-0000-0000-0000FC090000}"/>
    <cellStyle name="20% - uthevingsfarge 4 26 2 2 2" xfId="8077" xr:uid="{00000000-0005-0000-0000-0000FD090000}"/>
    <cellStyle name="20% - uthevingsfarge 4 26 2 3" xfId="9845" xr:uid="{00000000-0005-0000-0000-0000FE090000}"/>
    <cellStyle name="20% - uthevingsfarge 4 26 3" xfId="4723" xr:uid="{00000000-0005-0000-0000-0000FF090000}"/>
    <cellStyle name="20% - uthevingsfarge 4 26 3 2" xfId="7376" xr:uid="{00000000-0005-0000-0000-0000000A0000}"/>
    <cellStyle name="20% - uthevingsfarge 4 26 4" xfId="9595" xr:uid="{00000000-0005-0000-0000-0000010A0000}"/>
    <cellStyle name="20% - uthevingsfarge 4 27" xfId="718" xr:uid="{00000000-0005-0000-0000-0000020A0000}"/>
    <cellStyle name="20% - uthevingsfarge 4 27 2" xfId="719" xr:uid="{00000000-0005-0000-0000-0000030A0000}"/>
    <cellStyle name="20% - uthevingsfarge 4 27 2 2" xfId="5445" xr:uid="{00000000-0005-0000-0000-0000040A0000}"/>
    <cellStyle name="20% - uthevingsfarge 4 27 2 2 2" xfId="8078" xr:uid="{00000000-0005-0000-0000-0000050A0000}"/>
    <cellStyle name="20% - uthevingsfarge 4 27 2 3" xfId="10436" xr:uid="{00000000-0005-0000-0000-0000060A0000}"/>
    <cellStyle name="20% - uthevingsfarge 4 27 3" xfId="4724" xr:uid="{00000000-0005-0000-0000-0000070A0000}"/>
    <cellStyle name="20% - uthevingsfarge 4 27 3 2" xfId="7377" xr:uid="{00000000-0005-0000-0000-0000080A0000}"/>
    <cellStyle name="20% - uthevingsfarge 4 27 4" xfId="10699" xr:uid="{00000000-0005-0000-0000-0000090A0000}"/>
    <cellStyle name="20% - uthevingsfarge 4 28" xfId="720" xr:uid="{00000000-0005-0000-0000-00000A0A0000}"/>
    <cellStyle name="20% - uthevingsfarge 4 28 2" xfId="721" xr:uid="{00000000-0005-0000-0000-00000B0A0000}"/>
    <cellStyle name="20% - uthevingsfarge 4 28 2 2" xfId="5446" xr:uid="{00000000-0005-0000-0000-00000C0A0000}"/>
    <cellStyle name="20% - uthevingsfarge 4 28 2 2 2" xfId="8079" xr:uid="{00000000-0005-0000-0000-00000D0A0000}"/>
    <cellStyle name="20% - uthevingsfarge 4 28 2 3" xfId="9844" xr:uid="{00000000-0005-0000-0000-00000E0A0000}"/>
    <cellStyle name="20% - uthevingsfarge 4 28 3" xfId="4725" xr:uid="{00000000-0005-0000-0000-00000F0A0000}"/>
    <cellStyle name="20% - uthevingsfarge 4 28 3 2" xfId="7378" xr:uid="{00000000-0005-0000-0000-0000100A0000}"/>
    <cellStyle name="20% - uthevingsfarge 4 28 4" xfId="9594" xr:uid="{00000000-0005-0000-0000-0000110A0000}"/>
    <cellStyle name="20% - uthevingsfarge 4 29" xfId="722" xr:uid="{00000000-0005-0000-0000-0000120A0000}"/>
    <cellStyle name="20% - uthevingsfarge 4 29 2" xfId="723" xr:uid="{00000000-0005-0000-0000-0000130A0000}"/>
    <cellStyle name="20% - uthevingsfarge 4 29 2 2" xfId="5447" xr:uid="{00000000-0005-0000-0000-0000140A0000}"/>
    <cellStyle name="20% - uthevingsfarge 4 29 2 2 2" xfId="8080" xr:uid="{00000000-0005-0000-0000-0000150A0000}"/>
    <cellStyle name="20% - uthevingsfarge 4 29 2 3" xfId="10435" xr:uid="{00000000-0005-0000-0000-0000160A0000}"/>
    <cellStyle name="20% - uthevingsfarge 4 29 3" xfId="4726" xr:uid="{00000000-0005-0000-0000-0000170A0000}"/>
    <cellStyle name="20% - uthevingsfarge 4 29 3 2" xfId="7379" xr:uid="{00000000-0005-0000-0000-0000180A0000}"/>
    <cellStyle name="20% - uthevingsfarge 4 29 4" xfId="10698" xr:uid="{00000000-0005-0000-0000-0000190A0000}"/>
    <cellStyle name="20% - uthevingsfarge 4 3" xfId="724" xr:uid="{00000000-0005-0000-0000-00001A0A0000}"/>
    <cellStyle name="20% - uthevingsfarge 4 3 2" xfId="725" xr:uid="{00000000-0005-0000-0000-00001B0A0000}"/>
    <cellStyle name="20% - uthevingsfarge 4 3 2 2" xfId="5448" xr:uid="{00000000-0005-0000-0000-00001C0A0000}"/>
    <cellStyle name="20% - uthevingsfarge 4 3 2 2 2" xfId="8081" xr:uid="{00000000-0005-0000-0000-00001D0A0000}"/>
    <cellStyle name="20% - uthevingsfarge 4 3 2 3" xfId="9843" xr:uid="{00000000-0005-0000-0000-00001E0A0000}"/>
    <cellStyle name="20% - uthevingsfarge 4 3 3" xfId="4727" xr:uid="{00000000-0005-0000-0000-00001F0A0000}"/>
    <cellStyle name="20% - uthevingsfarge 4 3 3 2" xfId="7380" xr:uid="{00000000-0005-0000-0000-0000200A0000}"/>
    <cellStyle name="20% - uthevingsfarge 4 3 4" xfId="9593" xr:uid="{00000000-0005-0000-0000-0000210A0000}"/>
    <cellStyle name="20% - uthevingsfarge 4 30" xfId="726" xr:uid="{00000000-0005-0000-0000-0000220A0000}"/>
    <cellStyle name="20% - uthevingsfarge 4 30 2" xfId="727" xr:uid="{00000000-0005-0000-0000-0000230A0000}"/>
    <cellStyle name="20% - uthevingsfarge 4 30 2 2" xfId="5449" xr:uid="{00000000-0005-0000-0000-0000240A0000}"/>
    <cellStyle name="20% - uthevingsfarge 4 30 2 2 2" xfId="8082" xr:uid="{00000000-0005-0000-0000-0000250A0000}"/>
    <cellStyle name="20% - uthevingsfarge 4 30 2 3" xfId="10434" xr:uid="{00000000-0005-0000-0000-0000260A0000}"/>
    <cellStyle name="20% - uthevingsfarge 4 30 3" xfId="4728" xr:uid="{00000000-0005-0000-0000-0000270A0000}"/>
    <cellStyle name="20% - uthevingsfarge 4 30 3 2" xfId="7381" xr:uid="{00000000-0005-0000-0000-0000280A0000}"/>
    <cellStyle name="20% - uthevingsfarge 4 30 4" xfId="10697" xr:uid="{00000000-0005-0000-0000-0000290A0000}"/>
    <cellStyle name="20% - uthevingsfarge 4 31" xfId="728" xr:uid="{00000000-0005-0000-0000-00002A0A0000}"/>
    <cellStyle name="20% - uthevingsfarge 4 31 2" xfId="729" xr:uid="{00000000-0005-0000-0000-00002B0A0000}"/>
    <cellStyle name="20% - uthevingsfarge 4 31 2 2" xfId="5450" xr:uid="{00000000-0005-0000-0000-00002C0A0000}"/>
    <cellStyle name="20% - uthevingsfarge 4 31 2 2 2" xfId="8083" xr:uid="{00000000-0005-0000-0000-00002D0A0000}"/>
    <cellStyle name="20% - uthevingsfarge 4 31 2 3" xfId="9842" xr:uid="{00000000-0005-0000-0000-00002E0A0000}"/>
    <cellStyle name="20% - uthevingsfarge 4 31 3" xfId="4729" xr:uid="{00000000-0005-0000-0000-00002F0A0000}"/>
    <cellStyle name="20% - uthevingsfarge 4 31 3 2" xfId="7382" xr:uid="{00000000-0005-0000-0000-0000300A0000}"/>
    <cellStyle name="20% - uthevingsfarge 4 31 4" xfId="9592" xr:uid="{00000000-0005-0000-0000-0000310A0000}"/>
    <cellStyle name="20% - uthevingsfarge 4 32" xfId="730" xr:uid="{00000000-0005-0000-0000-0000320A0000}"/>
    <cellStyle name="20% - uthevingsfarge 4 32 2" xfId="731" xr:uid="{00000000-0005-0000-0000-0000330A0000}"/>
    <cellStyle name="20% - uthevingsfarge 4 32 2 2" xfId="5451" xr:uid="{00000000-0005-0000-0000-0000340A0000}"/>
    <cellStyle name="20% - uthevingsfarge 4 32 2 2 2" xfId="8084" xr:uid="{00000000-0005-0000-0000-0000350A0000}"/>
    <cellStyle name="20% - uthevingsfarge 4 32 2 3" xfId="10433" xr:uid="{00000000-0005-0000-0000-0000360A0000}"/>
    <cellStyle name="20% - uthevingsfarge 4 32 3" xfId="4730" xr:uid="{00000000-0005-0000-0000-0000370A0000}"/>
    <cellStyle name="20% - uthevingsfarge 4 32 3 2" xfId="7383" xr:uid="{00000000-0005-0000-0000-0000380A0000}"/>
    <cellStyle name="20% - uthevingsfarge 4 32 4" xfId="10696" xr:uid="{00000000-0005-0000-0000-0000390A0000}"/>
    <cellStyle name="20% - uthevingsfarge 4 33" xfId="732" xr:uid="{00000000-0005-0000-0000-00003A0A0000}"/>
    <cellStyle name="20% - uthevingsfarge 4 33 2" xfId="733" xr:uid="{00000000-0005-0000-0000-00003B0A0000}"/>
    <cellStyle name="20% - uthevingsfarge 4 33 2 2" xfId="5452" xr:uid="{00000000-0005-0000-0000-00003C0A0000}"/>
    <cellStyle name="20% - uthevingsfarge 4 33 2 2 2" xfId="8085" xr:uid="{00000000-0005-0000-0000-00003D0A0000}"/>
    <cellStyle name="20% - uthevingsfarge 4 33 2 3" xfId="9841" xr:uid="{00000000-0005-0000-0000-00003E0A0000}"/>
    <cellStyle name="20% - uthevingsfarge 4 33 3" xfId="4731" xr:uid="{00000000-0005-0000-0000-00003F0A0000}"/>
    <cellStyle name="20% - uthevingsfarge 4 33 3 2" xfId="7384" xr:uid="{00000000-0005-0000-0000-0000400A0000}"/>
    <cellStyle name="20% - uthevingsfarge 4 33 4" xfId="9591" xr:uid="{00000000-0005-0000-0000-0000410A0000}"/>
    <cellStyle name="20% - uthevingsfarge 4 34" xfId="734" xr:uid="{00000000-0005-0000-0000-0000420A0000}"/>
    <cellStyle name="20% - uthevingsfarge 4 34 2" xfId="735" xr:uid="{00000000-0005-0000-0000-0000430A0000}"/>
    <cellStyle name="20% - uthevingsfarge 4 34 2 2" xfId="5453" xr:uid="{00000000-0005-0000-0000-0000440A0000}"/>
    <cellStyle name="20% - uthevingsfarge 4 34 2 2 2" xfId="8086" xr:uid="{00000000-0005-0000-0000-0000450A0000}"/>
    <cellStyle name="20% - uthevingsfarge 4 34 2 3" xfId="10432" xr:uid="{00000000-0005-0000-0000-0000460A0000}"/>
    <cellStyle name="20% - uthevingsfarge 4 34 3" xfId="4732" xr:uid="{00000000-0005-0000-0000-0000470A0000}"/>
    <cellStyle name="20% - uthevingsfarge 4 34 3 2" xfId="7385" xr:uid="{00000000-0005-0000-0000-0000480A0000}"/>
    <cellStyle name="20% - uthevingsfarge 4 34 4" xfId="10695" xr:uid="{00000000-0005-0000-0000-0000490A0000}"/>
    <cellStyle name="20% - uthevingsfarge 4 35" xfId="736" xr:uid="{00000000-0005-0000-0000-00004A0A0000}"/>
    <cellStyle name="20% - uthevingsfarge 4 35 2" xfId="737" xr:uid="{00000000-0005-0000-0000-00004B0A0000}"/>
    <cellStyle name="20% - uthevingsfarge 4 35 2 2" xfId="5454" xr:uid="{00000000-0005-0000-0000-00004C0A0000}"/>
    <cellStyle name="20% - uthevingsfarge 4 35 2 2 2" xfId="8087" xr:uid="{00000000-0005-0000-0000-00004D0A0000}"/>
    <cellStyle name="20% - uthevingsfarge 4 35 2 3" xfId="9840" xr:uid="{00000000-0005-0000-0000-00004E0A0000}"/>
    <cellStyle name="20% - uthevingsfarge 4 35 3" xfId="4733" xr:uid="{00000000-0005-0000-0000-00004F0A0000}"/>
    <cellStyle name="20% - uthevingsfarge 4 35 3 2" xfId="7386" xr:uid="{00000000-0005-0000-0000-0000500A0000}"/>
    <cellStyle name="20% - uthevingsfarge 4 35 4" xfId="9590" xr:uid="{00000000-0005-0000-0000-0000510A0000}"/>
    <cellStyle name="20% - uthevingsfarge 4 36" xfId="738" xr:uid="{00000000-0005-0000-0000-0000520A0000}"/>
    <cellStyle name="20% - uthevingsfarge 4 36 2" xfId="739" xr:uid="{00000000-0005-0000-0000-0000530A0000}"/>
    <cellStyle name="20% - uthevingsfarge 4 36 2 2" xfId="5455" xr:uid="{00000000-0005-0000-0000-0000540A0000}"/>
    <cellStyle name="20% - uthevingsfarge 4 36 2 2 2" xfId="8088" xr:uid="{00000000-0005-0000-0000-0000550A0000}"/>
    <cellStyle name="20% - uthevingsfarge 4 36 2 3" xfId="10431" xr:uid="{00000000-0005-0000-0000-0000560A0000}"/>
    <cellStyle name="20% - uthevingsfarge 4 36 3" xfId="4734" xr:uid="{00000000-0005-0000-0000-0000570A0000}"/>
    <cellStyle name="20% - uthevingsfarge 4 36 3 2" xfId="7387" xr:uid="{00000000-0005-0000-0000-0000580A0000}"/>
    <cellStyle name="20% - uthevingsfarge 4 36 4" xfId="10694" xr:uid="{00000000-0005-0000-0000-0000590A0000}"/>
    <cellStyle name="20% - uthevingsfarge 4 37" xfId="740" xr:uid="{00000000-0005-0000-0000-00005A0A0000}"/>
    <cellStyle name="20% - uthevingsfarge 4 37 2" xfId="741" xr:uid="{00000000-0005-0000-0000-00005B0A0000}"/>
    <cellStyle name="20% - uthevingsfarge 4 37 2 2" xfId="5456" xr:uid="{00000000-0005-0000-0000-00005C0A0000}"/>
    <cellStyle name="20% - uthevingsfarge 4 37 2 2 2" xfId="8089" xr:uid="{00000000-0005-0000-0000-00005D0A0000}"/>
    <cellStyle name="20% - uthevingsfarge 4 37 2 3" xfId="9839" xr:uid="{00000000-0005-0000-0000-00005E0A0000}"/>
    <cellStyle name="20% - uthevingsfarge 4 37 3" xfId="4735" xr:uid="{00000000-0005-0000-0000-00005F0A0000}"/>
    <cellStyle name="20% - uthevingsfarge 4 37 3 2" xfId="7388" xr:uid="{00000000-0005-0000-0000-0000600A0000}"/>
    <cellStyle name="20% - uthevingsfarge 4 37 4" xfId="9589" xr:uid="{00000000-0005-0000-0000-0000610A0000}"/>
    <cellStyle name="20% - uthevingsfarge 4 38" xfId="742" xr:uid="{00000000-0005-0000-0000-0000620A0000}"/>
    <cellStyle name="20% - uthevingsfarge 4 38 2" xfId="743" xr:uid="{00000000-0005-0000-0000-0000630A0000}"/>
    <cellStyle name="20% - uthevingsfarge 4 38 2 2" xfId="5457" xr:uid="{00000000-0005-0000-0000-0000640A0000}"/>
    <cellStyle name="20% - uthevingsfarge 4 38 2 2 2" xfId="8090" xr:uid="{00000000-0005-0000-0000-0000650A0000}"/>
    <cellStyle name="20% - uthevingsfarge 4 38 2 3" xfId="10430" xr:uid="{00000000-0005-0000-0000-0000660A0000}"/>
    <cellStyle name="20% - uthevingsfarge 4 38 3" xfId="4736" xr:uid="{00000000-0005-0000-0000-0000670A0000}"/>
    <cellStyle name="20% - uthevingsfarge 4 38 3 2" xfId="7389" xr:uid="{00000000-0005-0000-0000-0000680A0000}"/>
    <cellStyle name="20% - uthevingsfarge 4 38 4" xfId="10693" xr:uid="{00000000-0005-0000-0000-0000690A0000}"/>
    <cellStyle name="20% - uthevingsfarge 4 39" xfId="744" xr:uid="{00000000-0005-0000-0000-00006A0A0000}"/>
    <cellStyle name="20% - uthevingsfarge 4 39 2" xfId="745" xr:uid="{00000000-0005-0000-0000-00006B0A0000}"/>
    <cellStyle name="20% - uthevingsfarge 4 39 2 2" xfId="5458" xr:uid="{00000000-0005-0000-0000-00006C0A0000}"/>
    <cellStyle name="20% - uthevingsfarge 4 39 2 2 2" xfId="8091" xr:uid="{00000000-0005-0000-0000-00006D0A0000}"/>
    <cellStyle name="20% - uthevingsfarge 4 39 2 3" xfId="9838" xr:uid="{00000000-0005-0000-0000-00006E0A0000}"/>
    <cellStyle name="20% - uthevingsfarge 4 39 3" xfId="4737" xr:uid="{00000000-0005-0000-0000-00006F0A0000}"/>
    <cellStyle name="20% - uthevingsfarge 4 39 3 2" xfId="7390" xr:uid="{00000000-0005-0000-0000-0000700A0000}"/>
    <cellStyle name="20% - uthevingsfarge 4 39 4" xfId="9588" xr:uid="{00000000-0005-0000-0000-0000710A0000}"/>
    <cellStyle name="20% - uthevingsfarge 4 4" xfId="746" xr:uid="{00000000-0005-0000-0000-0000720A0000}"/>
    <cellStyle name="20% - uthevingsfarge 4 4 2" xfId="747" xr:uid="{00000000-0005-0000-0000-0000730A0000}"/>
    <cellStyle name="20% - uthevingsfarge 4 4 2 2" xfId="5459" xr:uid="{00000000-0005-0000-0000-0000740A0000}"/>
    <cellStyle name="20% - uthevingsfarge 4 4 2 2 2" xfId="8092" xr:uid="{00000000-0005-0000-0000-0000750A0000}"/>
    <cellStyle name="20% - uthevingsfarge 4 4 2 3" xfId="10429" xr:uid="{00000000-0005-0000-0000-0000760A0000}"/>
    <cellStyle name="20% - uthevingsfarge 4 4 3" xfId="4738" xr:uid="{00000000-0005-0000-0000-0000770A0000}"/>
    <cellStyle name="20% - uthevingsfarge 4 4 3 2" xfId="7391" xr:uid="{00000000-0005-0000-0000-0000780A0000}"/>
    <cellStyle name="20% - uthevingsfarge 4 4 4" xfId="10692" xr:uid="{00000000-0005-0000-0000-0000790A0000}"/>
    <cellStyle name="20% - uthevingsfarge 4 40" xfId="748" xr:uid="{00000000-0005-0000-0000-00007A0A0000}"/>
    <cellStyle name="20% - uthevingsfarge 4 40 2" xfId="749" xr:uid="{00000000-0005-0000-0000-00007B0A0000}"/>
    <cellStyle name="20% - uthevingsfarge 4 40 2 2" xfId="5460" xr:uid="{00000000-0005-0000-0000-00007C0A0000}"/>
    <cellStyle name="20% - uthevingsfarge 4 40 2 2 2" xfId="8093" xr:uid="{00000000-0005-0000-0000-00007D0A0000}"/>
    <cellStyle name="20% - uthevingsfarge 4 40 2 3" xfId="9837" xr:uid="{00000000-0005-0000-0000-00007E0A0000}"/>
    <cellStyle name="20% - uthevingsfarge 4 40 3" xfId="4739" xr:uid="{00000000-0005-0000-0000-00007F0A0000}"/>
    <cellStyle name="20% - uthevingsfarge 4 40 3 2" xfId="7392" xr:uid="{00000000-0005-0000-0000-0000800A0000}"/>
    <cellStyle name="20% - uthevingsfarge 4 40 4" xfId="9587" xr:uid="{00000000-0005-0000-0000-0000810A0000}"/>
    <cellStyle name="20% - uthevingsfarge 4 41" xfId="750" xr:uid="{00000000-0005-0000-0000-0000820A0000}"/>
    <cellStyle name="20% - uthevingsfarge 4 41 2" xfId="751" xr:uid="{00000000-0005-0000-0000-0000830A0000}"/>
    <cellStyle name="20% - uthevingsfarge 4 41 2 2" xfId="5461" xr:uid="{00000000-0005-0000-0000-0000840A0000}"/>
    <cellStyle name="20% - uthevingsfarge 4 41 2 2 2" xfId="8094" xr:uid="{00000000-0005-0000-0000-0000850A0000}"/>
    <cellStyle name="20% - uthevingsfarge 4 41 2 3" xfId="10294" xr:uid="{00000000-0005-0000-0000-0000860A0000}"/>
    <cellStyle name="20% - uthevingsfarge 4 41 3" xfId="4740" xr:uid="{00000000-0005-0000-0000-0000870A0000}"/>
    <cellStyle name="20% - uthevingsfarge 4 41 3 2" xfId="7393" xr:uid="{00000000-0005-0000-0000-0000880A0000}"/>
    <cellStyle name="20% - uthevingsfarge 4 41 4" xfId="10428" xr:uid="{00000000-0005-0000-0000-0000890A0000}"/>
    <cellStyle name="20% - uthevingsfarge 4 42" xfId="752" xr:uid="{00000000-0005-0000-0000-00008A0A0000}"/>
    <cellStyle name="20% - uthevingsfarge 4 42 2" xfId="753" xr:uid="{00000000-0005-0000-0000-00008B0A0000}"/>
    <cellStyle name="20% - uthevingsfarge 4 42 2 2" xfId="5462" xr:uid="{00000000-0005-0000-0000-00008C0A0000}"/>
    <cellStyle name="20% - uthevingsfarge 4 42 2 2 2" xfId="8095" xr:uid="{00000000-0005-0000-0000-00008D0A0000}"/>
    <cellStyle name="20% - uthevingsfarge 4 42 2 3" xfId="9953" xr:uid="{00000000-0005-0000-0000-00008E0A0000}"/>
    <cellStyle name="20% - uthevingsfarge 4 42 3" xfId="4741" xr:uid="{00000000-0005-0000-0000-00008F0A0000}"/>
    <cellStyle name="20% - uthevingsfarge 4 42 3 2" xfId="7394" xr:uid="{00000000-0005-0000-0000-0000900A0000}"/>
    <cellStyle name="20% - uthevingsfarge 4 42 4" xfId="9836" xr:uid="{00000000-0005-0000-0000-0000910A0000}"/>
    <cellStyle name="20% - uthevingsfarge 4 43" xfId="754" xr:uid="{00000000-0005-0000-0000-0000920A0000}"/>
    <cellStyle name="20% - uthevingsfarge 4 43 2" xfId="755" xr:uid="{00000000-0005-0000-0000-0000930A0000}"/>
    <cellStyle name="20% - uthevingsfarge 4 43 2 2" xfId="5463" xr:uid="{00000000-0005-0000-0000-0000940A0000}"/>
    <cellStyle name="20% - uthevingsfarge 4 43 2 2 2" xfId="8096" xr:uid="{00000000-0005-0000-0000-0000950A0000}"/>
    <cellStyle name="20% - uthevingsfarge 4 43 2 3" xfId="10293" xr:uid="{00000000-0005-0000-0000-0000960A0000}"/>
    <cellStyle name="20% - uthevingsfarge 4 43 3" xfId="4742" xr:uid="{00000000-0005-0000-0000-0000970A0000}"/>
    <cellStyle name="20% - uthevingsfarge 4 43 3 2" xfId="7395" xr:uid="{00000000-0005-0000-0000-0000980A0000}"/>
    <cellStyle name="20% - uthevingsfarge 4 43 4" xfId="10427" xr:uid="{00000000-0005-0000-0000-0000990A0000}"/>
    <cellStyle name="20% - uthevingsfarge 4 44" xfId="756" xr:uid="{00000000-0005-0000-0000-00009A0A0000}"/>
    <cellStyle name="20% - uthevingsfarge 4 44 2" xfId="757" xr:uid="{00000000-0005-0000-0000-00009B0A0000}"/>
    <cellStyle name="20% - uthevingsfarge 4 44 2 2" xfId="5464" xr:uid="{00000000-0005-0000-0000-00009C0A0000}"/>
    <cellStyle name="20% - uthevingsfarge 4 44 2 2 2" xfId="8097" xr:uid="{00000000-0005-0000-0000-00009D0A0000}"/>
    <cellStyle name="20% - uthevingsfarge 4 44 2 3" xfId="9876" xr:uid="{00000000-0005-0000-0000-00009E0A0000}"/>
    <cellStyle name="20% - uthevingsfarge 4 44 3" xfId="4743" xr:uid="{00000000-0005-0000-0000-00009F0A0000}"/>
    <cellStyle name="20% - uthevingsfarge 4 44 3 2" xfId="7396" xr:uid="{00000000-0005-0000-0000-0000A00A0000}"/>
    <cellStyle name="20% - uthevingsfarge 4 44 4" xfId="9835" xr:uid="{00000000-0005-0000-0000-0000A10A0000}"/>
    <cellStyle name="20% - uthevingsfarge 4 45" xfId="758" xr:uid="{00000000-0005-0000-0000-0000A20A0000}"/>
    <cellStyle name="20% - uthevingsfarge 4 45 2" xfId="759" xr:uid="{00000000-0005-0000-0000-0000A30A0000}"/>
    <cellStyle name="20% - uthevingsfarge 4 45 2 2" xfId="5465" xr:uid="{00000000-0005-0000-0000-0000A40A0000}"/>
    <cellStyle name="20% - uthevingsfarge 4 45 2 2 2" xfId="8098" xr:uid="{00000000-0005-0000-0000-0000A50A0000}"/>
    <cellStyle name="20% - uthevingsfarge 4 45 2 3" xfId="10292" xr:uid="{00000000-0005-0000-0000-0000A60A0000}"/>
    <cellStyle name="20% - uthevingsfarge 4 45 3" xfId="4744" xr:uid="{00000000-0005-0000-0000-0000A70A0000}"/>
    <cellStyle name="20% - uthevingsfarge 4 45 3 2" xfId="7397" xr:uid="{00000000-0005-0000-0000-0000A80A0000}"/>
    <cellStyle name="20% - uthevingsfarge 4 45 4" xfId="10426" xr:uid="{00000000-0005-0000-0000-0000A90A0000}"/>
    <cellStyle name="20% - uthevingsfarge 4 46" xfId="760" xr:uid="{00000000-0005-0000-0000-0000AA0A0000}"/>
    <cellStyle name="20% - uthevingsfarge 4 46 2" xfId="761" xr:uid="{00000000-0005-0000-0000-0000AB0A0000}"/>
    <cellStyle name="20% - uthevingsfarge 4 46 2 2" xfId="5466" xr:uid="{00000000-0005-0000-0000-0000AC0A0000}"/>
    <cellStyle name="20% - uthevingsfarge 4 46 2 2 2" xfId="8099" xr:uid="{00000000-0005-0000-0000-0000AD0A0000}"/>
    <cellStyle name="20% - uthevingsfarge 4 46 2 3" xfId="9929" xr:uid="{00000000-0005-0000-0000-0000AE0A0000}"/>
    <cellStyle name="20% - uthevingsfarge 4 46 3" xfId="4745" xr:uid="{00000000-0005-0000-0000-0000AF0A0000}"/>
    <cellStyle name="20% - uthevingsfarge 4 46 3 2" xfId="7398" xr:uid="{00000000-0005-0000-0000-0000B00A0000}"/>
    <cellStyle name="20% - uthevingsfarge 4 46 4" xfId="9834" xr:uid="{00000000-0005-0000-0000-0000B10A0000}"/>
    <cellStyle name="20% - uthevingsfarge 4 47" xfId="762" xr:uid="{00000000-0005-0000-0000-0000B20A0000}"/>
    <cellStyle name="20% - uthevingsfarge 4 47 2" xfId="763" xr:uid="{00000000-0005-0000-0000-0000B30A0000}"/>
    <cellStyle name="20% - uthevingsfarge 4 47 2 2" xfId="5467" xr:uid="{00000000-0005-0000-0000-0000B40A0000}"/>
    <cellStyle name="20% - uthevingsfarge 4 47 2 2 2" xfId="8100" xr:uid="{00000000-0005-0000-0000-0000B50A0000}"/>
    <cellStyle name="20% - uthevingsfarge 4 47 2 3" xfId="10291" xr:uid="{00000000-0005-0000-0000-0000B60A0000}"/>
    <cellStyle name="20% - uthevingsfarge 4 47 3" xfId="4746" xr:uid="{00000000-0005-0000-0000-0000B70A0000}"/>
    <cellStyle name="20% - uthevingsfarge 4 47 3 2" xfId="7399" xr:uid="{00000000-0005-0000-0000-0000B80A0000}"/>
    <cellStyle name="20% - uthevingsfarge 4 47 4" xfId="10425" xr:uid="{00000000-0005-0000-0000-0000B90A0000}"/>
    <cellStyle name="20% - uthevingsfarge 4 48" xfId="764" xr:uid="{00000000-0005-0000-0000-0000BA0A0000}"/>
    <cellStyle name="20% - uthevingsfarge 4 48 2" xfId="765" xr:uid="{00000000-0005-0000-0000-0000BB0A0000}"/>
    <cellStyle name="20% - uthevingsfarge 4 48 2 2" xfId="5468" xr:uid="{00000000-0005-0000-0000-0000BC0A0000}"/>
    <cellStyle name="20% - uthevingsfarge 4 48 2 2 2" xfId="8101" xr:uid="{00000000-0005-0000-0000-0000BD0A0000}"/>
    <cellStyle name="20% - uthevingsfarge 4 48 2 3" xfId="9940" xr:uid="{00000000-0005-0000-0000-0000BE0A0000}"/>
    <cellStyle name="20% - uthevingsfarge 4 48 3" xfId="4747" xr:uid="{00000000-0005-0000-0000-0000BF0A0000}"/>
    <cellStyle name="20% - uthevingsfarge 4 48 3 2" xfId="7400" xr:uid="{00000000-0005-0000-0000-0000C00A0000}"/>
    <cellStyle name="20% - uthevingsfarge 4 48 4" xfId="9833" xr:uid="{00000000-0005-0000-0000-0000C10A0000}"/>
    <cellStyle name="20% - uthevingsfarge 4 49" xfId="766" xr:uid="{00000000-0005-0000-0000-0000C20A0000}"/>
    <cellStyle name="20% - uthevingsfarge 4 49 2" xfId="767" xr:uid="{00000000-0005-0000-0000-0000C30A0000}"/>
    <cellStyle name="20% - uthevingsfarge 4 49 2 2" xfId="5469" xr:uid="{00000000-0005-0000-0000-0000C40A0000}"/>
    <cellStyle name="20% - uthevingsfarge 4 49 2 2 2" xfId="8102" xr:uid="{00000000-0005-0000-0000-0000C50A0000}"/>
    <cellStyle name="20% - uthevingsfarge 4 49 2 3" xfId="10290" xr:uid="{00000000-0005-0000-0000-0000C60A0000}"/>
    <cellStyle name="20% - uthevingsfarge 4 49 3" xfId="4748" xr:uid="{00000000-0005-0000-0000-0000C70A0000}"/>
    <cellStyle name="20% - uthevingsfarge 4 49 3 2" xfId="7401" xr:uid="{00000000-0005-0000-0000-0000C80A0000}"/>
    <cellStyle name="20% - uthevingsfarge 4 49 4" xfId="10424" xr:uid="{00000000-0005-0000-0000-0000C90A0000}"/>
    <cellStyle name="20% - uthevingsfarge 4 5" xfId="768" xr:uid="{00000000-0005-0000-0000-0000CA0A0000}"/>
    <cellStyle name="20% - uthevingsfarge 4 5 2" xfId="769" xr:uid="{00000000-0005-0000-0000-0000CB0A0000}"/>
    <cellStyle name="20% - uthevingsfarge 4 5 2 2" xfId="5470" xr:uid="{00000000-0005-0000-0000-0000CC0A0000}"/>
    <cellStyle name="20% - uthevingsfarge 4 5 2 2 2" xfId="8103" xr:uid="{00000000-0005-0000-0000-0000CD0A0000}"/>
    <cellStyle name="20% - uthevingsfarge 4 5 2 3" xfId="9931" xr:uid="{00000000-0005-0000-0000-0000CE0A0000}"/>
    <cellStyle name="20% - uthevingsfarge 4 5 3" xfId="4749" xr:uid="{00000000-0005-0000-0000-0000CF0A0000}"/>
    <cellStyle name="20% - uthevingsfarge 4 5 3 2" xfId="7402" xr:uid="{00000000-0005-0000-0000-0000D00A0000}"/>
    <cellStyle name="20% - uthevingsfarge 4 5 4" xfId="9832" xr:uid="{00000000-0005-0000-0000-0000D10A0000}"/>
    <cellStyle name="20% - uthevingsfarge 4 50" xfId="770" xr:uid="{00000000-0005-0000-0000-0000D20A0000}"/>
    <cellStyle name="20% - uthevingsfarge 4 50 2" xfId="771" xr:uid="{00000000-0005-0000-0000-0000D30A0000}"/>
    <cellStyle name="20% - uthevingsfarge 4 50 2 2" xfId="5471" xr:uid="{00000000-0005-0000-0000-0000D40A0000}"/>
    <cellStyle name="20% - uthevingsfarge 4 50 2 2 2" xfId="8104" xr:uid="{00000000-0005-0000-0000-0000D50A0000}"/>
    <cellStyle name="20% - uthevingsfarge 4 50 2 3" xfId="10289" xr:uid="{00000000-0005-0000-0000-0000D60A0000}"/>
    <cellStyle name="20% - uthevingsfarge 4 50 3" xfId="4750" xr:uid="{00000000-0005-0000-0000-0000D70A0000}"/>
    <cellStyle name="20% - uthevingsfarge 4 50 3 2" xfId="7403" xr:uid="{00000000-0005-0000-0000-0000D80A0000}"/>
    <cellStyle name="20% - uthevingsfarge 4 50 4" xfId="10423" xr:uid="{00000000-0005-0000-0000-0000D90A0000}"/>
    <cellStyle name="20% - uthevingsfarge 4 51" xfId="772" xr:uid="{00000000-0005-0000-0000-0000DA0A0000}"/>
    <cellStyle name="20% - uthevingsfarge 4 51 2" xfId="773" xr:uid="{00000000-0005-0000-0000-0000DB0A0000}"/>
    <cellStyle name="20% - uthevingsfarge 4 51 2 2" xfId="5472" xr:uid="{00000000-0005-0000-0000-0000DC0A0000}"/>
    <cellStyle name="20% - uthevingsfarge 4 51 2 2 2" xfId="8105" xr:uid="{00000000-0005-0000-0000-0000DD0A0000}"/>
    <cellStyle name="20% - uthevingsfarge 4 51 2 3" xfId="9877" xr:uid="{00000000-0005-0000-0000-0000DE0A0000}"/>
    <cellStyle name="20% - uthevingsfarge 4 51 3" xfId="4751" xr:uid="{00000000-0005-0000-0000-0000DF0A0000}"/>
    <cellStyle name="20% - uthevingsfarge 4 51 3 2" xfId="7404" xr:uid="{00000000-0005-0000-0000-0000E00A0000}"/>
    <cellStyle name="20% - uthevingsfarge 4 51 4" xfId="9831" xr:uid="{00000000-0005-0000-0000-0000E10A0000}"/>
    <cellStyle name="20% - uthevingsfarge 4 52" xfId="774" xr:uid="{00000000-0005-0000-0000-0000E20A0000}"/>
    <cellStyle name="20% - uthevingsfarge 4 52 2" xfId="775" xr:uid="{00000000-0005-0000-0000-0000E30A0000}"/>
    <cellStyle name="20% - uthevingsfarge 4 52 2 2" xfId="5473" xr:uid="{00000000-0005-0000-0000-0000E40A0000}"/>
    <cellStyle name="20% - uthevingsfarge 4 52 2 2 2" xfId="8106" xr:uid="{00000000-0005-0000-0000-0000E50A0000}"/>
    <cellStyle name="20% - uthevingsfarge 4 52 2 3" xfId="10288" xr:uid="{00000000-0005-0000-0000-0000E60A0000}"/>
    <cellStyle name="20% - uthevingsfarge 4 52 3" xfId="4752" xr:uid="{00000000-0005-0000-0000-0000E70A0000}"/>
    <cellStyle name="20% - uthevingsfarge 4 52 3 2" xfId="7405" xr:uid="{00000000-0005-0000-0000-0000E80A0000}"/>
    <cellStyle name="20% - uthevingsfarge 4 52 4" xfId="10422" xr:uid="{00000000-0005-0000-0000-0000E90A0000}"/>
    <cellStyle name="20% - uthevingsfarge 4 53" xfId="776" xr:uid="{00000000-0005-0000-0000-0000EA0A0000}"/>
    <cellStyle name="20% - uthevingsfarge 4 53 2" xfId="777" xr:uid="{00000000-0005-0000-0000-0000EB0A0000}"/>
    <cellStyle name="20% - uthevingsfarge 4 53 2 2" xfId="5474" xr:uid="{00000000-0005-0000-0000-0000EC0A0000}"/>
    <cellStyle name="20% - uthevingsfarge 4 53 2 2 2" xfId="8107" xr:uid="{00000000-0005-0000-0000-0000ED0A0000}"/>
    <cellStyle name="20% - uthevingsfarge 4 53 2 3" xfId="9930" xr:uid="{00000000-0005-0000-0000-0000EE0A0000}"/>
    <cellStyle name="20% - uthevingsfarge 4 53 3" xfId="4753" xr:uid="{00000000-0005-0000-0000-0000EF0A0000}"/>
    <cellStyle name="20% - uthevingsfarge 4 53 3 2" xfId="7406" xr:uid="{00000000-0005-0000-0000-0000F00A0000}"/>
    <cellStyle name="20% - uthevingsfarge 4 53 4" xfId="9830" xr:uid="{00000000-0005-0000-0000-0000F10A0000}"/>
    <cellStyle name="20% - uthevingsfarge 4 54" xfId="778" xr:uid="{00000000-0005-0000-0000-0000F20A0000}"/>
    <cellStyle name="20% - uthevingsfarge 4 54 2" xfId="779" xr:uid="{00000000-0005-0000-0000-0000F30A0000}"/>
    <cellStyle name="20% - uthevingsfarge 4 54 2 2" xfId="5475" xr:uid="{00000000-0005-0000-0000-0000F40A0000}"/>
    <cellStyle name="20% - uthevingsfarge 4 54 2 2 2" xfId="8108" xr:uid="{00000000-0005-0000-0000-0000F50A0000}"/>
    <cellStyle name="20% - uthevingsfarge 4 54 2 3" xfId="10287" xr:uid="{00000000-0005-0000-0000-0000F60A0000}"/>
    <cellStyle name="20% - uthevingsfarge 4 54 3" xfId="4754" xr:uid="{00000000-0005-0000-0000-0000F70A0000}"/>
    <cellStyle name="20% - uthevingsfarge 4 54 3 2" xfId="7407" xr:uid="{00000000-0005-0000-0000-0000F80A0000}"/>
    <cellStyle name="20% - uthevingsfarge 4 54 4" xfId="10421" xr:uid="{00000000-0005-0000-0000-0000F90A0000}"/>
    <cellStyle name="20% - uthevingsfarge 4 55" xfId="780" xr:uid="{00000000-0005-0000-0000-0000FA0A0000}"/>
    <cellStyle name="20% - uthevingsfarge 4 55 2" xfId="781" xr:uid="{00000000-0005-0000-0000-0000FB0A0000}"/>
    <cellStyle name="20% - uthevingsfarge 4 55 2 2" xfId="5476" xr:uid="{00000000-0005-0000-0000-0000FC0A0000}"/>
    <cellStyle name="20% - uthevingsfarge 4 55 2 2 2" xfId="8109" xr:uid="{00000000-0005-0000-0000-0000FD0A0000}"/>
    <cellStyle name="20% - uthevingsfarge 4 55 2 3" xfId="9954" xr:uid="{00000000-0005-0000-0000-0000FE0A0000}"/>
    <cellStyle name="20% - uthevingsfarge 4 55 3" xfId="4755" xr:uid="{00000000-0005-0000-0000-0000FF0A0000}"/>
    <cellStyle name="20% - uthevingsfarge 4 55 3 2" xfId="7408" xr:uid="{00000000-0005-0000-0000-0000000B0000}"/>
    <cellStyle name="20% - uthevingsfarge 4 55 4" xfId="9829" xr:uid="{00000000-0005-0000-0000-0000010B0000}"/>
    <cellStyle name="20% - uthevingsfarge 4 56" xfId="782" xr:uid="{00000000-0005-0000-0000-0000020B0000}"/>
    <cellStyle name="20% - uthevingsfarge 4 56 2" xfId="783" xr:uid="{00000000-0005-0000-0000-0000030B0000}"/>
    <cellStyle name="20% - uthevingsfarge 4 56 2 2" xfId="5477" xr:uid="{00000000-0005-0000-0000-0000040B0000}"/>
    <cellStyle name="20% - uthevingsfarge 4 56 2 2 2" xfId="8110" xr:uid="{00000000-0005-0000-0000-0000050B0000}"/>
    <cellStyle name="20% - uthevingsfarge 4 56 2 3" xfId="10286" xr:uid="{00000000-0005-0000-0000-0000060B0000}"/>
    <cellStyle name="20% - uthevingsfarge 4 56 3" xfId="4756" xr:uid="{00000000-0005-0000-0000-0000070B0000}"/>
    <cellStyle name="20% - uthevingsfarge 4 56 3 2" xfId="7409" xr:uid="{00000000-0005-0000-0000-0000080B0000}"/>
    <cellStyle name="20% - uthevingsfarge 4 56 4" xfId="10420" xr:uid="{00000000-0005-0000-0000-0000090B0000}"/>
    <cellStyle name="20% - uthevingsfarge 4 57" xfId="784" xr:uid="{00000000-0005-0000-0000-00000A0B0000}"/>
    <cellStyle name="20% - uthevingsfarge 4 57 2" xfId="785" xr:uid="{00000000-0005-0000-0000-00000B0B0000}"/>
    <cellStyle name="20% - uthevingsfarge 4 57 2 2" xfId="5478" xr:uid="{00000000-0005-0000-0000-00000C0B0000}"/>
    <cellStyle name="20% - uthevingsfarge 4 57 2 2 2" xfId="8111" xr:uid="{00000000-0005-0000-0000-00000D0B0000}"/>
    <cellStyle name="20% - uthevingsfarge 4 57 2 3" xfId="9955" xr:uid="{00000000-0005-0000-0000-00000E0B0000}"/>
    <cellStyle name="20% - uthevingsfarge 4 57 3" xfId="4757" xr:uid="{00000000-0005-0000-0000-00000F0B0000}"/>
    <cellStyle name="20% - uthevingsfarge 4 57 3 2" xfId="7410" xr:uid="{00000000-0005-0000-0000-0000100B0000}"/>
    <cellStyle name="20% - uthevingsfarge 4 57 4" xfId="9828" xr:uid="{00000000-0005-0000-0000-0000110B0000}"/>
    <cellStyle name="20% - uthevingsfarge 4 58" xfId="786" xr:uid="{00000000-0005-0000-0000-0000120B0000}"/>
    <cellStyle name="20% - uthevingsfarge 4 58 2" xfId="787" xr:uid="{00000000-0005-0000-0000-0000130B0000}"/>
    <cellStyle name="20% - uthevingsfarge 4 58 2 2" xfId="5479" xr:uid="{00000000-0005-0000-0000-0000140B0000}"/>
    <cellStyle name="20% - uthevingsfarge 4 58 2 2 2" xfId="8112" xr:uid="{00000000-0005-0000-0000-0000150B0000}"/>
    <cellStyle name="20% - uthevingsfarge 4 58 2 3" xfId="9586" xr:uid="{00000000-0005-0000-0000-0000160B0000}"/>
    <cellStyle name="20% - uthevingsfarge 4 58 3" xfId="4758" xr:uid="{00000000-0005-0000-0000-0000170B0000}"/>
    <cellStyle name="20% - uthevingsfarge 4 58 3 2" xfId="7411" xr:uid="{00000000-0005-0000-0000-0000180B0000}"/>
    <cellStyle name="20% - uthevingsfarge 4 58 4" xfId="9978" xr:uid="{00000000-0005-0000-0000-0000190B0000}"/>
    <cellStyle name="20% - uthevingsfarge 4 59" xfId="788" xr:uid="{00000000-0005-0000-0000-00001A0B0000}"/>
    <cellStyle name="20% - uthevingsfarge 4 59 2" xfId="789" xr:uid="{00000000-0005-0000-0000-00001B0B0000}"/>
    <cellStyle name="20% - uthevingsfarge 4 59 2 2" xfId="5480" xr:uid="{00000000-0005-0000-0000-00001C0B0000}"/>
    <cellStyle name="20% - uthevingsfarge 4 59 2 2 2" xfId="8113" xr:uid="{00000000-0005-0000-0000-00001D0B0000}"/>
    <cellStyle name="20% - uthevingsfarge 4 59 2 3" xfId="9216" xr:uid="{00000000-0005-0000-0000-00001E0B0000}"/>
    <cellStyle name="20% - uthevingsfarge 4 59 3" xfId="4759" xr:uid="{00000000-0005-0000-0000-00001F0B0000}"/>
    <cellStyle name="20% - uthevingsfarge 4 59 3 2" xfId="7412" xr:uid="{00000000-0005-0000-0000-0000200B0000}"/>
    <cellStyle name="20% - uthevingsfarge 4 59 4" xfId="10726" xr:uid="{00000000-0005-0000-0000-0000210B0000}"/>
    <cellStyle name="20% - uthevingsfarge 4 6" xfId="790" xr:uid="{00000000-0005-0000-0000-0000220B0000}"/>
    <cellStyle name="20% - uthevingsfarge 4 6 2" xfId="791" xr:uid="{00000000-0005-0000-0000-0000230B0000}"/>
    <cellStyle name="20% - uthevingsfarge 4 6 2 2" xfId="5481" xr:uid="{00000000-0005-0000-0000-0000240B0000}"/>
    <cellStyle name="20% - uthevingsfarge 4 6 2 2 2" xfId="8114" xr:uid="{00000000-0005-0000-0000-0000250B0000}"/>
    <cellStyle name="20% - uthevingsfarge 4 6 2 3" xfId="9215" xr:uid="{00000000-0005-0000-0000-0000260B0000}"/>
    <cellStyle name="20% - uthevingsfarge 4 6 3" xfId="4760" xr:uid="{00000000-0005-0000-0000-0000270B0000}"/>
    <cellStyle name="20% - uthevingsfarge 4 6 3 2" xfId="7413" xr:uid="{00000000-0005-0000-0000-0000280B0000}"/>
    <cellStyle name="20% - uthevingsfarge 4 6 4" xfId="10721" xr:uid="{00000000-0005-0000-0000-0000290B0000}"/>
    <cellStyle name="20% - uthevingsfarge 4 60" xfId="792" xr:uid="{00000000-0005-0000-0000-00002A0B0000}"/>
    <cellStyle name="20% - uthevingsfarge 4 60 2" xfId="793" xr:uid="{00000000-0005-0000-0000-00002B0B0000}"/>
    <cellStyle name="20% - uthevingsfarge 4 60 3" xfId="9977" xr:uid="{00000000-0005-0000-0000-00002C0B0000}"/>
    <cellStyle name="20% - uthevingsfarge 4 61" xfId="794" xr:uid="{00000000-0005-0000-0000-00002D0B0000}"/>
    <cellStyle name="20% - uthevingsfarge 4 61 2" xfId="795" xr:uid="{00000000-0005-0000-0000-00002E0B0000}"/>
    <cellStyle name="20% - uthevingsfarge 4 62" xfId="796" xr:uid="{00000000-0005-0000-0000-00002F0B0000}"/>
    <cellStyle name="20% - uthevingsfarge 4 62 2" xfId="797" xr:uid="{00000000-0005-0000-0000-0000300B0000}"/>
    <cellStyle name="20% - uthevingsfarge 4 63" xfId="798" xr:uid="{00000000-0005-0000-0000-0000310B0000}"/>
    <cellStyle name="20% - uthevingsfarge 4 63 2" xfId="799" xr:uid="{00000000-0005-0000-0000-0000320B0000}"/>
    <cellStyle name="20% - uthevingsfarge 4 64" xfId="800" xr:uid="{00000000-0005-0000-0000-0000330B0000}"/>
    <cellStyle name="20% - uthevingsfarge 4 64 2" xfId="801" xr:uid="{00000000-0005-0000-0000-0000340B0000}"/>
    <cellStyle name="20% - uthevingsfarge 4 65" xfId="802" xr:uid="{00000000-0005-0000-0000-0000350B0000}"/>
    <cellStyle name="20% - uthevingsfarge 4 65 2" xfId="803" xr:uid="{00000000-0005-0000-0000-0000360B0000}"/>
    <cellStyle name="20% - uthevingsfarge 4 66" xfId="804" xr:uid="{00000000-0005-0000-0000-0000370B0000}"/>
    <cellStyle name="20% - uthevingsfarge 4 66 2" xfId="805" xr:uid="{00000000-0005-0000-0000-0000380B0000}"/>
    <cellStyle name="20% - uthevingsfarge 4 67" xfId="806" xr:uid="{00000000-0005-0000-0000-0000390B0000}"/>
    <cellStyle name="20% - uthevingsfarge 4 67 2" xfId="807" xr:uid="{00000000-0005-0000-0000-00003A0B0000}"/>
    <cellStyle name="20% - uthevingsfarge 4 68" xfId="808" xr:uid="{00000000-0005-0000-0000-00003B0B0000}"/>
    <cellStyle name="20% - uthevingsfarge 4 68 2" xfId="809" xr:uid="{00000000-0005-0000-0000-00003C0B0000}"/>
    <cellStyle name="20% - uthevingsfarge 4 69" xfId="810" xr:uid="{00000000-0005-0000-0000-00003D0B0000}"/>
    <cellStyle name="20% - uthevingsfarge 4 69 2" xfId="811" xr:uid="{00000000-0005-0000-0000-00003E0B0000}"/>
    <cellStyle name="20% - uthevingsfarge 4 7" xfId="812" xr:uid="{00000000-0005-0000-0000-00003F0B0000}"/>
    <cellStyle name="20% - uthevingsfarge 4 7 2" xfId="813" xr:uid="{00000000-0005-0000-0000-0000400B0000}"/>
    <cellStyle name="20% - uthevingsfarge 4 7 2 2" xfId="5482" xr:uid="{00000000-0005-0000-0000-0000410B0000}"/>
    <cellStyle name="20% - uthevingsfarge 4 7 2 2 2" xfId="8115" xr:uid="{00000000-0005-0000-0000-0000420B0000}"/>
    <cellStyle name="20% - uthevingsfarge 4 7 2 3" xfId="9976" xr:uid="{00000000-0005-0000-0000-0000430B0000}"/>
    <cellStyle name="20% - uthevingsfarge 4 7 3" xfId="4761" xr:uid="{00000000-0005-0000-0000-0000440B0000}"/>
    <cellStyle name="20% - uthevingsfarge 4 7 3 2" xfId="7414" xr:uid="{00000000-0005-0000-0000-0000450B0000}"/>
    <cellStyle name="20% - uthevingsfarge 4 7 4" xfId="9975" xr:uid="{00000000-0005-0000-0000-0000460B0000}"/>
    <cellStyle name="20% - uthevingsfarge 4 70" xfId="814" xr:uid="{00000000-0005-0000-0000-0000470B0000}"/>
    <cellStyle name="20% - uthevingsfarge 4 70 2" xfId="815" xr:uid="{00000000-0005-0000-0000-0000480B0000}"/>
    <cellStyle name="20% - uthevingsfarge 4 71" xfId="816" xr:uid="{00000000-0005-0000-0000-0000490B0000}"/>
    <cellStyle name="20% - uthevingsfarge 4 71 2" xfId="817" xr:uid="{00000000-0005-0000-0000-00004A0B0000}"/>
    <cellStyle name="20% - uthevingsfarge 4 72" xfId="818" xr:uid="{00000000-0005-0000-0000-00004B0B0000}"/>
    <cellStyle name="20% - uthevingsfarge 4 72 2" xfId="819" xr:uid="{00000000-0005-0000-0000-00004C0B0000}"/>
    <cellStyle name="20% - uthevingsfarge 4 73" xfId="820" xr:uid="{00000000-0005-0000-0000-00004D0B0000}"/>
    <cellStyle name="20% - uthevingsfarge 4 73 2" xfId="821" xr:uid="{00000000-0005-0000-0000-00004E0B0000}"/>
    <cellStyle name="20% - uthevingsfarge 4 74" xfId="822" xr:uid="{00000000-0005-0000-0000-00004F0B0000}"/>
    <cellStyle name="20% - uthevingsfarge 4 74 2" xfId="823" xr:uid="{00000000-0005-0000-0000-0000500B0000}"/>
    <cellStyle name="20% - uthevingsfarge 4 75" xfId="824" xr:uid="{00000000-0005-0000-0000-0000510B0000}"/>
    <cellStyle name="20% - uthevingsfarge 4 75 2" xfId="825" xr:uid="{00000000-0005-0000-0000-0000520B0000}"/>
    <cellStyle name="20% - uthevingsfarge 4 76" xfId="826" xr:uid="{00000000-0005-0000-0000-0000530B0000}"/>
    <cellStyle name="20% - uthevingsfarge 4 76 2" xfId="827" xr:uid="{00000000-0005-0000-0000-0000540B0000}"/>
    <cellStyle name="20% - uthevingsfarge 4 77" xfId="828" xr:uid="{00000000-0005-0000-0000-0000550B0000}"/>
    <cellStyle name="20% - uthevingsfarge 4 78" xfId="829" xr:uid="{00000000-0005-0000-0000-0000560B0000}"/>
    <cellStyle name="20% - uthevingsfarge 4 79" xfId="830" xr:uid="{00000000-0005-0000-0000-0000570B0000}"/>
    <cellStyle name="20% - uthevingsfarge 4 8" xfId="831" xr:uid="{00000000-0005-0000-0000-0000580B0000}"/>
    <cellStyle name="20% - uthevingsfarge 4 8 2" xfId="832" xr:uid="{00000000-0005-0000-0000-0000590B0000}"/>
    <cellStyle name="20% - uthevingsfarge 4 8 2 2" xfId="5483" xr:uid="{00000000-0005-0000-0000-00005A0B0000}"/>
    <cellStyle name="20% - uthevingsfarge 4 8 2 2 2" xfId="8116" xr:uid="{00000000-0005-0000-0000-00005B0B0000}"/>
    <cellStyle name="20% - uthevingsfarge 4 8 2 3" xfId="10720" xr:uid="{00000000-0005-0000-0000-00005C0B0000}"/>
    <cellStyle name="20% - uthevingsfarge 4 8 3" xfId="4762" xr:uid="{00000000-0005-0000-0000-00005D0B0000}"/>
    <cellStyle name="20% - uthevingsfarge 4 8 3 2" xfId="7415" xr:uid="{00000000-0005-0000-0000-00005E0B0000}"/>
    <cellStyle name="20% - uthevingsfarge 4 8 4" xfId="9214" xr:uid="{00000000-0005-0000-0000-00005F0B0000}"/>
    <cellStyle name="20% - uthevingsfarge 4 80" xfId="833" xr:uid="{00000000-0005-0000-0000-0000600B0000}"/>
    <cellStyle name="20% - uthevingsfarge 4 81" xfId="834" xr:uid="{00000000-0005-0000-0000-0000610B0000}"/>
    <cellStyle name="20% - uthevingsfarge 4 82" xfId="835" xr:uid="{00000000-0005-0000-0000-0000620B0000}"/>
    <cellStyle name="20% - uthevingsfarge 4 83" xfId="836" xr:uid="{00000000-0005-0000-0000-0000630B0000}"/>
    <cellStyle name="20% - uthevingsfarge 4 84" xfId="837" xr:uid="{00000000-0005-0000-0000-0000640B0000}"/>
    <cellStyle name="20% - uthevingsfarge 4 85" xfId="838" xr:uid="{00000000-0005-0000-0000-0000650B0000}"/>
    <cellStyle name="20% - uthevingsfarge 4 86" xfId="839" xr:uid="{00000000-0005-0000-0000-0000660B0000}"/>
    <cellStyle name="20% - uthevingsfarge 4 87" xfId="840" xr:uid="{00000000-0005-0000-0000-0000670B0000}"/>
    <cellStyle name="20% - uthevingsfarge 4 88" xfId="841" xr:uid="{00000000-0005-0000-0000-0000680B0000}"/>
    <cellStyle name="20% - uthevingsfarge 4 89" xfId="842" xr:uid="{00000000-0005-0000-0000-0000690B0000}"/>
    <cellStyle name="20% - uthevingsfarge 4 9" xfId="843" xr:uid="{00000000-0005-0000-0000-00006A0B0000}"/>
    <cellStyle name="20% - uthevingsfarge 4 9 2" xfId="844" xr:uid="{00000000-0005-0000-0000-00006B0B0000}"/>
    <cellStyle name="20% - uthevingsfarge 4 9 2 2" xfId="5484" xr:uid="{00000000-0005-0000-0000-00006C0B0000}"/>
    <cellStyle name="20% - uthevingsfarge 4 9 2 2 2" xfId="8117" xr:uid="{00000000-0005-0000-0000-00006D0B0000}"/>
    <cellStyle name="20% - uthevingsfarge 4 9 2 3" xfId="9974" xr:uid="{00000000-0005-0000-0000-00006E0B0000}"/>
    <cellStyle name="20% - uthevingsfarge 4 9 3" xfId="4763" xr:uid="{00000000-0005-0000-0000-00006F0B0000}"/>
    <cellStyle name="20% - uthevingsfarge 4 9 3 2" xfId="7416" xr:uid="{00000000-0005-0000-0000-0000700B0000}"/>
    <cellStyle name="20% - uthevingsfarge 4 9 4" xfId="9986" xr:uid="{00000000-0005-0000-0000-0000710B0000}"/>
    <cellStyle name="20% - uthevingsfarge 4 90" xfId="845" xr:uid="{00000000-0005-0000-0000-0000720B0000}"/>
    <cellStyle name="20% - uthevingsfarge 4 90 2" xfId="2799" xr:uid="{00000000-0005-0000-0000-0000730B0000}"/>
    <cellStyle name="20% - uthevingsfarge 4 90 2 2" xfId="3159" xr:uid="{00000000-0005-0000-0000-0000740B0000}"/>
    <cellStyle name="20% - uthevingsfarge 4 90 2 2 2" xfId="6744" xr:uid="{00000000-0005-0000-0000-0000750B0000}"/>
    <cellStyle name="20% - uthevingsfarge 4 90 2 3" xfId="3754" xr:uid="{00000000-0005-0000-0000-0000760B0000}"/>
    <cellStyle name="20% - uthevingsfarge 4 90 2 4" xfId="6372" xr:uid="{00000000-0005-0000-0000-0000770B0000}"/>
    <cellStyle name="20% - uthevingsfarge 4 90 2 5" xfId="8744" xr:uid="{00000000-0005-0000-0000-0000780B0000}"/>
    <cellStyle name="20% - uthevingsfarge 4 90 3" xfId="3158" xr:uid="{00000000-0005-0000-0000-0000790B0000}"/>
    <cellStyle name="20% - uthevingsfarge 4 90 3 2" xfId="6743" xr:uid="{00000000-0005-0000-0000-00007A0B0000}"/>
    <cellStyle name="20% - uthevingsfarge 4 90 4" xfId="3941" xr:uid="{00000000-0005-0000-0000-00007B0B0000}"/>
    <cellStyle name="20% - uthevingsfarge 4 90 5" xfId="6087" xr:uid="{00000000-0005-0000-0000-00007C0B0000}"/>
    <cellStyle name="20% - uthevingsfarge 4 90 6" xfId="8743" xr:uid="{00000000-0005-0000-0000-00007D0B0000}"/>
    <cellStyle name="20% - uthevingsfarge 4 91" xfId="846" xr:uid="{00000000-0005-0000-0000-00007E0B0000}"/>
    <cellStyle name="20% - uthevingsfarge 4 91 2" xfId="2800" xr:uid="{00000000-0005-0000-0000-00007F0B0000}"/>
    <cellStyle name="20% - uthevingsfarge 4 91 2 2" xfId="3161" xr:uid="{00000000-0005-0000-0000-0000800B0000}"/>
    <cellStyle name="20% - uthevingsfarge 4 91 2 2 2" xfId="6746" xr:uid="{00000000-0005-0000-0000-0000810B0000}"/>
    <cellStyle name="20% - uthevingsfarge 4 91 2 3" xfId="3956" xr:uid="{00000000-0005-0000-0000-0000820B0000}"/>
    <cellStyle name="20% - uthevingsfarge 4 91 2 4" xfId="6373" xr:uid="{00000000-0005-0000-0000-0000830B0000}"/>
    <cellStyle name="20% - uthevingsfarge 4 91 2 5" xfId="8746" xr:uid="{00000000-0005-0000-0000-0000840B0000}"/>
    <cellStyle name="20% - uthevingsfarge 4 91 3" xfId="3160" xr:uid="{00000000-0005-0000-0000-0000850B0000}"/>
    <cellStyle name="20% - uthevingsfarge 4 91 3 2" xfId="6745" xr:uid="{00000000-0005-0000-0000-0000860B0000}"/>
    <cellStyle name="20% - uthevingsfarge 4 91 4" xfId="3890" xr:uid="{00000000-0005-0000-0000-0000870B0000}"/>
    <cellStyle name="20% - uthevingsfarge 4 91 5" xfId="6088" xr:uid="{00000000-0005-0000-0000-0000880B0000}"/>
    <cellStyle name="20% - uthevingsfarge 4 91 6" xfId="8745" xr:uid="{00000000-0005-0000-0000-0000890B0000}"/>
    <cellStyle name="20% - uthevingsfarge 4 92" xfId="847" xr:uid="{00000000-0005-0000-0000-00008A0B0000}"/>
    <cellStyle name="20% - uthevingsfarge 4 92 2" xfId="2801" xr:uid="{00000000-0005-0000-0000-00008B0B0000}"/>
    <cellStyle name="20% - uthevingsfarge 4 92 2 2" xfId="3163" xr:uid="{00000000-0005-0000-0000-00008C0B0000}"/>
    <cellStyle name="20% - uthevingsfarge 4 92 2 2 2" xfId="6748" xr:uid="{00000000-0005-0000-0000-00008D0B0000}"/>
    <cellStyle name="20% - uthevingsfarge 4 92 2 3" xfId="4052" xr:uid="{00000000-0005-0000-0000-00008E0B0000}"/>
    <cellStyle name="20% - uthevingsfarge 4 92 2 4" xfId="6374" xr:uid="{00000000-0005-0000-0000-00008F0B0000}"/>
    <cellStyle name="20% - uthevingsfarge 4 92 2 5" xfId="8748" xr:uid="{00000000-0005-0000-0000-0000900B0000}"/>
    <cellStyle name="20% - uthevingsfarge 4 92 3" xfId="3162" xr:uid="{00000000-0005-0000-0000-0000910B0000}"/>
    <cellStyle name="20% - uthevingsfarge 4 92 3 2" xfId="6747" xr:uid="{00000000-0005-0000-0000-0000920B0000}"/>
    <cellStyle name="20% - uthevingsfarge 4 92 4" xfId="3667" xr:uid="{00000000-0005-0000-0000-0000930B0000}"/>
    <cellStyle name="20% - uthevingsfarge 4 92 5" xfId="6089" xr:uid="{00000000-0005-0000-0000-0000940B0000}"/>
    <cellStyle name="20% - uthevingsfarge 4 92 6" xfId="8747" xr:uid="{00000000-0005-0000-0000-0000950B0000}"/>
    <cellStyle name="20% - uthevingsfarge 4 93" xfId="848" xr:uid="{00000000-0005-0000-0000-0000960B0000}"/>
    <cellStyle name="20% - uthevingsfarge 4 93 2" xfId="2802" xr:uid="{00000000-0005-0000-0000-0000970B0000}"/>
    <cellStyle name="20% - uthevingsfarge 4 93 2 2" xfId="3165" xr:uid="{00000000-0005-0000-0000-0000980B0000}"/>
    <cellStyle name="20% - uthevingsfarge 4 93 2 2 2" xfId="6750" xr:uid="{00000000-0005-0000-0000-0000990B0000}"/>
    <cellStyle name="20% - uthevingsfarge 4 93 2 3" xfId="3910" xr:uid="{00000000-0005-0000-0000-00009A0B0000}"/>
    <cellStyle name="20% - uthevingsfarge 4 93 2 4" xfId="6375" xr:uid="{00000000-0005-0000-0000-00009B0B0000}"/>
    <cellStyle name="20% - uthevingsfarge 4 93 2 5" xfId="8750" xr:uid="{00000000-0005-0000-0000-00009C0B0000}"/>
    <cellStyle name="20% - uthevingsfarge 4 93 3" xfId="3164" xr:uid="{00000000-0005-0000-0000-00009D0B0000}"/>
    <cellStyle name="20% - uthevingsfarge 4 93 3 2" xfId="6749" xr:uid="{00000000-0005-0000-0000-00009E0B0000}"/>
    <cellStyle name="20% - uthevingsfarge 4 93 4" xfId="3984" xr:uid="{00000000-0005-0000-0000-00009F0B0000}"/>
    <cellStyle name="20% - uthevingsfarge 4 93 5" xfId="6090" xr:uid="{00000000-0005-0000-0000-0000A00B0000}"/>
    <cellStyle name="20% - uthevingsfarge 4 93 6" xfId="8749" xr:uid="{00000000-0005-0000-0000-0000A10B0000}"/>
    <cellStyle name="20% - uthevingsfarge 4 94" xfId="849" xr:uid="{00000000-0005-0000-0000-0000A20B0000}"/>
    <cellStyle name="20% - uthevingsfarge 4 94 2" xfId="2803" xr:uid="{00000000-0005-0000-0000-0000A30B0000}"/>
    <cellStyle name="20% - uthevingsfarge 4 94 2 2" xfId="3167" xr:uid="{00000000-0005-0000-0000-0000A40B0000}"/>
    <cellStyle name="20% - uthevingsfarge 4 94 2 2 2" xfId="6752" xr:uid="{00000000-0005-0000-0000-0000A50B0000}"/>
    <cellStyle name="20% - uthevingsfarge 4 94 2 3" xfId="3753" xr:uid="{00000000-0005-0000-0000-0000A60B0000}"/>
    <cellStyle name="20% - uthevingsfarge 4 94 2 4" xfId="6376" xr:uid="{00000000-0005-0000-0000-0000A70B0000}"/>
    <cellStyle name="20% - uthevingsfarge 4 94 2 5" xfId="8752" xr:uid="{00000000-0005-0000-0000-0000A80B0000}"/>
    <cellStyle name="20% - uthevingsfarge 4 94 3" xfId="3166" xr:uid="{00000000-0005-0000-0000-0000A90B0000}"/>
    <cellStyle name="20% - uthevingsfarge 4 94 3 2" xfId="6751" xr:uid="{00000000-0005-0000-0000-0000AA0B0000}"/>
    <cellStyle name="20% - uthevingsfarge 4 94 4" xfId="3940" xr:uid="{00000000-0005-0000-0000-0000AB0B0000}"/>
    <cellStyle name="20% - uthevingsfarge 4 94 5" xfId="6091" xr:uid="{00000000-0005-0000-0000-0000AC0B0000}"/>
    <cellStyle name="20% - uthevingsfarge 4 94 6" xfId="8751" xr:uid="{00000000-0005-0000-0000-0000AD0B0000}"/>
    <cellStyle name="20% - uthevingsfarge 4 95" xfId="850" xr:uid="{00000000-0005-0000-0000-0000AE0B0000}"/>
    <cellStyle name="20% - uthevingsfarge 4 95 2" xfId="2804" xr:uid="{00000000-0005-0000-0000-0000AF0B0000}"/>
    <cellStyle name="20% - uthevingsfarge 4 95 2 2" xfId="3169" xr:uid="{00000000-0005-0000-0000-0000B00B0000}"/>
    <cellStyle name="20% - uthevingsfarge 4 95 2 2 2" xfId="6754" xr:uid="{00000000-0005-0000-0000-0000B10B0000}"/>
    <cellStyle name="20% - uthevingsfarge 4 95 2 3" xfId="3645" xr:uid="{00000000-0005-0000-0000-0000B20B0000}"/>
    <cellStyle name="20% - uthevingsfarge 4 95 2 4" xfId="6377" xr:uid="{00000000-0005-0000-0000-0000B30B0000}"/>
    <cellStyle name="20% - uthevingsfarge 4 95 2 5" xfId="8754" xr:uid="{00000000-0005-0000-0000-0000B40B0000}"/>
    <cellStyle name="20% - uthevingsfarge 4 95 3" xfId="3168" xr:uid="{00000000-0005-0000-0000-0000B50B0000}"/>
    <cellStyle name="20% - uthevingsfarge 4 95 3 2" xfId="6753" xr:uid="{00000000-0005-0000-0000-0000B60B0000}"/>
    <cellStyle name="20% - uthevingsfarge 4 95 4" xfId="4130" xr:uid="{00000000-0005-0000-0000-0000B70B0000}"/>
    <cellStyle name="20% - uthevingsfarge 4 95 5" xfId="6092" xr:uid="{00000000-0005-0000-0000-0000B80B0000}"/>
    <cellStyle name="20% - uthevingsfarge 4 95 6" xfId="8753" xr:uid="{00000000-0005-0000-0000-0000B90B0000}"/>
    <cellStyle name="20% - uthevingsfarge 4 96" xfId="851" xr:uid="{00000000-0005-0000-0000-0000BA0B0000}"/>
    <cellStyle name="20% - uthevingsfarge 4 96 2" xfId="2805" xr:uid="{00000000-0005-0000-0000-0000BB0B0000}"/>
    <cellStyle name="20% - uthevingsfarge 4 96 2 2" xfId="3171" xr:uid="{00000000-0005-0000-0000-0000BC0B0000}"/>
    <cellStyle name="20% - uthevingsfarge 4 96 2 2 2" xfId="6756" xr:uid="{00000000-0005-0000-0000-0000BD0B0000}"/>
    <cellStyle name="20% - uthevingsfarge 4 96 2 3" xfId="4060" xr:uid="{00000000-0005-0000-0000-0000BE0B0000}"/>
    <cellStyle name="20% - uthevingsfarge 4 96 2 4" xfId="6378" xr:uid="{00000000-0005-0000-0000-0000BF0B0000}"/>
    <cellStyle name="20% - uthevingsfarge 4 96 2 5" xfId="8756" xr:uid="{00000000-0005-0000-0000-0000C00B0000}"/>
    <cellStyle name="20% - uthevingsfarge 4 96 3" xfId="3170" xr:uid="{00000000-0005-0000-0000-0000C10B0000}"/>
    <cellStyle name="20% - uthevingsfarge 4 96 3 2" xfId="6755" xr:uid="{00000000-0005-0000-0000-0000C20B0000}"/>
    <cellStyle name="20% - uthevingsfarge 4 96 4" xfId="4131" xr:uid="{00000000-0005-0000-0000-0000C30B0000}"/>
    <cellStyle name="20% - uthevingsfarge 4 96 5" xfId="6093" xr:uid="{00000000-0005-0000-0000-0000C40B0000}"/>
    <cellStyle name="20% - uthevingsfarge 4 96 6" xfId="8755" xr:uid="{00000000-0005-0000-0000-0000C50B0000}"/>
    <cellStyle name="20% - uthevingsfarge 4 97" xfId="852" xr:uid="{00000000-0005-0000-0000-0000C60B0000}"/>
    <cellStyle name="20% - uthevingsfarge 4 97 2" xfId="2806" xr:uid="{00000000-0005-0000-0000-0000C70B0000}"/>
    <cellStyle name="20% - uthevingsfarge 4 97 2 2" xfId="3173" xr:uid="{00000000-0005-0000-0000-0000C80B0000}"/>
    <cellStyle name="20% - uthevingsfarge 4 97 2 2 2" xfId="6758" xr:uid="{00000000-0005-0000-0000-0000C90B0000}"/>
    <cellStyle name="20% - uthevingsfarge 4 97 2 3" xfId="4059" xr:uid="{00000000-0005-0000-0000-0000CA0B0000}"/>
    <cellStyle name="20% - uthevingsfarge 4 97 2 4" xfId="6379" xr:uid="{00000000-0005-0000-0000-0000CB0B0000}"/>
    <cellStyle name="20% - uthevingsfarge 4 97 2 5" xfId="8758" xr:uid="{00000000-0005-0000-0000-0000CC0B0000}"/>
    <cellStyle name="20% - uthevingsfarge 4 97 3" xfId="3172" xr:uid="{00000000-0005-0000-0000-0000CD0B0000}"/>
    <cellStyle name="20% - uthevingsfarge 4 97 3 2" xfId="6757" xr:uid="{00000000-0005-0000-0000-0000CE0B0000}"/>
    <cellStyle name="20% - uthevingsfarge 4 97 4" xfId="4039" xr:uid="{00000000-0005-0000-0000-0000CF0B0000}"/>
    <cellStyle name="20% - uthevingsfarge 4 97 5" xfId="6094" xr:uid="{00000000-0005-0000-0000-0000D00B0000}"/>
    <cellStyle name="20% - uthevingsfarge 4 97 6" xfId="8757" xr:uid="{00000000-0005-0000-0000-0000D10B0000}"/>
    <cellStyle name="20% - uthevingsfarge 4 98" xfId="853" xr:uid="{00000000-0005-0000-0000-0000D20B0000}"/>
    <cellStyle name="20% - uthevingsfarge 4 98 2" xfId="2807" xr:uid="{00000000-0005-0000-0000-0000D30B0000}"/>
    <cellStyle name="20% - uthevingsfarge 4 98 2 2" xfId="3175" xr:uid="{00000000-0005-0000-0000-0000D40B0000}"/>
    <cellStyle name="20% - uthevingsfarge 4 98 2 2 2" xfId="6760" xr:uid="{00000000-0005-0000-0000-0000D50B0000}"/>
    <cellStyle name="20% - uthevingsfarge 4 98 2 3" xfId="3678" xr:uid="{00000000-0005-0000-0000-0000D60B0000}"/>
    <cellStyle name="20% - uthevingsfarge 4 98 2 4" xfId="6380" xr:uid="{00000000-0005-0000-0000-0000D70B0000}"/>
    <cellStyle name="20% - uthevingsfarge 4 98 2 5" xfId="8760" xr:uid="{00000000-0005-0000-0000-0000D80B0000}"/>
    <cellStyle name="20% - uthevingsfarge 4 98 3" xfId="3174" xr:uid="{00000000-0005-0000-0000-0000D90B0000}"/>
    <cellStyle name="20% - uthevingsfarge 4 98 3 2" xfId="6759" xr:uid="{00000000-0005-0000-0000-0000DA0B0000}"/>
    <cellStyle name="20% - uthevingsfarge 4 98 4" xfId="3995" xr:uid="{00000000-0005-0000-0000-0000DB0B0000}"/>
    <cellStyle name="20% - uthevingsfarge 4 98 5" xfId="6095" xr:uid="{00000000-0005-0000-0000-0000DC0B0000}"/>
    <cellStyle name="20% - uthevingsfarge 4 98 6" xfId="8759" xr:uid="{00000000-0005-0000-0000-0000DD0B0000}"/>
    <cellStyle name="20% - uthevingsfarge 4 99" xfId="854" xr:uid="{00000000-0005-0000-0000-0000DE0B0000}"/>
    <cellStyle name="20% - uthevingsfarge 4 99 2" xfId="2808" xr:uid="{00000000-0005-0000-0000-0000DF0B0000}"/>
    <cellStyle name="20% - uthevingsfarge 4 99 2 2" xfId="3177" xr:uid="{00000000-0005-0000-0000-0000E00B0000}"/>
    <cellStyle name="20% - uthevingsfarge 4 99 2 2 2" xfId="6762" xr:uid="{00000000-0005-0000-0000-0000E10B0000}"/>
    <cellStyle name="20% - uthevingsfarge 4 99 2 3" xfId="3672" xr:uid="{00000000-0005-0000-0000-0000E20B0000}"/>
    <cellStyle name="20% - uthevingsfarge 4 99 2 4" xfId="6381" xr:uid="{00000000-0005-0000-0000-0000E30B0000}"/>
    <cellStyle name="20% - uthevingsfarge 4 99 2 5" xfId="8762" xr:uid="{00000000-0005-0000-0000-0000E40B0000}"/>
    <cellStyle name="20% - uthevingsfarge 4 99 3" xfId="3176" xr:uid="{00000000-0005-0000-0000-0000E50B0000}"/>
    <cellStyle name="20% - uthevingsfarge 4 99 3 2" xfId="6761" xr:uid="{00000000-0005-0000-0000-0000E60B0000}"/>
    <cellStyle name="20% - uthevingsfarge 4 99 4" xfId="4009" xr:uid="{00000000-0005-0000-0000-0000E70B0000}"/>
    <cellStyle name="20% - uthevingsfarge 4 99 5" xfId="6096" xr:uid="{00000000-0005-0000-0000-0000E80B0000}"/>
    <cellStyle name="20% - uthevingsfarge 4 99 6" xfId="8761" xr:uid="{00000000-0005-0000-0000-0000E90B0000}"/>
    <cellStyle name="20% - uthevingsfarge 5 10" xfId="855" xr:uid="{00000000-0005-0000-0000-0000EA0B0000}"/>
    <cellStyle name="20% - uthevingsfarge 5 10 2" xfId="856" xr:uid="{00000000-0005-0000-0000-0000EB0B0000}"/>
    <cellStyle name="20% - uthevingsfarge 5 10 2 2" xfId="5485" xr:uid="{00000000-0005-0000-0000-0000EC0B0000}"/>
    <cellStyle name="20% - uthevingsfarge 5 10 2 2 2" xfId="8118" xr:uid="{00000000-0005-0000-0000-0000ED0B0000}"/>
    <cellStyle name="20% - uthevingsfarge 5 10 2 3" xfId="9190" xr:uid="{00000000-0005-0000-0000-0000EE0B0000}"/>
    <cellStyle name="20% - uthevingsfarge 5 10 3" xfId="4764" xr:uid="{00000000-0005-0000-0000-0000EF0B0000}"/>
    <cellStyle name="20% - uthevingsfarge 5 10 3 2" xfId="7417" xr:uid="{00000000-0005-0000-0000-0000F00B0000}"/>
    <cellStyle name="20% - uthevingsfarge 5 10 4" xfId="9198" xr:uid="{00000000-0005-0000-0000-0000F10B0000}"/>
    <cellStyle name="20% - uthevingsfarge 5 100" xfId="857" xr:uid="{00000000-0005-0000-0000-0000F20B0000}"/>
    <cellStyle name="20% - uthevingsfarge 5 100 2" xfId="2809" xr:uid="{00000000-0005-0000-0000-0000F30B0000}"/>
    <cellStyle name="20% - uthevingsfarge 5 100 2 2" xfId="3179" xr:uid="{00000000-0005-0000-0000-0000F40B0000}"/>
    <cellStyle name="20% - uthevingsfarge 5 100 2 2 2" xfId="6764" xr:uid="{00000000-0005-0000-0000-0000F50B0000}"/>
    <cellStyle name="20% - uthevingsfarge 5 100 2 3" xfId="3640" xr:uid="{00000000-0005-0000-0000-0000F60B0000}"/>
    <cellStyle name="20% - uthevingsfarge 5 100 2 4" xfId="6382" xr:uid="{00000000-0005-0000-0000-0000F70B0000}"/>
    <cellStyle name="20% - uthevingsfarge 5 100 2 5" xfId="8764" xr:uid="{00000000-0005-0000-0000-0000F80B0000}"/>
    <cellStyle name="20% - uthevingsfarge 5 100 3" xfId="3178" xr:uid="{00000000-0005-0000-0000-0000F90B0000}"/>
    <cellStyle name="20% - uthevingsfarge 5 100 3 2" xfId="6763" xr:uid="{00000000-0005-0000-0000-0000FA0B0000}"/>
    <cellStyle name="20% - uthevingsfarge 5 100 4" xfId="3633" xr:uid="{00000000-0005-0000-0000-0000FB0B0000}"/>
    <cellStyle name="20% - uthevingsfarge 5 100 5" xfId="6097" xr:uid="{00000000-0005-0000-0000-0000FC0B0000}"/>
    <cellStyle name="20% - uthevingsfarge 5 100 6" xfId="8763" xr:uid="{00000000-0005-0000-0000-0000FD0B0000}"/>
    <cellStyle name="20% - uthevingsfarge 5 101" xfId="858" xr:uid="{00000000-0005-0000-0000-0000FE0B0000}"/>
    <cellStyle name="20% - uthevingsfarge 5 101 2" xfId="2810" xr:uid="{00000000-0005-0000-0000-0000FF0B0000}"/>
    <cellStyle name="20% - uthevingsfarge 5 101 2 2" xfId="3181" xr:uid="{00000000-0005-0000-0000-0000000C0000}"/>
    <cellStyle name="20% - uthevingsfarge 5 101 2 2 2" xfId="6766" xr:uid="{00000000-0005-0000-0000-0000010C0000}"/>
    <cellStyle name="20% - uthevingsfarge 5 101 2 3" xfId="3605" xr:uid="{00000000-0005-0000-0000-0000020C0000}"/>
    <cellStyle name="20% - uthevingsfarge 5 101 2 4" xfId="6383" xr:uid="{00000000-0005-0000-0000-0000030C0000}"/>
    <cellStyle name="20% - uthevingsfarge 5 101 2 5" xfId="8766" xr:uid="{00000000-0005-0000-0000-0000040C0000}"/>
    <cellStyle name="20% - uthevingsfarge 5 101 3" xfId="3180" xr:uid="{00000000-0005-0000-0000-0000050C0000}"/>
    <cellStyle name="20% - uthevingsfarge 5 101 3 2" xfId="6765" xr:uid="{00000000-0005-0000-0000-0000060C0000}"/>
    <cellStyle name="20% - uthevingsfarge 5 101 4" xfId="3939" xr:uid="{00000000-0005-0000-0000-0000070C0000}"/>
    <cellStyle name="20% - uthevingsfarge 5 101 5" xfId="6098" xr:uid="{00000000-0005-0000-0000-0000080C0000}"/>
    <cellStyle name="20% - uthevingsfarge 5 101 6" xfId="8765" xr:uid="{00000000-0005-0000-0000-0000090C0000}"/>
    <cellStyle name="20% - uthevingsfarge 5 102" xfId="859" xr:uid="{00000000-0005-0000-0000-00000A0C0000}"/>
    <cellStyle name="20% - uthevingsfarge 5 102 2" xfId="2811" xr:uid="{00000000-0005-0000-0000-00000B0C0000}"/>
    <cellStyle name="20% - uthevingsfarge 5 102 2 2" xfId="3183" xr:uid="{00000000-0005-0000-0000-00000C0C0000}"/>
    <cellStyle name="20% - uthevingsfarge 5 102 2 2 2" xfId="6768" xr:uid="{00000000-0005-0000-0000-00000D0C0000}"/>
    <cellStyle name="20% - uthevingsfarge 5 102 2 3" xfId="3636" xr:uid="{00000000-0005-0000-0000-00000E0C0000}"/>
    <cellStyle name="20% - uthevingsfarge 5 102 2 4" xfId="6384" xr:uid="{00000000-0005-0000-0000-00000F0C0000}"/>
    <cellStyle name="20% - uthevingsfarge 5 102 2 5" xfId="8768" xr:uid="{00000000-0005-0000-0000-0000100C0000}"/>
    <cellStyle name="20% - uthevingsfarge 5 102 3" xfId="3182" xr:uid="{00000000-0005-0000-0000-0000110C0000}"/>
    <cellStyle name="20% - uthevingsfarge 5 102 3 2" xfId="6767" xr:uid="{00000000-0005-0000-0000-0000120C0000}"/>
    <cellStyle name="20% - uthevingsfarge 5 102 4" xfId="3889" xr:uid="{00000000-0005-0000-0000-0000130C0000}"/>
    <cellStyle name="20% - uthevingsfarge 5 102 5" xfId="6099" xr:uid="{00000000-0005-0000-0000-0000140C0000}"/>
    <cellStyle name="20% - uthevingsfarge 5 102 6" xfId="8767" xr:uid="{00000000-0005-0000-0000-0000150C0000}"/>
    <cellStyle name="20% - uthevingsfarge 5 103" xfId="860" xr:uid="{00000000-0005-0000-0000-0000160C0000}"/>
    <cellStyle name="20% - uthevingsfarge 5 103 2" xfId="2812" xr:uid="{00000000-0005-0000-0000-0000170C0000}"/>
    <cellStyle name="20% - uthevingsfarge 5 103 2 2" xfId="3185" xr:uid="{00000000-0005-0000-0000-0000180C0000}"/>
    <cellStyle name="20% - uthevingsfarge 5 103 2 2 2" xfId="6770" xr:uid="{00000000-0005-0000-0000-0000190C0000}"/>
    <cellStyle name="20% - uthevingsfarge 5 103 2 3" xfId="4003" xr:uid="{00000000-0005-0000-0000-00001A0C0000}"/>
    <cellStyle name="20% - uthevingsfarge 5 103 2 4" xfId="6385" xr:uid="{00000000-0005-0000-0000-00001B0C0000}"/>
    <cellStyle name="20% - uthevingsfarge 5 103 2 5" xfId="8770" xr:uid="{00000000-0005-0000-0000-00001C0C0000}"/>
    <cellStyle name="20% - uthevingsfarge 5 103 3" xfId="3184" xr:uid="{00000000-0005-0000-0000-00001D0C0000}"/>
    <cellStyle name="20% - uthevingsfarge 5 103 3 2" xfId="6769" xr:uid="{00000000-0005-0000-0000-00001E0C0000}"/>
    <cellStyle name="20% - uthevingsfarge 5 103 4" xfId="3666" xr:uid="{00000000-0005-0000-0000-00001F0C0000}"/>
    <cellStyle name="20% - uthevingsfarge 5 103 5" xfId="6100" xr:uid="{00000000-0005-0000-0000-0000200C0000}"/>
    <cellStyle name="20% - uthevingsfarge 5 103 6" xfId="8769" xr:uid="{00000000-0005-0000-0000-0000210C0000}"/>
    <cellStyle name="20% - uthevingsfarge 5 104" xfId="861" xr:uid="{00000000-0005-0000-0000-0000220C0000}"/>
    <cellStyle name="20% - uthevingsfarge 5 104 2" xfId="2813" xr:uid="{00000000-0005-0000-0000-0000230C0000}"/>
    <cellStyle name="20% - uthevingsfarge 5 104 2 2" xfId="3187" xr:uid="{00000000-0005-0000-0000-0000240C0000}"/>
    <cellStyle name="20% - uthevingsfarge 5 104 2 2 2" xfId="6772" xr:uid="{00000000-0005-0000-0000-0000250C0000}"/>
    <cellStyle name="20% - uthevingsfarge 5 104 2 3" xfId="3992" xr:uid="{00000000-0005-0000-0000-0000260C0000}"/>
    <cellStyle name="20% - uthevingsfarge 5 104 2 4" xfId="6386" xr:uid="{00000000-0005-0000-0000-0000270C0000}"/>
    <cellStyle name="20% - uthevingsfarge 5 104 2 5" xfId="8772" xr:uid="{00000000-0005-0000-0000-0000280C0000}"/>
    <cellStyle name="20% - uthevingsfarge 5 104 3" xfId="3186" xr:uid="{00000000-0005-0000-0000-0000290C0000}"/>
    <cellStyle name="20% - uthevingsfarge 5 104 3 2" xfId="6771" xr:uid="{00000000-0005-0000-0000-00002A0C0000}"/>
    <cellStyle name="20% - uthevingsfarge 5 104 4" xfId="3983" xr:uid="{00000000-0005-0000-0000-00002B0C0000}"/>
    <cellStyle name="20% - uthevingsfarge 5 104 5" xfId="6101" xr:uid="{00000000-0005-0000-0000-00002C0C0000}"/>
    <cellStyle name="20% - uthevingsfarge 5 104 6" xfId="8771" xr:uid="{00000000-0005-0000-0000-00002D0C0000}"/>
    <cellStyle name="20% - uthevingsfarge 5 105" xfId="862" xr:uid="{00000000-0005-0000-0000-00002E0C0000}"/>
    <cellStyle name="20% - uthevingsfarge 5 105 2" xfId="2814" xr:uid="{00000000-0005-0000-0000-00002F0C0000}"/>
    <cellStyle name="20% - uthevingsfarge 5 105 2 2" xfId="3189" xr:uid="{00000000-0005-0000-0000-0000300C0000}"/>
    <cellStyle name="20% - uthevingsfarge 5 105 2 2 2" xfId="6774" xr:uid="{00000000-0005-0000-0000-0000310C0000}"/>
    <cellStyle name="20% - uthevingsfarge 5 105 2 3" xfId="3675" xr:uid="{00000000-0005-0000-0000-0000320C0000}"/>
    <cellStyle name="20% - uthevingsfarge 5 105 2 4" xfId="6387" xr:uid="{00000000-0005-0000-0000-0000330C0000}"/>
    <cellStyle name="20% - uthevingsfarge 5 105 2 5" xfId="8774" xr:uid="{00000000-0005-0000-0000-0000340C0000}"/>
    <cellStyle name="20% - uthevingsfarge 5 105 3" xfId="3188" xr:uid="{00000000-0005-0000-0000-0000350C0000}"/>
    <cellStyle name="20% - uthevingsfarge 5 105 3 2" xfId="6773" xr:uid="{00000000-0005-0000-0000-0000360C0000}"/>
    <cellStyle name="20% - uthevingsfarge 5 105 4" xfId="3938" xr:uid="{00000000-0005-0000-0000-0000370C0000}"/>
    <cellStyle name="20% - uthevingsfarge 5 105 5" xfId="6102" xr:uid="{00000000-0005-0000-0000-0000380C0000}"/>
    <cellStyle name="20% - uthevingsfarge 5 105 6" xfId="8773" xr:uid="{00000000-0005-0000-0000-0000390C0000}"/>
    <cellStyle name="20% - uthevingsfarge 5 106" xfId="863" xr:uid="{00000000-0005-0000-0000-00003A0C0000}"/>
    <cellStyle name="20% - uthevingsfarge 5 106 2" xfId="2815" xr:uid="{00000000-0005-0000-0000-00003B0C0000}"/>
    <cellStyle name="20% - uthevingsfarge 5 106 2 2" xfId="3191" xr:uid="{00000000-0005-0000-0000-00003C0C0000}"/>
    <cellStyle name="20% - uthevingsfarge 5 106 2 2 2" xfId="6776" xr:uid="{00000000-0005-0000-0000-00003D0C0000}"/>
    <cellStyle name="20% - uthevingsfarge 5 106 2 3" xfId="3639" xr:uid="{00000000-0005-0000-0000-00003E0C0000}"/>
    <cellStyle name="20% - uthevingsfarge 5 106 2 4" xfId="6388" xr:uid="{00000000-0005-0000-0000-00003F0C0000}"/>
    <cellStyle name="20% - uthevingsfarge 5 106 2 5" xfId="8776" xr:uid="{00000000-0005-0000-0000-0000400C0000}"/>
    <cellStyle name="20% - uthevingsfarge 5 106 3" xfId="3190" xr:uid="{00000000-0005-0000-0000-0000410C0000}"/>
    <cellStyle name="20% - uthevingsfarge 5 106 3 2" xfId="6775" xr:uid="{00000000-0005-0000-0000-0000420C0000}"/>
    <cellStyle name="20% - uthevingsfarge 5 106 4" xfId="4128" xr:uid="{00000000-0005-0000-0000-0000430C0000}"/>
    <cellStyle name="20% - uthevingsfarge 5 106 5" xfId="6103" xr:uid="{00000000-0005-0000-0000-0000440C0000}"/>
    <cellStyle name="20% - uthevingsfarge 5 106 6" xfId="8775" xr:uid="{00000000-0005-0000-0000-0000450C0000}"/>
    <cellStyle name="20% - uthevingsfarge 5 107" xfId="864" xr:uid="{00000000-0005-0000-0000-0000460C0000}"/>
    <cellStyle name="20% - uthevingsfarge 5 107 2" xfId="2816" xr:uid="{00000000-0005-0000-0000-0000470C0000}"/>
    <cellStyle name="20% - uthevingsfarge 5 107 2 2" xfId="3193" xr:uid="{00000000-0005-0000-0000-0000480C0000}"/>
    <cellStyle name="20% - uthevingsfarge 5 107 2 2 2" xfId="6778" xr:uid="{00000000-0005-0000-0000-0000490C0000}"/>
    <cellStyle name="20% - uthevingsfarge 5 107 2 3" xfId="3677" xr:uid="{00000000-0005-0000-0000-00004A0C0000}"/>
    <cellStyle name="20% - uthevingsfarge 5 107 2 4" xfId="6389" xr:uid="{00000000-0005-0000-0000-00004B0C0000}"/>
    <cellStyle name="20% - uthevingsfarge 5 107 2 5" xfId="8778" xr:uid="{00000000-0005-0000-0000-00004C0C0000}"/>
    <cellStyle name="20% - uthevingsfarge 5 107 3" xfId="3192" xr:uid="{00000000-0005-0000-0000-00004D0C0000}"/>
    <cellStyle name="20% - uthevingsfarge 5 107 3 2" xfId="6777" xr:uid="{00000000-0005-0000-0000-00004E0C0000}"/>
    <cellStyle name="20% - uthevingsfarge 5 107 4" xfId="3632" xr:uid="{00000000-0005-0000-0000-00004F0C0000}"/>
    <cellStyle name="20% - uthevingsfarge 5 107 5" xfId="6104" xr:uid="{00000000-0005-0000-0000-0000500C0000}"/>
    <cellStyle name="20% - uthevingsfarge 5 107 6" xfId="8777" xr:uid="{00000000-0005-0000-0000-0000510C0000}"/>
    <cellStyle name="20% - uthevingsfarge 5 108" xfId="865" xr:uid="{00000000-0005-0000-0000-0000520C0000}"/>
    <cellStyle name="20% - uthevingsfarge 5 108 2" xfId="2817" xr:uid="{00000000-0005-0000-0000-0000530C0000}"/>
    <cellStyle name="20% - uthevingsfarge 5 108 2 2" xfId="3195" xr:uid="{00000000-0005-0000-0000-0000540C0000}"/>
    <cellStyle name="20% - uthevingsfarge 5 108 2 2 2" xfId="6780" xr:uid="{00000000-0005-0000-0000-0000550C0000}"/>
    <cellStyle name="20% - uthevingsfarge 5 108 2 3" xfId="3604" xr:uid="{00000000-0005-0000-0000-0000560C0000}"/>
    <cellStyle name="20% - uthevingsfarge 5 108 2 4" xfId="6390" xr:uid="{00000000-0005-0000-0000-0000570C0000}"/>
    <cellStyle name="20% - uthevingsfarge 5 108 2 5" xfId="8780" xr:uid="{00000000-0005-0000-0000-0000580C0000}"/>
    <cellStyle name="20% - uthevingsfarge 5 108 3" xfId="3194" xr:uid="{00000000-0005-0000-0000-0000590C0000}"/>
    <cellStyle name="20% - uthevingsfarge 5 108 3 2" xfId="6779" xr:uid="{00000000-0005-0000-0000-00005A0C0000}"/>
    <cellStyle name="20% - uthevingsfarge 5 108 4" xfId="3631" xr:uid="{00000000-0005-0000-0000-00005B0C0000}"/>
    <cellStyle name="20% - uthevingsfarge 5 108 5" xfId="6105" xr:uid="{00000000-0005-0000-0000-00005C0C0000}"/>
    <cellStyle name="20% - uthevingsfarge 5 108 6" xfId="8779" xr:uid="{00000000-0005-0000-0000-00005D0C0000}"/>
    <cellStyle name="20% - uthevingsfarge 5 109" xfId="866" xr:uid="{00000000-0005-0000-0000-00005E0C0000}"/>
    <cellStyle name="20% - uthevingsfarge 5 109 2" xfId="2818" xr:uid="{00000000-0005-0000-0000-00005F0C0000}"/>
    <cellStyle name="20% - uthevingsfarge 5 109 2 2" xfId="3197" xr:uid="{00000000-0005-0000-0000-0000600C0000}"/>
    <cellStyle name="20% - uthevingsfarge 5 109 2 2 2" xfId="6782" xr:uid="{00000000-0005-0000-0000-0000610C0000}"/>
    <cellStyle name="20% - uthevingsfarge 5 109 2 3" xfId="3752" xr:uid="{00000000-0005-0000-0000-0000620C0000}"/>
    <cellStyle name="20% - uthevingsfarge 5 109 2 4" xfId="6391" xr:uid="{00000000-0005-0000-0000-0000630C0000}"/>
    <cellStyle name="20% - uthevingsfarge 5 109 2 5" xfId="8782" xr:uid="{00000000-0005-0000-0000-0000640C0000}"/>
    <cellStyle name="20% - uthevingsfarge 5 109 3" xfId="3196" xr:uid="{00000000-0005-0000-0000-0000650C0000}"/>
    <cellStyle name="20% - uthevingsfarge 5 109 3 2" xfId="6781" xr:uid="{00000000-0005-0000-0000-0000660C0000}"/>
    <cellStyle name="20% - uthevingsfarge 5 109 4" xfId="3937" xr:uid="{00000000-0005-0000-0000-0000670C0000}"/>
    <cellStyle name="20% - uthevingsfarge 5 109 5" xfId="6106" xr:uid="{00000000-0005-0000-0000-0000680C0000}"/>
    <cellStyle name="20% - uthevingsfarge 5 109 6" xfId="8781" xr:uid="{00000000-0005-0000-0000-0000690C0000}"/>
    <cellStyle name="20% - uthevingsfarge 5 11" xfId="867" xr:uid="{00000000-0005-0000-0000-00006A0C0000}"/>
    <cellStyle name="20% - uthevingsfarge 5 11 2" xfId="868" xr:uid="{00000000-0005-0000-0000-00006B0C0000}"/>
    <cellStyle name="20% - uthevingsfarge 5 11 2 2" xfId="5486" xr:uid="{00000000-0005-0000-0000-00006C0C0000}"/>
    <cellStyle name="20% - uthevingsfarge 5 11 2 2 2" xfId="8119" xr:uid="{00000000-0005-0000-0000-00006D0C0000}"/>
    <cellStyle name="20% - uthevingsfarge 5 11 2 3" xfId="9585" xr:uid="{00000000-0005-0000-0000-00006E0C0000}"/>
    <cellStyle name="20% - uthevingsfarge 5 11 3" xfId="4765" xr:uid="{00000000-0005-0000-0000-00006F0C0000}"/>
    <cellStyle name="20% - uthevingsfarge 5 11 3 2" xfId="7418" xr:uid="{00000000-0005-0000-0000-0000700C0000}"/>
    <cellStyle name="20% - uthevingsfarge 5 11 4" xfId="9973" xr:uid="{00000000-0005-0000-0000-0000710C0000}"/>
    <cellStyle name="20% - uthevingsfarge 5 110" xfId="6595" xr:uid="{00000000-0005-0000-0000-0000720C0000}"/>
    <cellStyle name="20% - uthevingsfarge 5 111" xfId="8598" xr:uid="{00000000-0005-0000-0000-0000730C0000}"/>
    <cellStyle name="20% - uthevingsfarge 5 12" xfId="869" xr:uid="{00000000-0005-0000-0000-0000740C0000}"/>
    <cellStyle name="20% - uthevingsfarge 5 12 2" xfId="870" xr:uid="{00000000-0005-0000-0000-0000750C0000}"/>
    <cellStyle name="20% - uthevingsfarge 5 12 2 2" xfId="5487" xr:uid="{00000000-0005-0000-0000-0000760C0000}"/>
    <cellStyle name="20% - uthevingsfarge 5 12 2 2 2" xfId="8120" xr:uid="{00000000-0005-0000-0000-0000770C0000}"/>
    <cellStyle name="20% - uthevingsfarge 5 12 2 3" xfId="9213" xr:uid="{00000000-0005-0000-0000-0000780C0000}"/>
    <cellStyle name="20% - uthevingsfarge 5 12 3" xfId="4766" xr:uid="{00000000-0005-0000-0000-0000790C0000}"/>
    <cellStyle name="20% - uthevingsfarge 5 12 3 2" xfId="7419" xr:uid="{00000000-0005-0000-0000-00007A0C0000}"/>
    <cellStyle name="20% - uthevingsfarge 5 12 4" xfId="9212" xr:uid="{00000000-0005-0000-0000-00007B0C0000}"/>
    <cellStyle name="20% - uthevingsfarge 5 13" xfId="871" xr:uid="{00000000-0005-0000-0000-00007C0C0000}"/>
    <cellStyle name="20% - uthevingsfarge 5 13 2" xfId="872" xr:uid="{00000000-0005-0000-0000-00007D0C0000}"/>
    <cellStyle name="20% - uthevingsfarge 5 13 2 2" xfId="5488" xr:uid="{00000000-0005-0000-0000-00007E0C0000}"/>
    <cellStyle name="20% - uthevingsfarge 5 13 2 2 2" xfId="8121" xr:uid="{00000000-0005-0000-0000-00007F0C0000}"/>
    <cellStyle name="20% - uthevingsfarge 5 13 2 3" xfId="9211" xr:uid="{00000000-0005-0000-0000-0000800C0000}"/>
    <cellStyle name="20% - uthevingsfarge 5 13 3" xfId="4767" xr:uid="{00000000-0005-0000-0000-0000810C0000}"/>
    <cellStyle name="20% - uthevingsfarge 5 13 3 2" xfId="7420" xr:uid="{00000000-0005-0000-0000-0000820C0000}"/>
    <cellStyle name="20% - uthevingsfarge 5 13 4" xfId="9210" xr:uid="{00000000-0005-0000-0000-0000830C0000}"/>
    <cellStyle name="20% - uthevingsfarge 5 14" xfId="873" xr:uid="{00000000-0005-0000-0000-0000840C0000}"/>
    <cellStyle name="20% - uthevingsfarge 5 14 2" xfId="874" xr:uid="{00000000-0005-0000-0000-0000850C0000}"/>
    <cellStyle name="20% - uthevingsfarge 5 14 2 2" xfId="5489" xr:uid="{00000000-0005-0000-0000-0000860C0000}"/>
    <cellStyle name="20% - uthevingsfarge 5 14 2 2 2" xfId="8122" xr:uid="{00000000-0005-0000-0000-0000870C0000}"/>
    <cellStyle name="20% - uthevingsfarge 5 14 2 3" xfId="10719" xr:uid="{00000000-0005-0000-0000-0000880C0000}"/>
    <cellStyle name="20% - uthevingsfarge 5 14 3" xfId="4768" xr:uid="{00000000-0005-0000-0000-0000890C0000}"/>
    <cellStyle name="20% - uthevingsfarge 5 14 3 2" xfId="7421" xr:uid="{00000000-0005-0000-0000-00008A0C0000}"/>
    <cellStyle name="20% - uthevingsfarge 5 14 4" xfId="9972" xr:uid="{00000000-0005-0000-0000-00008B0C0000}"/>
    <cellStyle name="20% - uthevingsfarge 5 15" xfId="875" xr:uid="{00000000-0005-0000-0000-00008C0C0000}"/>
    <cellStyle name="20% - uthevingsfarge 5 15 2" xfId="876" xr:uid="{00000000-0005-0000-0000-00008D0C0000}"/>
    <cellStyle name="20% - uthevingsfarge 5 15 2 2" xfId="5490" xr:uid="{00000000-0005-0000-0000-00008E0C0000}"/>
    <cellStyle name="20% - uthevingsfarge 5 15 2 2 2" xfId="8123" xr:uid="{00000000-0005-0000-0000-00008F0C0000}"/>
    <cellStyle name="20% - uthevingsfarge 5 15 2 3" xfId="9971" xr:uid="{00000000-0005-0000-0000-0000900C0000}"/>
    <cellStyle name="20% - uthevingsfarge 5 15 3" xfId="4769" xr:uid="{00000000-0005-0000-0000-0000910C0000}"/>
    <cellStyle name="20% - uthevingsfarge 5 15 3 2" xfId="7422" xr:uid="{00000000-0005-0000-0000-0000920C0000}"/>
    <cellStyle name="20% - uthevingsfarge 5 15 4" xfId="9970" xr:uid="{00000000-0005-0000-0000-0000930C0000}"/>
    <cellStyle name="20% - uthevingsfarge 5 16" xfId="877" xr:uid="{00000000-0005-0000-0000-0000940C0000}"/>
    <cellStyle name="20% - uthevingsfarge 5 16 2" xfId="878" xr:uid="{00000000-0005-0000-0000-0000950C0000}"/>
    <cellStyle name="20% - uthevingsfarge 5 16 2 2" xfId="5491" xr:uid="{00000000-0005-0000-0000-0000960C0000}"/>
    <cellStyle name="20% - uthevingsfarge 5 16 2 2 2" xfId="8124" xr:uid="{00000000-0005-0000-0000-0000970C0000}"/>
    <cellStyle name="20% - uthevingsfarge 5 16 2 3" xfId="9969" xr:uid="{00000000-0005-0000-0000-0000980C0000}"/>
    <cellStyle name="20% - uthevingsfarge 5 16 3" xfId="4770" xr:uid="{00000000-0005-0000-0000-0000990C0000}"/>
    <cellStyle name="20% - uthevingsfarge 5 16 3 2" xfId="7423" xr:uid="{00000000-0005-0000-0000-00009A0C0000}"/>
    <cellStyle name="20% - uthevingsfarge 5 16 4" xfId="9968" xr:uid="{00000000-0005-0000-0000-00009B0C0000}"/>
    <cellStyle name="20% - uthevingsfarge 5 17" xfId="879" xr:uid="{00000000-0005-0000-0000-00009C0C0000}"/>
    <cellStyle name="20% - uthevingsfarge 5 17 2" xfId="880" xr:uid="{00000000-0005-0000-0000-00009D0C0000}"/>
    <cellStyle name="20% - uthevingsfarge 5 17 2 2" xfId="5492" xr:uid="{00000000-0005-0000-0000-00009E0C0000}"/>
    <cellStyle name="20% - uthevingsfarge 5 17 2 2 2" xfId="8125" xr:uid="{00000000-0005-0000-0000-00009F0C0000}"/>
    <cellStyle name="20% - uthevingsfarge 5 17 2 3" xfId="9967" xr:uid="{00000000-0005-0000-0000-0000A00C0000}"/>
    <cellStyle name="20% - uthevingsfarge 5 17 3" xfId="4771" xr:uid="{00000000-0005-0000-0000-0000A10C0000}"/>
    <cellStyle name="20% - uthevingsfarge 5 17 3 2" xfId="7424" xr:uid="{00000000-0005-0000-0000-0000A20C0000}"/>
    <cellStyle name="20% - uthevingsfarge 5 17 4" xfId="10718" xr:uid="{00000000-0005-0000-0000-0000A30C0000}"/>
    <cellStyle name="20% - uthevingsfarge 5 18" xfId="881" xr:uid="{00000000-0005-0000-0000-0000A40C0000}"/>
    <cellStyle name="20% - uthevingsfarge 5 18 2" xfId="882" xr:uid="{00000000-0005-0000-0000-0000A50C0000}"/>
    <cellStyle name="20% - uthevingsfarge 5 18 2 2" xfId="5493" xr:uid="{00000000-0005-0000-0000-0000A60C0000}"/>
    <cellStyle name="20% - uthevingsfarge 5 18 2 2 2" xfId="8126" xr:uid="{00000000-0005-0000-0000-0000A70C0000}"/>
    <cellStyle name="20% - uthevingsfarge 5 18 2 3" xfId="10717" xr:uid="{00000000-0005-0000-0000-0000A80C0000}"/>
    <cellStyle name="20% - uthevingsfarge 5 18 3" xfId="4772" xr:uid="{00000000-0005-0000-0000-0000A90C0000}"/>
    <cellStyle name="20% - uthevingsfarge 5 18 3 2" xfId="7425" xr:uid="{00000000-0005-0000-0000-0000AA0C0000}"/>
    <cellStyle name="20% - uthevingsfarge 5 18 4" xfId="9584" xr:uid="{00000000-0005-0000-0000-0000AB0C0000}"/>
    <cellStyle name="20% - uthevingsfarge 5 19" xfId="883" xr:uid="{00000000-0005-0000-0000-0000AC0C0000}"/>
    <cellStyle name="20% - uthevingsfarge 5 19 2" xfId="884" xr:uid="{00000000-0005-0000-0000-0000AD0C0000}"/>
    <cellStyle name="20% - uthevingsfarge 5 19 2 2" xfId="5494" xr:uid="{00000000-0005-0000-0000-0000AE0C0000}"/>
    <cellStyle name="20% - uthevingsfarge 5 19 2 2 2" xfId="8127" xr:uid="{00000000-0005-0000-0000-0000AF0C0000}"/>
    <cellStyle name="20% - uthevingsfarge 5 19 2 3" xfId="9197" xr:uid="{00000000-0005-0000-0000-0000B00C0000}"/>
    <cellStyle name="20% - uthevingsfarge 5 19 3" xfId="4773" xr:uid="{00000000-0005-0000-0000-0000B10C0000}"/>
    <cellStyle name="20% - uthevingsfarge 5 19 3 2" xfId="7426" xr:uid="{00000000-0005-0000-0000-0000B20C0000}"/>
    <cellStyle name="20% - uthevingsfarge 5 19 4" xfId="9208" xr:uid="{00000000-0005-0000-0000-0000B30C0000}"/>
    <cellStyle name="20% - uthevingsfarge 5 2" xfId="65" xr:uid="{00000000-0005-0000-0000-0000B40C0000}"/>
    <cellStyle name="20% - uthevingsfarge 5 2 2" xfId="885" xr:uid="{00000000-0005-0000-0000-0000B50C0000}"/>
    <cellStyle name="20% - uthevingsfarge 5 2 2 2" xfId="5495" xr:uid="{00000000-0005-0000-0000-0000B60C0000}"/>
    <cellStyle name="20% - uthevingsfarge 5 2 2 2 2" xfId="8128" xr:uid="{00000000-0005-0000-0000-0000B70C0000}"/>
    <cellStyle name="20% - uthevingsfarge 5 2 2 3" xfId="9583" xr:uid="{00000000-0005-0000-0000-0000B80C0000}"/>
    <cellStyle name="20% - uthevingsfarge 5 2 3" xfId="4774" xr:uid="{00000000-0005-0000-0000-0000B90C0000}"/>
    <cellStyle name="20% - uthevingsfarge 5 2 3 2" xfId="7427" xr:uid="{00000000-0005-0000-0000-0000BA0C0000}"/>
    <cellStyle name="20% - uthevingsfarge 5 2 4" xfId="9582" xr:uid="{00000000-0005-0000-0000-0000BB0C0000}"/>
    <cellStyle name="20% - uthevingsfarge 5 20" xfId="886" xr:uid="{00000000-0005-0000-0000-0000BC0C0000}"/>
    <cellStyle name="20% - uthevingsfarge 5 20 2" xfId="887" xr:uid="{00000000-0005-0000-0000-0000BD0C0000}"/>
    <cellStyle name="20% - uthevingsfarge 5 20 2 2" xfId="5496" xr:uid="{00000000-0005-0000-0000-0000BE0C0000}"/>
    <cellStyle name="20% - uthevingsfarge 5 20 2 2 2" xfId="8129" xr:uid="{00000000-0005-0000-0000-0000BF0C0000}"/>
    <cellStyle name="20% - uthevingsfarge 5 20 2 3" xfId="9581" xr:uid="{00000000-0005-0000-0000-0000C00C0000}"/>
    <cellStyle name="20% - uthevingsfarge 5 20 3" xfId="4775" xr:uid="{00000000-0005-0000-0000-0000C10C0000}"/>
    <cellStyle name="20% - uthevingsfarge 5 20 3 2" xfId="7428" xr:uid="{00000000-0005-0000-0000-0000C20C0000}"/>
    <cellStyle name="20% - uthevingsfarge 5 20 4" xfId="9580" xr:uid="{00000000-0005-0000-0000-0000C30C0000}"/>
    <cellStyle name="20% - uthevingsfarge 5 21" xfId="888" xr:uid="{00000000-0005-0000-0000-0000C40C0000}"/>
    <cellStyle name="20% - uthevingsfarge 5 21 2" xfId="889" xr:uid="{00000000-0005-0000-0000-0000C50C0000}"/>
    <cellStyle name="20% - uthevingsfarge 5 21 2 2" xfId="5497" xr:uid="{00000000-0005-0000-0000-0000C60C0000}"/>
    <cellStyle name="20% - uthevingsfarge 5 21 2 2 2" xfId="8130" xr:uid="{00000000-0005-0000-0000-0000C70C0000}"/>
    <cellStyle name="20% - uthevingsfarge 5 21 2 3" xfId="9966" xr:uid="{00000000-0005-0000-0000-0000C80C0000}"/>
    <cellStyle name="20% - uthevingsfarge 5 21 3" xfId="4776" xr:uid="{00000000-0005-0000-0000-0000C90C0000}"/>
    <cellStyle name="20% - uthevingsfarge 5 21 3 2" xfId="7429" xr:uid="{00000000-0005-0000-0000-0000CA0C0000}"/>
    <cellStyle name="20% - uthevingsfarge 5 21 4" xfId="9965" xr:uid="{00000000-0005-0000-0000-0000CB0C0000}"/>
    <cellStyle name="20% - uthevingsfarge 5 22" xfId="890" xr:uid="{00000000-0005-0000-0000-0000CC0C0000}"/>
    <cellStyle name="20% - uthevingsfarge 5 22 2" xfId="891" xr:uid="{00000000-0005-0000-0000-0000CD0C0000}"/>
    <cellStyle name="20% - uthevingsfarge 5 22 2 2" xfId="5498" xr:uid="{00000000-0005-0000-0000-0000CE0C0000}"/>
    <cellStyle name="20% - uthevingsfarge 5 22 2 2 2" xfId="8131" xr:uid="{00000000-0005-0000-0000-0000CF0C0000}"/>
    <cellStyle name="20% - uthevingsfarge 5 22 2 3" xfId="9964" xr:uid="{00000000-0005-0000-0000-0000D00C0000}"/>
    <cellStyle name="20% - uthevingsfarge 5 22 3" xfId="4777" xr:uid="{00000000-0005-0000-0000-0000D10C0000}"/>
    <cellStyle name="20% - uthevingsfarge 5 22 3 2" xfId="7430" xr:uid="{00000000-0005-0000-0000-0000D20C0000}"/>
    <cellStyle name="20% - uthevingsfarge 5 22 4" xfId="9963" xr:uid="{00000000-0005-0000-0000-0000D30C0000}"/>
    <cellStyle name="20% - uthevingsfarge 5 23" xfId="892" xr:uid="{00000000-0005-0000-0000-0000D40C0000}"/>
    <cellStyle name="20% - uthevingsfarge 5 23 2" xfId="893" xr:uid="{00000000-0005-0000-0000-0000D50C0000}"/>
    <cellStyle name="20% - uthevingsfarge 5 23 2 2" xfId="5499" xr:uid="{00000000-0005-0000-0000-0000D60C0000}"/>
    <cellStyle name="20% - uthevingsfarge 5 23 2 2 2" xfId="8132" xr:uid="{00000000-0005-0000-0000-0000D70C0000}"/>
    <cellStyle name="20% - uthevingsfarge 5 23 2 3" xfId="10728" xr:uid="{00000000-0005-0000-0000-0000D80C0000}"/>
    <cellStyle name="20% - uthevingsfarge 5 23 3" xfId="4778" xr:uid="{00000000-0005-0000-0000-0000D90C0000}"/>
    <cellStyle name="20% - uthevingsfarge 5 23 3 2" xfId="7431" xr:uid="{00000000-0005-0000-0000-0000DA0C0000}"/>
    <cellStyle name="20% - uthevingsfarge 5 23 4" xfId="10727" xr:uid="{00000000-0005-0000-0000-0000DB0C0000}"/>
    <cellStyle name="20% - uthevingsfarge 5 24" xfId="894" xr:uid="{00000000-0005-0000-0000-0000DC0C0000}"/>
    <cellStyle name="20% - uthevingsfarge 5 24 2" xfId="895" xr:uid="{00000000-0005-0000-0000-0000DD0C0000}"/>
    <cellStyle name="20% - uthevingsfarge 5 24 2 2" xfId="5500" xr:uid="{00000000-0005-0000-0000-0000DE0C0000}"/>
    <cellStyle name="20% - uthevingsfarge 5 24 2 2 2" xfId="8133" xr:uid="{00000000-0005-0000-0000-0000DF0C0000}"/>
    <cellStyle name="20% - uthevingsfarge 5 24 2 3" xfId="10691" xr:uid="{00000000-0005-0000-0000-0000E00C0000}"/>
    <cellStyle name="20% - uthevingsfarge 5 24 3" xfId="4779" xr:uid="{00000000-0005-0000-0000-0000E10C0000}"/>
    <cellStyle name="20% - uthevingsfarge 5 24 3 2" xfId="7432" xr:uid="{00000000-0005-0000-0000-0000E20C0000}"/>
    <cellStyle name="20% - uthevingsfarge 5 24 4" xfId="9885" xr:uid="{00000000-0005-0000-0000-0000E30C0000}"/>
    <cellStyle name="20% - uthevingsfarge 5 25" xfId="896" xr:uid="{00000000-0005-0000-0000-0000E40C0000}"/>
    <cellStyle name="20% - uthevingsfarge 5 25 2" xfId="897" xr:uid="{00000000-0005-0000-0000-0000E50C0000}"/>
    <cellStyle name="20% - uthevingsfarge 5 25 2 2" xfId="5501" xr:uid="{00000000-0005-0000-0000-0000E60C0000}"/>
    <cellStyle name="20% - uthevingsfarge 5 25 2 2 2" xfId="8134" xr:uid="{00000000-0005-0000-0000-0000E70C0000}"/>
    <cellStyle name="20% - uthevingsfarge 5 25 2 3" xfId="10325" xr:uid="{00000000-0005-0000-0000-0000E80C0000}"/>
    <cellStyle name="20% - uthevingsfarge 5 25 3" xfId="4780" xr:uid="{00000000-0005-0000-0000-0000E90C0000}"/>
    <cellStyle name="20% - uthevingsfarge 5 25 3 2" xfId="7433" xr:uid="{00000000-0005-0000-0000-0000EA0C0000}"/>
    <cellStyle name="20% - uthevingsfarge 5 25 4" xfId="10419" xr:uid="{00000000-0005-0000-0000-0000EB0C0000}"/>
    <cellStyle name="20% - uthevingsfarge 5 26" xfId="898" xr:uid="{00000000-0005-0000-0000-0000EC0C0000}"/>
    <cellStyle name="20% - uthevingsfarge 5 26 2" xfId="899" xr:uid="{00000000-0005-0000-0000-0000ED0C0000}"/>
    <cellStyle name="20% - uthevingsfarge 5 26 2 2" xfId="5502" xr:uid="{00000000-0005-0000-0000-0000EE0C0000}"/>
    <cellStyle name="20% - uthevingsfarge 5 26 2 2 2" xfId="8135" xr:uid="{00000000-0005-0000-0000-0000EF0C0000}"/>
    <cellStyle name="20% - uthevingsfarge 5 26 2 3" xfId="10690" xr:uid="{00000000-0005-0000-0000-0000F00C0000}"/>
    <cellStyle name="20% - uthevingsfarge 5 26 3" xfId="4781" xr:uid="{00000000-0005-0000-0000-0000F10C0000}"/>
    <cellStyle name="20% - uthevingsfarge 5 26 3 2" xfId="7434" xr:uid="{00000000-0005-0000-0000-0000F20C0000}"/>
    <cellStyle name="20% - uthevingsfarge 5 26 4" xfId="9886" xr:uid="{00000000-0005-0000-0000-0000F30C0000}"/>
    <cellStyle name="20% - uthevingsfarge 5 27" xfId="900" xr:uid="{00000000-0005-0000-0000-0000F40C0000}"/>
    <cellStyle name="20% - uthevingsfarge 5 27 2" xfId="901" xr:uid="{00000000-0005-0000-0000-0000F50C0000}"/>
    <cellStyle name="20% - uthevingsfarge 5 27 2 2" xfId="5503" xr:uid="{00000000-0005-0000-0000-0000F60C0000}"/>
    <cellStyle name="20% - uthevingsfarge 5 27 2 2 2" xfId="8136" xr:uid="{00000000-0005-0000-0000-0000F70C0000}"/>
    <cellStyle name="20% - uthevingsfarge 5 27 2 3" xfId="10324" xr:uid="{00000000-0005-0000-0000-0000F80C0000}"/>
    <cellStyle name="20% - uthevingsfarge 5 27 3" xfId="4782" xr:uid="{00000000-0005-0000-0000-0000F90C0000}"/>
    <cellStyle name="20% - uthevingsfarge 5 27 3 2" xfId="7435" xr:uid="{00000000-0005-0000-0000-0000FA0C0000}"/>
    <cellStyle name="20% - uthevingsfarge 5 27 4" xfId="10418" xr:uid="{00000000-0005-0000-0000-0000FB0C0000}"/>
    <cellStyle name="20% - uthevingsfarge 5 28" xfId="902" xr:uid="{00000000-0005-0000-0000-0000FC0C0000}"/>
    <cellStyle name="20% - uthevingsfarge 5 28 2" xfId="903" xr:uid="{00000000-0005-0000-0000-0000FD0C0000}"/>
    <cellStyle name="20% - uthevingsfarge 5 28 2 2" xfId="5504" xr:uid="{00000000-0005-0000-0000-0000FE0C0000}"/>
    <cellStyle name="20% - uthevingsfarge 5 28 2 2 2" xfId="8137" xr:uid="{00000000-0005-0000-0000-0000FF0C0000}"/>
    <cellStyle name="20% - uthevingsfarge 5 28 2 3" xfId="10689" xr:uid="{00000000-0005-0000-0000-0000000D0000}"/>
    <cellStyle name="20% - uthevingsfarge 5 28 3" xfId="4783" xr:uid="{00000000-0005-0000-0000-0000010D0000}"/>
    <cellStyle name="20% - uthevingsfarge 5 28 3 2" xfId="7436" xr:uid="{00000000-0005-0000-0000-0000020D0000}"/>
    <cellStyle name="20% - uthevingsfarge 5 28 4" xfId="9887" xr:uid="{00000000-0005-0000-0000-0000030D0000}"/>
    <cellStyle name="20% - uthevingsfarge 5 29" xfId="904" xr:uid="{00000000-0005-0000-0000-0000040D0000}"/>
    <cellStyle name="20% - uthevingsfarge 5 29 2" xfId="905" xr:uid="{00000000-0005-0000-0000-0000050D0000}"/>
    <cellStyle name="20% - uthevingsfarge 5 29 2 2" xfId="5505" xr:uid="{00000000-0005-0000-0000-0000060D0000}"/>
    <cellStyle name="20% - uthevingsfarge 5 29 2 2 2" xfId="8138" xr:uid="{00000000-0005-0000-0000-0000070D0000}"/>
    <cellStyle name="20% - uthevingsfarge 5 29 2 3" xfId="10323" xr:uid="{00000000-0005-0000-0000-0000080D0000}"/>
    <cellStyle name="20% - uthevingsfarge 5 29 3" xfId="4784" xr:uid="{00000000-0005-0000-0000-0000090D0000}"/>
    <cellStyle name="20% - uthevingsfarge 5 29 3 2" xfId="7437" xr:uid="{00000000-0005-0000-0000-00000A0D0000}"/>
    <cellStyle name="20% - uthevingsfarge 5 29 4" xfId="10417" xr:uid="{00000000-0005-0000-0000-00000B0D0000}"/>
    <cellStyle name="20% - uthevingsfarge 5 3" xfId="906" xr:uid="{00000000-0005-0000-0000-00000C0D0000}"/>
    <cellStyle name="20% - uthevingsfarge 5 3 2" xfId="907" xr:uid="{00000000-0005-0000-0000-00000D0D0000}"/>
    <cellStyle name="20% - uthevingsfarge 5 3 2 2" xfId="5506" xr:uid="{00000000-0005-0000-0000-00000E0D0000}"/>
    <cellStyle name="20% - uthevingsfarge 5 3 2 2 2" xfId="8139" xr:uid="{00000000-0005-0000-0000-00000F0D0000}"/>
    <cellStyle name="20% - uthevingsfarge 5 3 2 3" xfId="10688" xr:uid="{00000000-0005-0000-0000-0000100D0000}"/>
    <cellStyle name="20% - uthevingsfarge 5 3 3" xfId="4785" xr:uid="{00000000-0005-0000-0000-0000110D0000}"/>
    <cellStyle name="20% - uthevingsfarge 5 3 3 2" xfId="7438" xr:uid="{00000000-0005-0000-0000-0000120D0000}"/>
    <cellStyle name="20% - uthevingsfarge 5 3 4" xfId="9888" xr:uid="{00000000-0005-0000-0000-0000130D0000}"/>
    <cellStyle name="20% - uthevingsfarge 5 30" xfId="908" xr:uid="{00000000-0005-0000-0000-0000140D0000}"/>
    <cellStyle name="20% - uthevingsfarge 5 30 2" xfId="909" xr:uid="{00000000-0005-0000-0000-0000150D0000}"/>
    <cellStyle name="20% - uthevingsfarge 5 30 2 2" xfId="5507" xr:uid="{00000000-0005-0000-0000-0000160D0000}"/>
    <cellStyle name="20% - uthevingsfarge 5 30 2 2 2" xfId="8140" xr:uid="{00000000-0005-0000-0000-0000170D0000}"/>
    <cellStyle name="20% - uthevingsfarge 5 30 2 3" xfId="10322" xr:uid="{00000000-0005-0000-0000-0000180D0000}"/>
    <cellStyle name="20% - uthevingsfarge 5 30 3" xfId="4786" xr:uid="{00000000-0005-0000-0000-0000190D0000}"/>
    <cellStyle name="20% - uthevingsfarge 5 30 3 2" xfId="7439" xr:uid="{00000000-0005-0000-0000-00001A0D0000}"/>
    <cellStyle name="20% - uthevingsfarge 5 30 4" xfId="10416" xr:uid="{00000000-0005-0000-0000-00001B0D0000}"/>
    <cellStyle name="20% - uthevingsfarge 5 31" xfId="910" xr:uid="{00000000-0005-0000-0000-00001C0D0000}"/>
    <cellStyle name="20% - uthevingsfarge 5 31 2" xfId="911" xr:uid="{00000000-0005-0000-0000-00001D0D0000}"/>
    <cellStyle name="20% - uthevingsfarge 5 31 2 2" xfId="5508" xr:uid="{00000000-0005-0000-0000-00001E0D0000}"/>
    <cellStyle name="20% - uthevingsfarge 5 31 2 2 2" xfId="8141" xr:uid="{00000000-0005-0000-0000-00001F0D0000}"/>
    <cellStyle name="20% - uthevingsfarge 5 31 2 3" xfId="10687" xr:uid="{00000000-0005-0000-0000-0000200D0000}"/>
    <cellStyle name="20% - uthevingsfarge 5 31 3" xfId="4787" xr:uid="{00000000-0005-0000-0000-0000210D0000}"/>
    <cellStyle name="20% - uthevingsfarge 5 31 3 2" xfId="7440" xr:uid="{00000000-0005-0000-0000-0000220D0000}"/>
    <cellStyle name="20% - uthevingsfarge 5 31 4" xfId="9889" xr:uid="{00000000-0005-0000-0000-0000230D0000}"/>
    <cellStyle name="20% - uthevingsfarge 5 32" xfId="912" xr:uid="{00000000-0005-0000-0000-0000240D0000}"/>
    <cellStyle name="20% - uthevingsfarge 5 32 2" xfId="913" xr:uid="{00000000-0005-0000-0000-0000250D0000}"/>
    <cellStyle name="20% - uthevingsfarge 5 32 2 2" xfId="5509" xr:uid="{00000000-0005-0000-0000-0000260D0000}"/>
    <cellStyle name="20% - uthevingsfarge 5 32 2 2 2" xfId="8142" xr:uid="{00000000-0005-0000-0000-0000270D0000}"/>
    <cellStyle name="20% - uthevingsfarge 5 32 2 3" xfId="10321" xr:uid="{00000000-0005-0000-0000-0000280D0000}"/>
    <cellStyle name="20% - uthevingsfarge 5 32 3" xfId="4788" xr:uid="{00000000-0005-0000-0000-0000290D0000}"/>
    <cellStyle name="20% - uthevingsfarge 5 32 3 2" xfId="7441" xr:uid="{00000000-0005-0000-0000-00002A0D0000}"/>
    <cellStyle name="20% - uthevingsfarge 5 32 4" xfId="10415" xr:uid="{00000000-0005-0000-0000-00002B0D0000}"/>
    <cellStyle name="20% - uthevingsfarge 5 33" xfId="914" xr:uid="{00000000-0005-0000-0000-00002C0D0000}"/>
    <cellStyle name="20% - uthevingsfarge 5 33 2" xfId="915" xr:uid="{00000000-0005-0000-0000-00002D0D0000}"/>
    <cellStyle name="20% - uthevingsfarge 5 33 2 2" xfId="5510" xr:uid="{00000000-0005-0000-0000-00002E0D0000}"/>
    <cellStyle name="20% - uthevingsfarge 5 33 2 2 2" xfId="8143" xr:uid="{00000000-0005-0000-0000-00002F0D0000}"/>
    <cellStyle name="20% - uthevingsfarge 5 33 2 3" xfId="10686" xr:uid="{00000000-0005-0000-0000-0000300D0000}"/>
    <cellStyle name="20% - uthevingsfarge 5 33 3" xfId="4789" xr:uid="{00000000-0005-0000-0000-0000310D0000}"/>
    <cellStyle name="20% - uthevingsfarge 5 33 3 2" xfId="7442" xr:uid="{00000000-0005-0000-0000-0000320D0000}"/>
    <cellStyle name="20% - uthevingsfarge 5 33 4" xfId="9890" xr:uid="{00000000-0005-0000-0000-0000330D0000}"/>
    <cellStyle name="20% - uthevingsfarge 5 34" xfId="916" xr:uid="{00000000-0005-0000-0000-0000340D0000}"/>
    <cellStyle name="20% - uthevingsfarge 5 34 2" xfId="917" xr:uid="{00000000-0005-0000-0000-0000350D0000}"/>
    <cellStyle name="20% - uthevingsfarge 5 34 2 2" xfId="5511" xr:uid="{00000000-0005-0000-0000-0000360D0000}"/>
    <cellStyle name="20% - uthevingsfarge 5 34 2 2 2" xfId="8144" xr:uid="{00000000-0005-0000-0000-0000370D0000}"/>
    <cellStyle name="20% - uthevingsfarge 5 34 2 3" xfId="10320" xr:uid="{00000000-0005-0000-0000-0000380D0000}"/>
    <cellStyle name="20% - uthevingsfarge 5 34 3" xfId="4790" xr:uid="{00000000-0005-0000-0000-0000390D0000}"/>
    <cellStyle name="20% - uthevingsfarge 5 34 3 2" xfId="7443" xr:uid="{00000000-0005-0000-0000-00003A0D0000}"/>
    <cellStyle name="20% - uthevingsfarge 5 34 4" xfId="10414" xr:uid="{00000000-0005-0000-0000-00003B0D0000}"/>
    <cellStyle name="20% - uthevingsfarge 5 35" xfId="918" xr:uid="{00000000-0005-0000-0000-00003C0D0000}"/>
    <cellStyle name="20% - uthevingsfarge 5 35 2" xfId="919" xr:uid="{00000000-0005-0000-0000-00003D0D0000}"/>
    <cellStyle name="20% - uthevingsfarge 5 35 2 2" xfId="5512" xr:uid="{00000000-0005-0000-0000-00003E0D0000}"/>
    <cellStyle name="20% - uthevingsfarge 5 35 2 2 2" xfId="8145" xr:uid="{00000000-0005-0000-0000-00003F0D0000}"/>
    <cellStyle name="20% - uthevingsfarge 5 35 2 3" xfId="10685" xr:uid="{00000000-0005-0000-0000-0000400D0000}"/>
    <cellStyle name="20% - uthevingsfarge 5 35 3" xfId="4791" xr:uid="{00000000-0005-0000-0000-0000410D0000}"/>
    <cellStyle name="20% - uthevingsfarge 5 35 3 2" xfId="7444" xr:uid="{00000000-0005-0000-0000-0000420D0000}"/>
    <cellStyle name="20% - uthevingsfarge 5 35 4" xfId="9891" xr:uid="{00000000-0005-0000-0000-0000430D0000}"/>
    <cellStyle name="20% - uthevingsfarge 5 36" xfId="920" xr:uid="{00000000-0005-0000-0000-0000440D0000}"/>
    <cellStyle name="20% - uthevingsfarge 5 36 2" xfId="921" xr:uid="{00000000-0005-0000-0000-0000450D0000}"/>
    <cellStyle name="20% - uthevingsfarge 5 36 2 2" xfId="5513" xr:uid="{00000000-0005-0000-0000-0000460D0000}"/>
    <cellStyle name="20% - uthevingsfarge 5 36 2 2 2" xfId="8146" xr:uid="{00000000-0005-0000-0000-0000470D0000}"/>
    <cellStyle name="20% - uthevingsfarge 5 36 2 3" xfId="10319" xr:uid="{00000000-0005-0000-0000-0000480D0000}"/>
    <cellStyle name="20% - uthevingsfarge 5 36 3" xfId="4792" xr:uid="{00000000-0005-0000-0000-0000490D0000}"/>
    <cellStyle name="20% - uthevingsfarge 5 36 3 2" xfId="7445" xr:uid="{00000000-0005-0000-0000-00004A0D0000}"/>
    <cellStyle name="20% - uthevingsfarge 5 36 4" xfId="10413" xr:uid="{00000000-0005-0000-0000-00004B0D0000}"/>
    <cellStyle name="20% - uthevingsfarge 5 37" xfId="922" xr:uid="{00000000-0005-0000-0000-00004C0D0000}"/>
    <cellStyle name="20% - uthevingsfarge 5 37 2" xfId="923" xr:uid="{00000000-0005-0000-0000-00004D0D0000}"/>
    <cellStyle name="20% - uthevingsfarge 5 37 2 2" xfId="5514" xr:uid="{00000000-0005-0000-0000-00004E0D0000}"/>
    <cellStyle name="20% - uthevingsfarge 5 37 2 2 2" xfId="8147" xr:uid="{00000000-0005-0000-0000-00004F0D0000}"/>
    <cellStyle name="20% - uthevingsfarge 5 37 2 3" xfId="10684" xr:uid="{00000000-0005-0000-0000-0000500D0000}"/>
    <cellStyle name="20% - uthevingsfarge 5 37 3" xfId="4793" xr:uid="{00000000-0005-0000-0000-0000510D0000}"/>
    <cellStyle name="20% - uthevingsfarge 5 37 3 2" xfId="7446" xr:uid="{00000000-0005-0000-0000-0000520D0000}"/>
    <cellStyle name="20% - uthevingsfarge 5 37 4" xfId="9892" xr:uid="{00000000-0005-0000-0000-0000530D0000}"/>
    <cellStyle name="20% - uthevingsfarge 5 38" xfId="924" xr:uid="{00000000-0005-0000-0000-0000540D0000}"/>
    <cellStyle name="20% - uthevingsfarge 5 38 2" xfId="925" xr:uid="{00000000-0005-0000-0000-0000550D0000}"/>
    <cellStyle name="20% - uthevingsfarge 5 38 2 2" xfId="5515" xr:uid="{00000000-0005-0000-0000-0000560D0000}"/>
    <cellStyle name="20% - uthevingsfarge 5 38 2 2 2" xfId="8148" xr:uid="{00000000-0005-0000-0000-0000570D0000}"/>
    <cellStyle name="20% - uthevingsfarge 5 38 2 3" xfId="10318" xr:uid="{00000000-0005-0000-0000-0000580D0000}"/>
    <cellStyle name="20% - uthevingsfarge 5 38 3" xfId="4794" xr:uid="{00000000-0005-0000-0000-0000590D0000}"/>
    <cellStyle name="20% - uthevingsfarge 5 38 3 2" xfId="7447" xr:uid="{00000000-0005-0000-0000-00005A0D0000}"/>
    <cellStyle name="20% - uthevingsfarge 5 38 4" xfId="10412" xr:uid="{00000000-0005-0000-0000-00005B0D0000}"/>
    <cellStyle name="20% - uthevingsfarge 5 39" xfId="926" xr:uid="{00000000-0005-0000-0000-00005C0D0000}"/>
    <cellStyle name="20% - uthevingsfarge 5 39 2" xfId="927" xr:uid="{00000000-0005-0000-0000-00005D0D0000}"/>
    <cellStyle name="20% - uthevingsfarge 5 39 2 2" xfId="5516" xr:uid="{00000000-0005-0000-0000-00005E0D0000}"/>
    <cellStyle name="20% - uthevingsfarge 5 39 2 2 2" xfId="8149" xr:uid="{00000000-0005-0000-0000-00005F0D0000}"/>
    <cellStyle name="20% - uthevingsfarge 5 39 2 3" xfId="10683" xr:uid="{00000000-0005-0000-0000-0000600D0000}"/>
    <cellStyle name="20% - uthevingsfarge 5 39 3" xfId="4795" xr:uid="{00000000-0005-0000-0000-0000610D0000}"/>
    <cellStyle name="20% - uthevingsfarge 5 39 3 2" xfId="7448" xr:uid="{00000000-0005-0000-0000-0000620D0000}"/>
    <cellStyle name="20% - uthevingsfarge 5 39 4" xfId="9893" xr:uid="{00000000-0005-0000-0000-0000630D0000}"/>
    <cellStyle name="20% - uthevingsfarge 5 4" xfId="928" xr:uid="{00000000-0005-0000-0000-0000640D0000}"/>
    <cellStyle name="20% - uthevingsfarge 5 4 2" xfId="929" xr:uid="{00000000-0005-0000-0000-0000650D0000}"/>
    <cellStyle name="20% - uthevingsfarge 5 4 2 2" xfId="5517" xr:uid="{00000000-0005-0000-0000-0000660D0000}"/>
    <cellStyle name="20% - uthevingsfarge 5 4 2 2 2" xfId="8150" xr:uid="{00000000-0005-0000-0000-0000670D0000}"/>
    <cellStyle name="20% - uthevingsfarge 5 4 2 3" xfId="10317" xr:uid="{00000000-0005-0000-0000-0000680D0000}"/>
    <cellStyle name="20% - uthevingsfarge 5 4 3" xfId="4796" xr:uid="{00000000-0005-0000-0000-0000690D0000}"/>
    <cellStyle name="20% - uthevingsfarge 5 4 3 2" xfId="7449" xr:uid="{00000000-0005-0000-0000-00006A0D0000}"/>
    <cellStyle name="20% - uthevingsfarge 5 4 4" xfId="10411" xr:uid="{00000000-0005-0000-0000-00006B0D0000}"/>
    <cellStyle name="20% - uthevingsfarge 5 40" xfId="930" xr:uid="{00000000-0005-0000-0000-00006C0D0000}"/>
    <cellStyle name="20% - uthevingsfarge 5 40 2" xfId="931" xr:uid="{00000000-0005-0000-0000-00006D0D0000}"/>
    <cellStyle name="20% - uthevingsfarge 5 40 2 2" xfId="5518" xr:uid="{00000000-0005-0000-0000-00006E0D0000}"/>
    <cellStyle name="20% - uthevingsfarge 5 40 2 2 2" xfId="8151" xr:uid="{00000000-0005-0000-0000-00006F0D0000}"/>
    <cellStyle name="20% - uthevingsfarge 5 40 2 3" xfId="10682" xr:uid="{00000000-0005-0000-0000-0000700D0000}"/>
    <cellStyle name="20% - uthevingsfarge 5 40 3" xfId="4797" xr:uid="{00000000-0005-0000-0000-0000710D0000}"/>
    <cellStyle name="20% - uthevingsfarge 5 40 3 2" xfId="7450" xr:uid="{00000000-0005-0000-0000-0000720D0000}"/>
    <cellStyle name="20% - uthevingsfarge 5 40 4" xfId="9894" xr:uid="{00000000-0005-0000-0000-0000730D0000}"/>
    <cellStyle name="20% - uthevingsfarge 5 41" xfId="932" xr:uid="{00000000-0005-0000-0000-0000740D0000}"/>
    <cellStyle name="20% - uthevingsfarge 5 41 2" xfId="933" xr:uid="{00000000-0005-0000-0000-0000750D0000}"/>
    <cellStyle name="20% - uthevingsfarge 5 41 2 2" xfId="5519" xr:uid="{00000000-0005-0000-0000-0000760D0000}"/>
    <cellStyle name="20% - uthevingsfarge 5 41 2 2 2" xfId="8152" xr:uid="{00000000-0005-0000-0000-0000770D0000}"/>
    <cellStyle name="20% - uthevingsfarge 5 41 2 3" xfId="10316" xr:uid="{00000000-0005-0000-0000-0000780D0000}"/>
    <cellStyle name="20% - uthevingsfarge 5 41 3" xfId="4798" xr:uid="{00000000-0005-0000-0000-0000790D0000}"/>
    <cellStyle name="20% - uthevingsfarge 5 41 3 2" xfId="7451" xr:uid="{00000000-0005-0000-0000-00007A0D0000}"/>
    <cellStyle name="20% - uthevingsfarge 5 41 4" xfId="10410" xr:uid="{00000000-0005-0000-0000-00007B0D0000}"/>
    <cellStyle name="20% - uthevingsfarge 5 42" xfId="934" xr:uid="{00000000-0005-0000-0000-00007C0D0000}"/>
    <cellStyle name="20% - uthevingsfarge 5 42 2" xfId="935" xr:uid="{00000000-0005-0000-0000-00007D0D0000}"/>
    <cellStyle name="20% - uthevingsfarge 5 42 2 2" xfId="5520" xr:uid="{00000000-0005-0000-0000-00007E0D0000}"/>
    <cellStyle name="20% - uthevingsfarge 5 42 2 2 2" xfId="8153" xr:uid="{00000000-0005-0000-0000-00007F0D0000}"/>
    <cellStyle name="20% - uthevingsfarge 5 42 2 3" xfId="10551" xr:uid="{00000000-0005-0000-0000-0000800D0000}"/>
    <cellStyle name="20% - uthevingsfarge 5 42 3" xfId="4799" xr:uid="{00000000-0005-0000-0000-0000810D0000}"/>
    <cellStyle name="20% - uthevingsfarge 5 42 3 2" xfId="7452" xr:uid="{00000000-0005-0000-0000-0000820D0000}"/>
    <cellStyle name="20% - uthevingsfarge 5 42 4" xfId="10647" xr:uid="{00000000-0005-0000-0000-0000830D0000}"/>
    <cellStyle name="20% - uthevingsfarge 5 43" xfId="936" xr:uid="{00000000-0005-0000-0000-0000840D0000}"/>
    <cellStyle name="20% - uthevingsfarge 5 43 2" xfId="937" xr:uid="{00000000-0005-0000-0000-0000850D0000}"/>
    <cellStyle name="20% - uthevingsfarge 5 43 2 2" xfId="5521" xr:uid="{00000000-0005-0000-0000-0000860D0000}"/>
    <cellStyle name="20% - uthevingsfarge 5 43 2 2 2" xfId="8154" xr:uid="{00000000-0005-0000-0000-0000870D0000}"/>
    <cellStyle name="20% - uthevingsfarge 5 43 2 3" xfId="9579" xr:uid="{00000000-0005-0000-0000-0000880D0000}"/>
    <cellStyle name="20% - uthevingsfarge 5 43 3" xfId="4800" xr:uid="{00000000-0005-0000-0000-0000890D0000}"/>
    <cellStyle name="20% - uthevingsfarge 5 43 3 2" xfId="7453" xr:uid="{00000000-0005-0000-0000-00008A0D0000}"/>
    <cellStyle name="20% - uthevingsfarge 5 43 4" xfId="9578" xr:uid="{00000000-0005-0000-0000-00008B0D0000}"/>
    <cellStyle name="20% - uthevingsfarge 5 44" xfId="938" xr:uid="{00000000-0005-0000-0000-00008C0D0000}"/>
    <cellStyle name="20% - uthevingsfarge 5 44 2" xfId="939" xr:uid="{00000000-0005-0000-0000-00008D0D0000}"/>
    <cellStyle name="20% - uthevingsfarge 5 44 2 2" xfId="5522" xr:uid="{00000000-0005-0000-0000-00008E0D0000}"/>
    <cellStyle name="20% - uthevingsfarge 5 44 2 2 2" xfId="8155" xr:uid="{00000000-0005-0000-0000-00008F0D0000}"/>
    <cellStyle name="20% - uthevingsfarge 5 44 2 3" xfId="9577" xr:uid="{00000000-0005-0000-0000-0000900D0000}"/>
    <cellStyle name="20% - uthevingsfarge 5 44 3" xfId="4801" xr:uid="{00000000-0005-0000-0000-0000910D0000}"/>
    <cellStyle name="20% - uthevingsfarge 5 44 3 2" xfId="7454" xr:uid="{00000000-0005-0000-0000-0000920D0000}"/>
    <cellStyle name="20% - uthevingsfarge 5 44 4" xfId="9576" xr:uid="{00000000-0005-0000-0000-0000930D0000}"/>
    <cellStyle name="20% - uthevingsfarge 5 45" xfId="940" xr:uid="{00000000-0005-0000-0000-0000940D0000}"/>
    <cellStyle name="20% - uthevingsfarge 5 45 2" xfId="941" xr:uid="{00000000-0005-0000-0000-0000950D0000}"/>
    <cellStyle name="20% - uthevingsfarge 5 45 2 2" xfId="5523" xr:uid="{00000000-0005-0000-0000-0000960D0000}"/>
    <cellStyle name="20% - uthevingsfarge 5 45 2 2 2" xfId="8156" xr:uid="{00000000-0005-0000-0000-0000970D0000}"/>
    <cellStyle name="20% - uthevingsfarge 5 45 2 3" xfId="10646" xr:uid="{00000000-0005-0000-0000-0000980D0000}"/>
    <cellStyle name="20% - uthevingsfarge 5 45 3" xfId="4802" xr:uid="{00000000-0005-0000-0000-0000990D0000}"/>
    <cellStyle name="20% - uthevingsfarge 5 45 3 2" xfId="7455" xr:uid="{00000000-0005-0000-0000-00009A0D0000}"/>
    <cellStyle name="20% - uthevingsfarge 5 45 4" xfId="9575" xr:uid="{00000000-0005-0000-0000-00009B0D0000}"/>
    <cellStyle name="20% - uthevingsfarge 5 46" xfId="942" xr:uid="{00000000-0005-0000-0000-00009C0D0000}"/>
    <cellStyle name="20% - uthevingsfarge 5 46 2" xfId="943" xr:uid="{00000000-0005-0000-0000-00009D0D0000}"/>
    <cellStyle name="20% - uthevingsfarge 5 46 2 2" xfId="5524" xr:uid="{00000000-0005-0000-0000-00009E0D0000}"/>
    <cellStyle name="20% - uthevingsfarge 5 46 2 2 2" xfId="8157" xr:uid="{00000000-0005-0000-0000-00009F0D0000}"/>
    <cellStyle name="20% - uthevingsfarge 5 46 2 3" xfId="9574" xr:uid="{00000000-0005-0000-0000-0000A00D0000}"/>
    <cellStyle name="20% - uthevingsfarge 5 46 3" xfId="4803" xr:uid="{00000000-0005-0000-0000-0000A10D0000}"/>
    <cellStyle name="20% - uthevingsfarge 5 46 3 2" xfId="7456" xr:uid="{00000000-0005-0000-0000-0000A20D0000}"/>
    <cellStyle name="20% - uthevingsfarge 5 46 4" xfId="9573" xr:uid="{00000000-0005-0000-0000-0000A30D0000}"/>
    <cellStyle name="20% - uthevingsfarge 5 47" xfId="944" xr:uid="{00000000-0005-0000-0000-0000A40D0000}"/>
    <cellStyle name="20% - uthevingsfarge 5 47 2" xfId="945" xr:uid="{00000000-0005-0000-0000-0000A50D0000}"/>
    <cellStyle name="20% - uthevingsfarge 5 47 2 2" xfId="5525" xr:uid="{00000000-0005-0000-0000-0000A60D0000}"/>
    <cellStyle name="20% - uthevingsfarge 5 47 2 2 2" xfId="8158" xr:uid="{00000000-0005-0000-0000-0000A70D0000}"/>
    <cellStyle name="20% - uthevingsfarge 5 47 2 3" xfId="9572" xr:uid="{00000000-0005-0000-0000-0000A80D0000}"/>
    <cellStyle name="20% - uthevingsfarge 5 47 3" xfId="4804" xr:uid="{00000000-0005-0000-0000-0000A90D0000}"/>
    <cellStyle name="20% - uthevingsfarge 5 47 3 2" xfId="7457" xr:uid="{00000000-0005-0000-0000-0000AA0D0000}"/>
    <cellStyle name="20% - uthevingsfarge 5 47 4" xfId="9571" xr:uid="{00000000-0005-0000-0000-0000AB0D0000}"/>
    <cellStyle name="20% - uthevingsfarge 5 48" xfId="946" xr:uid="{00000000-0005-0000-0000-0000AC0D0000}"/>
    <cellStyle name="20% - uthevingsfarge 5 48 2" xfId="947" xr:uid="{00000000-0005-0000-0000-0000AD0D0000}"/>
    <cellStyle name="20% - uthevingsfarge 5 48 2 2" xfId="5526" xr:uid="{00000000-0005-0000-0000-0000AE0D0000}"/>
    <cellStyle name="20% - uthevingsfarge 5 48 2 2 2" xfId="8159" xr:uid="{00000000-0005-0000-0000-0000AF0D0000}"/>
    <cellStyle name="20% - uthevingsfarge 5 48 2 3" xfId="9570" xr:uid="{00000000-0005-0000-0000-0000B00D0000}"/>
    <cellStyle name="20% - uthevingsfarge 5 48 3" xfId="4805" xr:uid="{00000000-0005-0000-0000-0000B10D0000}"/>
    <cellStyle name="20% - uthevingsfarge 5 48 3 2" xfId="7458" xr:uid="{00000000-0005-0000-0000-0000B20D0000}"/>
    <cellStyle name="20% - uthevingsfarge 5 48 4" xfId="9569" xr:uid="{00000000-0005-0000-0000-0000B30D0000}"/>
    <cellStyle name="20% - uthevingsfarge 5 49" xfId="948" xr:uid="{00000000-0005-0000-0000-0000B40D0000}"/>
    <cellStyle name="20% - uthevingsfarge 5 49 2" xfId="949" xr:uid="{00000000-0005-0000-0000-0000B50D0000}"/>
    <cellStyle name="20% - uthevingsfarge 5 49 2 2" xfId="5527" xr:uid="{00000000-0005-0000-0000-0000B60D0000}"/>
    <cellStyle name="20% - uthevingsfarge 5 49 2 2 2" xfId="8160" xr:uid="{00000000-0005-0000-0000-0000B70D0000}"/>
    <cellStyle name="20% - uthevingsfarge 5 49 2 3" xfId="10238" xr:uid="{00000000-0005-0000-0000-0000B80D0000}"/>
    <cellStyle name="20% - uthevingsfarge 5 49 3" xfId="4806" xr:uid="{00000000-0005-0000-0000-0000B90D0000}"/>
    <cellStyle name="20% - uthevingsfarge 5 49 3 2" xfId="7459" xr:uid="{00000000-0005-0000-0000-0000BA0D0000}"/>
    <cellStyle name="20% - uthevingsfarge 5 49 4" xfId="9568" xr:uid="{00000000-0005-0000-0000-0000BB0D0000}"/>
    <cellStyle name="20% - uthevingsfarge 5 5" xfId="950" xr:uid="{00000000-0005-0000-0000-0000BC0D0000}"/>
    <cellStyle name="20% - uthevingsfarge 5 5 2" xfId="951" xr:uid="{00000000-0005-0000-0000-0000BD0D0000}"/>
    <cellStyle name="20% - uthevingsfarge 5 5 2 2" xfId="5528" xr:uid="{00000000-0005-0000-0000-0000BE0D0000}"/>
    <cellStyle name="20% - uthevingsfarge 5 5 2 2 2" xfId="8161" xr:uid="{00000000-0005-0000-0000-0000BF0D0000}"/>
    <cellStyle name="20% - uthevingsfarge 5 5 2 3" xfId="9567" xr:uid="{00000000-0005-0000-0000-0000C00D0000}"/>
    <cellStyle name="20% - uthevingsfarge 5 5 3" xfId="4807" xr:uid="{00000000-0005-0000-0000-0000C10D0000}"/>
    <cellStyle name="20% - uthevingsfarge 5 5 3 2" xfId="7460" xr:uid="{00000000-0005-0000-0000-0000C20D0000}"/>
    <cellStyle name="20% - uthevingsfarge 5 5 4" xfId="9566" xr:uid="{00000000-0005-0000-0000-0000C30D0000}"/>
    <cellStyle name="20% - uthevingsfarge 5 50" xfId="952" xr:uid="{00000000-0005-0000-0000-0000C40D0000}"/>
    <cellStyle name="20% - uthevingsfarge 5 50 2" xfId="953" xr:uid="{00000000-0005-0000-0000-0000C50D0000}"/>
    <cellStyle name="20% - uthevingsfarge 5 50 2 2" xfId="5529" xr:uid="{00000000-0005-0000-0000-0000C60D0000}"/>
    <cellStyle name="20% - uthevingsfarge 5 50 2 2 2" xfId="8162" xr:uid="{00000000-0005-0000-0000-0000C70D0000}"/>
    <cellStyle name="20% - uthevingsfarge 5 50 2 3" xfId="9565" xr:uid="{00000000-0005-0000-0000-0000C80D0000}"/>
    <cellStyle name="20% - uthevingsfarge 5 50 3" xfId="4808" xr:uid="{00000000-0005-0000-0000-0000C90D0000}"/>
    <cellStyle name="20% - uthevingsfarge 5 50 3 2" xfId="7461" xr:uid="{00000000-0005-0000-0000-0000CA0D0000}"/>
    <cellStyle name="20% - uthevingsfarge 5 50 4" xfId="9564" xr:uid="{00000000-0005-0000-0000-0000CB0D0000}"/>
    <cellStyle name="20% - uthevingsfarge 5 51" xfId="954" xr:uid="{00000000-0005-0000-0000-0000CC0D0000}"/>
    <cellStyle name="20% - uthevingsfarge 5 51 2" xfId="955" xr:uid="{00000000-0005-0000-0000-0000CD0D0000}"/>
    <cellStyle name="20% - uthevingsfarge 5 51 2 2" xfId="5530" xr:uid="{00000000-0005-0000-0000-0000CE0D0000}"/>
    <cellStyle name="20% - uthevingsfarge 5 51 2 2 2" xfId="8163" xr:uid="{00000000-0005-0000-0000-0000CF0D0000}"/>
    <cellStyle name="20% - uthevingsfarge 5 51 2 3" xfId="9563" xr:uid="{00000000-0005-0000-0000-0000D00D0000}"/>
    <cellStyle name="20% - uthevingsfarge 5 51 3" xfId="4809" xr:uid="{00000000-0005-0000-0000-0000D10D0000}"/>
    <cellStyle name="20% - uthevingsfarge 5 51 3 2" xfId="7462" xr:uid="{00000000-0005-0000-0000-0000D20D0000}"/>
    <cellStyle name="20% - uthevingsfarge 5 51 4" xfId="9562" xr:uid="{00000000-0005-0000-0000-0000D30D0000}"/>
    <cellStyle name="20% - uthevingsfarge 5 52" xfId="956" xr:uid="{00000000-0005-0000-0000-0000D40D0000}"/>
    <cellStyle name="20% - uthevingsfarge 5 52 2" xfId="957" xr:uid="{00000000-0005-0000-0000-0000D50D0000}"/>
    <cellStyle name="20% - uthevingsfarge 5 52 2 2" xfId="5531" xr:uid="{00000000-0005-0000-0000-0000D60D0000}"/>
    <cellStyle name="20% - uthevingsfarge 5 52 2 2 2" xfId="8164" xr:uid="{00000000-0005-0000-0000-0000D70D0000}"/>
    <cellStyle name="20% - uthevingsfarge 5 52 2 3" xfId="10127" xr:uid="{00000000-0005-0000-0000-0000D80D0000}"/>
    <cellStyle name="20% - uthevingsfarge 5 52 3" xfId="4810" xr:uid="{00000000-0005-0000-0000-0000D90D0000}"/>
    <cellStyle name="20% - uthevingsfarge 5 52 3 2" xfId="7463" xr:uid="{00000000-0005-0000-0000-0000DA0D0000}"/>
    <cellStyle name="20% - uthevingsfarge 5 52 4" xfId="10237" xr:uid="{00000000-0005-0000-0000-0000DB0D0000}"/>
    <cellStyle name="20% - uthevingsfarge 5 53" xfId="958" xr:uid="{00000000-0005-0000-0000-0000DC0D0000}"/>
    <cellStyle name="20% - uthevingsfarge 5 53 2" xfId="959" xr:uid="{00000000-0005-0000-0000-0000DD0D0000}"/>
    <cellStyle name="20% - uthevingsfarge 5 53 2 2" xfId="5532" xr:uid="{00000000-0005-0000-0000-0000DE0D0000}"/>
    <cellStyle name="20% - uthevingsfarge 5 53 2 2 2" xfId="8165" xr:uid="{00000000-0005-0000-0000-0000DF0D0000}"/>
    <cellStyle name="20% - uthevingsfarge 5 53 2 3" xfId="10126" xr:uid="{00000000-0005-0000-0000-0000E00D0000}"/>
    <cellStyle name="20% - uthevingsfarge 5 53 3" xfId="4811" xr:uid="{00000000-0005-0000-0000-0000E10D0000}"/>
    <cellStyle name="20% - uthevingsfarge 5 53 3 2" xfId="7464" xr:uid="{00000000-0005-0000-0000-0000E20D0000}"/>
    <cellStyle name="20% - uthevingsfarge 5 53 4" xfId="10236" xr:uid="{00000000-0005-0000-0000-0000E30D0000}"/>
    <cellStyle name="20% - uthevingsfarge 5 54" xfId="960" xr:uid="{00000000-0005-0000-0000-0000E40D0000}"/>
    <cellStyle name="20% - uthevingsfarge 5 54 2" xfId="961" xr:uid="{00000000-0005-0000-0000-0000E50D0000}"/>
    <cellStyle name="20% - uthevingsfarge 5 54 2 2" xfId="5533" xr:uid="{00000000-0005-0000-0000-0000E60D0000}"/>
    <cellStyle name="20% - uthevingsfarge 5 54 2 2 2" xfId="8166" xr:uid="{00000000-0005-0000-0000-0000E70D0000}"/>
    <cellStyle name="20% - uthevingsfarge 5 54 2 3" xfId="10125" xr:uid="{00000000-0005-0000-0000-0000E80D0000}"/>
    <cellStyle name="20% - uthevingsfarge 5 54 3" xfId="4812" xr:uid="{00000000-0005-0000-0000-0000E90D0000}"/>
    <cellStyle name="20% - uthevingsfarge 5 54 3 2" xfId="7465" xr:uid="{00000000-0005-0000-0000-0000EA0D0000}"/>
    <cellStyle name="20% - uthevingsfarge 5 54 4" xfId="10235" xr:uid="{00000000-0005-0000-0000-0000EB0D0000}"/>
    <cellStyle name="20% - uthevingsfarge 5 55" xfId="962" xr:uid="{00000000-0005-0000-0000-0000EC0D0000}"/>
    <cellStyle name="20% - uthevingsfarge 5 55 2" xfId="963" xr:uid="{00000000-0005-0000-0000-0000ED0D0000}"/>
    <cellStyle name="20% - uthevingsfarge 5 55 2 2" xfId="5534" xr:uid="{00000000-0005-0000-0000-0000EE0D0000}"/>
    <cellStyle name="20% - uthevingsfarge 5 55 2 2 2" xfId="8167" xr:uid="{00000000-0005-0000-0000-0000EF0D0000}"/>
    <cellStyle name="20% - uthevingsfarge 5 55 2 3" xfId="10124" xr:uid="{00000000-0005-0000-0000-0000F00D0000}"/>
    <cellStyle name="20% - uthevingsfarge 5 55 3" xfId="4813" xr:uid="{00000000-0005-0000-0000-0000F10D0000}"/>
    <cellStyle name="20% - uthevingsfarge 5 55 3 2" xfId="7466" xr:uid="{00000000-0005-0000-0000-0000F20D0000}"/>
    <cellStyle name="20% - uthevingsfarge 5 55 4" xfId="10234" xr:uid="{00000000-0005-0000-0000-0000F30D0000}"/>
    <cellStyle name="20% - uthevingsfarge 5 56" xfId="964" xr:uid="{00000000-0005-0000-0000-0000F40D0000}"/>
    <cellStyle name="20% - uthevingsfarge 5 56 2" xfId="965" xr:uid="{00000000-0005-0000-0000-0000F50D0000}"/>
    <cellStyle name="20% - uthevingsfarge 5 56 2 2" xfId="5535" xr:uid="{00000000-0005-0000-0000-0000F60D0000}"/>
    <cellStyle name="20% - uthevingsfarge 5 56 2 2 2" xfId="8168" xr:uid="{00000000-0005-0000-0000-0000F70D0000}"/>
    <cellStyle name="20% - uthevingsfarge 5 56 2 3" xfId="10123" xr:uid="{00000000-0005-0000-0000-0000F80D0000}"/>
    <cellStyle name="20% - uthevingsfarge 5 56 3" xfId="4814" xr:uid="{00000000-0005-0000-0000-0000F90D0000}"/>
    <cellStyle name="20% - uthevingsfarge 5 56 3 2" xfId="7467" xr:uid="{00000000-0005-0000-0000-0000FA0D0000}"/>
    <cellStyle name="20% - uthevingsfarge 5 56 4" xfId="10233" xr:uid="{00000000-0005-0000-0000-0000FB0D0000}"/>
    <cellStyle name="20% - uthevingsfarge 5 57" xfId="966" xr:uid="{00000000-0005-0000-0000-0000FC0D0000}"/>
    <cellStyle name="20% - uthevingsfarge 5 57 2" xfId="967" xr:uid="{00000000-0005-0000-0000-0000FD0D0000}"/>
    <cellStyle name="20% - uthevingsfarge 5 57 2 2" xfId="5536" xr:uid="{00000000-0005-0000-0000-0000FE0D0000}"/>
    <cellStyle name="20% - uthevingsfarge 5 57 2 2 2" xfId="8169" xr:uid="{00000000-0005-0000-0000-0000FF0D0000}"/>
    <cellStyle name="20% - uthevingsfarge 5 57 2 3" xfId="10122" xr:uid="{00000000-0005-0000-0000-0000000E0000}"/>
    <cellStyle name="20% - uthevingsfarge 5 57 3" xfId="4815" xr:uid="{00000000-0005-0000-0000-0000010E0000}"/>
    <cellStyle name="20% - uthevingsfarge 5 57 3 2" xfId="7468" xr:uid="{00000000-0005-0000-0000-0000020E0000}"/>
    <cellStyle name="20% - uthevingsfarge 5 57 4" xfId="10232" xr:uid="{00000000-0005-0000-0000-0000030E0000}"/>
    <cellStyle name="20% - uthevingsfarge 5 58" xfId="968" xr:uid="{00000000-0005-0000-0000-0000040E0000}"/>
    <cellStyle name="20% - uthevingsfarge 5 58 2" xfId="969" xr:uid="{00000000-0005-0000-0000-0000050E0000}"/>
    <cellStyle name="20% - uthevingsfarge 5 58 2 2" xfId="5537" xr:uid="{00000000-0005-0000-0000-0000060E0000}"/>
    <cellStyle name="20% - uthevingsfarge 5 58 2 2 2" xfId="8170" xr:uid="{00000000-0005-0000-0000-0000070E0000}"/>
    <cellStyle name="20% - uthevingsfarge 5 58 2 3" xfId="10121" xr:uid="{00000000-0005-0000-0000-0000080E0000}"/>
    <cellStyle name="20% - uthevingsfarge 5 58 3" xfId="4816" xr:uid="{00000000-0005-0000-0000-0000090E0000}"/>
    <cellStyle name="20% - uthevingsfarge 5 58 3 2" xfId="7469" xr:uid="{00000000-0005-0000-0000-00000A0E0000}"/>
    <cellStyle name="20% - uthevingsfarge 5 58 4" xfId="10231" xr:uid="{00000000-0005-0000-0000-00000B0E0000}"/>
    <cellStyle name="20% - uthevingsfarge 5 59" xfId="970" xr:uid="{00000000-0005-0000-0000-00000C0E0000}"/>
    <cellStyle name="20% - uthevingsfarge 5 59 2" xfId="971" xr:uid="{00000000-0005-0000-0000-00000D0E0000}"/>
    <cellStyle name="20% - uthevingsfarge 5 59 2 2" xfId="5538" xr:uid="{00000000-0005-0000-0000-00000E0E0000}"/>
    <cellStyle name="20% - uthevingsfarge 5 59 2 2 2" xfId="8171" xr:uid="{00000000-0005-0000-0000-00000F0E0000}"/>
    <cellStyle name="20% - uthevingsfarge 5 59 2 3" xfId="10120" xr:uid="{00000000-0005-0000-0000-0000100E0000}"/>
    <cellStyle name="20% - uthevingsfarge 5 59 3" xfId="4817" xr:uid="{00000000-0005-0000-0000-0000110E0000}"/>
    <cellStyle name="20% - uthevingsfarge 5 59 3 2" xfId="7470" xr:uid="{00000000-0005-0000-0000-0000120E0000}"/>
    <cellStyle name="20% - uthevingsfarge 5 59 4" xfId="10230" xr:uid="{00000000-0005-0000-0000-0000130E0000}"/>
    <cellStyle name="20% - uthevingsfarge 5 6" xfId="972" xr:uid="{00000000-0005-0000-0000-0000140E0000}"/>
    <cellStyle name="20% - uthevingsfarge 5 6 2" xfId="973" xr:uid="{00000000-0005-0000-0000-0000150E0000}"/>
    <cellStyle name="20% - uthevingsfarge 5 6 2 2" xfId="5539" xr:uid="{00000000-0005-0000-0000-0000160E0000}"/>
    <cellStyle name="20% - uthevingsfarge 5 6 2 2 2" xfId="8172" xr:uid="{00000000-0005-0000-0000-0000170E0000}"/>
    <cellStyle name="20% - uthevingsfarge 5 6 2 3" xfId="10119" xr:uid="{00000000-0005-0000-0000-0000180E0000}"/>
    <cellStyle name="20% - uthevingsfarge 5 6 3" xfId="4818" xr:uid="{00000000-0005-0000-0000-0000190E0000}"/>
    <cellStyle name="20% - uthevingsfarge 5 6 3 2" xfId="7471" xr:uid="{00000000-0005-0000-0000-00001A0E0000}"/>
    <cellStyle name="20% - uthevingsfarge 5 6 4" xfId="10229" xr:uid="{00000000-0005-0000-0000-00001B0E0000}"/>
    <cellStyle name="20% - uthevingsfarge 5 60" xfId="974" xr:uid="{00000000-0005-0000-0000-00001C0E0000}"/>
    <cellStyle name="20% - uthevingsfarge 5 60 2" xfId="975" xr:uid="{00000000-0005-0000-0000-00001D0E0000}"/>
    <cellStyle name="20% - uthevingsfarge 5 60 3" xfId="9561" xr:uid="{00000000-0005-0000-0000-00001E0E0000}"/>
    <cellStyle name="20% - uthevingsfarge 5 61" xfId="976" xr:uid="{00000000-0005-0000-0000-00001F0E0000}"/>
    <cellStyle name="20% - uthevingsfarge 5 61 2" xfId="977" xr:uid="{00000000-0005-0000-0000-0000200E0000}"/>
    <cellStyle name="20% - uthevingsfarge 5 62" xfId="978" xr:uid="{00000000-0005-0000-0000-0000210E0000}"/>
    <cellStyle name="20% - uthevingsfarge 5 62 2" xfId="979" xr:uid="{00000000-0005-0000-0000-0000220E0000}"/>
    <cellStyle name="20% - uthevingsfarge 5 63" xfId="980" xr:uid="{00000000-0005-0000-0000-0000230E0000}"/>
    <cellStyle name="20% - uthevingsfarge 5 63 2" xfId="981" xr:uid="{00000000-0005-0000-0000-0000240E0000}"/>
    <cellStyle name="20% - uthevingsfarge 5 64" xfId="982" xr:uid="{00000000-0005-0000-0000-0000250E0000}"/>
    <cellStyle name="20% - uthevingsfarge 5 64 2" xfId="983" xr:uid="{00000000-0005-0000-0000-0000260E0000}"/>
    <cellStyle name="20% - uthevingsfarge 5 65" xfId="984" xr:uid="{00000000-0005-0000-0000-0000270E0000}"/>
    <cellStyle name="20% - uthevingsfarge 5 65 2" xfId="985" xr:uid="{00000000-0005-0000-0000-0000280E0000}"/>
    <cellStyle name="20% - uthevingsfarge 5 66" xfId="986" xr:uid="{00000000-0005-0000-0000-0000290E0000}"/>
    <cellStyle name="20% - uthevingsfarge 5 66 2" xfId="987" xr:uid="{00000000-0005-0000-0000-00002A0E0000}"/>
    <cellStyle name="20% - uthevingsfarge 5 67" xfId="988" xr:uid="{00000000-0005-0000-0000-00002B0E0000}"/>
    <cellStyle name="20% - uthevingsfarge 5 67 2" xfId="989" xr:uid="{00000000-0005-0000-0000-00002C0E0000}"/>
    <cellStyle name="20% - uthevingsfarge 5 68" xfId="990" xr:uid="{00000000-0005-0000-0000-00002D0E0000}"/>
    <cellStyle name="20% - uthevingsfarge 5 68 2" xfId="991" xr:uid="{00000000-0005-0000-0000-00002E0E0000}"/>
    <cellStyle name="20% - uthevingsfarge 5 69" xfId="992" xr:uid="{00000000-0005-0000-0000-00002F0E0000}"/>
    <cellStyle name="20% - uthevingsfarge 5 69 2" xfId="993" xr:uid="{00000000-0005-0000-0000-0000300E0000}"/>
    <cellStyle name="20% - uthevingsfarge 5 7" xfId="994" xr:uid="{00000000-0005-0000-0000-0000310E0000}"/>
    <cellStyle name="20% - uthevingsfarge 5 7 2" xfId="995" xr:uid="{00000000-0005-0000-0000-0000320E0000}"/>
    <cellStyle name="20% - uthevingsfarge 5 7 2 2" xfId="5540" xr:uid="{00000000-0005-0000-0000-0000330E0000}"/>
    <cellStyle name="20% - uthevingsfarge 5 7 2 2 2" xfId="8173" xr:uid="{00000000-0005-0000-0000-0000340E0000}"/>
    <cellStyle name="20% - uthevingsfarge 5 7 2 3" xfId="10645" xr:uid="{00000000-0005-0000-0000-0000350E0000}"/>
    <cellStyle name="20% - uthevingsfarge 5 7 3" xfId="4819" xr:uid="{00000000-0005-0000-0000-0000360E0000}"/>
    <cellStyle name="20% - uthevingsfarge 5 7 3 2" xfId="7472" xr:uid="{00000000-0005-0000-0000-0000370E0000}"/>
    <cellStyle name="20% - uthevingsfarge 5 7 4" xfId="9560" xr:uid="{00000000-0005-0000-0000-0000380E0000}"/>
    <cellStyle name="20% - uthevingsfarge 5 70" xfId="996" xr:uid="{00000000-0005-0000-0000-0000390E0000}"/>
    <cellStyle name="20% - uthevingsfarge 5 70 2" xfId="997" xr:uid="{00000000-0005-0000-0000-00003A0E0000}"/>
    <cellStyle name="20% - uthevingsfarge 5 71" xfId="998" xr:uid="{00000000-0005-0000-0000-00003B0E0000}"/>
    <cellStyle name="20% - uthevingsfarge 5 71 2" xfId="999" xr:uid="{00000000-0005-0000-0000-00003C0E0000}"/>
    <cellStyle name="20% - uthevingsfarge 5 72" xfId="1000" xr:uid="{00000000-0005-0000-0000-00003D0E0000}"/>
    <cellStyle name="20% - uthevingsfarge 5 72 2" xfId="1001" xr:uid="{00000000-0005-0000-0000-00003E0E0000}"/>
    <cellStyle name="20% - uthevingsfarge 5 73" xfId="1002" xr:uid="{00000000-0005-0000-0000-00003F0E0000}"/>
    <cellStyle name="20% - uthevingsfarge 5 73 2" xfId="1003" xr:uid="{00000000-0005-0000-0000-0000400E0000}"/>
    <cellStyle name="20% - uthevingsfarge 5 74" xfId="1004" xr:uid="{00000000-0005-0000-0000-0000410E0000}"/>
    <cellStyle name="20% - uthevingsfarge 5 74 2" xfId="1005" xr:uid="{00000000-0005-0000-0000-0000420E0000}"/>
    <cellStyle name="20% - uthevingsfarge 5 75" xfId="1006" xr:uid="{00000000-0005-0000-0000-0000430E0000}"/>
    <cellStyle name="20% - uthevingsfarge 5 75 2" xfId="1007" xr:uid="{00000000-0005-0000-0000-0000440E0000}"/>
    <cellStyle name="20% - uthevingsfarge 5 76" xfId="1008" xr:uid="{00000000-0005-0000-0000-0000450E0000}"/>
    <cellStyle name="20% - uthevingsfarge 5 76 2" xfId="1009" xr:uid="{00000000-0005-0000-0000-0000460E0000}"/>
    <cellStyle name="20% - uthevingsfarge 5 77" xfId="1010" xr:uid="{00000000-0005-0000-0000-0000470E0000}"/>
    <cellStyle name="20% - uthevingsfarge 5 78" xfId="1011" xr:uid="{00000000-0005-0000-0000-0000480E0000}"/>
    <cellStyle name="20% - uthevingsfarge 5 79" xfId="1012" xr:uid="{00000000-0005-0000-0000-0000490E0000}"/>
    <cellStyle name="20% - uthevingsfarge 5 8" xfId="1013" xr:uid="{00000000-0005-0000-0000-00004A0E0000}"/>
    <cellStyle name="20% - uthevingsfarge 5 8 2" xfId="1014" xr:uid="{00000000-0005-0000-0000-00004B0E0000}"/>
    <cellStyle name="20% - uthevingsfarge 5 8 2 2" xfId="5541" xr:uid="{00000000-0005-0000-0000-00004C0E0000}"/>
    <cellStyle name="20% - uthevingsfarge 5 8 2 2 2" xfId="8174" xr:uid="{00000000-0005-0000-0000-00004D0E0000}"/>
    <cellStyle name="20% - uthevingsfarge 5 8 2 3" xfId="10644" xr:uid="{00000000-0005-0000-0000-00004E0E0000}"/>
    <cellStyle name="20% - uthevingsfarge 5 8 3" xfId="4820" xr:uid="{00000000-0005-0000-0000-00004F0E0000}"/>
    <cellStyle name="20% - uthevingsfarge 5 8 3 2" xfId="7473" xr:uid="{00000000-0005-0000-0000-0000500E0000}"/>
    <cellStyle name="20% - uthevingsfarge 5 8 4" xfId="9559" xr:uid="{00000000-0005-0000-0000-0000510E0000}"/>
    <cellStyle name="20% - uthevingsfarge 5 80" xfId="1015" xr:uid="{00000000-0005-0000-0000-0000520E0000}"/>
    <cellStyle name="20% - uthevingsfarge 5 81" xfId="1016" xr:uid="{00000000-0005-0000-0000-0000530E0000}"/>
    <cellStyle name="20% - uthevingsfarge 5 82" xfId="1017" xr:uid="{00000000-0005-0000-0000-0000540E0000}"/>
    <cellStyle name="20% - uthevingsfarge 5 83" xfId="1018" xr:uid="{00000000-0005-0000-0000-0000550E0000}"/>
    <cellStyle name="20% - uthevingsfarge 5 84" xfId="1019" xr:uid="{00000000-0005-0000-0000-0000560E0000}"/>
    <cellStyle name="20% - uthevingsfarge 5 85" xfId="1020" xr:uid="{00000000-0005-0000-0000-0000570E0000}"/>
    <cellStyle name="20% - uthevingsfarge 5 86" xfId="1021" xr:uid="{00000000-0005-0000-0000-0000580E0000}"/>
    <cellStyle name="20% - uthevingsfarge 5 87" xfId="1022" xr:uid="{00000000-0005-0000-0000-0000590E0000}"/>
    <cellStyle name="20% - uthevingsfarge 5 88" xfId="1023" xr:uid="{00000000-0005-0000-0000-00005A0E0000}"/>
    <cellStyle name="20% - uthevingsfarge 5 89" xfId="1024" xr:uid="{00000000-0005-0000-0000-00005B0E0000}"/>
    <cellStyle name="20% - uthevingsfarge 5 9" xfId="1025" xr:uid="{00000000-0005-0000-0000-00005C0E0000}"/>
    <cellStyle name="20% - uthevingsfarge 5 9 2" xfId="1026" xr:uid="{00000000-0005-0000-0000-00005D0E0000}"/>
    <cellStyle name="20% - uthevingsfarge 5 9 2 2" xfId="5542" xr:uid="{00000000-0005-0000-0000-00005E0E0000}"/>
    <cellStyle name="20% - uthevingsfarge 5 9 2 2 2" xfId="8175" xr:uid="{00000000-0005-0000-0000-00005F0E0000}"/>
    <cellStyle name="20% - uthevingsfarge 5 9 2 3" xfId="10643" xr:uid="{00000000-0005-0000-0000-0000600E0000}"/>
    <cellStyle name="20% - uthevingsfarge 5 9 3" xfId="4821" xr:uid="{00000000-0005-0000-0000-0000610E0000}"/>
    <cellStyle name="20% - uthevingsfarge 5 9 3 2" xfId="7474" xr:uid="{00000000-0005-0000-0000-0000620E0000}"/>
    <cellStyle name="20% - uthevingsfarge 5 9 4" xfId="9558" xr:uid="{00000000-0005-0000-0000-0000630E0000}"/>
    <cellStyle name="20% - uthevingsfarge 5 90" xfId="1027" xr:uid="{00000000-0005-0000-0000-0000640E0000}"/>
    <cellStyle name="20% - uthevingsfarge 5 90 2" xfId="2819" xr:uid="{00000000-0005-0000-0000-0000650E0000}"/>
    <cellStyle name="20% - uthevingsfarge 5 90 2 2" xfId="3199" xr:uid="{00000000-0005-0000-0000-0000660E0000}"/>
    <cellStyle name="20% - uthevingsfarge 5 90 2 2 2" xfId="6784" xr:uid="{00000000-0005-0000-0000-0000670E0000}"/>
    <cellStyle name="20% - uthevingsfarge 5 90 2 3" xfId="3751" xr:uid="{00000000-0005-0000-0000-0000680E0000}"/>
    <cellStyle name="20% - uthevingsfarge 5 90 2 4" xfId="6392" xr:uid="{00000000-0005-0000-0000-0000690E0000}"/>
    <cellStyle name="20% - uthevingsfarge 5 90 2 5" xfId="8784" xr:uid="{00000000-0005-0000-0000-00006A0E0000}"/>
    <cellStyle name="20% - uthevingsfarge 5 90 3" xfId="3198" xr:uid="{00000000-0005-0000-0000-00006B0E0000}"/>
    <cellStyle name="20% - uthevingsfarge 5 90 3 2" xfId="6783" xr:uid="{00000000-0005-0000-0000-00006C0E0000}"/>
    <cellStyle name="20% - uthevingsfarge 5 90 4" xfId="4129" xr:uid="{00000000-0005-0000-0000-00006D0E0000}"/>
    <cellStyle name="20% - uthevingsfarge 5 90 5" xfId="6107" xr:uid="{00000000-0005-0000-0000-00006E0E0000}"/>
    <cellStyle name="20% - uthevingsfarge 5 90 6" xfId="8783" xr:uid="{00000000-0005-0000-0000-00006F0E0000}"/>
    <cellStyle name="20% - uthevingsfarge 5 91" xfId="1028" xr:uid="{00000000-0005-0000-0000-0000700E0000}"/>
    <cellStyle name="20% - uthevingsfarge 5 91 2" xfId="2820" xr:uid="{00000000-0005-0000-0000-0000710E0000}"/>
    <cellStyle name="20% - uthevingsfarge 5 91 2 2" xfId="3201" xr:uid="{00000000-0005-0000-0000-0000720E0000}"/>
    <cellStyle name="20% - uthevingsfarge 5 91 2 2 2" xfId="6786" xr:uid="{00000000-0005-0000-0000-0000730E0000}"/>
    <cellStyle name="20% - uthevingsfarge 5 91 2 3" xfId="3750" xr:uid="{00000000-0005-0000-0000-0000740E0000}"/>
    <cellStyle name="20% - uthevingsfarge 5 91 2 4" xfId="6393" xr:uid="{00000000-0005-0000-0000-0000750E0000}"/>
    <cellStyle name="20% - uthevingsfarge 5 91 2 5" xfId="8786" xr:uid="{00000000-0005-0000-0000-0000760E0000}"/>
    <cellStyle name="20% - uthevingsfarge 5 91 3" xfId="3200" xr:uid="{00000000-0005-0000-0000-0000770E0000}"/>
    <cellStyle name="20% - uthevingsfarge 5 91 3 2" xfId="6785" xr:uid="{00000000-0005-0000-0000-0000780E0000}"/>
    <cellStyle name="20% - uthevingsfarge 5 91 4" xfId="3665" xr:uid="{00000000-0005-0000-0000-0000790E0000}"/>
    <cellStyle name="20% - uthevingsfarge 5 91 5" xfId="6108" xr:uid="{00000000-0005-0000-0000-00007A0E0000}"/>
    <cellStyle name="20% - uthevingsfarge 5 91 6" xfId="8785" xr:uid="{00000000-0005-0000-0000-00007B0E0000}"/>
    <cellStyle name="20% - uthevingsfarge 5 92" xfId="1029" xr:uid="{00000000-0005-0000-0000-00007C0E0000}"/>
    <cellStyle name="20% - uthevingsfarge 5 92 2" xfId="2821" xr:uid="{00000000-0005-0000-0000-00007D0E0000}"/>
    <cellStyle name="20% - uthevingsfarge 5 92 2 2" xfId="3203" xr:uid="{00000000-0005-0000-0000-00007E0E0000}"/>
    <cellStyle name="20% - uthevingsfarge 5 92 2 2 2" xfId="6788" xr:uid="{00000000-0005-0000-0000-00007F0E0000}"/>
    <cellStyle name="20% - uthevingsfarge 5 92 2 3" xfId="3749" xr:uid="{00000000-0005-0000-0000-0000800E0000}"/>
    <cellStyle name="20% - uthevingsfarge 5 92 2 4" xfId="6394" xr:uid="{00000000-0005-0000-0000-0000810E0000}"/>
    <cellStyle name="20% - uthevingsfarge 5 92 2 5" xfId="8788" xr:uid="{00000000-0005-0000-0000-0000820E0000}"/>
    <cellStyle name="20% - uthevingsfarge 5 92 3" xfId="3202" xr:uid="{00000000-0005-0000-0000-0000830E0000}"/>
    <cellStyle name="20% - uthevingsfarge 5 92 3 2" xfId="6787" xr:uid="{00000000-0005-0000-0000-0000840E0000}"/>
    <cellStyle name="20% - uthevingsfarge 5 92 4" xfId="3982" xr:uid="{00000000-0005-0000-0000-0000850E0000}"/>
    <cellStyle name="20% - uthevingsfarge 5 92 5" xfId="6109" xr:uid="{00000000-0005-0000-0000-0000860E0000}"/>
    <cellStyle name="20% - uthevingsfarge 5 92 6" xfId="8787" xr:uid="{00000000-0005-0000-0000-0000870E0000}"/>
    <cellStyle name="20% - uthevingsfarge 5 93" xfId="1030" xr:uid="{00000000-0005-0000-0000-0000880E0000}"/>
    <cellStyle name="20% - uthevingsfarge 5 93 2" xfId="2822" xr:uid="{00000000-0005-0000-0000-0000890E0000}"/>
    <cellStyle name="20% - uthevingsfarge 5 93 2 2" xfId="3205" xr:uid="{00000000-0005-0000-0000-00008A0E0000}"/>
    <cellStyle name="20% - uthevingsfarge 5 93 2 2 2" xfId="6790" xr:uid="{00000000-0005-0000-0000-00008B0E0000}"/>
    <cellStyle name="20% - uthevingsfarge 5 93 2 3" xfId="3748" xr:uid="{00000000-0005-0000-0000-00008C0E0000}"/>
    <cellStyle name="20% - uthevingsfarge 5 93 2 4" xfId="6395" xr:uid="{00000000-0005-0000-0000-00008D0E0000}"/>
    <cellStyle name="20% - uthevingsfarge 5 93 2 5" xfId="8790" xr:uid="{00000000-0005-0000-0000-00008E0E0000}"/>
    <cellStyle name="20% - uthevingsfarge 5 93 3" xfId="3204" xr:uid="{00000000-0005-0000-0000-00008F0E0000}"/>
    <cellStyle name="20% - uthevingsfarge 5 93 3 2" xfId="6789" xr:uid="{00000000-0005-0000-0000-0000900E0000}"/>
    <cellStyle name="20% - uthevingsfarge 5 93 4" xfId="3936" xr:uid="{00000000-0005-0000-0000-0000910E0000}"/>
    <cellStyle name="20% - uthevingsfarge 5 93 5" xfId="6110" xr:uid="{00000000-0005-0000-0000-0000920E0000}"/>
    <cellStyle name="20% - uthevingsfarge 5 93 6" xfId="8789" xr:uid="{00000000-0005-0000-0000-0000930E0000}"/>
    <cellStyle name="20% - uthevingsfarge 5 94" xfId="1031" xr:uid="{00000000-0005-0000-0000-0000940E0000}"/>
    <cellStyle name="20% - uthevingsfarge 5 94 2" xfId="2823" xr:uid="{00000000-0005-0000-0000-0000950E0000}"/>
    <cellStyle name="20% - uthevingsfarge 5 94 2 2" xfId="3207" xr:uid="{00000000-0005-0000-0000-0000960E0000}"/>
    <cellStyle name="20% - uthevingsfarge 5 94 2 2 2" xfId="6792" xr:uid="{00000000-0005-0000-0000-0000970E0000}"/>
    <cellStyle name="20% - uthevingsfarge 5 94 2 3" xfId="3747" xr:uid="{00000000-0005-0000-0000-0000980E0000}"/>
    <cellStyle name="20% - uthevingsfarge 5 94 2 4" xfId="6396" xr:uid="{00000000-0005-0000-0000-0000990E0000}"/>
    <cellStyle name="20% - uthevingsfarge 5 94 2 5" xfId="8792" xr:uid="{00000000-0005-0000-0000-00009A0E0000}"/>
    <cellStyle name="20% - uthevingsfarge 5 94 3" xfId="3206" xr:uid="{00000000-0005-0000-0000-00009B0E0000}"/>
    <cellStyle name="20% - uthevingsfarge 5 94 3 2" xfId="6791" xr:uid="{00000000-0005-0000-0000-00009C0E0000}"/>
    <cellStyle name="20% - uthevingsfarge 5 94 4" xfId="4038" xr:uid="{00000000-0005-0000-0000-00009D0E0000}"/>
    <cellStyle name="20% - uthevingsfarge 5 94 5" xfId="6111" xr:uid="{00000000-0005-0000-0000-00009E0E0000}"/>
    <cellStyle name="20% - uthevingsfarge 5 94 6" xfId="8791" xr:uid="{00000000-0005-0000-0000-00009F0E0000}"/>
    <cellStyle name="20% - uthevingsfarge 5 95" xfId="1032" xr:uid="{00000000-0005-0000-0000-0000A00E0000}"/>
    <cellStyle name="20% - uthevingsfarge 5 95 2" xfId="2824" xr:uid="{00000000-0005-0000-0000-0000A10E0000}"/>
    <cellStyle name="20% - uthevingsfarge 5 95 2 2" xfId="3209" xr:uid="{00000000-0005-0000-0000-0000A20E0000}"/>
    <cellStyle name="20% - uthevingsfarge 5 95 2 2 2" xfId="6794" xr:uid="{00000000-0005-0000-0000-0000A30E0000}"/>
    <cellStyle name="20% - uthevingsfarge 5 95 2 3" xfId="3746" xr:uid="{00000000-0005-0000-0000-0000A40E0000}"/>
    <cellStyle name="20% - uthevingsfarge 5 95 2 4" xfId="6397" xr:uid="{00000000-0005-0000-0000-0000A50E0000}"/>
    <cellStyle name="20% - uthevingsfarge 5 95 2 5" xfId="8794" xr:uid="{00000000-0005-0000-0000-0000A60E0000}"/>
    <cellStyle name="20% - uthevingsfarge 5 95 3" xfId="3208" xr:uid="{00000000-0005-0000-0000-0000A70E0000}"/>
    <cellStyle name="20% - uthevingsfarge 5 95 3 2" xfId="6793" xr:uid="{00000000-0005-0000-0000-0000A80E0000}"/>
    <cellStyle name="20% - uthevingsfarge 5 95 4" xfId="3595" xr:uid="{00000000-0005-0000-0000-0000A90E0000}"/>
    <cellStyle name="20% - uthevingsfarge 5 95 5" xfId="6112" xr:uid="{00000000-0005-0000-0000-0000AA0E0000}"/>
    <cellStyle name="20% - uthevingsfarge 5 95 6" xfId="8793" xr:uid="{00000000-0005-0000-0000-0000AB0E0000}"/>
    <cellStyle name="20% - uthevingsfarge 5 96" xfId="1033" xr:uid="{00000000-0005-0000-0000-0000AC0E0000}"/>
    <cellStyle name="20% - uthevingsfarge 5 96 2" xfId="2825" xr:uid="{00000000-0005-0000-0000-0000AD0E0000}"/>
    <cellStyle name="20% - uthevingsfarge 5 96 2 2" xfId="3211" xr:uid="{00000000-0005-0000-0000-0000AE0E0000}"/>
    <cellStyle name="20% - uthevingsfarge 5 96 2 2 2" xfId="6796" xr:uid="{00000000-0005-0000-0000-0000AF0E0000}"/>
    <cellStyle name="20% - uthevingsfarge 5 96 2 3" xfId="3745" xr:uid="{00000000-0005-0000-0000-0000B00E0000}"/>
    <cellStyle name="20% - uthevingsfarge 5 96 2 4" xfId="6398" xr:uid="{00000000-0005-0000-0000-0000B10E0000}"/>
    <cellStyle name="20% - uthevingsfarge 5 96 2 5" xfId="8796" xr:uid="{00000000-0005-0000-0000-0000B20E0000}"/>
    <cellStyle name="20% - uthevingsfarge 5 96 3" xfId="3210" xr:uid="{00000000-0005-0000-0000-0000B30E0000}"/>
    <cellStyle name="20% - uthevingsfarge 5 96 3 2" xfId="6795" xr:uid="{00000000-0005-0000-0000-0000B40E0000}"/>
    <cellStyle name="20% - uthevingsfarge 5 96 4" xfId="4070" xr:uid="{00000000-0005-0000-0000-0000B50E0000}"/>
    <cellStyle name="20% - uthevingsfarge 5 96 5" xfId="6113" xr:uid="{00000000-0005-0000-0000-0000B60E0000}"/>
    <cellStyle name="20% - uthevingsfarge 5 96 6" xfId="8795" xr:uid="{00000000-0005-0000-0000-0000B70E0000}"/>
    <cellStyle name="20% - uthevingsfarge 5 97" xfId="1034" xr:uid="{00000000-0005-0000-0000-0000B80E0000}"/>
    <cellStyle name="20% - uthevingsfarge 5 97 2" xfId="2826" xr:uid="{00000000-0005-0000-0000-0000B90E0000}"/>
    <cellStyle name="20% - uthevingsfarge 5 97 2 2" xfId="3213" xr:uid="{00000000-0005-0000-0000-0000BA0E0000}"/>
    <cellStyle name="20% - uthevingsfarge 5 97 2 2 2" xfId="6798" xr:uid="{00000000-0005-0000-0000-0000BB0E0000}"/>
    <cellStyle name="20% - uthevingsfarge 5 97 2 3" xfId="3744" xr:uid="{00000000-0005-0000-0000-0000BC0E0000}"/>
    <cellStyle name="20% - uthevingsfarge 5 97 2 4" xfId="6399" xr:uid="{00000000-0005-0000-0000-0000BD0E0000}"/>
    <cellStyle name="20% - uthevingsfarge 5 97 2 5" xfId="8798" xr:uid="{00000000-0005-0000-0000-0000BE0E0000}"/>
    <cellStyle name="20% - uthevingsfarge 5 97 3" xfId="3212" xr:uid="{00000000-0005-0000-0000-0000BF0E0000}"/>
    <cellStyle name="20% - uthevingsfarge 5 97 3 2" xfId="6797" xr:uid="{00000000-0005-0000-0000-0000C00E0000}"/>
    <cellStyle name="20% - uthevingsfarge 5 97 4" xfId="3935" xr:uid="{00000000-0005-0000-0000-0000C10E0000}"/>
    <cellStyle name="20% - uthevingsfarge 5 97 5" xfId="6114" xr:uid="{00000000-0005-0000-0000-0000C20E0000}"/>
    <cellStyle name="20% - uthevingsfarge 5 97 6" xfId="8797" xr:uid="{00000000-0005-0000-0000-0000C30E0000}"/>
    <cellStyle name="20% - uthevingsfarge 5 98" xfId="1035" xr:uid="{00000000-0005-0000-0000-0000C40E0000}"/>
    <cellStyle name="20% - uthevingsfarge 5 98 2" xfId="2827" xr:uid="{00000000-0005-0000-0000-0000C50E0000}"/>
    <cellStyle name="20% - uthevingsfarge 5 98 2 2" xfId="3215" xr:uid="{00000000-0005-0000-0000-0000C60E0000}"/>
    <cellStyle name="20% - uthevingsfarge 5 98 2 2 2" xfId="6800" xr:uid="{00000000-0005-0000-0000-0000C70E0000}"/>
    <cellStyle name="20% - uthevingsfarge 5 98 2 3" xfId="3743" xr:uid="{00000000-0005-0000-0000-0000C80E0000}"/>
    <cellStyle name="20% - uthevingsfarge 5 98 2 4" xfId="6400" xr:uid="{00000000-0005-0000-0000-0000C90E0000}"/>
    <cellStyle name="20% - uthevingsfarge 5 98 2 5" xfId="8800" xr:uid="{00000000-0005-0000-0000-0000CA0E0000}"/>
    <cellStyle name="20% - uthevingsfarge 5 98 3" xfId="3214" xr:uid="{00000000-0005-0000-0000-0000CB0E0000}"/>
    <cellStyle name="20% - uthevingsfarge 5 98 3 2" xfId="6799" xr:uid="{00000000-0005-0000-0000-0000CC0E0000}"/>
    <cellStyle name="20% - uthevingsfarge 5 98 4" xfId="3888" xr:uid="{00000000-0005-0000-0000-0000CD0E0000}"/>
    <cellStyle name="20% - uthevingsfarge 5 98 5" xfId="6115" xr:uid="{00000000-0005-0000-0000-0000CE0E0000}"/>
    <cellStyle name="20% - uthevingsfarge 5 98 6" xfId="8799" xr:uid="{00000000-0005-0000-0000-0000CF0E0000}"/>
    <cellStyle name="20% - uthevingsfarge 5 99" xfId="1036" xr:uid="{00000000-0005-0000-0000-0000D00E0000}"/>
    <cellStyle name="20% - uthevingsfarge 5 99 2" xfId="2828" xr:uid="{00000000-0005-0000-0000-0000D10E0000}"/>
    <cellStyle name="20% - uthevingsfarge 5 99 2 2" xfId="3217" xr:uid="{00000000-0005-0000-0000-0000D20E0000}"/>
    <cellStyle name="20% - uthevingsfarge 5 99 2 2 2" xfId="6802" xr:uid="{00000000-0005-0000-0000-0000D30E0000}"/>
    <cellStyle name="20% - uthevingsfarge 5 99 2 3" xfId="3742" xr:uid="{00000000-0005-0000-0000-0000D40E0000}"/>
    <cellStyle name="20% - uthevingsfarge 5 99 2 4" xfId="6401" xr:uid="{00000000-0005-0000-0000-0000D50E0000}"/>
    <cellStyle name="20% - uthevingsfarge 5 99 2 5" xfId="8802" xr:uid="{00000000-0005-0000-0000-0000D60E0000}"/>
    <cellStyle name="20% - uthevingsfarge 5 99 3" xfId="3216" xr:uid="{00000000-0005-0000-0000-0000D70E0000}"/>
    <cellStyle name="20% - uthevingsfarge 5 99 3 2" xfId="6801" xr:uid="{00000000-0005-0000-0000-0000D80E0000}"/>
    <cellStyle name="20% - uthevingsfarge 5 99 4" xfId="3664" xr:uid="{00000000-0005-0000-0000-0000D90E0000}"/>
    <cellStyle name="20% - uthevingsfarge 5 99 5" xfId="6116" xr:uid="{00000000-0005-0000-0000-0000DA0E0000}"/>
    <cellStyle name="20% - uthevingsfarge 5 99 6" xfId="8801" xr:uid="{00000000-0005-0000-0000-0000DB0E0000}"/>
    <cellStyle name="20% - uthevingsfarge 6 10" xfId="1037" xr:uid="{00000000-0005-0000-0000-0000DC0E0000}"/>
    <cellStyle name="20% - uthevingsfarge 6 10 2" xfId="1038" xr:uid="{00000000-0005-0000-0000-0000DD0E0000}"/>
    <cellStyle name="20% - uthevingsfarge 6 10 2 2" xfId="5543" xr:uid="{00000000-0005-0000-0000-0000DE0E0000}"/>
    <cellStyle name="20% - uthevingsfarge 6 10 2 2 2" xfId="8176" xr:uid="{00000000-0005-0000-0000-0000DF0E0000}"/>
    <cellStyle name="20% - uthevingsfarge 6 10 2 3" xfId="10642" xr:uid="{00000000-0005-0000-0000-0000E00E0000}"/>
    <cellStyle name="20% - uthevingsfarge 6 10 3" xfId="4822" xr:uid="{00000000-0005-0000-0000-0000E10E0000}"/>
    <cellStyle name="20% - uthevingsfarge 6 10 3 2" xfId="7475" xr:uid="{00000000-0005-0000-0000-0000E20E0000}"/>
    <cellStyle name="20% - uthevingsfarge 6 10 4" xfId="9557" xr:uid="{00000000-0005-0000-0000-0000E30E0000}"/>
    <cellStyle name="20% - uthevingsfarge 6 100" xfId="1039" xr:uid="{00000000-0005-0000-0000-0000E40E0000}"/>
    <cellStyle name="20% - uthevingsfarge 6 100 2" xfId="2829" xr:uid="{00000000-0005-0000-0000-0000E50E0000}"/>
    <cellStyle name="20% - uthevingsfarge 6 100 2 2" xfId="3219" xr:uid="{00000000-0005-0000-0000-0000E60E0000}"/>
    <cellStyle name="20% - uthevingsfarge 6 100 2 2 2" xfId="6804" xr:uid="{00000000-0005-0000-0000-0000E70E0000}"/>
    <cellStyle name="20% - uthevingsfarge 6 100 2 3" xfId="3741" xr:uid="{00000000-0005-0000-0000-0000E80E0000}"/>
    <cellStyle name="20% - uthevingsfarge 6 100 2 4" xfId="6402" xr:uid="{00000000-0005-0000-0000-0000E90E0000}"/>
    <cellStyle name="20% - uthevingsfarge 6 100 2 5" xfId="8804" xr:uid="{00000000-0005-0000-0000-0000EA0E0000}"/>
    <cellStyle name="20% - uthevingsfarge 6 100 3" xfId="3218" xr:uid="{00000000-0005-0000-0000-0000EB0E0000}"/>
    <cellStyle name="20% - uthevingsfarge 6 100 3 2" xfId="6803" xr:uid="{00000000-0005-0000-0000-0000EC0E0000}"/>
    <cellStyle name="20% - uthevingsfarge 6 100 4" xfId="3981" xr:uid="{00000000-0005-0000-0000-0000ED0E0000}"/>
    <cellStyle name="20% - uthevingsfarge 6 100 5" xfId="6117" xr:uid="{00000000-0005-0000-0000-0000EE0E0000}"/>
    <cellStyle name="20% - uthevingsfarge 6 100 6" xfId="8803" xr:uid="{00000000-0005-0000-0000-0000EF0E0000}"/>
    <cellStyle name="20% - uthevingsfarge 6 101" xfId="1040" xr:uid="{00000000-0005-0000-0000-0000F00E0000}"/>
    <cellStyle name="20% - uthevingsfarge 6 101 2" xfId="2830" xr:uid="{00000000-0005-0000-0000-0000F10E0000}"/>
    <cellStyle name="20% - uthevingsfarge 6 101 2 2" xfId="3221" xr:uid="{00000000-0005-0000-0000-0000F20E0000}"/>
    <cellStyle name="20% - uthevingsfarge 6 101 2 2 2" xfId="6806" xr:uid="{00000000-0005-0000-0000-0000F30E0000}"/>
    <cellStyle name="20% - uthevingsfarge 6 101 2 3" xfId="3740" xr:uid="{00000000-0005-0000-0000-0000F40E0000}"/>
    <cellStyle name="20% - uthevingsfarge 6 101 2 4" xfId="6403" xr:uid="{00000000-0005-0000-0000-0000F50E0000}"/>
    <cellStyle name="20% - uthevingsfarge 6 101 2 5" xfId="8806" xr:uid="{00000000-0005-0000-0000-0000F60E0000}"/>
    <cellStyle name="20% - uthevingsfarge 6 101 3" xfId="3220" xr:uid="{00000000-0005-0000-0000-0000F70E0000}"/>
    <cellStyle name="20% - uthevingsfarge 6 101 3 2" xfId="6805" xr:uid="{00000000-0005-0000-0000-0000F80E0000}"/>
    <cellStyle name="20% - uthevingsfarge 6 101 4" xfId="3934" xr:uid="{00000000-0005-0000-0000-0000F90E0000}"/>
    <cellStyle name="20% - uthevingsfarge 6 101 5" xfId="6118" xr:uid="{00000000-0005-0000-0000-0000FA0E0000}"/>
    <cellStyle name="20% - uthevingsfarge 6 101 6" xfId="8805" xr:uid="{00000000-0005-0000-0000-0000FB0E0000}"/>
    <cellStyle name="20% - uthevingsfarge 6 102" xfId="1041" xr:uid="{00000000-0005-0000-0000-0000FC0E0000}"/>
    <cellStyle name="20% - uthevingsfarge 6 102 2" xfId="2831" xr:uid="{00000000-0005-0000-0000-0000FD0E0000}"/>
    <cellStyle name="20% - uthevingsfarge 6 102 2 2" xfId="3223" xr:uid="{00000000-0005-0000-0000-0000FE0E0000}"/>
    <cellStyle name="20% - uthevingsfarge 6 102 2 2 2" xfId="6808" xr:uid="{00000000-0005-0000-0000-0000FF0E0000}"/>
    <cellStyle name="20% - uthevingsfarge 6 102 2 3" xfId="3599" xr:uid="{00000000-0005-0000-0000-0000000F0000}"/>
    <cellStyle name="20% - uthevingsfarge 6 102 2 4" xfId="6404" xr:uid="{00000000-0005-0000-0000-0000010F0000}"/>
    <cellStyle name="20% - uthevingsfarge 6 102 2 5" xfId="8808" xr:uid="{00000000-0005-0000-0000-0000020F0000}"/>
    <cellStyle name="20% - uthevingsfarge 6 102 3" xfId="3222" xr:uid="{00000000-0005-0000-0000-0000030F0000}"/>
    <cellStyle name="20% - uthevingsfarge 6 102 3 2" xfId="6807" xr:uid="{00000000-0005-0000-0000-0000040F0000}"/>
    <cellStyle name="20% - uthevingsfarge 6 102 4" xfId="4126" xr:uid="{00000000-0005-0000-0000-0000050F0000}"/>
    <cellStyle name="20% - uthevingsfarge 6 102 5" xfId="6119" xr:uid="{00000000-0005-0000-0000-0000060F0000}"/>
    <cellStyle name="20% - uthevingsfarge 6 102 6" xfId="8807" xr:uid="{00000000-0005-0000-0000-0000070F0000}"/>
    <cellStyle name="20% - uthevingsfarge 6 103" xfId="1042" xr:uid="{00000000-0005-0000-0000-0000080F0000}"/>
    <cellStyle name="20% - uthevingsfarge 6 103 2" xfId="2832" xr:uid="{00000000-0005-0000-0000-0000090F0000}"/>
    <cellStyle name="20% - uthevingsfarge 6 103 2 2" xfId="3225" xr:uid="{00000000-0005-0000-0000-00000A0F0000}"/>
    <cellStyle name="20% - uthevingsfarge 6 103 2 2 2" xfId="6810" xr:uid="{00000000-0005-0000-0000-00000B0F0000}"/>
    <cellStyle name="20% - uthevingsfarge 6 103 2 3" xfId="3739" xr:uid="{00000000-0005-0000-0000-00000C0F0000}"/>
    <cellStyle name="20% - uthevingsfarge 6 103 2 4" xfId="6405" xr:uid="{00000000-0005-0000-0000-00000D0F0000}"/>
    <cellStyle name="20% - uthevingsfarge 6 103 2 5" xfId="8810" xr:uid="{00000000-0005-0000-0000-00000E0F0000}"/>
    <cellStyle name="20% - uthevingsfarge 6 103 3" xfId="3224" xr:uid="{00000000-0005-0000-0000-00000F0F0000}"/>
    <cellStyle name="20% - uthevingsfarge 6 103 3 2" xfId="6809" xr:uid="{00000000-0005-0000-0000-0000100F0000}"/>
    <cellStyle name="20% - uthevingsfarge 6 103 4" xfId="4071" xr:uid="{00000000-0005-0000-0000-0000110F0000}"/>
    <cellStyle name="20% - uthevingsfarge 6 103 5" xfId="6120" xr:uid="{00000000-0005-0000-0000-0000120F0000}"/>
    <cellStyle name="20% - uthevingsfarge 6 103 6" xfId="8809" xr:uid="{00000000-0005-0000-0000-0000130F0000}"/>
    <cellStyle name="20% - uthevingsfarge 6 104" xfId="1043" xr:uid="{00000000-0005-0000-0000-0000140F0000}"/>
    <cellStyle name="20% - uthevingsfarge 6 104 2" xfId="2833" xr:uid="{00000000-0005-0000-0000-0000150F0000}"/>
    <cellStyle name="20% - uthevingsfarge 6 104 2 2" xfId="3227" xr:uid="{00000000-0005-0000-0000-0000160F0000}"/>
    <cellStyle name="20% - uthevingsfarge 6 104 2 2 2" xfId="6812" xr:uid="{00000000-0005-0000-0000-0000170F0000}"/>
    <cellStyle name="20% - uthevingsfarge 6 104 2 3" xfId="3738" xr:uid="{00000000-0005-0000-0000-0000180F0000}"/>
    <cellStyle name="20% - uthevingsfarge 6 104 2 4" xfId="6406" xr:uid="{00000000-0005-0000-0000-0000190F0000}"/>
    <cellStyle name="20% - uthevingsfarge 6 104 2 5" xfId="8812" xr:uid="{00000000-0005-0000-0000-00001A0F0000}"/>
    <cellStyle name="20% - uthevingsfarge 6 104 3" xfId="3226" xr:uid="{00000000-0005-0000-0000-00001B0F0000}"/>
    <cellStyle name="20% - uthevingsfarge 6 104 3 2" xfId="6811" xr:uid="{00000000-0005-0000-0000-00001C0F0000}"/>
    <cellStyle name="20% - uthevingsfarge 6 104 4" xfId="4008" xr:uid="{00000000-0005-0000-0000-00001D0F0000}"/>
    <cellStyle name="20% - uthevingsfarge 6 104 5" xfId="6121" xr:uid="{00000000-0005-0000-0000-00001E0F0000}"/>
    <cellStyle name="20% - uthevingsfarge 6 104 6" xfId="8811" xr:uid="{00000000-0005-0000-0000-00001F0F0000}"/>
    <cellStyle name="20% - uthevingsfarge 6 105" xfId="1044" xr:uid="{00000000-0005-0000-0000-0000200F0000}"/>
    <cellStyle name="20% - uthevingsfarge 6 105 2" xfId="2834" xr:uid="{00000000-0005-0000-0000-0000210F0000}"/>
    <cellStyle name="20% - uthevingsfarge 6 105 2 2" xfId="3229" xr:uid="{00000000-0005-0000-0000-0000220F0000}"/>
    <cellStyle name="20% - uthevingsfarge 6 105 2 2 2" xfId="6814" xr:uid="{00000000-0005-0000-0000-0000230F0000}"/>
    <cellStyle name="20% - uthevingsfarge 6 105 2 3" xfId="3593" xr:uid="{00000000-0005-0000-0000-0000240F0000}"/>
    <cellStyle name="20% - uthevingsfarge 6 105 2 4" xfId="6407" xr:uid="{00000000-0005-0000-0000-0000250F0000}"/>
    <cellStyle name="20% - uthevingsfarge 6 105 2 5" xfId="8814" xr:uid="{00000000-0005-0000-0000-0000260F0000}"/>
    <cellStyle name="20% - uthevingsfarge 6 105 3" xfId="3228" xr:uid="{00000000-0005-0000-0000-0000270F0000}"/>
    <cellStyle name="20% - uthevingsfarge 6 105 3 2" xfId="6813" xr:uid="{00000000-0005-0000-0000-0000280F0000}"/>
    <cellStyle name="20% - uthevingsfarge 6 105 4" xfId="3933" xr:uid="{00000000-0005-0000-0000-0000290F0000}"/>
    <cellStyle name="20% - uthevingsfarge 6 105 5" xfId="6122" xr:uid="{00000000-0005-0000-0000-00002A0F0000}"/>
    <cellStyle name="20% - uthevingsfarge 6 105 6" xfId="8813" xr:uid="{00000000-0005-0000-0000-00002B0F0000}"/>
    <cellStyle name="20% - uthevingsfarge 6 106" xfId="1045" xr:uid="{00000000-0005-0000-0000-00002C0F0000}"/>
    <cellStyle name="20% - uthevingsfarge 6 106 2" xfId="2835" xr:uid="{00000000-0005-0000-0000-00002D0F0000}"/>
    <cellStyle name="20% - uthevingsfarge 6 106 2 2" xfId="3231" xr:uid="{00000000-0005-0000-0000-00002E0F0000}"/>
    <cellStyle name="20% - uthevingsfarge 6 106 2 2 2" xfId="6816" xr:uid="{00000000-0005-0000-0000-00002F0F0000}"/>
    <cellStyle name="20% - uthevingsfarge 6 106 2 3" xfId="3601" xr:uid="{00000000-0005-0000-0000-0000300F0000}"/>
    <cellStyle name="20% - uthevingsfarge 6 106 2 4" xfId="6408" xr:uid="{00000000-0005-0000-0000-0000310F0000}"/>
    <cellStyle name="20% - uthevingsfarge 6 106 2 5" xfId="8816" xr:uid="{00000000-0005-0000-0000-0000320F0000}"/>
    <cellStyle name="20% - uthevingsfarge 6 106 3" xfId="3230" xr:uid="{00000000-0005-0000-0000-0000330F0000}"/>
    <cellStyle name="20% - uthevingsfarge 6 106 3 2" xfId="6815" xr:uid="{00000000-0005-0000-0000-0000340F0000}"/>
    <cellStyle name="20% - uthevingsfarge 6 106 4" xfId="4127" xr:uid="{00000000-0005-0000-0000-0000350F0000}"/>
    <cellStyle name="20% - uthevingsfarge 6 106 5" xfId="6123" xr:uid="{00000000-0005-0000-0000-0000360F0000}"/>
    <cellStyle name="20% - uthevingsfarge 6 106 6" xfId="8815" xr:uid="{00000000-0005-0000-0000-0000370F0000}"/>
    <cellStyle name="20% - uthevingsfarge 6 107" xfId="1046" xr:uid="{00000000-0005-0000-0000-0000380F0000}"/>
    <cellStyle name="20% - uthevingsfarge 6 107 2" xfId="2836" xr:uid="{00000000-0005-0000-0000-0000390F0000}"/>
    <cellStyle name="20% - uthevingsfarge 6 107 2 2" xfId="3233" xr:uid="{00000000-0005-0000-0000-00003A0F0000}"/>
    <cellStyle name="20% - uthevingsfarge 6 107 2 2 2" xfId="6818" xr:uid="{00000000-0005-0000-0000-00003B0F0000}"/>
    <cellStyle name="20% - uthevingsfarge 6 107 2 3" xfId="3673" xr:uid="{00000000-0005-0000-0000-00003C0F0000}"/>
    <cellStyle name="20% - uthevingsfarge 6 107 2 4" xfId="6409" xr:uid="{00000000-0005-0000-0000-00003D0F0000}"/>
    <cellStyle name="20% - uthevingsfarge 6 107 2 5" xfId="8818" xr:uid="{00000000-0005-0000-0000-00003E0F0000}"/>
    <cellStyle name="20% - uthevingsfarge 6 107 3" xfId="3232" xr:uid="{00000000-0005-0000-0000-00003F0F0000}"/>
    <cellStyle name="20% - uthevingsfarge 6 107 3 2" xfId="6817" xr:uid="{00000000-0005-0000-0000-0000400F0000}"/>
    <cellStyle name="20% - uthevingsfarge 6 107 4" xfId="3663" xr:uid="{00000000-0005-0000-0000-0000410F0000}"/>
    <cellStyle name="20% - uthevingsfarge 6 107 5" xfId="6124" xr:uid="{00000000-0005-0000-0000-0000420F0000}"/>
    <cellStyle name="20% - uthevingsfarge 6 107 6" xfId="8817" xr:uid="{00000000-0005-0000-0000-0000430F0000}"/>
    <cellStyle name="20% - uthevingsfarge 6 108" xfId="1047" xr:uid="{00000000-0005-0000-0000-0000440F0000}"/>
    <cellStyle name="20% - uthevingsfarge 6 108 2" xfId="2837" xr:uid="{00000000-0005-0000-0000-0000450F0000}"/>
    <cellStyle name="20% - uthevingsfarge 6 108 2 2" xfId="3235" xr:uid="{00000000-0005-0000-0000-0000460F0000}"/>
    <cellStyle name="20% - uthevingsfarge 6 108 2 2 2" xfId="6820" xr:uid="{00000000-0005-0000-0000-0000470F0000}"/>
    <cellStyle name="20% - uthevingsfarge 6 108 2 3" xfId="3641" xr:uid="{00000000-0005-0000-0000-0000480F0000}"/>
    <cellStyle name="20% - uthevingsfarge 6 108 2 4" xfId="6410" xr:uid="{00000000-0005-0000-0000-0000490F0000}"/>
    <cellStyle name="20% - uthevingsfarge 6 108 2 5" xfId="8820" xr:uid="{00000000-0005-0000-0000-00004A0F0000}"/>
    <cellStyle name="20% - uthevingsfarge 6 108 3" xfId="3234" xr:uid="{00000000-0005-0000-0000-00004B0F0000}"/>
    <cellStyle name="20% - uthevingsfarge 6 108 3 2" xfId="6819" xr:uid="{00000000-0005-0000-0000-00004C0F0000}"/>
    <cellStyle name="20% - uthevingsfarge 6 108 4" xfId="3980" xr:uid="{00000000-0005-0000-0000-00004D0F0000}"/>
    <cellStyle name="20% - uthevingsfarge 6 108 5" xfId="6125" xr:uid="{00000000-0005-0000-0000-00004E0F0000}"/>
    <cellStyle name="20% - uthevingsfarge 6 108 6" xfId="8819" xr:uid="{00000000-0005-0000-0000-00004F0F0000}"/>
    <cellStyle name="20% - uthevingsfarge 6 109" xfId="1048" xr:uid="{00000000-0005-0000-0000-0000500F0000}"/>
    <cellStyle name="20% - uthevingsfarge 6 109 2" xfId="2838" xr:uid="{00000000-0005-0000-0000-0000510F0000}"/>
    <cellStyle name="20% - uthevingsfarge 6 109 2 2" xfId="3237" xr:uid="{00000000-0005-0000-0000-0000520F0000}"/>
    <cellStyle name="20% - uthevingsfarge 6 109 2 2 2" xfId="6822" xr:uid="{00000000-0005-0000-0000-0000530F0000}"/>
    <cellStyle name="20% - uthevingsfarge 6 109 2 3" xfId="4001" xr:uid="{00000000-0005-0000-0000-0000540F0000}"/>
    <cellStyle name="20% - uthevingsfarge 6 109 2 4" xfId="6411" xr:uid="{00000000-0005-0000-0000-0000550F0000}"/>
    <cellStyle name="20% - uthevingsfarge 6 109 2 5" xfId="8822" xr:uid="{00000000-0005-0000-0000-0000560F0000}"/>
    <cellStyle name="20% - uthevingsfarge 6 109 3" xfId="3236" xr:uid="{00000000-0005-0000-0000-0000570F0000}"/>
    <cellStyle name="20% - uthevingsfarge 6 109 3 2" xfId="6821" xr:uid="{00000000-0005-0000-0000-0000580F0000}"/>
    <cellStyle name="20% - uthevingsfarge 6 109 4" xfId="3932" xr:uid="{00000000-0005-0000-0000-0000590F0000}"/>
    <cellStyle name="20% - uthevingsfarge 6 109 5" xfId="6126" xr:uid="{00000000-0005-0000-0000-00005A0F0000}"/>
    <cellStyle name="20% - uthevingsfarge 6 109 6" xfId="8821" xr:uid="{00000000-0005-0000-0000-00005B0F0000}"/>
    <cellStyle name="20% - uthevingsfarge 6 11" xfId="1049" xr:uid="{00000000-0005-0000-0000-00005C0F0000}"/>
    <cellStyle name="20% - uthevingsfarge 6 11 2" xfId="1050" xr:uid="{00000000-0005-0000-0000-00005D0F0000}"/>
    <cellStyle name="20% - uthevingsfarge 6 11 2 2" xfId="5544" xr:uid="{00000000-0005-0000-0000-00005E0F0000}"/>
    <cellStyle name="20% - uthevingsfarge 6 11 2 2 2" xfId="8177" xr:uid="{00000000-0005-0000-0000-00005F0F0000}"/>
    <cellStyle name="20% - uthevingsfarge 6 11 2 3" xfId="10641" xr:uid="{00000000-0005-0000-0000-0000600F0000}"/>
    <cellStyle name="20% - uthevingsfarge 6 11 3" xfId="4823" xr:uid="{00000000-0005-0000-0000-0000610F0000}"/>
    <cellStyle name="20% - uthevingsfarge 6 11 3 2" xfId="7476" xr:uid="{00000000-0005-0000-0000-0000620F0000}"/>
    <cellStyle name="20% - uthevingsfarge 6 11 4" xfId="9556" xr:uid="{00000000-0005-0000-0000-0000630F0000}"/>
    <cellStyle name="20% - uthevingsfarge 6 110" xfId="6597" xr:uid="{00000000-0005-0000-0000-0000640F0000}"/>
    <cellStyle name="20% - uthevingsfarge 6 111" xfId="8600" xr:uid="{00000000-0005-0000-0000-0000650F0000}"/>
    <cellStyle name="20% - uthevingsfarge 6 12" xfId="1051" xr:uid="{00000000-0005-0000-0000-0000660F0000}"/>
    <cellStyle name="20% - uthevingsfarge 6 12 2" xfId="1052" xr:uid="{00000000-0005-0000-0000-0000670F0000}"/>
    <cellStyle name="20% - uthevingsfarge 6 12 2 2" xfId="5545" xr:uid="{00000000-0005-0000-0000-0000680F0000}"/>
    <cellStyle name="20% - uthevingsfarge 6 12 2 2 2" xfId="8178" xr:uid="{00000000-0005-0000-0000-0000690F0000}"/>
    <cellStyle name="20% - uthevingsfarge 6 12 2 3" xfId="10640" xr:uid="{00000000-0005-0000-0000-00006A0F0000}"/>
    <cellStyle name="20% - uthevingsfarge 6 12 3" xfId="4824" xr:uid="{00000000-0005-0000-0000-00006B0F0000}"/>
    <cellStyle name="20% - uthevingsfarge 6 12 3 2" xfId="7477" xr:uid="{00000000-0005-0000-0000-00006C0F0000}"/>
    <cellStyle name="20% - uthevingsfarge 6 12 4" xfId="9555" xr:uid="{00000000-0005-0000-0000-00006D0F0000}"/>
    <cellStyle name="20% - uthevingsfarge 6 13" xfId="1053" xr:uid="{00000000-0005-0000-0000-00006E0F0000}"/>
    <cellStyle name="20% - uthevingsfarge 6 13 2" xfId="1054" xr:uid="{00000000-0005-0000-0000-00006F0F0000}"/>
    <cellStyle name="20% - uthevingsfarge 6 13 2 2" xfId="5546" xr:uid="{00000000-0005-0000-0000-0000700F0000}"/>
    <cellStyle name="20% - uthevingsfarge 6 13 2 2 2" xfId="8179" xr:uid="{00000000-0005-0000-0000-0000710F0000}"/>
    <cellStyle name="20% - uthevingsfarge 6 13 2 3" xfId="10639" xr:uid="{00000000-0005-0000-0000-0000720F0000}"/>
    <cellStyle name="20% - uthevingsfarge 6 13 3" xfId="4825" xr:uid="{00000000-0005-0000-0000-0000730F0000}"/>
    <cellStyle name="20% - uthevingsfarge 6 13 3 2" xfId="7478" xr:uid="{00000000-0005-0000-0000-0000740F0000}"/>
    <cellStyle name="20% - uthevingsfarge 6 13 4" xfId="9554" xr:uid="{00000000-0005-0000-0000-0000750F0000}"/>
    <cellStyle name="20% - uthevingsfarge 6 14" xfId="1055" xr:uid="{00000000-0005-0000-0000-0000760F0000}"/>
    <cellStyle name="20% - uthevingsfarge 6 14 2" xfId="1056" xr:uid="{00000000-0005-0000-0000-0000770F0000}"/>
    <cellStyle name="20% - uthevingsfarge 6 14 2 2" xfId="5547" xr:uid="{00000000-0005-0000-0000-0000780F0000}"/>
    <cellStyle name="20% - uthevingsfarge 6 14 2 2 2" xfId="8180" xr:uid="{00000000-0005-0000-0000-0000790F0000}"/>
    <cellStyle name="20% - uthevingsfarge 6 14 2 3" xfId="10638" xr:uid="{00000000-0005-0000-0000-00007A0F0000}"/>
    <cellStyle name="20% - uthevingsfarge 6 14 3" xfId="4826" xr:uid="{00000000-0005-0000-0000-00007B0F0000}"/>
    <cellStyle name="20% - uthevingsfarge 6 14 3 2" xfId="7479" xr:uid="{00000000-0005-0000-0000-00007C0F0000}"/>
    <cellStyle name="20% - uthevingsfarge 6 14 4" xfId="9553" xr:uid="{00000000-0005-0000-0000-00007D0F0000}"/>
    <cellStyle name="20% - uthevingsfarge 6 15" xfId="1057" xr:uid="{00000000-0005-0000-0000-00007E0F0000}"/>
    <cellStyle name="20% - uthevingsfarge 6 15 2" xfId="1058" xr:uid="{00000000-0005-0000-0000-00007F0F0000}"/>
    <cellStyle name="20% - uthevingsfarge 6 15 2 2" xfId="5548" xr:uid="{00000000-0005-0000-0000-0000800F0000}"/>
    <cellStyle name="20% - uthevingsfarge 6 15 2 2 2" xfId="8181" xr:uid="{00000000-0005-0000-0000-0000810F0000}"/>
    <cellStyle name="20% - uthevingsfarge 6 15 2 3" xfId="10637" xr:uid="{00000000-0005-0000-0000-0000820F0000}"/>
    <cellStyle name="20% - uthevingsfarge 6 15 3" xfId="4827" xr:uid="{00000000-0005-0000-0000-0000830F0000}"/>
    <cellStyle name="20% - uthevingsfarge 6 15 3 2" xfId="7480" xr:uid="{00000000-0005-0000-0000-0000840F0000}"/>
    <cellStyle name="20% - uthevingsfarge 6 15 4" xfId="9552" xr:uid="{00000000-0005-0000-0000-0000850F0000}"/>
    <cellStyle name="20% - uthevingsfarge 6 16" xfId="1059" xr:uid="{00000000-0005-0000-0000-0000860F0000}"/>
    <cellStyle name="20% - uthevingsfarge 6 16 2" xfId="1060" xr:uid="{00000000-0005-0000-0000-0000870F0000}"/>
    <cellStyle name="20% - uthevingsfarge 6 16 2 2" xfId="5549" xr:uid="{00000000-0005-0000-0000-0000880F0000}"/>
    <cellStyle name="20% - uthevingsfarge 6 16 2 2 2" xfId="8182" xr:uid="{00000000-0005-0000-0000-0000890F0000}"/>
    <cellStyle name="20% - uthevingsfarge 6 16 2 3" xfId="10636" xr:uid="{00000000-0005-0000-0000-00008A0F0000}"/>
    <cellStyle name="20% - uthevingsfarge 6 16 3" xfId="4828" xr:uid="{00000000-0005-0000-0000-00008B0F0000}"/>
    <cellStyle name="20% - uthevingsfarge 6 16 3 2" xfId="7481" xr:uid="{00000000-0005-0000-0000-00008C0F0000}"/>
    <cellStyle name="20% - uthevingsfarge 6 16 4" xfId="9551" xr:uid="{00000000-0005-0000-0000-00008D0F0000}"/>
    <cellStyle name="20% - uthevingsfarge 6 17" xfId="1061" xr:uid="{00000000-0005-0000-0000-00008E0F0000}"/>
    <cellStyle name="20% - uthevingsfarge 6 17 2" xfId="1062" xr:uid="{00000000-0005-0000-0000-00008F0F0000}"/>
    <cellStyle name="20% - uthevingsfarge 6 17 2 2" xfId="5550" xr:uid="{00000000-0005-0000-0000-0000900F0000}"/>
    <cellStyle name="20% - uthevingsfarge 6 17 2 2 2" xfId="8183" xr:uid="{00000000-0005-0000-0000-0000910F0000}"/>
    <cellStyle name="20% - uthevingsfarge 6 17 2 3" xfId="10635" xr:uid="{00000000-0005-0000-0000-0000920F0000}"/>
    <cellStyle name="20% - uthevingsfarge 6 17 3" xfId="4829" xr:uid="{00000000-0005-0000-0000-0000930F0000}"/>
    <cellStyle name="20% - uthevingsfarge 6 17 3 2" xfId="7482" xr:uid="{00000000-0005-0000-0000-0000940F0000}"/>
    <cellStyle name="20% - uthevingsfarge 6 17 4" xfId="9550" xr:uid="{00000000-0005-0000-0000-0000950F0000}"/>
    <cellStyle name="20% - uthevingsfarge 6 18" xfId="1063" xr:uid="{00000000-0005-0000-0000-0000960F0000}"/>
    <cellStyle name="20% - uthevingsfarge 6 18 2" xfId="1064" xr:uid="{00000000-0005-0000-0000-0000970F0000}"/>
    <cellStyle name="20% - uthevingsfarge 6 18 2 2" xfId="5551" xr:uid="{00000000-0005-0000-0000-0000980F0000}"/>
    <cellStyle name="20% - uthevingsfarge 6 18 2 2 2" xfId="8184" xr:uid="{00000000-0005-0000-0000-0000990F0000}"/>
    <cellStyle name="20% - uthevingsfarge 6 18 2 3" xfId="10634" xr:uid="{00000000-0005-0000-0000-00009A0F0000}"/>
    <cellStyle name="20% - uthevingsfarge 6 18 3" xfId="4830" xr:uid="{00000000-0005-0000-0000-00009B0F0000}"/>
    <cellStyle name="20% - uthevingsfarge 6 18 3 2" xfId="7483" xr:uid="{00000000-0005-0000-0000-00009C0F0000}"/>
    <cellStyle name="20% - uthevingsfarge 6 18 4" xfId="9549" xr:uid="{00000000-0005-0000-0000-00009D0F0000}"/>
    <cellStyle name="20% - uthevingsfarge 6 19" xfId="1065" xr:uid="{00000000-0005-0000-0000-00009E0F0000}"/>
    <cellStyle name="20% - uthevingsfarge 6 19 2" xfId="1066" xr:uid="{00000000-0005-0000-0000-00009F0F0000}"/>
    <cellStyle name="20% - uthevingsfarge 6 19 2 2" xfId="5552" xr:uid="{00000000-0005-0000-0000-0000A00F0000}"/>
    <cellStyle name="20% - uthevingsfarge 6 19 2 2 2" xfId="8185" xr:uid="{00000000-0005-0000-0000-0000A10F0000}"/>
    <cellStyle name="20% - uthevingsfarge 6 19 2 3" xfId="10633" xr:uid="{00000000-0005-0000-0000-0000A20F0000}"/>
    <cellStyle name="20% - uthevingsfarge 6 19 3" xfId="4831" xr:uid="{00000000-0005-0000-0000-0000A30F0000}"/>
    <cellStyle name="20% - uthevingsfarge 6 19 3 2" xfId="7484" xr:uid="{00000000-0005-0000-0000-0000A40F0000}"/>
    <cellStyle name="20% - uthevingsfarge 6 19 4" xfId="9548" xr:uid="{00000000-0005-0000-0000-0000A50F0000}"/>
    <cellStyle name="20% - uthevingsfarge 6 2" xfId="66" xr:uid="{00000000-0005-0000-0000-0000A60F0000}"/>
    <cellStyle name="20% - uthevingsfarge 6 2 2" xfId="1067" xr:uid="{00000000-0005-0000-0000-0000A70F0000}"/>
    <cellStyle name="20% - uthevingsfarge 6 2 2 2" xfId="5553" xr:uid="{00000000-0005-0000-0000-0000A80F0000}"/>
    <cellStyle name="20% - uthevingsfarge 6 2 2 2 2" xfId="8186" xr:uid="{00000000-0005-0000-0000-0000A90F0000}"/>
    <cellStyle name="20% - uthevingsfarge 6 2 2 3" xfId="10632" xr:uid="{00000000-0005-0000-0000-0000AA0F0000}"/>
    <cellStyle name="20% - uthevingsfarge 6 2 3" xfId="4832" xr:uid="{00000000-0005-0000-0000-0000AB0F0000}"/>
    <cellStyle name="20% - uthevingsfarge 6 2 3 2" xfId="7485" xr:uid="{00000000-0005-0000-0000-0000AC0F0000}"/>
    <cellStyle name="20% - uthevingsfarge 6 2 4" xfId="9547" xr:uid="{00000000-0005-0000-0000-0000AD0F0000}"/>
    <cellStyle name="20% - uthevingsfarge 6 20" xfId="1068" xr:uid="{00000000-0005-0000-0000-0000AE0F0000}"/>
    <cellStyle name="20% - uthevingsfarge 6 20 2" xfId="1069" xr:uid="{00000000-0005-0000-0000-0000AF0F0000}"/>
    <cellStyle name="20% - uthevingsfarge 6 20 2 2" xfId="5554" xr:uid="{00000000-0005-0000-0000-0000B00F0000}"/>
    <cellStyle name="20% - uthevingsfarge 6 20 2 2 2" xfId="8187" xr:uid="{00000000-0005-0000-0000-0000B10F0000}"/>
    <cellStyle name="20% - uthevingsfarge 6 20 2 3" xfId="10631" xr:uid="{00000000-0005-0000-0000-0000B20F0000}"/>
    <cellStyle name="20% - uthevingsfarge 6 20 3" xfId="4833" xr:uid="{00000000-0005-0000-0000-0000B30F0000}"/>
    <cellStyle name="20% - uthevingsfarge 6 20 3 2" xfId="7486" xr:uid="{00000000-0005-0000-0000-0000B40F0000}"/>
    <cellStyle name="20% - uthevingsfarge 6 20 4" xfId="9546" xr:uid="{00000000-0005-0000-0000-0000B50F0000}"/>
    <cellStyle name="20% - uthevingsfarge 6 21" xfId="1070" xr:uid="{00000000-0005-0000-0000-0000B60F0000}"/>
    <cellStyle name="20% - uthevingsfarge 6 21 2" xfId="1071" xr:uid="{00000000-0005-0000-0000-0000B70F0000}"/>
    <cellStyle name="20% - uthevingsfarge 6 21 2 2" xfId="5555" xr:uid="{00000000-0005-0000-0000-0000B80F0000}"/>
    <cellStyle name="20% - uthevingsfarge 6 21 2 2 2" xfId="8188" xr:uid="{00000000-0005-0000-0000-0000B90F0000}"/>
    <cellStyle name="20% - uthevingsfarge 6 21 2 3" xfId="10630" xr:uid="{00000000-0005-0000-0000-0000BA0F0000}"/>
    <cellStyle name="20% - uthevingsfarge 6 21 3" xfId="4834" xr:uid="{00000000-0005-0000-0000-0000BB0F0000}"/>
    <cellStyle name="20% - uthevingsfarge 6 21 3 2" xfId="7487" xr:uid="{00000000-0005-0000-0000-0000BC0F0000}"/>
    <cellStyle name="20% - uthevingsfarge 6 21 4" xfId="9545" xr:uid="{00000000-0005-0000-0000-0000BD0F0000}"/>
    <cellStyle name="20% - uthevingsfarge 6 22" xfId="1072" xr:uid="{00000000-0005-0000-0000-0000BE0F0000}"/>
    <cellStyle name="20% - uthevingsfarge 6 22 2" xfId="1073" xr:uid="{00000000-0005-0000-0000-0000BF0F0000}"/>
    <cellStyle name="20% - uthevingsfarge 6 22 2 2" xfId="5556" xr:uid="{00000000-0005-0000-0000-0000C00F0000}"/>
    <cellStyle name="20% - uthevingsfarge 6 22 2 2 2" xfId="8189" xr:uid="{00000000-0005-0000-0000-0000C10F0000}"/>
    <cellStyle name="20% - uthevingsfarge 6 22 2 3" xfId="10629" xr:uid="{00000000-0005-0000-0000-0000C20F0000}"/>
    <cellStyle name="20% - uthevingsfarge 6 22 3" xfId="4835" xr:uid="{00000000-0005-0000-0000-0000C30F0000}"/>
    <cellStyle name="20% - uthevingsfarge 6 22 3 2" xfId="7488" xr:uid="{00000000-0005-0000-0000-0000C40F0000}"/>
    <cellStyle name="20% - uthevingsfarge 6 22 4" xfId="9544" xr:uid="{00000000-0005-0000-0000-0000C50F0000}"/>
    <cellStyle name="20% - uthevingsfarge 6 23" xfId="1074" xr:uid="{00000000-0005-0000-0000-0000C60F0000}"/>
    <cellStyle name="20% - uthevingsfarge 6 23 2" xfId="1075" xr:uid="{00000000-0005-0000-0000-0000C70F0000}"/>
    <cellStyle name="20% - uthevingsfarge 6 23 2 2" xfId="5557" xr:uid="{00000000-0005-0000-0000-0000C80F0000}"/>
    <cellStyle name="20% - uthevingsfarge 6 23 2 2 2" xfId="8190" xr:uid="{00000000-0005-0000-0000-0000C90F0000}"/>
    <cellStyle name="20% - uthevingsfarge 6 23 2 3" xfId="10628" xr:uid="{00000000-0005-0000-0000-0000CA0F0000}"/>
    <cellStyle name="20% - uthevingsfarge 6 23 3" xfId="4836" xr:uid="{00000000-0005-0000-0000-0000CB0F0000}"/>
    <cellStyle name="20% - uthevingsfarge 6 23 3 2" xfId="7489" xr:uid="{00000000-0005-0000-0000-0000CC0F0000}"/>
    <cellStyle name="20% - uthevingsfarge 6 23 4" xfId="9543" xr:uid="{00000000-0005-0000-0000-0000CD0F0000}"/>
    <cellStyle name="20% - uthevingsfarge 6 24" xfId="1076" xr:uid="{00000000-0005-0000-0000-0000CE0F0000}"/>
    <cellStyle name="20% - uthevingsfarge 6 24 2" xfId="1077" xr:uid="{00000000-0005-0000-0000-0000CF0F0000}"/>
    <cellStyle name="20% - uthevingsfarge 6 24 2 2" xfId="5558" xr:uid="{00000000-0005-0000-0000-0000D00F0000}"/>
    <cellStyle name="20% - uthevingsfarge 6 24 2 2 2" xfId="8191" xr:uid="{00000000-0005-0000-0000-0000D10F0000}"/>
    <cellStyle name="20% - uthevingsfarge 6 24 2 3" xfId="10627" xr:uid="{00000000-0005-0000-0000-0000D20F0000}"/>
    <cellStyle name="20% - uthevingsfarge 6 24 3" xfId="4837" xr:uid="{00000000-0005-0000-0000-0000D30F0000}"/>
    <cellStyle name="20% - uthevingsfarge 6 24 3 2" xfId="7490" xr:uid="{00000000-0005-0000-0000-0000D40F0000}"/>
    <cellStyle name="20% - uthevingsfarge 6 24 4" xfId="9542" xr:uid="{00000000-0005-0000-0000-0000D50F0000}"/>
    <cellStyle name="20% - uthevingsfarge 6 25" xfId="1078" xr:uid="{00000000-0005-0000-0000-0000D60F0000}"/>
    <cellStyle name="20% - uthevingsfarge 6 25 2" xfId="1079" xr:uid="{00000000-0005-0000-0000-0000D70F0000}"/>
    <cellStyle name="20% - uthevingsfarge 6 25 2 2" xfId="5559" xr:uid="{00000000-0005-0000-0000-0000D80F0000}"/>
    <cellStyle name="20% - uthevingsfarge 6 25 2 2 2" xfId="8192" xr:uid="{00000000-0005-0000-0000-0000D90F0000}"/>
    <cellStyle name="20% - uthevingsfarge 6 25 2 3" xfId="10626" xr:uid="{00000000-0005-0000-0000-0000DA0F0000}"/>
    <cellStyle name="20% - uthevingsfarge 6 25 3" xfId="4838" xr:uid="{00000000-0005-0000-0000-0000DB0F0000}"/>
    <cellStyle name="20% - uthevingsfarge 6 25 3 2" xfId="7491" xr:uid="{00000000-0005-0000-0000-0000DC0F0000}"/>
    <cellStyle name="20% - uthevingsfarge 6 25 4" xfId="9541" xr:uid="{00000000-0005-0000-0000-0000DD0F0000}"/>
    <cellStyle name="20% - uthevingsfarge 6 26" xfId="1080" xr:uid="{00000000-0005-0000-0000-0000DE0F0000}"/>
    <cellStyle name="20% - uthevingsfarge 6 26 2" xfId="1081" xr:uid="{00000000-0005-0000-0000-0000DF0F0000}"/>
    <cellStyle name="20% - uthevingsfarge 6 26 2 2" xfId="5560" xr:uid="{00000000-0005-0000-0000-0000E00F0000}"/>
    <cellStyle name="20% - uthevingsfarge 6 26 2 2 2" xfId="8193" xr:uid="{00000000-0005-0000-0000-0000E10F0000}"/>
    <cellStyle name="20% - uthevingsfarge 6 26 2 3" xfId="10625" xr:uid="{00000000-0005-0000-0000-0000E20F0000}"/>
    <cellStyle name="20% - uthevingsfarge 6 26 3" xfId="4839" xr:uid="{00000000-0005-0000-0000-0000E30F0000}"/>
    <cellStyle name="20% - uthevingsfarge 6 26 3 2" xfId="7492" xr:uid="{00000000-0005-0000-0000-0000E40F0000}"/>
    <cellStyle name="20% - uthevingsfarge 6 26 4" xfId="9540" xr:uid="{00000000-0005-0000-0000-0000E50F0000}"/>
    <cellStyle name="20% - uthevingsfarge 6 27" xfId="1082" xr:uid="{00000000-0005-0000-0000-0000E60F0000}"/>
    <cellStyle name="20% - uthevingsfarge 6 27 2" xfId="1083" xr:uid="{00000000-0005-0000-0000-0000E70F0000}"/>
    <cellStyle name="20% - uthevingsfarge 6 27 2 2" xfId="5561" xr:uid="{00000000-0005-0000-0000-0000E80F0000}"/>
    <cellStyle name="20% - uthevingsfarge 6 27 2 2 2" xfId="8194" xr:uid="{00000000-0005-0000-0000-0000E90F0000}"/>
    <cellStyle name="20% - uthevingsfarge 6 27 2 3" xfId="10624" xr:uid="{00000000-0005-0000-0000-0000EA0F0000}"/>
    <cellStyle name="20% - uthevingsfarge 6 27 3" xfId="4840" xr:uid="{00000000-0005-0000-0000-0000EB0F0000}"/>
    <cellStyle name="20% - uthevingsfarge 6 27 3 2" xfId="7493" xr:uid="{00000000-0005-0000-0000-0000EC0F0000}"/>
    <cellStyle name="20% - uthevingsfarge 6 27 4" xfId="9539" xr:uid="{00000000-0005-0000-0000-0000ED0F0000}"/>
    <cellStyle name="20% - uthevingsfarge 6 28" xfId="1084" xr:uid="{00000000-0005-0000-0000-0000EE0F0000}"/>
    <cellStyle name="20% - uthevingsfarge 6 28 2" xfId="1085" xr:uid="{00000000-0005-0000-0000-0000EF0F0000}"/>
    <cellStyle name="20% - uthevingsfarge 6 28 2 2" xfId="5562" xr:uid="{00000000-0005-0000-0000-0000F00F0000}"/>
    <cellStyle name="20% - uthevingsfarge 6 28 2 2 2" xfId="8195" xr:uid="{00000000-0005-0000-0000-0000F10F0000}"/>
    <cellStyle name="20% - uthevingsfarge 6 28 2 3" xfId="10623" xr:uid="{00000000-0005-0000-0000-0000F20F0000}"/>
    <cellStyle name="20% - uthevingsfarge 6 28 3" xfId="4841" xr:uid="{00000000-0005-0000-0000-0000F30F0000}"/>
    <cellStyle name="20% - uthevingsfarge 6 28 3 2" xfId="7494" xr:uid="{00000000-0005-0000-0000-0000F40F0000}"/>
    <cellStyle name="20% - uthevingsfarge 6 28 4" xfId="9538" xr:uid="{00000000-0005-0000-0000-0000F50F0000}"/>
    <cellStyle name="20% - uthevingsfarge 6 29" xfId="1086" xr:uid="{00000000-0005-0000-0000-0000F60F0000}"/>
    <cellStyle name="20% - uthevingsfarge 6 29 2" xfId="1087" xr:uid="{00000000-0005-0000-0000-0000F70F0000}"/>
    <cellStyle name="20% - uthevingsfarge 6 29 2 2" xfId="5563" xr:uid="{00000000-0005-0000-0000-0000F80F0000}"/>
    <cellStyle name="20% - uthevingsfarge 6 29 2 2 2" xfId="8196" xr:uid="{00000000-0005-0000-0000-0000F90F0000}"/>
    <cellStyle name="20% - uthevingsfarge 6 29 2 3" xfId="10622" xr:uid="{00000000-0005-0000-0000-0000FA0F0000}"/>
    <cellStyle name="20% - uthevingsfarge 6 29 3" xfId="4842" xr:uid="{00000000-0005-0000-0000-0000FB0F0000}"/>
    <cellStyle name="20% - uthevingsfarge 6 29 3 2" xfId="7495" xr:uid="{00000000-0005-0000-0000-0000FC0F0000}"/>
    <cellStyle name="20% - uthevingsfarge 6 29 4" xfId="9537" xr:uid="{00000000-0005-0000-0000-0000FD0F0000}"/>
    <cellStyle name="20% - uthevingsfarge 6 3" xfId="1088" xr:uid="{00000000-0005-0000-0000-0000FE0F0000}"/>
    <cellStyle name="20% - uthevingsfarge 6 3 2" xfId="1089" xr:uid="{00000000-0005-0000-0000-0000FF0F0000}"/>
    <cellStyle name="20% - uthevingsfarge 6 3 2 2" xfId="5564" xr:uid="{00000000-0005-0000-0000-000000100000}"/>
    <cellStyle name="20% - uthevingsfarge 6 3 2 2 2" xfId="8197" xr:uid="{00000000-0005-0000-0000-000001100000}"/>
    <cellStyle name="20% - uthevingsfarge 6 3 2 3" xfId="10621" xr:uid="{00000000-0005-0000-0000-000002100000}"/>
    <cellStyle name="20% - uthevingsfarge 6 3 3" xfId="4843" xr:uid="{00000000-0005-0000-0000-000003100000}"/>
    <cellStyle name="20% - uthevingsfarge 6 3 3 2" xfId="7496" xr:uid="{00000000-0005-0000-0000-000004100000}"/>
    <cellStyle name="20% - uthevingsfarge 6 3 4" xfId="9536" xr:uid="{00000000-0005-0000-0000-000005100000}"/>
    <cellStyle name="20% - uthevingsfarge 6 30" xfId="1090" xr:uid="{00000000-0005-0000-0000-000006100000}"/>
    <cellStyle name="20% - uthevingsfarge 6 30 2" xfId="1091" xr:uid="{00000000-0005-0000-0000-000007100000}"/>
    <cellStyle name="20% - uthevingsfarge 6 30 2 2" xfId="5565" xr:uid="{00000000-0005-0000-0000-000008100000}"/>
    <cellStyle name="20% - uthevingsfarge 6 30 2 2 2" xfId="8198" xr:uid="{00000000-0005-0000-0000-000009100000}"/>
    <cellStyle name="20% - uthevingsfarge 6 30 2 3" xfId="10620" xr:uid="{00000000-0005-0000-0000-00000A100000}"/>
    <cellStyle name="20% - uthevingsfarge 6 30 3" xfId="4844" xr:uid="{00000000-0005-0000-0000-00000B100000}"/>
    <cellStyle name="20% - uthevingsfarge 6 30 3 2" xfId="7497" xr:uid="{00000000-0005-0000-0000-00000C100000}"/>
    <cellStyle name="20% - uthevingsfarge 6 30 4" xfId="9535" xr:uid="{00000000-0005-0000-0000-00000D100000}"/>
    <cellStyle name="20% - uthevingsfarge 6 31" xfId="1092" xr:uid="{00000000-0005-0000-0000-00000E100000}"/>
    <cellStyle name="20% - uthevingsfarge 6 31 2" xfId="1093" xr:uid="{00000000-0005-0000-0000-00000F100000}"/>
    <cellStyle name="20% - uthevingsfarge 6 31 2 2" xfId="5566" xr:uid="{00000000-0005-0000-0000-000010100000}"/>
    <cellStyle name="20% - uthevingsfarge 6 31 2 2 2" xfId="8199" xr:uid="{00000000-0005-0000-0000-000011100000}"/>
    <cellStyle name="20% - uthevingsfarge 6 31 2 3" xfId="10619" xr:uid="{00000000-0005-0000-0000-000012100000}"/>
    <cellStyle name="20% - uthevingsfarge 6 31 3" xfId="4845" xr:uid="{00000000-0005-0000-0000-000013100000}"/>
    <cellStyle name="20% - uthevingsfarge 6 31 3 2" xfId="7498" xr:uid="{00000000-0005-0000-0000-000014100000}"/>
    <cellStyle name="20% - uthevingsfarge 6 31 4" xfId="9534" xr:uid="{00000000-0005-0000-0000-000015100000}"/>
    <cellStyle name="20% - uthevingsfarge 6 32" xfId="1094" xr:uid="{00000000-0005-0000-0000-000016100000}"/>
    <cellStyle name="20% - uthevingsfarge 6 32 2" xfId="1095" xr:uid="{00000000-0005-0000-0000-000017100000}"/>
    <cellStyle name="20% - uthevingsfarge 6 32 2 2" xfId="5567" xr:uid="{00000000-0005-0000-0000-000018100000}"/>
    <cellStyle name="20% - uthevingsfarge 6 32 2 2 2" xfId="8200" xr:uid="{00000000-0005-0000-0000-000019100000}"/>
    <cellStyle name="20% - uthevingsfarge 6 32 2 3" xfId="10618" xr:uid="{00000000-0005-0000-0000-00001A100000}"/>
    <cellStyle name="20% - uthevingsfarge 6 32 3" xfId="4846" xr:uid="{00000000-0005-0000-0000-00001B100000}"/>
    <cellStyle name="20% - uthevingsfarge 6 32 3 2" xfId="7499" xr:uid="{00000000-0005-0000-0000-00001C100000}"/>
    <cellStyle name="20% - uthevingsfarge 6 32 4" xfId="9533" xr:uid="{00000000-0005-0000-0000-00001D100000}"/>
    <cellStyle name="20% - uthevingsfarge 6 33" xfId="1096" xr:uid="{00000000-0005-0000-0000-00001E100000}"/>
    <cellStyle name="20% - uthevingsfarge 6 33 2" xfId="1097" xr:uid="{00000000-0005-0000-0000-00001F100000}"/>
    <cellStyle name="20% - uthevingsfarge 6 33 2 2" xfId="5568" xr:uid="{00000000-0005-0000-0000-000020100000}"/>
    <cellStyle name="20% - uthevingsfarge 6 33 2 2 2" xfId="8201" xr:uid="{00000000-0005-0000-0000-000021100000}"/>
    <cellStyle name="20% - uthevingsfarge 6 33 2 3" xfId="10617" xr:uid="{00000000-0005-0000-0000-000022100000}"/>
    <cellStyle name="20% - uthevingsfarge 6 33 3" xfId="4847" xr:uid="{00000000-0005-0000-0000-000023100000}"/>
    <cellStyle name="20% - uthevingsfarge 6 33 3 2" xfId="7500" xr:uid="{00000000-0005-0000-0000-000024100000}"/>
    <cellStyle name="20% - uthevingsfarge 6 33 4" xfId="9532" xr:uid="{00000000-0005-0000-0000-000025100000}"/>
    <cellStyle name="20% - uthevingsfarge 6 34" xfId="1098" xr:uid="{00000000-0005-0000-0000-000026100000}"/>
    <cellStyle name="20% - uthevingsfarge 6 34 2" xfId="1099" xr:uid="{00000000-0005-0000-0000-000027100000}"/>
    <cellStyle name="20% - uthevingsfarge 6 34 2 2" xfId="5569" xr:uid="{00000000-0005-0000-0000-000028100000}"/>
    <cellStyle name="20% - uthevingsfarge 6 34 2 2 2" xfId="8202" xr:uid="{00000000-0005-0000-0000-000029100000}"/>
    <cellStyle name="20% - uthevingsfarge 6 34 2 3" xfId="10616" xr:uid="{00000000-0005-0000-0000-00002A100000}"/>
    <cellStyle name="20% - uthevingsfarge 6 34 3" xfId="4848" xr:uid="{00000000-0005-0000-0000-00002B100000}"/>
    <cellStyle name="20% - uthevingsfarge 6 34 3 2" xfId="7501" xr:uid="{00000000-0005-0000-0000-00002C100000}"/>
    <cellStyle name="20% - uthevingsfarge 6 34 4" xfId="9531" xr:uid="{00000000-0005-0000-0000-00002D100000}"/>
    <cellStyle name="20% - uthevingsfarge 6 35" xfId="1100" xr:uid="{00000000-0005-0000-0000-00002E100000}"/>
    <cellStyle name="20% - uthevingsfarge 6 35 2" xfId="1101" xr:uid="{00000000-0005-0000-0000-00002F100000}"/>
    <cellStyle name="20% - uthevingsfarge 6 35 2 2" xfId="5570" xr:uid="{00000000-0005-0000-0000-000030100000}"/>
    <cellStyle name="20% - uthevingsfarge 6 35 2 2 2" xfId="8203" xr:uid="{00000000-0005-0000-0000-000031100000}"/>
    <cellStyle name="20% - uthevingsfarge 6 35 2 3" xfId="10615" xr:uid="{00000000-0005-0000-0000-000032100000}"/>
    <cellStyle name="20% - uthevingsfarge 6 35 3" xfId="4849" xr:uid="{00000000-0005-0000-0000-000033100000}"/>
    <cellStyle name="20% - uthevingsfarge 6 35 3 2" xfId="7502" xr:uid="{00000000-0005-0000-0000-000034100000}"/>
    <cellStyle name="20% - uthevingsfarge 6 35 4" xfId="9530" xr:uid="{00000000-0005-0000-0000-000035100000}"/>
    <cellStyle name="20% - uthevingsfarge 6 36" xfId="1102" xr:uid="{00000000-0005-0000-0000-000036100000}"/>
    <cellStyle name="20% - uthevingsfarge 6 36 2" xfId="1103" xr:uid="{00000000-0005-0000-0000-000037100000}"/>
    <cellStyle name="20% - uthevingsfarge 6 36 2 2" xfId="5571" xr:uid="{00000000-0005-0000-0000-000038100000}"/>
    <cellStyle name="20% - uthevingsfarge 6 36 2 2 2" xfId="8204" xr:uid="{00000000-0005-0000-0000-000039100000}"/>
    <cellStyle name="20% - uthevingsfarge 6 36 2 3" xfId="10614" xr:uid="{00000000-0005-0000-0000-00003A100000}"/>
    <cellStyle name="20% - uthevingsfarge 6 36 3" xfId="4850" xr:uid="{00000000-0005-0000-0000-00003B100000}"/>
    <cellStyle name="20% - uthevingsfarge 6 36 3 2" xfId="7503" xr:uid="{00000000-0005-0000-0000-00003C100000}"/>
    <cellStyle name="20% - uthevingsfarge 6 36 4" xfId="9529" xr:uid="{00000000-0005-0000-0000-00003D100000}"/>
    <cellStyle name="20% - uthevingsfarge 6 37" xfId="1104" xr:uid="{00000000-0005-0000-0000-00003E100000}"/>
    <cellStyle name="20% - uthevingsfarge 6 37 2" xfId="1105" xr:uid="{00000000-0005-0000-0000-00003F100000}"/>
    <cellStyle name="20% - uthevingsfarge 6 37 2 2" xfId="5572" xr:uid="{00000000-0005-0000-0000-000040100000}"/>
    <cellStyle name="20% - uthevingsfarge 6 37 2 2 2" xfId="8205" xr:uid="{00000000-0005-0000-0000-000041100000}"/>
    <cellStyle name="20% - uthevingsfarge 6 37 2 3" xfId="10613" xr:uid="{00000000-0005-0000-0000-000042100000}"/>
    <cellStyle name="20% - uthevingsfarge 6 37 3" xfId="4851" xr:uid="{00000000-0005-0000-0000-000043100000}"/>
    <cellStyle name="20% - uthevingsfarge 6 37 3 2" xfId="7504" xr:uid="{00000000-0005-0000-0000-000044100000}"/>
    <cellStyle name="20% - uthevingsfarge 6 37 4" xfId="9528" xr:uid="{00000000-0005-0000-0000-000045100000}"/>
    <cellStyle name="20% - uthevingsfarge 6 38" xfId="1106" xr:uid="{00000000-0005-0000-0000-000046100000}"/>
    <cellStyle name="20% - uthevingsfarge 6 38 2" xfId="1107" xr:uid="{00000000-0005-0000-0000-000047100000}"/>
    <cellStyle name="20% - uthevingsfarge 6 38 2 2" xfId="5573" xr:uid="{00000000-0005-0000-0000-000048100000}"/>
    <cellStyle name="20% - uthevingsfarge 6 38 2 2 2" xfId="8206" xr:uid="{00000000-0005-0000-0000-000049100000}"/>
    <cellStyle name="20% - uthevingsfarge 6 38 2 3" xfId="10612" xr:uid="{00000000-0005-0000-0000-00004A100000}"/>
    <cellStyle name="20% - uthevingsfarge 6 38 3" xfId="4852" xr:uid="{00000000-0005-0000-0000-00004B100000}"/>
    <cellStyle name="20% - uthevingsfarge 6 38 3 2" xfId="7505" xr:uid="{00000000-0005-0000-0000-00004C100000}"/>
    <cellStyle name="20% - uthevingsfarge 6 38 4" xfId="9527" xr:uid="{00000000-0005-0000-0000-00004D100000}"/>
    <cellStyle name="20% - uthevingsfarge 6 39" xfId="1108" xr:uid="{00000000-0005-0000-0000-00004E100000}"/>
    <cellStyle name="20% - uthevingsfarge 6 39 2" xfId="1109" xr:uid="{00000000-0005-0000-0000-00004F100000}"/>
    <cellStyle name="20% - uthevingsfarge 6 39 2 2" xfId="5574" xr:uid="{00000000-0005-0000-0000-000050100000}"/>
    <cellStyle name="20% - uthevingsfarge 6 39 2 2 2" xfId="8207" xr:uid="{00000000-0005-0000-0000-000051100000}"/>
    <cellStyle name="20% - uthevingsfarge 6 39 2 3" xfId="10611" xr:uid="{00000000-0005-0000-0000-000052100000}"/>
    <cellStyle name="20% - uthevingsfarge 6 39 3" xfId="4853" xr:uid="{00000000-0005-0000-0000-000053100000}"/>
    <cellStyle name="20% - uthevingsfarge 6 39 3 2" xfId="7506" xr:uid="{00000000-0005-0000-0000-000054100000}"/>
    <cellStyle name="20% - uthevingsfarge 6 39 4" xfId="9526" xr:uid="{00000000-0005-0000-0000-000055100000}"/>
    <cellStyle name="20% - uthevingsfarge 6 4" xfId="1110" xr:uid="{00000000-0005-0000-0000-000056100000}"/>
    <cellStyle name="20% - uthevingsfarge 6 4 2" xfId="1111" xr:uid="{00000000-0005-0000-0000-000057100000}"/>
    <cellStyle name="20% - uthevingsfarge 6 4 2 2" xfId="5575" xr:uid="{00000000-0005-0000-0000-000058100000}"/>
    <cellStyle name="20% - uthevingsfarge 6 4 2 2 2" xfId="8208" xr:uid="{00000000-0005-0000-0000-000059100000}"/>
    <cellStyle name="20% - uthevingsfarge 6 4 2 3" xfId="10610" xr:uid="{00000000-0005-0000-0000-00005A100000}"/>
    <cellStyle name="20% - uthevingsfarge 6 4 3" xfId="4854" xr:uid="{00000000-0005-0000-0000-00005B100000}"/>
    <cellStyle name="20% - uthevingsfarge 6 4 3 2" xfId="7507" xr:uid="{00000000-0005-0000-0000-00005C100000}"/>
    <cellStyle name="20% - uthevingsfarge 6 4 4" xfId="9525" xr:uid="{00000000-0005-0000-0000-00005D100000}"/>
    <cellStyle name="20% - uthevingsfarge 6 40" xfId="1112" xr:uid="{00000000-0005-0000-0000-00005E100000}"/>
    <cellStyle name="20% - uthevingsfarge 6 40 2" xfId="1113" xr:uid="{00000000-0005-0000-0000-00005F100000}"/>
    <cellStyle name="20% - uthevingsfarge 6 40 2 2" xfId="5576" xr:uid="{00000000-0005-0000-0000-000060100000}"/>
    <cellStyle name="20% - uthevingsfarge 6 40 2 2 2" xfId="8209" xr:uid="{00000000-0005-0000-0000-000061100000}"/>
    <cellStyle name="20% - uthevingsfarge 6 40 2 3" xfId="10609" xr:uid="{00000000-0005-0000-0000-000062100000}"/>
    <cellStyle name="20% - uthevingsfarge 6 40 3" xfId="4855" xr:uid="{00000000-0005-0000-0000-000063100000}"/>
    <cellStyle name="20% - uthevingsfarge 6 40 3 2" xfId="7508" xr:uid="{00000000-0005-0000-0000-000064100000}"/>
    <cellStyle name="20% - uthevingsfarge 6 40 4" xfId="9524" xr:uid="{00000000-0005-0000-0000-000065100000}"/>
    <cellStyle name="20% - uthevingsfarge 6 41" xfId="1114" xr:uid="{00000000-0005-0000-0000-000066100000}"/>
    <cellStyle name="20% - uthevingsfarge 6 41 2" xfId="1115" xr:uid="{00000000-0005-0000-0000-000067100000}"/>
    <cellStyle name="20% - uthevingsfarge 6 41 2 2" xfId="5577" xr:uid="{00000000-0005-0000-0000-000068100000}"/>
    <cellStyle name="20% - uthevingsfarge 6 41 2 2 2" xfId="8210" xr:uid="{00000000-0005-0000-0000-000069100000}"/>
    <cellStyle name="20% - uthevingsfarge 6 41 2 3" xfId="10608" xr:uid="{00000000-0005-0000-0000-00006A100000}"/>
    <cellStyle name="20% - uthevingsfarge 6 41 3" xfId="4856" xr:uid="{00000000-0005-0000-0000-00006B100000}"/>
    <cellStyle name="20% - uthevingsfarge 6 41 3 2" xfId="7509" xr:uid="{00000000-0005-0000-0000-00006C100000}"/>
    <cellStyle name="20% - uthevingsfarge 6 41 4" xfId="9523" xr:uid="{00000000-0005-0000-0000-00006D100000}"/>
    <cellStyle name="20% - uthevingsfarge 6 42" xfId="1116" xr:uid="{00000000-0005-0000-0000-00006E100000}"/>
    <cellStyle name="20% - uthevingsfarge 6 42 2" xfId="1117" xr:uid="{00000000-0005-0000-0000-00006F100000}"/>
    <cellStyle name="20% - uthevingsfarge 6 42 2 2" xfId="5578" xr:uid="{00000000-0005-0000-0000-000070100000}"/>
    <cellStyle name="20% - uthevingsfarge 6 42 2 2 2" xfId="8211" xr:uid="{00000000-0005-0000-0000-000071100000}"/>
    <cellStyle name="20% - uthevingsfarge 6 42 2 3" xfId="10607" xr:uid="{00000000-0005-0000-0000-000072100000}"/>
    <cellStyle name="20% - uthevingsfarge 6 42 3" xfId="4857" xr:uid="{00000000-0005-0000-0000-000073100000}"/>
    <cellStyle name="20% - uthevingsfarge 6 42 3 2" xfId="7510" xr:uid="{00000000-0005-0000-0000-000074100000}"/>
    <cellStyle name="20% - uthevingsfarge 6 42 4" xfId="9522" xr:uid="{00000000-0005-0000-0000-000075100000}"/>
    <cellStyle name="20% - uthevingsfarge 6 43" xfId="1118" xr:uid="{00000000-0005-0000-0000-000076100000}"/>
    <cellStyle name="20% - uthevingsfarge 6 43 2" xfId="1119" xr:uid="{00000000-0005-0000-0000-000077100000}"/>
    <cellStyle name="20% - uthevingsfarge 6 43 2 2" xfId="5579" xr:uid="{00000000-0005-0000-0000-000078100000}"/>
    <cellStyle name="20% - uthevingsfarge 6 43 2 2 2" xfId="8212" xr:uid="{00000000-0005-0000-0000-000079100000}"/>
    <cellStyle name="20% - uthevingsfarge 6 43 2 3" xfId="10606" xr:uid="{00000000-0005-0000-0000-00007A100000}"/>
    <cellStyle name="20% - uthevingsfarge 6 43 3" xfId="4858" xr:uid="{00000000-0005-0000-0000-00007B100000}"/>
    <cellStyle name="20% - uthevingsfarge 6 43 3 2" xfId="7511" xr:uid="{00000000-0005-0000-0000-00007C100000}"/>
    <cellStyle name="20% - uthevingsfarge 6 43 4" xfId="9521" xr:uid="{00000000-0005-0000-0000-00007D100000}"/>
    <cellStyle name="20% - uthevingsfarge 6 44" xfId="1120" xr:uid="{00000000-0005-0000-0000-00007E100000}"/>
    <cellStyle name="20% - uthevingsfarge 6 44 2" xfId="1121" xr:uid="{00000000-0005-0000-0000-00007F100000}"/>
    <cellStyle name="20% - uthevingsfarge 6 44 2 2" xfId="5580" xr:uid="{00000000-0005-0000-0000-000080100000}"/>
    <cellStyle name="20% - uthevingsfarge 6 44 2 2 2" xfId="8213" xr:uid="{00000000-0005-0000-0000-000081100000}"/>
    <cellStyle name="20% - uthevingsfarge 6 44 2 3" xfId="10605" xr:uid="{00000000-0005-0000-0000-000082100000}"/>
    <cellStyle name="20% - uthevingsfarge 6 44 3" xfId="4859" xr:uid="{00000000-0005-0000-0000-000083100000}"/>
    <cellStyle name="20% - uthevingsfarge 6 44 3 2" xfId="7512" xr:uid="{00000000-0005-0000-0000-000084100000}"/>
    <cellStyle name="20% - uthevingsfarge 6 44 4" xfId="9520" xr:uid="{00000000-0005-0000-0000-000085100000}"/>
    <cellStyle name="20% - uthevingsfarge 6 45" xfId="1122" xr:uid="{00000000-0005-0000-0000-000086100000}"/>
    <cellStyle name="20% - uthevingsfarge 6 45 2" xfId="1123" xr:uid="{00000000-0005-0000-0000-000087100000}"/>
    <cellStyle name="20% - uthevingsfarge 6 45 2 2" xfId="5581" xr:uid="{00000000-0005-0000-0000-000088100000}"/>
    <cellStyle name="20% - uthevingsfarge 6 45 2 2 2" xfId="8214" xr:uid="{00000000-0005-0000-0000-000089100000}"/>
    <cellStyle name="20% - uthevingsfarge 6 45 2 3" xfId="10604" xr:uid="{00000000-0005-0000-0000-00008A100000}"/>
    <cellStyle name="20% - uthevingsfarge 6 45 3" xfId="4860" xr:uid="{00000000-0005-0000-0000-00008B100000}"/>
    <cellStyle name="20% - uthevingsfarge 6 45 3 2" xfId="7513" xr:uid="{00000000-0005-0000-0000-00008C100000}"/>
    <cellStyle name="20% - uthevingsfarge 6 45 4" xfId="9519" xr:uid="{00000000-0005-0000-0000-00008D100000}"/>
    <cellStyle name="20% - uthevingsfarge 6 46" xfId="1124" xr:uid="{00000000-0005-0000-0000-00008E100000}"/>
    <cellStyle name="20% - uthevingsfarge 6 46 2" xfId="1125" xr:uid="{00000000-0005-0000-0000-00008F100000}"/>
    <cellStyle name="20% - uthevingsfarge 6 46 2 2" xfId="5582" xr:uid="{00000000-0005-0000-0000-000090100000}"/>
    <cellStyle name="20% - uthevingsfarge 6 46 2 2 2" xfId="8215" xr:uid="{00000000-0005-0000-0000-000091100000}"/>
    <cellStyle name="20% - uthevingsfarge 6 46 2 3" xfId="10603" xr:uid="{00000000-0005-0000-0000-000092100000}"/>
    <cellStyle name="20% - uthevingsfarge 6 46 3" xfId="4861" xr:uid="{00000000-0005-0000-0000-000093100000}"/>
    <cellStyle name="20% - uthevingsfarge 6 46 3 2" xfId="7514" xr:uid="{00000000-0005-0000-0000-000094100000}"/>
    <cellStyle name="20% - uthevingsfarge 6 46 4" xfId="9518" xr:uid="{00000000-0005-0000-0000-000095100000}"/>
    <cellStyle name="20% - uthevingsfarge 6 47" xfId="1126" xr:uid="{00000000-0005-0000-0000-000096100000}"/>
    <cellStyle name="20% - uthevingsfarge 6 47 2" xfId="1127" xr:uid="{00000000-0005-0000-0000-000097100000}"/>
    <cellStyle name="20% - uthevingsfarge 6 47 2 2" xfId="5583" xr:uid="{00000000-0005-0000-0000-000098100000}"/>
    <cellStyle name="20% - uthevingsfarge 6 47 2 2 2" xfId="8216" xr:uid="{00000000-0005-0000-0000-000099100000}"/>
    <cellStyle name="20% - uthevingsfarge 6 47 2 3" xfId="10602" xr:uid="{00000000-0005-0000-0000-00009A100000}"/>
    <cellStyle name="20% - uthevingsfarge 6 47 3" xfId="4862" xr:uid="{00000000-0005-0000-0000-00009B100000}"/>
    <cellStyle name="20% - uthevingsfarge 6 47 3 2" xfId="7515" xr:uid="{00000000-0005-0000-0000-00009C100000}"/>
    <cellStyle name="20% - uthevingsfarge 6 47 4" xfId="9517" xr:uid="{00000000-0005-0000-0000-00009D100000}"/>
    <cellStyle name="20% - uthevingsfarge 6 48" xfId="1128" xr:uid="{00000000-0005-0000-0000-00009E100000}"/>
    <cellStyle name="20% - uthevingsfarge 6 48 2" xfId="1129" xr:uid="{00000000-0005-0000-0000-00009F100000}"/>
    <cellStyle name="20% - uthevingsfarge 6 48 2 2" xfId="5584" xr:uid="{00000000-0005-0000-0000-0000A0100000}"/>
    <cellStyle name="20% - uthevingsfarge 6 48 2 2 2" xfId="8217" xr:uid="{00000000-0005-0000-0000-0000A1100000}"/>
    <cellStyle name="20% - uthevingsfarge 6 48 2 3" xfId="10550" xr:uid="{00000000-0005-0000-0000-0000A2100000}"/>
    <cellStyle name="20% - uthevingsfarge 6 48 3" xfId="4863" xr:uid="{00000000-0005-0000-0000-0000A3100000}"/>
    <cellStyle name="20% - uthevingsfarge 6 48 3 2" xfId="7516" xr:uid="{00000000-0005-0000-0000-0000A4100000}"/>
    <cellStyle name="20% - uthevingsfarge 6 48 4" xfId="10601" xr:uid="{00000000-0005-0000-0000-0000A5100000}"/>
    <cellStyle name="20% - uthevingsfarge 6 49" xfId="1130" xr:uid="{00000000-0005-0000-0000-0000A6100000}"/>
    <cellStyle name="20% - uthevingsfarge 6 49 2" xfId="1131" xr:uid="{00000000-0005-0000-0000-0000A7100000}"/>
    <cellStyle name="20% - uthevingsfarge 6 49 2 2" xfId="5585" xr:uid="{00000000-0005-0000-0000-0000A8100000}"/>
    <cellStyle name="20% - uthevingsfarge 6 49 2 2 2" xfId="8218" xr:uid="{00000000-0005-0000-0000-0000A9100000}"/>
    <cellStyle name="20% - uthevingsfarge 6 49 2 3" xfId="10681" xr:uid="{00000000-0005-0000-0000-0000AA100000}"/>
    <cellStyle name="20% - uthevingsfarge 6 49 3" xfId="4864" xr:uid="{00000000-0005-0000-0000-0000AB100000}"/>
    <cellStyle name="20% - uthevingsfarge 6 49 3 2" xfId="7517" xr:uid="{00000000-0005-0000-0000-0000AC100000}"/>
    <cellStyle name="20% - uthevingsfarge 6 49 4" xfId="9895" xr:uid="{00000000-0005-0000-0000-0000AD100000}"/>
    <cellStyle name="20% - uthevingsfarge 6 5" xfId="1132" xr:uid="{00000000-0005-0000-0000-0000AE100000}"/>
    <cellStyle name="20% - uthevingsfarge 6 5 2" xfId="1133" xr:uid="{00000000-0005-0000-0000-0000AF100000}"/>
    <cellStyle name="20% - uthevingsfarge 6 5 2 2" xfId="5586" xr:uid="{00000000-0005-0000-0000-0000B0100000}"/>
    <cellStyle name="20% - uthevingsfarge 6 5 2 2 2" xfId="8219" xr:uid="{00000000-0005-0000-0000-0000B1100000}"/>
    <cellStyle name="20% - uthevingsfarge 6 5 2 3" xfId="10315" xr:uid="{00000000-0005-0000-0000-0000B2100000}"/>
    <cellStyle name="20% - uthevingsfarge 6 5 3" xfId="4865" xr:uid="{00000000-0005-0000-0000-0000B3100000}"/>
    <cellStyle name="20% - uthevingsfarge 6 5 3 2" xfId="7518" xr:uid="{00000000-0005-0000-0000-0000B4100000}"/>
    <cellStyle name="20% - uthevingsfarge 6 5 4" xfId="10409" xr:uid="{00000000-0005-0000-0000-0000B5100000}"/>
    <cellStyle name="20% - uthevingsfarge 6 50" xfId="1134" xr:uid="{00000000-0005-0000-0000-0000B6100000}"/>
    <cellStyle name="20% - uthevingsfarge 6 50 2" xfId="1135" xr:uid="{00000000-0005-0000-0000-0000B7100000}"/>
    <cellStyle name="20% - uthevingsfarge 6 50 2 2" xfId="5587" xr:uid="{00000000-0005-0000-0000-0000B8100000}"/>
    <cellStyle name="20% - uthevingsfarge 6 50 2 2 2" xfId="8220" xr:uid="{00000000-0005-0000-0000-0000B9100000}"/>
    <cellStyle name="20% - uthevingsfarge 6 50 2 3" xfId="10680" xr:uid="{00000000-0005-0000-0000-0000BA100000}"/>
    <cellStyle name="20% - uthevingsfarge 6 50 3" xfId="4866" xr:uid="{00000000-0005-0000-0000-0000BB100000}"/>
    <cellStyle name="20% - uthevingsfarge 6 50 3 2" xfId="7519" xr:uid="{00000000-0005-0000-0000-0000BC100000}"/>
    <cellStyle name="20% - uthevingsfarge 6 50 4" xfId="9896" xr:uid="{00000000-0005-0000-0000-0000BD100000}"/>
    <cellStyle name="20% - uthevingsfarge 6 51" xfId="1136" xr:uid="{00000000-0005-0000-0000-0000BE100000}"/>
    <cellStyle name="20% - uthevingsfarge 6 51 2" xfId="1137" xr:uid="{00000000-0005-0000-0000-0000BF100000}"/>
    <cellStyle name="20% - uthevingsfarge 6 51 2 2" xfId="5588" xr:uid="{00000000-0005-0000-0000-0000C0100000}"/>
    <cellStyle name="20% - uthevingsfarge 6 51 2 2 2" xfId="8221" xr:uid="{00000000-0005-0000-0000-0000C1100000}"/>
    <cellStyle name="20% - uthevingsfarge 6 51 2 3" xfId="10314" xr:uid="{00000000-0005-0000-0000-0000C2100000}"/>
    <cellStyle name="20% - uthevingsfarge 6 51 3" xfId="4867" xr:uid="{00000000-0005-0000-0000-0000C3100000}"/>
    <cellStyle name="20% - uthevingsfarge 6 51 3 2" xfId="7520" xr:uid="{00000000-0005-0000-0000-0000C4100000}"/>
    <cellStyle name="20% - uthevingsfarge 6 51 4" xfId="10408" xr:uid="{00000000-0005-0000-0000-0000C5100000}"/>
    <cellStyle name="20% - uthevingsfarge 6 52" xfId="1138" xr:uid="{00000000-0005-0000-0000-0000C6100000}"/>
    <cellStyle name="20% - uthevingsfarge 6 52 2" xfId="1139" xr:uid="{00000000-0005-0000-0000-0000C7100000}"/>
    <cellStyle name="20% - uthevingsfarge 6 52 2 2" xfId="5589" xr:uid="{00000000-0005-0000-0000-0000C8100000}"/>
    <cellStyle name="20% - uthevingsfarge 6 52 2 2 2" xfId="8222" xr:uid="{00000000-0005-0000-0000-0000C9100000}"/>
    <cellStyle name="20% - uthevingsfarge 6 52 2 3" xfId="10679" xr:uid="{00000000-0005-0000-0000-0000CA100000}"/>
    <cellStyle name="20% - uthevingsfarge 6 52 3" xfId="4868" xr:uid="{00000000-0005-0000-0000-0000CB100000}"/>
    <cellStyle name="20% - uthevingsfarge 6 52 3 2" xfId="7521" xr:uid="{00000000-0005-0000-0000-0000CC100000}"/>
    <cellStyle name="20% - uthevingsfarge 6 52 4" xfId="9897" xr:uid="{00000000-0005-0000-0000-0000CD100000}"/>
    <cellStyle name="20% - uthevingsfarge 6 53" xfId="1140" xr:uid="{00000000-0005-0000-0000-0000CE100000}"/>
    <cellStyle name="20% - uthevingsfarge 6 53 2" xfId="1141" xr:uid="{00000000-0005-0000-0000-0000CF100000}"/>
    <cellStyle name="20% - uthevingsfarge 6 53 2 2" xfId="5590" xr:uid="{00000000-0005-0000-0000-0000D0100000}"/>
    <cellStyle name="20% - uthevingsfarge 6 53 2 2 2" xfId="8223" xr:uid="{00000000-0005-0000-0000-0000D1100000}"/>
    <cellStyle name="20% - uthevingsfarge 6 53 2 3" xfId="10313" xr:uid="{00000000-0005-0000-0000-0000D2100000}"/>
    <cellStyle name="20% - uthevingsfarge 6 53 3" xfId="4869" xr:uid="{00000000-0005-0000-0000-0000D3100000}"/>
    <cellStyle name="20% - uthevingsfarge 6 53 3 2" xfId="7522" xr:uid="{00000000-0005-0000-0000-0000D4100000}"/>
    <cellStyle name="20% - uthevingsfarge 6 53 4" xfId="10407" xr:uid="{00000000-0005-0000-0000-0000D5100000}"/>
    <cellStyle name="20% - uthevingsfarge 6 54" xfId="1142" xr:uid="{00000000-0005-0000-0000-0000D6100000}"/>
    <cellStyle name="20% - uthevingsfarge 6 54 2" xfId="1143" xr:uid="{00000000-0005-0000-0000-0000D7100000}"/>
    <cellStyle name="20% - uthevingsfarge 6 54 2 2" xfId="5591" xr:uid="{00000000-0005-0000-0000-0000D8100000}"/>
    <cellStyle name="20% - uthevingsfarge 6 54 2 2 2" xfId="8224" xr:uid="{00000000-0005-0000-0000-0000D9100000}"/>
    <cellStyle name="20% - uthevingsfarge 6 54 2 3" xfId="10678" xr:uid="{00000000-0005-0000-0000-0000DA100000}"/>
    <cellStyle name="20% - uthevingsfarge 6 54 3" xfId="4870" xr:uid="{00000000-0005-0000-0000-0000DB100000}"/>
    <cellStyle name="20% - uthevingsfarge 6 54 3 2" xfId="7523" xr:uid="{00000000-0005-0000-0000-0000DC100000}"/>
    <cellStyle name="20% - uthevingsfarge 6 54 4" xfId="9898" xr:uid="{00000000-0005-0000-0000-0000DD100000}"/>
    <cellStyle name="20% - uthevingsfarge 6 55" xfId="1144" xr:uid="{00000000-0005-0000-0000-0000DE100000}"/>
    <cellStyle name="20% - uthevingsfarge 6 55 2" xfId="1145" xr:uid="{00000000-0005-0000-0000-0000DF100000}"/>
    <cellStyle name="20% - uthevingsfarge 6 55 2 2" xfId="5592" xr:uid="{00000000-0005-0000-0000-0000E0100000}"/>
    <cellStyle name="20% - uthevingsfarge 6 55 2 2 2" xfId="8225" xr:uid="{00000000-0005-0000-0000-0000E1100000}"/>
    <cellStyle name="20% - uthevingsfarge 6 55 2 3" xfId="10312" xr:uid="{00000000-0005-0000-0000-0000E2100000}"/>
    <cellStyle name="20% - uthevingsfarge 6 55 3" xfId="4871" xr:uid="{00000000-0005-0000-0000-0000E3100000}"/>
    <cellStyle name="20% - uthevingsfarge 6 55 3 2" xfId="7524" xr:uid="{00000000-0005-0000-0000-0000E4100000}"/>
    <cellStyle name="20% - uthevingsfarge 6 55 4" xfId="10406" xr:uid="{00000000-0005-0000-0000-0000E5100000}"/>
    <cellStyle name="20% - uthevingsfarge 6 56" xfId="1146" xr:uid="{00000000-0005-0000-0000-0000E6100000}"/>
    <cellStyle name="20% - uthevingsfarge 6 56 2" xfId="1147" xr:uid="{00000000-0005-0000-0000-0000E7100000}"/>
    <cellStyle name="20% - uthevingsfarge 6 56 2 2" xfId="5593" xr:uid="{00000000-0005-0000-0000-0000E8100000}"/>
    <cellStyle name="20% - uthevingsfarge 6 56 2 2 2" xfId="8226" xr:uid="{00000000-0005-0000-0000-0000E9100000}"/>
    <cellStyle name="20% - uthevingsfarge 6 56 2 3" xfId="10677" xr:uid="{00000000-0005-0000-0000-0000EA100000}"/>
    <cellStyle name="20% - uthevingsfarge 6 56 3" xfId="4872" xr:uid="{00000000-0005-0000-0000-0000EB100000}"/>
    <cellStyle name="20% - uthevingsfarge 6 56 3 2" xfId="7525" xr:uid="{00000000-0005-0000-0000-0000EC100000}"/>
    <cellStyle name="20% - uthevingsfarge 6 56 4" xfId="9899" xr:uid="{00000000-0005-0000-0000-0000ED100000}"/>
    <cellStyle name="20% - uthevingsfarge 6 57" xfId="1148" xr:uid="{00000000-0005-0000-0000-0000EE100000}"/>
    <cellStyle name="20% - uthevingsfarge 6 57 2" xfId="1149" xr:uid="{00000000-0005-0000-0000-0000EF100000}"/>
    <cellStyle name="20% - uthevingsfarge 6 57 2 2" xfId="5594" xr:uid="{00000000-0005-0000-0000-0000F0100000}"/>
    <cellStyle name="20% - uthevingsfarge 6 57 2 2 2" xfId="8227" xr:uid="{00000000-0005-0000-0000-0000F1100000}"/>
    <cellStyle name="20% - uthevingsfarge 6 57 2 3" xfId="10311" xr:uid="{00000000-0005-0000-0000-0000F2100000}"/>
    <cellStyle name="20% - uthevingsfarge 6 57 3" xfId="4873" xr:uid="{00000000-0005-0000-0000-0000F3100000}"/>
    <cellStyle name="20% - uthevingsfarge 6 57 3 2" xfId="7526" xr:uid="{00000000-0005-0000-0000-0000F4100000}"/>
    <cellStyle name="20% - uthevingsfarge 6 57 4" xfId="10405" xr:uid="{00000000-0005-0000-0000-0000F5100000}"/>
    <cellStyle name="20% - uthevingsfarge 6 58" xfId="1150" xr:uid="{00000000-0005-0000-0000-0000F6100000}"/>
    <cellStyle name="20% - uthevingsfarge 6 58 2" xfId="1151" xr:uid="{00000000-0005-0000-0000-0000F7100000}"/>
    <cellStyle name="20% - uthevingsfarge 6 58 2 2" xfId="5595" xr:uid="{00000000-0005-0000-0000-0000F8100000}"/>
    <cellStyle name="20% - uthevingsfarge 6 58 2 2 2" xfId="8228" xr:uid="{00000000-0005-0000-0000-0000F9100000}"/>
    <cellStyle name="20% - uthevingsfarge 6 58 2 3" xfId="10676" xr:uid="{00000000-0005-0000-0000-0000FA100000}"/>
    <cellStyle name="20% - uthevingsfarge 6 58 3" xfId="4874" xr:uid="{00000000-0005-0000-0000-0000FB100000}"/>
    <cellStyle name="20% - uthevingsfarge 6 58 3 2" xfId="7527" xr:uid="{00000000-0005-0000-0000-0000FC100000}"/>
    <cellStyle name="20% - uthevingsfarge 6 58 4" xfId="9900" xr:uid="{00000000-0005-0000-0000-0000FD100000}"/>
    <cellStyle name="20% - uthevingsfarge 6 59" xfId="1152" xr:uid="{00000000-0005-0000-0000-0000FE100000}"/>
    <cellStyle name="20% - uthevingsfarge 6 59 2" xfId="1153" xr:uid="{00000000-0005-0000-0000-0000FF100000}"/>
    <cellStyle name="20% - uthevingsfarge 6 59 2 2" xfId="5596" xr:uid="{00000000-0005-0000-0000-000000110000}"/>
    <cellStyle name="20% - uthevingsfarge 6 59 2 2 2" xfId="8229" xr:uid="{00000000-0005-0000-0000-000001110000}"/>
    <cellStyle name="20% - uthevingsfarge 6 59 2 3" xfId="10310" xr:uid="{00000000-0005-0000-0000-000002110000}"/>
    <cellStyle name="20% - uthevingsfarge 6 59 3" xfId="4875" xr:uid="{00000000-0005-0000-0000-000003110000}"/>
    <cellStyle name="20% - uthevingsfarge 6 59 3 2" xfId="7528" xr:uid="{00000000-0005-0000-0000-000004110000}"/>
    <cellStyle name="20% - uthevingsfarge 6 59 4" xfId="10404" xr:uid="{00000000-0005-0000-0000-000005110000}"/>
    <cellStyle name="20% - uthevingsfarge 6 6" xfId="1154" xr:uid="{00000000-0005-0000-0000-000006110000}"/>
    <cellStyle name="20% - uthevingsfarge 6 6 2" xfId="1155" xr:uid="{00000000-0005-0000-0000-000007110000}"/>
    <cellStyle name="20% - uthevingsfarge 6 6 2 2" xfId="5597" xr:uid="{00000000-0005-0000-0000-000008110000}"/>
    <cellStyle name="20% - uthevingsfarge 6 6 2 2 2" xfId="8230" xr:uid="{00000000-0005-0000-0000-000009110000}"/>
    <cellStyle name="20% - uthevingsfarge 6 6 2 3" xfId="10675" xr:uid="{00000000-0005-0000-0000-00000A110000}"/>
    <cellStyle name="20% - uthevingsfarge 6 6 3" xfId="4876" xr:uid="{00000000-0005-0000-0000-00000B110000}"/>
    <cellStyle name="20% - uthevingsfarge 6 6 3 2" xfId="7529" xr:uid="{00000000-0005-0000-0000-00000C110000}"/>
    <cellStyle name="20% - uthevingsfarge 6 6 4" xfId="9901" xr:uid="{00000000-0005-0000-0000-00000D110000}"/>
    <cellStyle name="20% - uthevingsfarge 6 60" xfId="1156" xr:uid="{00000000-0005-0000-0000-00000E110000}"/>
    <cellStyle name="20% - uthevingsfarge 6 60 2" xfId="1157" xr:uid="{00000000-0005-0000-0000-00000F110000}"/>
    <cellStyle name="20% - uthevingsfarge 6 60 3" xfId="10403" xr:uid="{00000000-0005-0000-0000-000010110000}"/>
    <cellStyle name="20% - uthevingsfarge 6 61" xfId="1158" xr:uid="{00000000-0005-0000-0000-000011110000}"/>
    <cellStyle name="20% - uthevingsfarge 6 61 2" xfId="1159" xr:uid="{00000000-0005-0000-0000-000012110000}"/>
    <cellStyle name="20% - uthevingsfarge 6 62" xfId="1160" xr:uid="{00000000-0005-0000-0000-000013110000}"/>
    <cellStyle name="20% - uthevingsfarge 6 62 2" xfId="1161" xr:uid="{00000000-0005-0000-0000-000014110000}"/>
    <cellStyle name="20% - uthevingsfarge 6 63" xfId="1162" xr:uid="{00000000-0005-0000-0000-000015110000}"/>
    <cellStyle name="20% - uthevingsfarge 6 63 2" xfId="1163" xr:uid="{00000000-0005-0000-0000-000016110000}"/>
    <cellStyle name="20% - uthevingsfarge 6 64" xfId="1164" xr:uid="{00000000-0005-0000-0000-000017110000}"/>
    <cellStyle name="20% - uthevingsfarge 6 64 2" xfId="1165" xr:uid="{00000000-0005-0000-0000-000018110000}"/>
    <cellStyle name="20% - uthevingsfarge 6 65" xfId="1166" xr:uid="{00000000-0005-0000-0000-000019110000}"/>
    <cellStyle name="20% - uthevingsfarge 6 65 2" xfId="1167" xr:uid="{00000000-0005-0000-0000-00001A110000}"/>
    <cellStyle name="20% - uthevingsfarge 6 66" xfId="1168" xr:uid="{00000000-0005-0000-0000-00001B110000}"/>
    <cellStyle name="20% - uthevingsfarge 6 66 2" xfId="1169" xr:uid="{00000000-0005-0000-0000-00001C110000}"/>
    <cellStyle name="20% - uthevingsfarge 6 67" xfId="1170" xr:uid="{00000000-0005-0000-0000-00001D110000}"/>
    <cellStyle name="20% - uthevingsfarge 6 67 2" xfId="1171" xr:uid="{00000000-0005-0000-0000-00001E110000}"/>
    <cellStyle name="20% - uthevingsfarge 6 68" xfId="1172" xr:uid="{00000000-0005-0000-0000-00001F110000}"/>
    <cellStyle name="20% - uthevingsfarge 6 68 2" xfId="1173" xr:uid="{00000000-0005-0000-0000-000020110000}"/>
    <cellStyle name="20% - uthevingsfarge 6 69" xfId="1174" xr:uid="{00000000-0005-0000-0000-000021110000}"/>
    <cellStyle name="20% - uthevingsfarge 6 69 2" xfId="1175" xr:uid="{00000000-0005-0000-0000-000022110000}"/>
    <cellStyle name="20% - uthevingsfarge 6 7" xfId="1176" xr:uid="{00000000-0005-0000-0000-000023110000}"/>
    <cellStyle name="20% - uthevingsfarge 6 7 2" xfId="1177" xr:uid="{00000000-0005-0000-0000-000024110000}"/>
    <cellStyle name="20% - uthevingsfarge 6 7 2 2" xfId="5598" xr:uid="{00000000-0005-0000-0000-000025110000}"/>
    <cellStyle name="20% - uthevingsfarge 6 7 2 2 2" xfId="8231" xr:uid="{00000000-0005-0000-0000-000026110000}"/>
    <cellStyle name="20% - uthevingsfarge 6 7 2 3" xfId="9878" xr:uid="{00000000-0005-0000-0000-000027110000}"/>
    <cellStyle name="20% - uthevingsfarge 6 7 3" xfId="4877" xr:uid="{00000000-0005-0000-0000-000028110000}"/>
    <cellStyle name="20% - uthevingsfarge 6 7 3 2" xfId="7530" xr:uid="{00000000-0005-0000-0000-000029110000}"/>
    <cellStyle name="20% - uthevingsfarge 6 7 4" xfId="9827" xr:uid="{00000000-0005-0000-0000-00002A110000}"/>
    <cellStyle name="20% - uthevingsfarge 6 70" xfId="1178" xr:uid="{00000000-0005-0000-0000-00002B110000}"/>
    <cellStyle name="20% - uthevingsfarge 6 70 2" xfId="1179" xr:uid="{00000000-0005-0000-0000-00002C110000}"/>
    <cellStyle name="20% - uthevingsfarge 6 71" xfId="1180" xr:uid="{00000000-0005-0000-0000-00002D110000}"/>
    <cellStyle name="20% - uthevingsfarge 6 71 2" xfId="1181" xr:uid="{00000000-0005-0000-0000-00002E110000}"/>
    <cellStyle name="20% - uthevingsfarge 6 72" xfId="1182" xr:uid="{00000000-0005-0000-0000-00002F110000}"/>
    <cellStyle name="20% - uthevingsfarge 6 72 2" xfId="1183" xr:uid="{00000000-0005-0000-0000-000030110000}"/>
    <cellStyle name="20% - uthevingsfarge 6 73" xfId="1184" xr:uid="{00000000-0005-0000-0000-000031110000}"/>
    <cellStyle name="20% - uthevingsfarge 6 73 2" xfId="1185" xr:uid="{00000000-0005-0000-0000-000032110000}"/>
    <cellStyle name="20% - uthevingsfarge 6 74" xfId="1186" xr:uid="{00000000-0005-0000-0000-000033110000}"/>
    <cellStyle name="20% - uthevingsfarge 6 74 2" xfId="1187" xr:uid="{00000000-0005-0000-0000-000034110000}"/>
    <cellStyle name="20% - uthevingsfarge 6 75" xfId="1188" xr:uid="{00000000-0005-0000-0000-000035110000}"/>
    <cellStyle name="20% - uthevingsfarge 6 75 2" xfId="1189" xr:uid="{00000000-0005-0000-0000-000036110000}"/>
    <cellStyle name="20% - uthevingsfarge 6 76" xfId="1190" xr:uid="{00000000-0005-0000-0000-000037110000}"/>
    <cellStyle name="20% - uthevingsfarge 6 76 2" xfId="1191" xr:uid="{00000000-0005-0000-0000-000038110000}"/>
    <cellStyle name="20% - uthevingsfarge 6 77" xfId="1192" xr:uid="{00000000-0005-0000-0000-000039110000}"/>
    <cellStyle name="20% - uthevingsfarge 6 78" xfId="1193" xr:uid="{00000000-0005-0000-0000-00003A110000}"/>
    <cellStyle name="20% - uthevingsfarge 6 79" xfId="1194" xr:uid="{00000000-0005-0000-0000-00003B110000}"/>
    <cellStyle name="20% - uthevingsfarge 6 8" xfId="1195" xr:uid="{00000000-0005-0000-0000-00003C110000}"/>
    <cellStyle name="20% - uthevingsfarge 6 8 2" xfId="1196" xr:uid="{00000000-0005-0000-0000-00003D110000}"/>
    <cellStyle name="20% - uthevingsfarge 6 8 2 2" xfId="5599" xr:uid="{00000000-0005-0000-0000-00003E110000}"/>
    <cellStyle name="20% - uthevingsfarge 6 8 2 2 2" xfId="8232" xr:uid="{00000000-0005-0000-0000-00003F110000}"/>
    <cellStyle name="20% - uthevingsfarge 6 8 2 3" xfId="10285" xr:uid="{00000000-0005-0000-0000-000040110000}"/>
    <cellStyle name="20% - uthevingsfarge 6 8 3" xfId="4878" xr:uid="{00000000-0005-0000-0000-000041110000}"/>
    <cellStyle name="20% - uthevingsfarge 6 8 3 2" xfId="7531" xr:uid="{00000000-0005-0000-0000-000042110000}"/>
    <cellStyle name="20% - uthevingsfarge 6 8 4" xfId="10402" xr:uid="{00000000-0005-0000-0000-000043110000}"/>
    <cellStyle name="20% - uthevingsfarge 6 80" xfId="1197" xr:uid="{00000000-0005-0000-0000-000044110000}"/>
    <cellStyle name="20% - uthevingsfarge 6 81" xfId="1198" xr:uid="{00000000-0005-0000-0000-000045110000}"/>
    <cellStyle name="20% - uthevingsfarge 6 82" xfId="1199" xr:uid="{00000000-0005-0000-0000-000046110000}"/>
    <cellStyle name="20% - uthevingsfarge 6 83" xfId="1200" xr:uid="{00000000-0005-0000-0000-000047110000}"/>
    <cellStyle name="20% - uthevingsfarge 6 84" xfId="1201" xr:uid="{00000000-0005-0000-0000-000048110000}"/>
    <cellStyle name="20% - uthevingsfarge 6 85" xfId="1202" xr:uid="{00000000-0005-0000-0000-000049110000}"/>
    <cellStyle name="20% - uthevingsfarge 6 86" xfId="1203" xr:uid="{00000000-0005-0000-0000-00004A110000}"/>
    <cellStyle name="20% - uthevingsfarge 6 87" xfId="1204" xr:uid="{00000000-0005-0000-0000-00004B110000}"/>
    <cellStyle name="20% - uthevingsfarge 6 88" xfId="1205" xr:uid="{00000000-0005-0000-0000-00004C110000}"/>
    <cellStyle name="20% - uthevingsfarge 6 89" xfId="1206" xr:uid="{00000000-0005-0000-0000-00004D110000}"/>
    <cellStyle name="20% - uthevingsfarge 6 9" xfId="1207" xr:uid="{00000000-0005-0000-0000-00004E110000}"/>
    <cellStyle name="20% - uthevingsfarge 6 9 2" xfId="1208" xr:uid="{00000000-0005-0000-0000-00004F110000}"/>
    <cellStyle name="20% - uthevingsfarge 6 9 2 2" xfId="5600" xr:uid="{00000000-0005-0000-0000-000050110000}"/>
    <cellStyle name="20% - uthevingsfarge 6 9 2 2 2" xfId="8233" xr:uid="{00000000-0005-0000-0000-000051110000}"/>
    <cellStyle name="20% - uthevingsfarge 6 9 2 3" xfId="9934" xr:uid="{00000000-0005-0000-0000-000052110000}"/>
    <cellStyle name="20% - uthevingsfarge 6 9 3" xfId="4879" xr:uid="{00000000-0005-0000-0000-000053110000}"/>
    <cellStyle name="20% - uthevingsfarge 6 9 3 2" xfId="7532" xr:uid="{00000000-0005-0000-0000-000054110000}"/>
    <cellStyle name="20% - uthevingsfarge 6 9 4" xfId="9826" xr:uid="{00000000-0005-0000-0000-000055110000}"/>
    <cellStyle name="20% - uthevingsfarge 6 90" xfId="1209" xr:uid="{00000000-0005-0000-0000-000056110000}"/>
    <cellStyle name="20% - uthevingsfarge 6 90 2" xfId="2839" xr:uid="{00000000-0005-0000-0000-000057110000}"/>
    <cellStyle name="20% - uthevingsfarge 6 90 2 2" xfId="3239" xr:uid="{00000000-0005-0000-0000-000058110000}"/>
    <cellStyle name="20% - uthevingsfarge 6 90 2 2 2" xfId="6824" xr:uid="{00000000-0005-0000-0000-000059110000}"/>
    <cellStyle name="20% - uthevingsfarge 6 90 2 3" xfId="3637" xr:uid="{00000000-0005-0000-0000-00005A110000}"/>
    <cellStyle name="20% - uthevingsfarge 6 90 2 4" xfId="6412" xr:uid="{00000000-0005-0000-0000-00005B110000}"/>
    <cellStyle name="20% - uthevingsfarge 6 90 2 5" xfId="8824" xr:uid="{00000000-0005-0000-0000-00005C110000}"/>
    <cellStyle name="20% - uthevingsfarge 6 90 3" xfId="3238" xr:uid="{00000000-0005-0000-0000-00005D110000}"/>
    <cellStyle name="20% - uthevingsfarge 6 90 3 2" xfId="6823" xr:uid="{00000000-0005-0000-0000-00005E110000}"/>
    <cellStyle name="20% - uthevingsfarge 6 90 4" xfId="4037" xr:uid="{00000000-0005-0000-0000-00005F110000}"/>
    <cellStyle name="20% - uthevingsfarge 6 90 5" xfId="6127" xr:uid="{00000000-0005-0000-0000-000060110000}"/>
    <cellStyle name="20% - uthevingsfarge 6 90 6" xfId="8823" xr:uid="{00000000-0005-0000-0000-000061110000}"/>
    <cellStyle name="20% - uthevingsfarge 6 91" xfId="1210" xr:uid="{00000000-0005-0000-0000-000062110000}"/>
    <cellStyle name="20% - uthevingsfarge 6 91 2" xfId="2840" xr:uid="{00000000-0005-0000-0000-000063110000}"/>
    <cellStyle name="20% - uthevingsfarge 6 91 2 2" xfId="3241" xr:uid="{00000000-0005-0000-0000-000064110000}"/>
    <cellStyle name="20% - uthevingsfarge 6 91 2 2 2" xfId="6826" xr:uid="{00000000-0005-0000-0000-000065110000}"/>
    <cellStyle name="20% - uthevingsfarge 6 91 2 3" xfId="3607" xr:uid="{00000000-0005-0000-0000-000066110000}"/>
    <cellStyle name="20% - uthevingsfarge 6 91 2 4" xfId="6413" xr:uid="{00000000-0005-0000-0000-000067110000}"/>
    <cellStyle name="20% - uthevingsfarge 6 91 2 5" xfId="8826" xr:uid="{00000000-0005-0000-0000-000068110000}"/>
    <cellStyle name="20% - uthevingsfarge 6 91 3" xfId="3240" xr:uid="{00000000-0005-0000-0000-000069110000}"/>
    <cellStyle name="20% - uthevingsfarge 6 91 3 2" xfId="6825" xr:uid="{00000000-0005-0000-0000-00006A110000}"/>
    <cellStyle name="20% - uthevingsfarge 6 91 4" xfId="3630" xr:uid="{00000000-0005-0000-0000-00006B110000}"/>
    <cellStyle name="20% - uthevingsfarge 6 91 5" xfId="6128" xr:uid="{00000000-0005-0000-0000-00006C110000}"/>
    <cellStyle name="20% - uthevingsfarge 6 91 6" xfId="8825" xr:uid="{00000000-0005-0000-0000-00006D110000}"/>
    <cellStyle name="20% - uthevingsfarge 6 92" xfId="1211" xr:uid="{00000000-0005-0000-0000-00006E110000}"/>
    <cellStyle name="20% - uthevingsfarge 6 92 2" xfId="2841" xr:uid="{00000000-0005-0000-0000-00006F110000}"/>
    <cellStyle name="20% - uthevingsfarge 6 92 2 2" xfId="3243" xr:uid="{00000000-0005-0000-0000-000070110000}"/>
    <cellStyle name="20% - uthevingsfarge 6 92 2 2 2" xfId="6828" xr:uid="{00000000-0005-0000-0000-000071110000}"/>
    <cellStyle name="20% - uthevingsfarge 6 92 2 3" xfId="3676" xr:uid="{00000000-0005-0000-0000-000072110000}"/>
    <cellStyle name="20% - uthevingsfarge 6 92 2 4" xfId="6414" xr:uid="{00000000-0005-0000-0000-000073110000}"/>
    <cellStyle name="20% - uthevingsfarge 6 92 2 5" xfId="8828" xr:uid="{00000000-0005-0000-0000-000074110000}"/>
    <cellStyle name="20% - uthevingsfarge 6 92 3" xfId="3242" xr:uid="{00000000-0005-0000-0000-000075110000}"/>
    <cellStyle name="20% - uthevingsfarge 6 92 3 2" xfId="6827" xr:uid="{00000000-0005-0000-0000-000076110000}"/>
    <cellStyle name="20% - uthevingsfarge 6 92 4" xfId="4068" xr:uid="{00000000-0005-0000-0000-000077110000}"/>
    <cellStyle name="20% - uthevingsfarge 6 92 5" xfId="6129" xr:uid="{00000000-0005-0000-0000-000078110000}"/>
    <cellStyle name="20% - uthevingsfarge 6 92 6" xfId="8827" xr:uid="{00000000-0005-0000-0000-000079110000}"/>
    <cellStyle name="20% - uthevingsfarge 6 93" xfId="1212" xr:uid="{00000000-0005-0000-0000-00007A110000}"/>
    <cellStyle name="20% - uthevingsfarge 6 93 2" xfId="2842" xr:uid="{00000000-0005-0000-0000-00007B110000}"/>
    <cellStyle name="20% - uthevingsfarge 6 93 2 2" xfId="3245" xr:uid="{00000000-0005-0000-0000-00007C110000}"/>
    <cellStyle name="20% - uthevingsfarge 6 93 2 2 2" xfId="6830" xr:uid="{00000000-0005-0000-0000-00007D110000}"/>
    <cellStyle name="20% - uthevingsfarge 6 93 2 3" xfId="3737" xr:uid="{00000000-0005-0000-0000-00007E110000}"/>
    <cellStyle name="20% - uthevingsfarge 6 93 2 4" xfId="6415" xr:uid="{00000000-0005-0000-0000-00007F110000}"/>
    <cellStyle name="20% - uthevingsfarge 6 93 2 5" xfId="8830" xr:uid="{00000000-0005-0000-0000-000080110000}"/>
    <cellStyle name="20% - uthevingsfarge 6 93 3" xfId="3244" xr:uid="{00000000-0005-0000-0000-000081110000}"/>
    <cellStyle name="20% - uthevingsfarge 6 93 3 2" xfId="6829" xr:uid="{00000000-0005-0000-0000-000082110000}"/>
    <cellStyle name="20% - uthevingsfarge 6 93 4" xfId="3931" xr:uid="{00000000-0005-0000-0000-000083110000}"/>
    <cellStyle name="20% - uthevingsfarge 6 93 5" xfId="6130" xr:uid="{00000000-0005-0000-0000-000084110000}"/>
    <cellStyle name="20% - uthevingsfarge 6 93 6" xfId="8829" xr:uid="{00000000-0005-0000-0000-000085110000}"/>
    <cellStyle name="20% - uthevingsfarge 6 94" xfId="1213" xr:uid="{00000000-0005-0000-0000-000086110000}"/>
    <cellStyle name="20% - uthevingsfarge 6 94 2" xfId="2843" xr:uid="{00000000-0005-0000-0000-000087110000}"/>
    <cellStyle name="20% - uthevingsfarge 6 94 2 2" xfId="3247" xr:uid="{00000000-0005-0000-0000-000088110000}"/>
    <cellStyle name="20% - uthevingsfarge 6 94 2 2 2" xfId="6832" xr:uid="{00000000-0005-0000-0000-000089110000}"/>
    <cellStyle name="20% - uthevingsfarge 6 94 2 3" xfId="3736" xr:uid="{00000000-0005-0000-0000-00008A110000}"/>
    <cellStyle name="20% - uthevingsfarge 6 94 2 4" xfId="6416" xr:uid="{00000000-0005-0000-0000-00008B110000}"/>
    <cellStyle name="20% - uthevingsfarge 6 94 2 5" xfId="8832" xr:uid="{00000000-0005-0000-0000-00008C110000}"/>
    <cellStyle name="20% - uthevingsfarge 6 94 3" xfId="3246" xr:uid="{00000000-0005-0000-0000-00008D110000}"/>
    <cellStyle name="20% - uthevingsfarge 6 94 3 2" xfId="6831" xr:uid="{00000000-0005-0000-0000-00008E110000}"/>
    <cellStyle name="20% - uthevingsfarge 6 94 4" xfId="3887" xr:uid="{00000000-0005-0000-0000-00008F110000}"/>
    <cellStyle name="20% - uthevingsfarge 6 94 5" xfId="6131" xr:uid="{00000000-0005-0000-0000-000090110000}"/>
    <cellStyle name="20% - uthevingsfarge 6 94 6" xfId="8831" xr:uid="{00000000-0005-0000-0000-000091110000}"/>
    <cellStyle name="20% - uthevingsfarge 6 95" xfId="1214" xr:uid="{00000000-0005-0000-0000-000092110000}"/>
    <cellStyle name="20% - uthevingsfarge 6 95 2" xfId="2844" xr:uid="{00000000-0005-0000-0000-000093110000}"/>
    <cellStyle name="20% - uthevingsfarge 6 95 2 2" xfId="3249" xr:uid="{00000000-0005-0000-0000-000094110000}"/>
    <cellStyle name="20% - uthevingsfarge 6 95 2 2 2" xfId="6834" xr:uid="{00000000-0005-0000-0000-000095110000}"/>
    <cellStyle name="20% - uthevingsfarge 6 95 2 3" xfId="3735" xr:uid="{00000000-0005-0000-0000-000096110000}"/>
    <cellStyle name="20% - uthevingsfarge 6 95 2 4" xfId="6417" xr:uid="{00000000-0005-0000-0000-000097110000}"/>
    <cellStyle name="20% - uthevingsfarge 6 95 2 5" xfId="8834" xr:uid="{00000000-0005-0000-0000-000098110000}"/>
    <cellStyle name="20% - uthevingsfarge 6 95 3" xfId="3248" xr:uid="{00000000-0005-0000-0000-000099110000}"/>
    <cellStyle name="20% - uthevingsfarge 6 95 3 2" xfId="6833" xr:uid="{00000000-0005-0000-0000-00009A110000}"/>
    <cellStyle name="20% - uthevingsfarge 6 95 4" xfId="3662" xr:uid="{00000000-0005-0000-0000-00009B110000}"/>
    <cellStyle name="20% - uthevingsfarge 6 95 5" xfId="6132" xr:uid="{00000000-0005-0000-0000-00009C110000}"/>
    <cellStyle name="20% - uthevingsfarge 6 95 6" xfId="8833" xr:uid="{00000000-0005-0000-0000-00009D110000}"/>
    <cellStyle name="20% - uthevingsfarge 6 96" xfId="1215" xr:uid="{00000000-0005-0000-0000-00009E110000}"/>
    <cellStyle name="20% - uthevingsfarge 6 96 2" xfId="2845" xr:uid="{00000000-0005-0000-0000-00009F110000}"/>
    <cellStyle name="20% - uthevingsfarge 6 96 2 2" xfId="3251" xr:uid="{00000000-0005-0000-0000-0000A0110000}"/>
    <cellStyle name="20% - uthevingsfarge 6 96 2 2 2" xfId="6836" xr:uid="{00000000-0005-0000-0000-0000A1110000}"/>
    <cellStyle name="20% - uthevingsfarge 6 96 2 3" xfId="3734" xr:uid="{00000000-0005-0000-0000-0000A2110000}"/>
    <cellStyle name="20% - uthevingsfarge 6 96 2 4" xfId="6418" xr:uid="{00000000-0005-0000-0000-0000A3110000}"/>
    <cellStyle name="20% - uthevingsfarge 6 96 2 5" xfId="8836" xr:uid="{00000000-0005-0000-0000-0000A4110000}"/>
    <cellStyle name="20% - uthevingsfarge 6 96 3" xfId="3250" xr:uid="{00000000-0005-0000-0000-0000A5110000}"/>
    <cellStyle name="20% - uthevingsfarge 6 96 3 2" xfId="6835" xr:uid="{00000000-0005-0000-0000-0000A6110000}"/>
    <cellStyle name="20% - uthevingsfarge 6 96 4" xfId="3979" xr:uid="{00000000-0005-0000-0000-0000A7110000}"/>
    <cellStyle name="20% - uthevingsfarge 6 96 5" xfId="6133" xr:uid="{00000000-0005-0000-0000-0000A8110000}"/>
    <cellStyle name="20% - uthevingsfarge 6 96 6" xfId="8835" xr:uid="{00000000-0005-0000-0000-0000A9110000}"/>
    <cellStyle name="20% - uthevingsfarge 6 97" xfId="1216" xr:uid="{00000000-0005-0000-0000-0000AA110000}"/>
    <cellStyle name="20% - uthevingsfarge 6 97 2" xfId="2846" xr:uid="{00000000-0005-0000-0000-0000AB110000}"/>
    <cellStyle name="20% - uthevingsfarge 6 97 2 2" xfId="3253" xr:uid="{00000000-0005-0000-0000-0000AC110000}"/>
    <cellStyle name="20% - uthevingsfarge 6 97 2 2 2" xfId="6838" xr:uid="{00000000-0005-0000-0000-0000AD110000}"/>
    <cellStyle name="20% - uthevingsfarge 6 97 2 3" xfId="3733" xr:uid="{00000000-0005-0000-0000-0000AE110000}"/>
    <cellStyle name="20% - uthevingsfarge 6 97 2 4" xfId="6419" xr:uid="{00000000-0005-0000-0000-0000AF110000}"/>
    <cellStyle name="20% - uthevingsfarge 6 97 2 5" xfId="8838" xr:uid="{00000000-0005-0000-0000-0000B0110000}"/>
    <cellStyle name="20% - uthevingsfarge 6 97 3" xfId="3252" xr:uid="{00000000-0005-0000-0000-0000B1110000}"/>
    <cellStyle name="20% - uthevingsfarge 6 97 3 2" xfId="6837" xr:uid="{00000000-0005-0000-0000-0000B2110000}"/>
    <cellStyle name="20% - uthevingsfarge 6 97 4" xfId="3930" xr:uid="{00000000-0005-0000-0000-0000B3110000}"/>
    <cellStyle name="20% - uthevingsfarge 6 97 5" xfId="6134" xr:uid="{00000000-0005-0000-0000-0000B4110000}"/>
    <cellStyle name="20% - uthevingsfarge 6 97 6" xfId="8837" xr:uid="{00000000-0005-0000-0000-0000B5110000}"/>
    <cellStyle name="20% - uthevingsfarge 6 98" xfId="1217" xr:uid="{00000000-0005-0000-0000-0000B6110000}"/>
    <cellStyle name="20% - uthevingsfarge 6 98 2" xfId="2847" xr:uid="{00000000-0005-0000-0000-0000B7110000}"/>
    <cellStyle name="20% - uthevingsfarge 6 98 2 2" xfId="3255" xr:uid="{00000000-0005-0000-0000-0000B8110000}"/>
    <cellStyle name="20% - uthevingsfarge 6 98 2 2 2" xfId="6840" xr:uid="{00000000-0005-0000-0000-0000B9110000}"/>
    <cellStyle name="20% - uthevingsfarge 6 98 2 3" xfId="3732" xr:uid="{00000000-0005-0000-0000-0000BA110000}"/>
    <cellStyle name="20% - uthevingsfarge 6 98 2 4" xfId="6420" xr:uid="{00000000-0005-0000-0000-0000BB110000}"/>
    <cellStyle name="20% - uthevingsfarge 6 98 2 5" xfId="8840" xr:uid="{00000000-0005-0000-0000-0000BC110000}"/>
    <cellStyle name="20% - uthevingsfarge 6 98 3" xfId="3254" xr:uid="{00000000-0005-0000-0000-0000BD110000}"/>
    <cellStyle name="20% - uthevingsfarge 6 98 3 2" xfId="6839" xr:uid="{00000000-0005-0000-0000-0000BE110000}"/>
    <cellStyle name="20% - uthevingsfarge 6 98 4" xfId="4124" xr:uid="{00000000-0005-0000-0000-0000BF110000}"/>
    <cellStyle name="20% - uthevingsfarge 6 98 5" xfId="6135" xr:uid="{00000000-0005-0000-0000-0000C0110000}"/>
    <cellStyle name="20% - uthevingsfarge 6 98 6" xfId="8839" xr:uid="{00000000-0005-0000-0000-0000C1110000}"/>
    <cellStyle name="20% - uthevingsfarge 6 99" xfId="1218" xr:uid="{00000000-0005-0000-0000-0000C2110000}"/>
    <cellStyle name="20% - uthevingsfarge 6 99 2" xfId="2848" xr:uid="{00000000-0005-0000-0000-0000C3110000}"/>
    <cellStyle name="20% - uthevingsfarge 6 99 2 2" xfId="3257" xr:uid="{00000000-0005-0000-0000-0000C4110000}"/>
    <cellStyle name="20% - uthevingsfarge 6 99 2 2 2" xfId="6842" xr:uid="{00000000-0005-0000-0000-0000C5110000}"/>
    <cellStyle name="20% - uthevingsfarge 6 99 2 3" xfId="3731" xr:uid="{00000000-0005-0000-0000-0000C6110000}"/>
    <cellStyle name="20% - uthevingsfarge 6 99 2 4" xfId="6421" xr:uid="{00000000-0005-0000-0000-0000C7110000}"/>
    <cellStyle name="20% - uthevingsfarge 6 99 2 5" xfId="8842" xr:uid="{00000000-0005-0000-0000-0000C8110000}"/>
    <cellStyle name="20% - uthevingsfarge 6 99 3" xfId="3256" xr:uid="{00000000-0005-0000-0000-0000C9110000}"/>
    <cellStyle name="20% - uthevingsfarge 6 99 3 2" xfId="6841" xr:uid="{00000000-0005-0000-0000-0000CA110000}"/>
    <cellStyle name="20% - uthevingsfarge 6 99 4" xfId="4125" xr:uid="{00000000-0005-0000-0000-0000CB110000}"/>
    <cellStyle name="20% - uthevingsfarge 6 99 5" xfId="6136" xr:uid="{00000000-0005-0000-0000-0000CC110000}"/>
    <cellStyle name="20% - uthevingsfarge 6 99 6" xfId="8841" xr:uid="{00000000-0005-0000-0000-0000CD110000}"/>
    <cellStyle name="40 % - uthevingsfarge 1" xfId="11311" xr:uid="{16568573-5696-4192-918F-BA6A38847A75}"/>
    <cellStyle name="40 % – uthevingsfarge 1" xfId="23" builtinId="31" customBuiltin="1"/>
    <cellStyle name="40 % - uthevingsfarge 2" xfId="11312" xr:uid="{5A9022BC-5916-41C9-88A8-D84CD5A9C815}"/>
    <cellStyle name="40 % – uthevingsfarge 2" xfId="25" builtinId="35" customBuiltin="1"/>
    <cellStyle name="40 % - uthevingsfarge 3" xfId="11313" xr:uid="{6CF9F63B-77FE-4781-8CDA-78F730557BFF}"/>
    <cellStyle name="40 % – uthevingsfarge 3" xfId="27" builtinId="39" customBuiltin="1"/>
    <cellStyle name="40 % - uthevingsfarge 4" xfId="11314" xr:uid="{D6DB8F9F-A1FA-4503-8A61-4630F966C28C}"/>
    <cellStyle name="40 % – uthevingsfarge 4" xfId="29" builtinId="43" customBuiltin="1"/>
    <cellStyle name="40 % - uthevingsfarge 5" xfId="11315" xr:uid="{EC1FE79C-849B-4F1C-80F5-1EC115021F8C}"/>
    <cellStyle name="40 % – uthevingsfarge 5" xfId="31" builtinId="47" customBuiltin="1"/>
    <cellStyle name="40 % - uthevingsfarge 6" xfId="11316" xr:uid="{0E773132-8991-49A6-A5F6-92D832EAA8F1}"/>
    <cellStyle name="40 % – uthevingsfarge 6" xfId="33" builtinId="51" customBuiltin="1"/>
    <cellStyle name="40% - 1. jelölőszín" xfId="4186" xr:uid="{00000000-0005-0000-0000-0000D4110000}"/>
    <cellStyle name="40% - 1. jelölőszín 2" xfId="10766" xr:uid="{00000000-0005-0000-0000-0000D5110000}"/>
    <cellStyle name="40% - 1. jelölőszín_20130128_ITS on reporting_Annex I_CA" xfId="10767" xr:uid="{00000000-0005-0000-0000-0000D6110000}"/>
    <cellStyle name="40% - 2. jelölőszín" xfId="4187" xr:uid="{00000000-0005-0000-0000-0000D7110000}"/>
    <cellStyle name="40% - 2. jelölőszín 2" xfId="10768" xr:uid="{00000000-0005-0000-0000-0000D8110000}"/>
    <cellStyle name="40% - 2. jelölőszín_20130128_ITS on reporting_Annex I_CA" xfId="10769" xr:uid="{00000000-0005-0000-0000-0000D9110000}"/>
    <cellStyle name="40% - 3. jelölőszín" xfId="4188" xr:uid="{00000000-0005-0000-0000-0000DA110000}"/>
    <cellStyle name="40% - 3. jelölőszín 2" xfId="10770" xr:uid="{00000000-0005-0000-0000-0000DB110000}"/>
    <cellStyle name="40% - 3. jelölőszín_20130128_ITS on reporting_Annex I_CA" xfId="10771" xr:uid="{00000000-0005-0000-0000-0000DC110000}"/>
    <cellStyle name="40% - 4. jelölőszín" xfId="4189" xr:uid="{00000000-0005-0000-0000-0000DD110000}"/>
    <cellStyle name="40% - 4. jelölőszín 2" xfId="10772" xr:uid="{00000000-0005-0000-0000-0000DE110000}"/>
    <cellStyle name="40% - 4. jelölőszín_20130128_ITS on reporting_Annex I_CA" xfId="10773" xr:uid="{00000000-0005-0000-0000-0000DF110000}"/>
    <cellStyle name="40% - 5. jelölőszín" xfId="4190" xr:uid="{00000000-0005-0000-0000-0000E0110000}"/>
    <cellStyle name="40% - 5. jelölőszín 2" xfId="10774" xr:uid="{00000000-0005-0000-0000-0000E1110000}"/>
    <cellStyle name="40% - 5. jelölőszín_20130128_ITS on reporting_Annex I_CA" xfId="10775" xr:uid="{00000000-0005-0000-0000-0000E2110000}"/>
    <cellStyle name="40% - 6. jelölőszín" xfId="4191" xr:uid="{00000000-0005-0000-0000-0000E3110000}"/>
    <cellStyle name="40% - 6. jelölőszín 2" xfId="10776" xr:uid="{00000000-0005-0000-0000-0000E4110000}"/>
    <cellStyle name="40% - 6. jelölőszín_20130128_ITS on reporting_Annex I_CA" xfId="10777" xr:uid="{00000000-0005-0000-0000-0000E5110000}"/>
    <cellStyle name="40% - Accent1 2" xfId="10778" xr:uid="{00000000-0005-0000-0000-0000E6110000}"/>
    <cellStyle name="40% - Accent2 2" xfId="10779" xr:uid="{00000000-0005-0000-0000-0000E7110000}"/>
    <cellStyle name="40% - Accent3 2" xfId="10780" xr:uid="{00000000-0005-0000-0000-0000E8110000}"/>
    <cellStyle name="40% - Accent4 2" xfId="10781" xr:uid="{00000000-0005-0000-0000-0000E9110000}"/>
    <cellStyle name="40% - Accent5 2" xfId="10782" xr:uid="{00000000-0005-0000-0000-0000EA110000}"/>
    <cellStyle name="40% - Accent6 2" xfId="10783" xr:uid="{00000000-0005-0000-0000-0000EB110000}"/>
    <cellStyle name="40% - Énfasis1" xfId="4192" xr:uid="{00000000-0005-0000-0000-0000EC110000}"/>
    <cellStyle name="40% - Énfasis2" xfId="4193" xr:uid="{00000000-0005-0000-0000-0000ED110000}"/>
    <cellStyle name="40% - Énfasis3" xfId="4194" xr:uid="{00000000-0005-0000-0000-0000EE110000}"/>
    <cellStyle name="40% - Énfasis4" xfId="4195" xr:uid="{00000000-0005-0000-0000-0000EF110000}"/>
    <cellStyle name="40% - Énfasis5" xfId="4196" xr:uid="{00000000-0005-0000-0000-0000F0110000}"/>
    <cellStyle name="40% - Énfasis6" xfId="4197" xr:uid="{00000000-0005-0000-0000-0000F1110000}"/>
    <cellStyle name="40% - uthevingsfarge 1 10" xfId="1219" xr:uid="{00000000-0005-0000-0000-0000F2110000}"/>
    <cellStyle name="40% - uthevingsfarge 1 10 2" xfId="1220" xr:uid="{00000000-0005-0000-0000-0000F3110000}"/>
    <cellStyle name="40% - uthevingsfarge 1 10 2 2" xfId="5601" xr:uid="{00000000-0005-0000-0000-0000F4110000}"/>
    <cellStyle name="40% - uthevingsfarge 1 10 2 2 2" xfId="8234" xr:uid="{00000000-0005-0000-0000-0000F5110000}"/>
    <cellStyle name="40% - uthevingsfarge 1 10 2 3" xfId="10284" xr:uid="{00000000-0005-0000-0000-0000F6110000}"/>
    <cellStyle name="40% - uthevingsfarge 1 10 3" xfId="4880" xr:uid="{00000000-0005-0000-0000-0000F7110000}"/>
    <cellStyle name="40% - uthevingsfarge 1 10 3 2" xfId="7533" xr:uid="{00000000-0005-0000-0000-0000F8110000}"/>
    <cellStyle name="40% - uthevingsfarge 1 10 4" xfId="10401" xr:uid="{00000000-0005-0000-0000-0000F9110000}"/>
    <cellStyle name="40% - uthevingsfarge 1 100" xfId="1221" xr:uid="{00000000-0005-0000-0000-0000FA110000}"/>
    <cellStyle name="40% - uthevingsfarge 1 100 2" xfId="2849" xr:uid="{00000000-0005-0000-0000-0000FB110000}"/>
    <cellStyle name="40% - uthevingsfarge 1 100 2 2" xfId="3259" xr:uid="{00000000-0005-0000-0000-0000FC110000}"/>
    <cellStyle name="40% - uthevingsfarge 1 100 2 2 2" xfId="6844" xr:uid="{00000000-0005-0000-0000-0000FD110000}"/>
    <cellStyle name="40% - uthevingsfarge 1 100 2 3" xfId="3730" xr:uid="{00000000-0005-0000-0000-0000FE110000}"/>
    <cellStyle name="40% - uthevingsfarge 1 100 2 4" xfId="6422" xr:uid="{00000000-0005-0000-0000-0000FF110000}"/>
    <cellStyle name="40% - uthevingsfarge 1 100 2 5" xfId="8844" xr:uid="{00000000-0005-0000-0000-000000120000}"/>
    <cellStyle name="40% - uthevingsfarge 1 100 3" xfId="3258" xr:uid="{00000000-0005-0000-0000-000001120000}"/>
    <cellStyle name="40% - uthevingsfarge 1 100 3 2" xfId="6843" xr:uid="{00000000-0005-0000-0000-000002120000}"/>
    <cellStyle name="40% - uthevingsfarge 1 100 4" xfId="4036" xr:uid="{00000000-0005-0000-0000-000003120000}"/>
    <cellStyle name="40% - uthevingsfarge 1 100 5" xfId="6137" xr:uid="{00000000-0005-0000-0000-000004120000}"/>
    <cellStyle name="40% - uthevingsfarge 1 100 6" xfId="8843" xr:uid="{00000000-0005-0000-0000-000005120000}"/>
    <cellStyle name="40% - uthevingsfarge 1 101" xfId="1222" xr:uid="{00000000-0005-0000-0000-000006120000}"/>
    <cellStyle name="40% - uthevingsfarge 1 101 2" xfId="2850" xr:uid="{00000000-0005-0000-0000-000007120000}"/>
    <cellStyle name="40% - uthevingsfarge 1 101 2 2" xfId="3261" xr:uid="{00000000-0005-0000-0000-000008120000}"/>
    <cellStyle name="40% - uthevingsfarge 1 101 2 2 2" xfId="6846" xr:uid="{00000000-0005-0000-0000-000009120000}"/>
    <cellStyle name="40% - uthevingsfarge 1 101 2 3" xfId="3729" xr:uid="{00000000-0005-0000-0000-00000A120000}"/>
    <cellStyle name="40% - uthevingsfarge 1 101 2 4" xfId="6423" xr:uid="{00000000-0005-0000-0000-00000B120000}"/>
    <cellStyle name="40% - uthevingsfarge 1 101 2 5" xfId="8846" xr:uid="{00000000-0005-0000-0000-00000C120000}"/>
    <cellStyle name="40% - uthevingsfarge 1 101 3" xfId="3260" xr:uid="{00000000-0005-0000-0000-00000D120000}"/>
    <cellStyle name="40% - uthevingsfarge 1 101 3 2" xfId="6845" xr:uid="{00000000-0005-0000-0000-00000E120000}"/>
    <cellStyle name="40% - uthevingsfarge 1 101 4" xfId="3886" xr:uid="{00000000-0005-0000-0000-00000F120000}"/>
    <cellStyle name="40% - uthevingsfarge 1 101 5" xfId="6138" xr:uid="{00000000-0005-0000-0000-000010120000}"/>
    <cellStyle name="40% - uthevingsfarge 1 101 6" xfId="8845" xr:uid="{00000000-0005-0000-0000-000011120000}"/>
    <cellStyle name="40% - uthevingsfarge 1 102" xfId="1223" xr:uid="{00000000-0005-0000-0000-000012120000}"/>
    <cellStyle name="40% - uthevingsfarge 1 102 2" xfId="2851" xr:uid="{00000000-0005-0000-0000-000013120000}"/>
    <cellStyle name="40% - uthevingsfarge 1 102 2 2" xfId="3263" xr:uid="{00000000-0005-0000-0000-000014120000}"/>
    <cellStyle name="40% - uthevingsfarge 1 102 2 2 2" xfId="6848" xr:uid="{00000000-0005-0000-0000-000015120000}"/>
    <cellStyle name="40% - uthevingsfarge 1 102 2 3" xfId="3728" xr:uid="{00000000-0005-0000-0000-000016120000}"/>
    <cellStyle name="40% - uthevingsfarge 1 102 2 4" xfId="6424" xr:uid="{00000000-0005-0000-0000-000017120000}"/>
    <cellStyle name="40% - uthevingsfarge 1 102 2 5" xfId="8848" xr:uid="{00000000-0005-0000-0000-000018120000}"/>
    <cellStyle name="40% - uthevingsfarge 1 102 3" xfId="3262" xr:uid="{00000000-0005-0000-0000-000019120000}"/>
    <cellStyle name="40% - uthevingsfarge 1 102 3 2" xfId="6847" xr:uid="{00000000-0005-0000-0000-00001A120000}"/>
    <cellStyle name="40% - uthevingsfarge 1 102 4" xfId="4122" xr:uid="{00000000-0005-0000-0000-00001B120000}"/>
    <cellStyle name="40% - uthevingsfarge 1 102 5" xfId="6139" xr:uid="{00000000-0005-0000-0000-00001C120000}"/>
    <cellStyle name="40% - uthevingsfarge 1 102 6" xfId="8847" xr:uid="{00000000-0005-0000-0000-00001D120000}"/>
    <cellStyle name="40% - uthevingsfarge 1 103" xfId="1224" xr:uid="{00000000-0005-0000-0000-00001E120000}"/>
    <cellStyle name="40% - uthevingsfarge 1 103 2" xfId="2852" xr:uid="{00000000-0005-0000-0000-00001F120000}"/>
    <cellStyle name="40% - uthevingsfarge 1 103 2 2" xfId="3265" xr:uid="{00000000-0005-0000-0000-000020120000}"/>
    <cellStyle name="40% - uthevingsfarge 1 103 2 2 2" xfId="6850" xr:uid="{00000000-0005-0000-0000-000021120000}"/>
    <cellStyle name="40% - uthevingsfarge 1 103 2 3" xfId="3727" xr:uid="{00000000-0005-0000-0000-000022120000}"/>
    <cellStyle name="40% - uthevingsfarge 1 103 2 4" xfId="6425" xr:uid="{00000000-0005-0000-0000-000023120000}"/>
    <cellStyle name="40% - uthevingsfarge 1 103 2 5" xfId="8850" xr:uid="{00000000-0005-0000-0000-000024120000}"/>
    <cellStyle name="40% - uthevingsfarge 1 103 3" xfId="3264" xr:uid="{00000000-0005-0000-0000-000025120000}"/>
    <cellStyle name="40% - uthevingsfarge 1 103 3 2" xfId="6849" xr:uid="{00000000-0005-0000-0000-000026120000}"/>
    <cellStyle name="40% - uthevingsfarge 1 103 4" xfId="4123" xr:uid="{00000000-0005-0000-0000-000027120000}"/>
    <cellStyle name="40% - uthevingsfarge 1 103 5" xfId="6140" xr:uid="{00000000-0005-0000-0000-000028120000}"/>
    <cellStyle name="40% - uthevingsfarge 1 103 6" xfId="8849" xr:uid="{00000000-0005-0000-0000-000029120000}"/>
    <cellStyle name="40% - uthevingsfarge 1 104" xfId="1225" xr:uid="{00000000-0005-0000-0000-00002A120000}"/>
    <cellStyle name="40% - uthevingsfarge 1 104 2" xfId="2853" xr:uid="{00000000-0005-0000-0000-00002B120000}"/>
    <cellStyle name="40% - uthevingsfarge 1 104 2 2" xfId="3267" xr:uid="{00000000-0005-0000-0000-00002C120000}"/>
    <cellStyle name="40% - uthevingsfarge 1 104 2 2 2" xfId="6852" xr:uid="{00000000-0005-0000-0000-00002D120000}"/>
    <cellStyle name="40% - uthevingsfarge 1 104 2 3" xfId="3726" xr:uid="{00000000-0005-0000-0000-00002E120000}"/>
    <cellStyle name="40% - uthevingsfarge 1 104 2 4" xfId="6426" xr:uid="{00000000-0005-0000-0000-00002F120000}"/>
    <cellStyle name="40% - uthevingsfarge 1 104 2 5" xfId="8852" xr:uid="{00000000-0005-0000-0000-000030120000}"/>
    <cellStyle name="40% - uthevingsfarge 1 104 3" xfId="3266" xr:uid="{00000000-0005-0000-0000-000031120000}"/>
    <cellStyle name="40% - uthevingsfarge 1 104 3 2" xfId="6851" xr:uid="{00000000-0005-0000-0000-000032120000}"/>
    <cellStyle name="40% - uthevingsfarge 1 104 4" xfId="4035" xr:uid="{00000000-0005-0000-0000-000033120000}"/>
    <cellStyle name="40% - uthevingsfarge 1 104 5" xfId="6141" xr:uid="{00000000-0005-0000-0000-000034120000}"/>
    <cellStyle name="40% - uthevingsfarge 1 104 6" xfId="8851" xr:uid="{00000000-0005-0000-0000-000035120000}"/>
    <cellStyle name="40% - uthevingsfarge 1 105" xfId="1226" xr:uid="{00000000-0005-0000-0000-000036120000}"/>
    <cellStyle name="40% - uthevingsfarge 1 105 2" xfId="2854" xr:uid="{00000000-0005-0000-0000-000037120000}"/>
    <cellStyle name="40% - uthevingsfarge 1 105 2 2" xfId="3269" xr:uid="{00000000-0005-0000-0000-000038120000}"/>
    <cellStyle name="40% - uthevingsfarge 1 105 2 2 2" xfId="6854" xr:uid="{00000000-0005-0000-0000-000039120000}"/>
    <cellStyle name="40% - uthevingsfarge 1 105 2 3" xfId="3725" xr:uid="{00000000-0005-0000-0000-00003A120000}"/>
    <cellStyle name="40% - uthevingsfarge 1 105 2 4" xfId="6427" xr:uid="{00000000-0005-0000-0000-00003B120000}"/>
    <cellStyle name="40% - uthevingsfarge 1 105 2 5" xfId="8854" xr:uid="{00000000-0005-0000-0000-00003C120000}"/>
    <cellStyle name="40% - uthevingsfarge 1 105 3" xfId="3268" xr:uid="{00000000-0005-0000-0000-00003D120000}"/>
    <cellStyle name="40% - uthevingsfarge 1 105 3 2" xfId="6853" xr:uid="{00000000-0005-0000-0000-00003E120000}"/>
    <cellStyle name="40% - uthevingsfarge 1 105 4" xfId="3885" xr:uid="{00000000-0005-0000-0000-00003F120000}"/>
    <cellStyle name="40% - uthevingsfarge 1 105 5" xfId="6142" xr:uid="{00000000-0005-0000-0000-000040120000}"/>
    <cellStyle name="40% - uthevingsfarge 1 105 6" xfId="8853" xr:uid="{00000000-0005-0000-0000-000041120000}"/>
    <cellStyle name="40% - uthevingsfarge 1 106" xfId="1227" xr:uid="{00000000-0005-0000-0000-000042120000}"/>
    <cellStyle name="40% - uthevingsfarge 1 106 2" xfId="2855" xr:uid="{00000000-0005-0000-0000-000043120000}"/>
    <cellStyle name="40% - uthevingsfarge 1 106 2 2" xfId="3271" xr:uid="{00000000-0005-0000-0000-000044120000}"/>
    <cellStyle name="40% - uthevingsfarge 1 106 2 2 2" xfId="6856" xr:uid="{00000000-0005-0000-0000-000045120000}"/>
    <cellStyle name="40% - uthevingsfarge 1 106 2 3" xfId="3724" xr:uid="{00000000-0005-0000-0000-000046120000}"/>
    <cellStyle name="40% - uthevingsfarge 1 106 2 4" xfId="6428" xr:uid="{00000000-0005-0000-0000-000047120000}"/>
    <cellStyle name="40% - uthevingsfarge 1 106 2 5" xfId="8856" xr:uid="{00000000-0005-0000-0000-000048120000}"/>
    <cellStyle name="40% - uthevingsfarge 1 106 3" xfId="3270" xr:uid="{00000000-0005-0000-0000-000049120000}"/>
    <cellStyle name="40% - uthevingsfarge 1 106 3 2" xfId="6855" xr:uid="{00000000-0005-0000-0000-00004A120000}"/>
    <cellStyle name="40% - uthevingsfarge 1 106 4" xfId="4120" xr:uid="{00000000-0005-0000-0000-00004B120000}"/>
    <cellStyle name="40% - uthevingsfarge 1 106 5" xfId="6143" xr:uid="{00000000-0005-0000-0000-00004C120000}"/>
    <cellStyle name="40% - uthevingsfarge 1 106 6" xfId="8855" xr:uid="{00000000-0005-0000-0000-00004D120000}"/>
    <cellStyle name="40% - uthevingsfarge 1 107" xfId="1228" xr:uid="{00000000-0005-0000-0000-00004E120000}"/>
    <cellStyle name="40% - uthevingsfarge 1 107 2" xfId="2856" xr:uid="{00000000-0005-0000-0000-00004F120000}"/>
    <cellStyle name="40% - uthevingsfarge 1 107 2 2" xfId="3273" xr:uid="{00000000-0005-0000-0000-000050120000}"/>
    <cellStyle name="40% - uthevingsfarge 1 107 2 2 2" xfId="6858" xr:uid="{00000000-0005-0000-0000-000051120000}"/>
    <cellStyle name="40% - uthevingsfarge 1 107 2 3" xfId="3723" xr:uid="{00000000-0005-0000-0000-000052120000}"/>
    <cellStyle name="40% - uthevingsfarge 1 107 2 4" xfId="6429" xr:uid="{00000000-0005-0000-0000-000053120000}"/>
    <cellStyle name="40% - uthevingsfarge 1 107 2 5" xfId="8858" xr:uid="{00000000-0005-0000-0000-000054120000}"/>
    <cellStyle name="40% - uthevingsfarge 1 107 3" xfId="3272" xr:uid="{00000000-0005-0000-0000-000055120000}"/>
    <cellStyle name="40% - uthevingsfarge 1 107 3 2" xfId="6857" xr:uid="{00000000-0005-0000-0000-000056120000}"/>
    <cellStyle name="40% - uthevingsfarge 1 107 4" xfId="4121" xr:uid="{00000000-0005-0000-0000-000057120000}"/>
    <cellStyle name="40% - uthevingsfarge 1 107 5" xfId="6144" xr:uid="{00000000-0005-0000-0000-000058120000}"/>
    <cellStyle name="40% - uthevingsfarge 1 107 6" xfId="8857" xr:uid="{00000000-0005-0000-0000-000059120000}"/>
    <cellStyle name="40% - uthevingsfarge 1 108" xfId="1229" xr:uid="{00000000-0005-0000-0000-00005A120000}"/>
    <cellStyle name="40% - uthevingsfarge 1 108 2" xfId="2857" xr:uid="{00000000-0005-0000-0000-00005B120000}"/>
    <cellStyle name="40% - uthevingsfarge 1 108 2 2" xfId="3275" xr:uid="{00000000-0005-0000-0000-00005C120000}"/>
    <cellStyle name="40% - uthevingsfarge 1 108 2 2 2" xfId="6860" xr:uid="{00000000-0005-0000-0000-00005D120000}"/>
    <cellStyle name="40% - uthevingsfarge 1 108 2 3" xfId="3722" xr:uid="{00000000-0005-0000-0000-00005E120000}"/>
    <cellStyle name="40% - uthevingsfarge 1 108 2 4" xfId="6430" xr:uid="{00000000-0005-0000-0000-00005F120000}"/>
    <cellStyle name="40% - uthevingsfarge 1 108 2 5" xfId="8860" xr:uid="{00000000-0005-0000-0000-000060120000}"/>
    <cellStyle name="40% - uthevingsfarge 1 108 3" xfId="3274" xr:uid="{00000000-0005-0000-0000-000061120000}"/>
    <cellStyle name="40% - uthevingsfarge 1 108 3 2" xfId="6859" xr:uid="{00000000-0005-0000-0000-000062120000}"/>
    <cellStyle name="40% - uthevingsfarge 1 108 4" xfId="4034" xr:uid="{00000000-0005-0000-0000-000063120000}"/>
    <cellStyle name="40% - uthevingsfarge 1 108 5" xfId="6145" xr:uid="{00000000-0005-0000-0000-000064120000}"/>
    <cellStyle name="40% - uthevingsfarge 1 108 6" xfId="8859" xr:uid="{00000000-0005-0000-0000-000065120000}"/>
    <cellStyle name="40% - uthevingsfarge 1 109" xfId="1230" xr:uid="{00000000-0005-0000-0000-000066120000}"/>
    <cellStyle name="40% - uthevingsfarge 1 109 2" xfId="2858" xr:uid="{00000000-0005-0000-0000-000067120000}"/>
    <cellStyle name="40% - uthevingsfarge 1 109 2 2" xfId="3277" xr:uid="{00000000-0005-0000-0000-000068120000}"/>
    <cellStyle name="40% - uthevingsfarge 1 109 2 2 2" xfId="6862" xr:uid="{00000000-0005-0000-0000-000069120000}"/>
    <cellStyle name="40% - uthevingsfarge 1 109 2 3" xfId="4114" xr:uid="{00000000-0005-0000-0000-00006A120000}"/>
    <cellStyle name="40% - uthevingsfarge 1 109 2 4" xfId="6431" xr:uid="{00000000-0005-0000-0000-00006B120000}"/>
    <cellStyle name="40% - uthevingsfarge 1 109 2 5" xfId="8862" xr:uid="{00000000-0005-0000-0000-00006C120000}"/>
    <cellStyle name="40% - uthevingsfarge 1 109 3" xfId="3276" xr:uid="{00000000-0005-0000-0000-00006D120000}"/>
    <cellStyle name="40% - uthevingsfarge 1 109 3 2" xfId="6861" xr:uid="{00000000-0005-0000-0000-00006E120000}"/>
    <cellStyle name="40% - uthevingsfarge 1 109 4" xfId="3884" xr:uid="{00000000-0005-0000-0000-00006F120000}"/>
    <cellStyle name="40% - uthevingsfarge 1 109 5" xfId="6146" xr:uid="{00000000-0005-0000-0000-000070120000}"/>
    <cellStyle name="40% - uthevingsfarge 1 109 6" xfId="8861" xr:uid="{00000000-0005-0000-0000-000071120000}"/>
    <cellStyle name="40% - uthevingsfarge 1 11" xfId="1231" xr:uid="{00000000-0005-0000-0000-000072120000}"/>
    <cellStyle name="40% - uthevingsfarge 1 11 2" xfId="1232" xr:uid="{00000000-0005-0000-0000-000073120000}"/>
    <cellStyle name="40% - uthevingsfarge 1 11 2 2" xfId="5602" xr:uid="{00000000-0005-0000-0000-000074120000}"/>
    <cellStyle name="40% - uthevingsfarge 1 11 2 2 2" xfId="8235" xr:uid="{00000000-0005-0000-0000-000075120000}"/>
    <cellStyle name="40% - uthevingsfarge 1 11 2 3" xfId="9941" xr:uid="{00000000-0005-0000-0000-000076120000}"/>
    <cellStyle name="40% - uthevingsfarge 1 11 3" xfId="4881" xr:uid="{00000000-0005-0000-0000-000077120000}"/>
    <cellStyle name="40% - uthevingsfarge 1 11 3 2" xfId="7534" xr:uid="{00000000-0005-0000-0000-000078120000}"/>
    <cellStyle name="40% - uthevingsfarge 1 11 4" xfId="9825" xr:uid="{00000000-0005-0000-0000-000079120000}"/>
    <cellStyle name="40% - uthevingsfarge 1 110" xfId="6588" xr:uid="{00000000-0005-0000-0000-00007A120000}"/>
    <cellStyle name="40% - uthevingsfarge 1 111" xfId="8591" xr:uid="{00000000-0005-0000-0000-00007B120000}"/>
    <cellStyle name="40% - uthevingsfarge 1 12" xfId="1233" xr:uid="{00000000-0005-0000-0000-00007C120000}"/>
    <cellStyle name="40% - uthevingsfarge 1 12 2" xfId="1234" xr:uid="{00000000-0005-0000-0000-00007D120000}"/>
    <cellStyle name="40% - uthevingsfarge 1 12 2 2" xfId="5603" xr:uid="{00000000-0005-0000-0000-00007E120000}"/>
    <cellStyle name="40% - uthevingsfarge 1 12 2 2 2" xfId="8236" xr:uid="{00000000-0005-0000-0000-00007F120000}"/>
    <cellStyle name="40% - uthevingsfarge 1 12 2 3" xfId="10118" xr:uid="{00000000-0005-0000-0000-000080120000}"/>
    <cellStyle name="40% - uthevingsfarge 1 12 3" xfId="4882" xr:uid="{00000000-0005-0000-0000-000081120000}"/>
    <cellStyle name="40% - uthevingsfarge 1 12 3 2" xfId="7535" xr:uid="{00000000-0005-0000-0000-000082120000}"/>
    <cellStyle name="40% - uthevingsfarge 1 12 4" xfId="10228" xr:uid="{00000000-0005-0000-0000-000083120000}"/>
    <cellStyle name="40% - uthevingsfarge 1 13" xfId="1235" xr:uid="{00000000-0005-0000-0000-000084120000}"/>
    <cellStyle name="40% - uthevingsfarge 1 13 2" xfId="1236" xr:uid="{00000000-0005-0000-0000-000085120000}"/>
    <cellStyle name="40% - uthevingsfarge 1 13 2 2" xfId="5604" xr:uid="{00000000-0005-0000-0000-000086120000}"/>
    <cellStyle name="40% - uthevingsfarge 1 13 2 2 2" xfId="8237" xr:uid="{00000000-0005-0000-0000-000087120000}"/>
    <cellStyle name="40% - uthevingsfarge 1 13 2 3" xfId="10283" xr:uid="{00000000-0005-0000-0000-000088120000}"/>
    <cellStyle name="40% - uthevingsfarge 1 13 3" xfId="4883" xr:uid="{00000000-0005-0000-0000-000089120000}"/>
    <cellStyle name="40% - uthevingsfarge 1 13 3 2" xfId="7536" xr:uid="{00000000-0005-0000-0000-00008A120000}"/>
    <cellStyle name="40% - uthevingsfarge 1 13 4" xfId="10400" xr:uid="{00000000-0005-0000-0000-00008B120000}"/>
    <cellStyle name="40% - uthevingsfarge 1 14" xfId="1237" xr:uid="{00000000-0005-0000-0000-00008C120000}"/>
    <cellStyle name="40% - uthevingsfarge 1 14 2" xfId="1238" xr:uid="{00000000-0005-0000-0000-00008D120000}"/>
    <cellStyle name="40% - uthevingsfarge 1 14 2 2" xfId="5605" xr:uid="{00000000-0005-0000-0000-00008E120000}"/>
    <cellStyle name="40% - uthevingsfarge 1 14 2 2 2" xfId="8238" xr:uid="{00000000-0005-0000-0000-00008F120000}"/>
    <cellStyle name="40% - uthevingsfarge 1 14 2 3" xfId="9879" xr:uid="{00000000-0005-0000-0000-000090120000}"/>
    <cellStyle name="40% - uthevingsfarge 1 14 3" xfId="4884" xr:uid="{00000000-0005-0000-0000-000091120000}"/>
    <cellStyle name="40% - uthevingsfarge 1 14 3 2" xfId="7537" xr:uid="{00000000-0005-0000-0000-000092120000}"/>
    <cellStyle name="40% - uthevingsfarge 1 14 4" xfId="9824" xr:uid="{00000000-0005-0000-0000-000093120000}"/>
    <cellStyle name="40% - uthevingsfarge 1 15" xfId="1239" xr:uid="{00000000-0005-0000-0000-000094120000}"/>
    <cellStyle name="40% - uthevingsfarge 1 15 2" xfId="1240" xr:uid="{00000000-0005-0000-0000-000095120000}"/>
    <cellStyle name="40% - uthevingsfarge 1 15 2 2" xfId="5606" xr:uid="{00000000-0005-0000-0000-000096120000}"/>
    <cellStyle name="40% - uthevingsfarge 1 15 2 2 2" xfId="8239" xr:uid="{00000000-0005-0000-0000-000097120000}"/>
    <cellStyle name="40% - uthevingsfarge 1 15 2 3" xfId="10282" xr:uid="{00000000-0005-0000-0000-000098120000}"/>
    <cellStyle name="40% - uthevingsfarge 1 15 3" xfId="4885" xr:uid="{00000000-0005-0000-0000-000099120000}"/>
    <cellStyle name="40% - uthevingsfarge 1 15 3 2" xfId="7538" xr:uid="{00000000-0005-0000-0000-00009A120000}"/>
    <cellStyle name="40% - uthevingsfarge 1 15 4" xfId="10399" xr:uid="{00000000-0005-0000-0000-00009B120000}"/>
    <cellStyle name="40% - uthevingsfarge 1 16" xfId="1241" xr:uid="{00000000-0005-0000-0000-00009C120000}"/>
    <cellStyle name="40% - uthevingsfarge 1 16 2" xfId="1242" xr:uid="{00000000-0005-0000-0000-00009D120000}"/>
    <cellStyle name="40% - uthevingsfarge 1 16 2 2" xfId="5607" xr:uid="{00000000-0005-0000-0000-00009E120000}"/>
    <cellStyle name="40% - uthevingsfarge 1 16 2 2 2" xfId="8240" xr:uid="{00000000-0005-0000-0000-00009F120000}"/>
    <cellStyle name="40% - uthevingsfarge 1 16 2 3" xfId="9935" xr:uid="{00000000-0005-0000-0000-0000A0120000}"/>
    <cellStyle name="40% - uthevingsfarge 1 16 3" xfId="4886" xr:uid="{00000000-0005-0000-0000-0000A1120000}"/>
    <cellStyle name="40% - uthevingsfarge 1 16 3 2" xfId="7539" xr:uid="{00000000-0005-0000-0000-0000A2120000}"/>
    <cellStyle name="40% - uthevingsfarge 1 16 4" xfId="9823" xr:uid="{00000000-0005-0000-0000-0000A3120000}"/>
    <cellStyle name="40% - uthevingsfarge 1 17" xfId="1243" xr:uid="{00000000-0005-0000-0000-0000A4120000}"/>
    <cellStyle name="40% - uthevingsfarge 1 17 2" xfId="1244" xr:uid="{00000000-0005-0000-0000-0000A5120000}"/>
    <cellStyle name="40% - uthevingsfarge 1 17 2 2" xfId="5608" xr:uid="{00000000-0005-0000-0000-0000A6120000}"/>
    <cellStyle name="40% - uthevingsfarge 1 17 2 2 2" xfId="8241" xr:uid="{00000000-0005-0000-0000-0000A7120000}"/>
    <cellStyle name="40% - uthevingsfarge 1 17 2 3" xfId="10281" xr:uid="{00000000-0005-0000-0000-0000A8120000}"/>
    <cellStyle name="40% - uthevingsfarge 1 17 3" xfId="4887" xr:uid="{00000000-0005-0000-0000-0000A9120000}"/>
    <cellStyle name="40% - uthevingsfarge 1 17 3 2" xfId="7540" xr:uid="{00000000-0005-0000-0000-0000AA120000}"/>
    <cellStyle name="40% - uthevingsfarge 1 17 4" xfId="10398" xr:uid="{00000000-0005-0000-0000-0000AB120000}"/>
    <cellStyle name="40% - uthevingsfarge 1 18" xfId="1245" xr:uid="{00000000-0005-0000-0000-0000AC120000}"/>
    <cellStyle name="40% - uthevingsfarge 1 18 2" xfId="1246" xr:uid="{00000000-0005-0000-0000-0000AD120000}"/>
    <cellStyle name="40% - uthevingsfarge 1 18 2 2" xfId="5609" xr:uid="{00000000-0005-0000-0000-0000AE120000}"/>
    <cellStyle name="40% - uthevingsfarge 1 18 2 2 2" xfId="8242" xr:uid="{00000000-0005-0000-0000-0000AF120000}"/>
    <cellStyle name="40% - uthevingsfarge 1 18 2 3" xfId="9933" xr:uid="{00000000-0005-0000-0000-0000B0120000}"/>
    <cellStyle name="40% - uthevingsfarge 1 18 3" xfId="4888" xr:uid="{00000000-0005-0000-0000-0000B1120000}"/>
    <cellStyle name="40% - uthevingsfarge 1 18 3 2" xfId="7541" xr:uid="{00000000-0005-0000-0000-0000B2120000}"/>
    <cellStyle name="40% - uthevingsfarge 1 18 4" xfId="9822" xr:uid="{00000000-0005-0000-0000-0000B3120000}"/>
    <cellStyle name="40% - uthevingsfarge 1 19" xfId="1247" xr:uid="{00000000-0005-0000-0000-0000B4120000}"/>
    <cellStyle name="40% - uthevingsfarge 1 19 2" xfId="1248" xr:uid="{00000000-0005-0000-0000-0000B5120000}"/>
    <cellStyle name="40% - uthevingsfarge 1 19 2 2" xfId="5610" xr:uid="{00000000-0005-0000-0000-0000B6120000}"/>
    <cellStyle name="40% - uthevingsfarge 1 19 2 2 2" xfId="8243" xr:uid="{00000000-0005-0000-0000-0000B7120000}"/>
    <cellStyle name="40% - uthevingsfarge 1 19 2 3" xfId="10280" xr:uid="{00000000-0005-0000-0000-0000B8120000}"/>
    <cellStyle name="40% - uthevingsfarge 1 19 3" xfId="4889" xr:uid="{00000000-0005-0000-0000-0000B9120000}"/>
    <cellStyle name="40% - uthevingsfarge 1 19 3 2" xfId="7542" xr:uid="{00000000-0005-0000-0000-0000BA120000}"/>
    <cellStyle name="40% - uthevingsfarge 1 19 4" xfId="10397" xr:uid="{00000000-0005-0000-0000-0000BB120000}"/>
    <cellStyle name="40% - uthevingsfarge 1 2" xfId="67" xr:uid="{00000000-0005-0000-0000-0000BC120000}"/>
    <cellStyle name="40% - uthevingsfarge 1 2 2" xfId="1249" xr:uid="{00000000-0005-0000-0000-0000BD120000}"/>
    <cellStyle name="40% - uthevingsfarge 1 2 2 2" xfId="5611" xr:uid="{00000000-0005-0000-0000-0000BE120000}"/>
    <cellStyle name="40% - uthevingsfarge 1 2 2 2 2" xfId="8244" xr:uid="{00000000-0005-0000-0000-0000BF120000}"/>
    <cellStyle name="40% - uthevingsfarge 1 2 2 3" xfId="9943" xr:uid="{00000000-0005-0000-0000-0000C0120000}"/>
    <cellStyle name="40% - uthevingsfarge 1 2 3" xfId="4890" xr:uid="{00000000-0005-0000-0000-0000C1120000}"/>
    <cellStyle name="40% - uthevingsfarge 1 2 3 2" xfId="7543" xr:uid="{00000000-0005-0000-0000-0000C2120000}"/>
    <cellStyle name="40% - uthevingsfarge 1 2 4" xfId="9821" xr:uid="{00000000-0005-0000-0000-0000C3120000}"/>
    <cellStyle name="40% - uthevingsfarge 1 20" xfId="1250" xr:uid="{00000000-0005-0000-0000-0000C4120000}"/>
    <cellStyle name="40% - uthevingsfarge 1 20 2" xfId="1251" xr:uid="{00000000-0005-0000-0000-0000C5120000}"/>
    <cellStyle name="40% - uthevingsfarge 1 20 2 2" xfId="5612" xr:uid="{00000000-0005-0000-0000-0000C6120000}"/>
    <cellStyle name="40% - uthevingsfarge 1 20 2 2 2" xfId="8245" xr:uid="{00000000-0005-0000-0000-0000C7120000}"/>
    <cellStyle name="40% - uthevingsfarge 1 20 2 3" xfId="10279" xr:uid="{00000000-0005-0000-0000-0000C8120000}"/>
    <cellStyle name="40% - uthevingsfarge 1 20 3" xfId="4891" xr:uid="{00000000-0005-0000-0000-0000C9120000}"/>
    <cellStyle name="40% - uthevingsfarge 1 20 3 2" xfId="7544" xr:uid="{00000000-0005-0000-0000-0000CA120000}"/>
    <cellStyle name="40% - uthevingsfarge 1 20 4" xfId="10396" xr:uid="{00000000-0005-0000-0000-0000CB120000}"/>
    <cellStyle name="40% - uthevingsfarge 1 21" xfId="1252" xr:uid="{00000000-0005-0000-0000-0000CC120000}"/>
    <cellStyle name="40% - uthevingsfarge 1 21 2" xfId="1253" xr:uid="{00000000-0005-0000-0000-0000CD120000}"/>
    <cellStyle name="40% - uthevingsfarge 1 21 2 2" xfId="5613" xr:uid="{00000000-0005-0000-0000-0000CE120000}"/>
    <cellStyle name="40% - uthevingsfarge 1 21 2 2 2" xfId="8246" xr:uid="{00000000-0005-0000-0000-0000CF120000}"/>
    <cellStyle name="40% - uthevingsfarge 1 21 2 3" xfId="9942" xr:uid="{00000000-0005-0000-0000-0000D0120000}"/>
    <cellStyle name="40% - uthevingsfarge 1 21 3" xfId="4892" xr:uid="{00000000-0005-0000-0000-0000D1120000}"/>
    <cellStyle name="40% - uthevingsfarge 1 21 3 2" xfId="7545" xr:uid="{00000000-0005-0000-0000-0000D2120000}"/>
    <cellStyle name="40% - uthevingsfarge 1 21 4" xfId="9820" xr:uid="{00000000-0005-0000-0000-0000D3120000}"/>
    <cellStyle name="40% - uthevingsfarge 1 22" xfId="1254" xr:uid="{00000000-0005-0000-0000-0000D4120000}"/>
    <cellStyle name="40% - uthevingsfarge 1 22 2" xfId="1255" xr:uid="{00000000-0005-0000-0000-0000D5120000}"/>
    <cellStyle name="40% - uthevingsfarge 1 22 2 2" xfId="5614" xr:uid="{00000000-0005-0000-0000-0000D6120000}"/>
    <cellStyle name="40% - uthevingsfarge 1 22 2 2 2" xfId="8247" xr:uid="{00000000-0005-0000-0000-0000D7120000}"/>
    <cellStyle name="40% - uthevingsfarge 1 22 2 3" xfId="10278" xr:uid="{00000000-0005-0000-0000-0000D8120000}"/>
    <cellStyle name="40% - uthevingsfarge 1 22 3" xfId="4893" xr:uid="{00000000-0005-0000-0000-0000D9120000}"/>
    <cellStyle name="40% - uthevingsfarge 1 22 3 2" xfId="7546" xr:uid="{00000000-0005-0000-0000-0000DA120000}"/>
    <cellStyle name="40% - uthevingsfarge 1 22 4" xfId="10395" xr:uid="{00000000-0005-0000-0000-0000DB120000}"/>
    <cellStyle name="40% - uthevingsfarge 1 23" xfId="1256" xr:uid="{00000000-0005-0000-0000-0000DC120000}"/>
    <cellStyle name="40% - uthevingsfarge 1 23 2" xfId="1257" xr:uid="{00000000-0005-0000-0000-0000DD120000}"/>
    <cellStyle name="40% - uthevingsfarge 1 23 2 2" xfId="5615" xr:uid="{00000000-0005-0000-0000-0000DE120000}"/>
    <cellStyle name="40% - uthevingsfarge 1 23 2 2 2" xfId="8248" xr:uid="{00000000-0005-0000-0000-0000DF120000}"/>
    <cellStyle name="40% - uthevingsfarge 1 23 2 3" xfId="9880" xr:uid="{00000000-0005-0000-0000-0000E0120000}"/>
    <cellStyle name="40% - uthevingsfarge 1 23 3" xfId="4894" xr:uid="{00000000-0005-0000-0000-0000E1120000}"/>
    <cellStyle name="40% - uthevingsfarge 1 23 3 2" xfId="7547" xr:uid="{00000000-0005-0000-0000-0000E2120000}"/>
    <cellStyle name="40% - uthevingsfarge 1 23 4" xfId="9819" xr:uid="{00000000-0005-0000-0000-0000E3120000}"/>
    <cellStyle name="40% - uthevingsfarge 1 24" xfId="1258" xr:uid="{00000000-0005-0000-0000-0000E4120000}"/>
    <cellStyle name="40% - uthevingsfarge 1 24 2" xfId="1259" xr:uid="{00000000-0005-0000-0000-0000E5120000}"/>
    <cellStyle name="40% - uthevingsfarge 1 24 2 2" xfId="5616" xr:uid="{00000000-0005-0000-0000-0000E6120000}"/>
    <cellStyle name="40% - uthevingsfarge 1 24 2 2 2" xfId="8249" xr:uid="{00000000-0005-0000-0000-0000E7120000}"/>
    <cellStyle name="40% - uthevingsfarge 1 24 2 3" xfId="10277" xr:uid="{00000000-0005-0000-0000-0000E8120000}"/>
    <cellStyle name="40% - uthevingsfarge 1 24 3" xfId="4895" xr:uid="{00000000-0005-0000-0000-0000E9120000}"/>
    <cellStyle name="40% - uthevingsfarge 1 24 3 2" xfId="7548" xr:uid="{00000000-0005-0000-0000-0000EA120000}"/>
    <cellStyle name="40% - uthevingsfarge 1 24 4" xfId="10394" xr:uid="{00000000-0005-0000-0000-0000EB120000}"/>
    <cellStyle name="40% - uthevingsfarge 1 25" xfId="1260" xr:uid="{00000000-0005-0000-0000-0000EC120000}"/>
    <cellStyle name="40% - uthevingsfarge 1 25 2" xfId="1261" xr:uid="{00000000-0005-0000-0000-0000ED120000}"/>
    <cellStyle name="40% - uthevingsfarge 1 25 2 2" xfId="5617" xr:uid="{00000000-0005-0000-0000-0000EE120000}"/>
    <cellStyle name="40% - uthevingsfarge 1 25 2 2 2" xfId="8250" xr:uid="{00000000-0005-0000-0000-0000EF120000}"/>
    <cellStyle name="40% - uthevingsfarge 1 25 2 3" xfId="9936" xr:uid="{00000000-0005-0000-0000-0000F0120000}"/>
    <cellStyle name="40% - uthevingsfarge 1 25 3" xfId="4896" xr:uid="{00000000-0005-0000-0000-0000F1120000}"/>
    <cellStyle name="40% - uthevingsfarge 1 25 3 2" xfId="7549" xr:uid="{00000000-0005-0000-0000-0000F2120000}"/>
    <cellStyle name="40% - uthevingsfarge 1 25 4" xfId="9818" xr:uid="{00000000-0005-0000-0000-0000F3120000}"/>
    <cellStyle name="40% - uthevingsfarge 1 26" xfId="1262" xr:uid="{00000000-0005-0000-0000-0000F4120000}"/>
    <cellStyle name="40% - uthevingsfarge 1 26 2" xfId="1263" xr:uid="{00000000-0005-0000-0000-0000F5120000}"/>
    <cellStyle name="40% - uthevingsfarge 1 26 2 2" xfId="5618" xr:uid="{00000000-0005-0000-0000-0000F6120000}"/>
    <cellStyle name="40% - uthevingsfarge 1 26 2 2 2" xfId="8251" xr:uid="{00000000-0005-0000-0000-0000F7120000}"/>
    <cellStyle name="40% - uthevingsfarge 1 26 2 3" xfId="10276" xr:uid="{00000000-0005-0000-0000-0000F8120000}"/>
    <cellStyle name="40% - uthevingsfarge 1 26 3" xfId="4897" xr:uid="{00000000-0005-0000-0000-0000F9120000}"/>
    <cellStyle name="40% - uthevingsfarge 1 26 3 2" xfId="7550" xr:uid="{00000000-0005-0000-0000-0000FA120000}"/>
    <cellStyle name="40% - uthevingsfarge 1 26 4" xfId="10393" xr:uid="{00000000-0005-0000-0000-0000FB120000}"/>
    <cellStyle name="40% - uthevingsfarge 1 27" xfId="1264" xr:uid="{00000000-0005-0000-0000-0000FC120000}"/>
    <cellStyle name="40% - uthevingsfarge 1 27 2" xfId="1265" xr:uid="{00000000-0005-0000-0000-0000FD120000}"/>
    <cellStyle name="40% - uthevingsfarge 1 27 2 2" xfId="5619" xr:uid="{00000000-0005-0000-0000-0000FE120000}"/>
    <cellStyle name="40% - uthevingsfarge 1 27 2 2 2" xfId="8252" xr:uid="{00000000-0005-0000-0000-0000FF120000}"/>
    <cellStyle name="40% - uthevingsfarge 1 27 2 3" xfId="9945" xr:uid="{00000000-0005-0000-0000-000000130000}"/>
    <cellStyle name="40% - uthevingsfarge 1 27 3" xfId="4898" xr:uid="{00000000-0005-0000-0000-000001130000}"/>
    <cellStyle name="40% - uthevingsfarge 1 27 3 2" xfId="7551" xr:uid="{00000000-0005-0000-0000-000002130000}"/>
    <cellStyle name="40% - uthevingsfarge 1 27 4" xfId="9817" xr:uid="{00000000-0005-0000-0000-000003130000}"/>
    <cellStyle name="40% - uthevingsfarge 1 28" xfId="1266" xr:uid="{00000000-0005-0000-0000-000004130000}"/>
    <cellStyle name="40% - uthevingsfarge 1 28 2" xfId="1267" xr:uid="{00000000-0005-0000-0000-000005130000}"/>
    <cellStyle name="40% - uthevingsfarge 1 28 2 2" xfId="5620" xr:uid="{00000000-0005-0000-0000-000006130000}"/>
    <cellStyle name="40% - uthevingsfarge 1 28 2 2 2" xfId="8253" xr:uid="{00000000-0005-0000-0000-000007130000}"/>
    <cellStyle name="40% - uthevingsfarge 1 28 2 3" xfId="10275" xr:uid="{00000000-0005-0000-0000-000008130000}"/>
    <cellStyle name="40% - uthevingsfarge 1 28 3" xfId="4899" xr:uid="{00000000-0005-0000-0000-000009130000}"/>
    <cellStyle name="40% - uthevingsfarge 1 28 3 2" xfId="7552" xr:uid="{00000000-0005-0000-0000-00000A130000}"/>
    <cellStyle name="40% - uthevingsfarge 1 28 4" xfId="10392" xr:uid="{00000000-0005-0000-0000-00000B130000}"/>
    <cellStyle name="40% - uthevingsfarge 1 29" xfId="1268" xr:uid="{00000000-0005-0000-0000-00000C130000}"/>
    <cellStyle name="40% - uthevingsfarge 1 29 2" xfId="1269" xr:uid="{00000000-0005-0000-0000-00000D130000}"/>
    <cellStyle name="40% - uthevingsfarge 1 29 2 2" xfId="5621" xr:uid="{00000000-0005-0000-0000-00000E130000}"/>
    <cellStyle name="40% - uthevingsfarge 1 29 2 2 2" xfId="8254" xr:uid="{00000000-0005-0000-0000-00000F130000}"/>
    <cellStyle name="40% - uthevingsfarge 1 29 2 3" xfId="9944" xr:uid="{00000000-0005-0000-0000-000010130000}"/>
    <cellStyle name="40% - uthevingsfarge 1 29 3" xfId="4900" xr:uid="{00000000-0005-0000-0000-000011130000}"/>
    <cellStyle name="40% - uthevingsfarge 1 29 3 2" xfId="7553" xr:uid="{00000000-0005-0000-0000-000012130000}"/>
    <cellStyle name="40% - uthevingsfarge 1 29 4" xfId="9816" xr:uid="{00000000-0005-0000-0000-000013130000}"/>
    <cellStyle name="40% - uthevingsfarge 1 3" xfId="1270" xr:uid="{00000000-0005-0000-0000-000014130000}"/>
    <cellStyle name="40% - uthevingsfarge 1 3 2" xfId="1271" xr:uid="{00000000-0005-0000-0000-000015130000}"/>
    <cellStyle name="40% - uthevingsfarge 1 3 2 2" xfId="5622" xr:uid="{00000000-0005-0000-0000-000016130000}"/>
    <cellStyle name="40% - uthevingsfarge 1 3 2 2 2" xfId="8255" xr:uid="{00000000-0005-0000-0000-000017130000}"/>
    <cellStyle name="40% - uthevingsfarge 1 3 2 3" xfId="10274" xr:uid="{00000000-0005-0000-0000-000018130000}"/>
    <cellStyle name="40% - uthevingsfarge 1 3 3" xfId="4901" xr:uid="{00000000-0005-0000-0000-000019130000}"/>
    <cellStyle name="40% - uthevingsfarge 1 3 3 2" xfId="7554" xr:uid="{00000000-0005-0000-0000-00001A130000}"/>
    <cellStyle name="40% - uthevingsfarge 1 3 4" xfId="10391" xr:uid="{00000000-0005-0000-0000-00001B130000}"/>
    <cellStyle name="40% - uthevingsfarge 1 30" xfId="1272" xr:uid="{00000000-0005-0000-0000-00001C130000}"/>
    <cellStyle name="40% - uthevingsfarge 1 30 2" xfId="1273" xr:uid="{00000000-0005-0000-0000-00001D130000}"/>
    <cellStyle name="40% - uthevingsfarge 1 30 2 2" xfId="5623" xr:uid="{00000000-0005-0000-0000-00001E130000}"/>
    <cellStyle name="40% - uthevingsfarge 1 30 2 2 2" xfId="8256" xr:uid="{00000000-0005-0000-0000-00001F130000}"/>
    <cellStyle name="40% - uthevingsfarge 1 30 2 3" xfId="9881" xr:uid="{00000000-0005-0000-0000-000020130000}"/>
    <cellStyle name="40% - uthevingsfarge 1 30 3" xfId="4902" xr:uid="{00000000-0005-0000-0000-000021130000}"/>
    <cellStyle name="40% - uthevingsfarge 1 30 3 2" xfId="7555" xr:uid="{00000000-0005-0000-0000-000022130000}"/>
    <cellStyle name="40% - uthevingsfarge 1 30 4" xfId="9815" xr:uid="{00000000-0005-0000-0000-000023130000}"/>
    <cellStyle name="40% - uthevingsfarge 1 31" xfId="1274" xr:uid="{00000000-0005-0000-0000-000024130000}"/>
    <cellStyle name="40% - uthevingsfarge 1 31 2" xfId="1275" xr:uid="{00000000-0005-0000-0000-000025130000}"/>
    <cellStyle name="40% - uthevingsfarge 1 31 2 2" xfId="5624" xr:uid="{00000000-0005-0000-0000-000026130000}"/>
    <cellStyle name="40% - uthevingsfarge 1 31 2 2 2" xfId="8257" xr:uid="{00000000-0005-0000-0000-000027130000}"/>
    <cellStyle name="40% - uthevingsfarge 1 31 2 3" xfId="10117" xr:uid="{00000000-0005-0000-0000-000028130000}"/>
    <cellStyle name="40% - uthevingsfarge 1 31 3" xfId="4903" xr:uid="{00000000-0005-0000-0000-000029130000}"/>
    <cellStyle name="40% - uthevingsfarge 1 31 3 2" xfId="7556" xr:uid="{00000000-0005-0000-0000-00002A130000}"/>
    <cellStyle name="40% - uthevingsfarge 1 31 4" xfId="10227" xr:uid="{00000000-0005-0000-0000-00002B130000}"/>
    <cellStyle name="40% - uthevingsfarge 1 32" xfId="1276" xr:uid="{00000000-0005-0000-0000-00002C130000}"/>
    <cellStyle name="40% - uthevingsfarge 1 32 2" xfId="1277" xr:uid="{00000000-0005-0000-0000-00002D130000}"/>
    <cellStyle name="40% - uthevingsfarge 1 32 2 2" xfId="5625" xr:uid="{00000000-0005-0000-0000-00002E130000}"/>
    <cellStyle name="40% - uthevingsfarge 1 32 2 2 2" xfId="8258" xr:uid="{00000000-0005-0000-0000-00002F130000}"/>
    <cellStyle name="40% - uthevingsfarge 1 32 2 3" xfId="9516" xr:uid="{00000000-0005-0000-0000-000030130000}"/>
    <cellStyle name="40% - uthevingsfarge 1 32 3" xfId="4904" xr:uid="{00000000-0005-0000-0000-000031130000}"/>
    <cellStyle name="40% - uthevingsfarge 1 32 3 2" xfId="7557" xr:uid="{00000000-0005-0000-0000-000032130000}"/>
    <cellStyle name="40% - uthevingsfarge 1 32 4" xfId="9515" xr:uid="{00000000-0005-0000-0000-000033130000}"/>
    <cellStyle name="40% - uthevingsfarge 1 33" xfId="1278" xr:uid="{00000000-0005-0000-0000-000034130000}"/>
    <cellStyle name="40% - uthevingsfarge 1 33 2" xfId="1279" xr:uid="{00000000-0005-0000-0000-000035130000}"/>
    <cellStyle name="40% - uthevingsfarge 1 33 2 2" xfId="5626" xr:uid="{00000000-0005-0000-0000-000036130000}"/>
    <cellStyle name="40% - uthevingsfarge 1 33 2 2 2" xfId="8259" xr:uid="{00000000-0005-0000-0000-000037130000}"/>
    <cellStyle name="40% - uthevingsfarge 1 33 2 3" xfId="9514" xr:uid="{00000000-0005-0000-0000-000038130000}"/>
    <cellStyle name="40% - uthevingsfarge 1 33 3" xfId="4905" xr:uid="{00000000-0005-0000-0000-000039130000}"/>
    <cellStyle name="40% - uthevingsfarge 1 33 3 2" xfId="7558" xr:uid="{00000000-0005-0000-0000-00003A130000}"/>
    <cellStyle name="40% - uthevingsfarge 1 33 4" xfId="9513" xr:uid="{00000000-0005-0000-0000-00003B130000}"/>
    <cellStyle name="40% - uthevingsfarge 1 34" xfId="1280" xr:uid="{00000000-0005-0000-0000-00003C130000}"/>
    <cellStyle name="40% - uthevingsfarge 1 34 2" xfId="1281" xr:uid="{00000000-0005-0000-0000-00003D130000}"/>
    <cellStyle name="40% - uthevingsfarge 1 34 2 2" xfId="5627" xr:uid="{00000000-0005-0000-0000-00003E130000}"/>
    <cellStyle name="40% - uthevingsfarge 1 34 2 2 2" xfId="8260" xr:uid="{00000000-0005-0000-0000-00003F130000}"/>
    <cellStyle name="40% - uthevingsfarge 1 34 2 3" xfId="10226" xr:uid="{00000000-0005-0000-0000-000040130000}"/>
    <cellStyle name="40% - uthevingsfarge 1 34 3" xfId="4906" xr:uid="{00000000-0005-0000-0000-000041130000}"/>
    <cellStyle name="40% - uthevingsfarge 1 34 3 2" xfId="7559" xr:uid="{00000000-0005-0000-0000-000042130000}"/>
    <cellStyle name="40% - uthevingsfarge 1 34 4" xfId="9512" xr:uid="{00000000-0005-0000-0000-000043130000}"/>
    <cellStyle name="40% - uthevingsfarge 1 35" xfId="1282" xr:uid="{00000000-0005-0000-0000-000044130000}"/>
    <cellStyle name="40% - uthevingsfarge 1 35 2" xfId="1283" xr:uid="{00000000-0005-0000-0000-000045130000}"/>
    <cellStyle name="40% - uthevingsfarge 1 35 2 2" xfId="5628" xr:uid="{00000000-0005-0000-0000-000046130000}"/>
    <cellStyle name="40% - uthevingsfarge 1 35 2 2 2" xfId="8261" xr:uid="{00000000-0005-0000-0000-000047130000}"/>
    <cellStyle name="40% - uthevingsfarge 1 35 2 3" xfId="9511" xr:uid="{00000000-0005-0000-0000-000048130000}"/>
    <cellStyle name="40% - uthevingsfarge 1 35 3" xfId="4907" xr:uid="{00000000-0005-0000-0000-000049130000}"/>
    <cellStyle name="40% - uthevingsfarge 1 35 3 2" xfId="7560" xr:uid="{00000000-0005-0000-0000-00004A130000}"/>
    <cellStyle name="40% - uthevingsfarge 1 35 4" xfId="9510" xr:uid="{00000000-0005-0000-0000-00004B130000}"/>
    <cellStyle name="40% - uthevingsfarge 1 36" xfId="1284" xr:uid="{00000000-0005-0000-0000-00004C130000}"/>
    <cellStyle name="40% - uthevingsfarge 1 36 2" xfId="1285" xr:uid="{00000000-0005-0000-0000-00004D130000}"/>
    <cellStyle name="40% - uthevingsfarge 1 36 2 2" xfId="5629" xr:uid="{00000000-0005-0000-0000-00004E130000}"/>
    <cellStyle name="40% - uthevingsfarge 1 36 2 2 2" xfId="8262" xr:uid="{00000000-0005-0000-0000-00004F130000}"/>
    <cellStyle name="40% - uthevingsfarge 1 36 2 3" xfId="9509" xr:uid="{00000000-0005-0000-0000-000050130000}"/>
    <cellStyle name="40% - uthevingsfarge 1 36 3" xfId="4908" xr:uid="{00000000-0005-0000-0000-000051130000}"/>
    <cellStyle name="40% - uthevingsfarge 1 36 3 2" xfId="7561" xr:uid="{00000000-0005-0000-0000-000052130000}"/>
    <cellStyle name="40% - uthevingsfarge 1 36 4" xfId="9508" xr:uid="{00000000-0005-0000-0000-000053130000}"/>
    <cellStyle name="40% - uthevingsfarge 1 37" xfId="1286" xr:uid="{00000000-0005-0000-0000-000054130000}"/>
    <cellStyle name="40% - uthevingsfarge 1 37 2" xfId="1287" xr:uid="{00000000-0005-0000-0000-000055130000}"/>
    <cellStyle name="40% - uthevingsfarge 1 37 2 2" xfId="5630" xr:uid="{00000000-0005-0000-0000-000056130000}"/>
    <cellStyle name="40% - uthevingsfarge 1 37 2 2 2" xfId="8263" xr:uid="{00000000-0005-0000-0000-000057130000}"/>
    <cellStyle name="40% - uthevingsfarge 1 37 2 3" xfId="9507" xr:uid="{00000000-0005-0000-0000-000058130000}"/>
    <cellStyle name="40% - uthevingsfarge 1 37 3" xfId="4909" xr:uid="{00000000-0005-0000-0000-000059130000}"/>
    <cellStyle name="40% - uthevingsfarge 1 37 3 2" xfId="7562" xr:uid="{00000000-0005-0000-0000-00005A130000}"/>
    <cellStyle name="40% - uthevingsfarge 1 37 4" xfId="10549" xr:uid="{00000000-0005-0000-0000-00005B130000}"/>
    <cellStyle name="40% - uthevingsfarge 1 38" xfId="1288" xr:uid="{00000000-0005-0000-0000-00005C130000}"/>
    <cellStyle name="40% - uthevingsfarge 1 38 2" xfId="1289" xr:uid="{00000000-0005-0000-0000-00005D130000}"/>
    <cellStyle name="40% - uthevingsfarge 1 38 2 2" xfId="5631" xr:uid="{00000000-0005-0000-0000-00005E130000}"/>
    <cellStyle name="40% - uthevingsfarge 1 38 2 2 2" xfId="8264" xr:uid="{00000000-0005-0000-0000-00005F130000}"/>
    <cellStyle name="40% - uthevingsfarge 1 38 2 3" xfId="9506" xr:uid="{00000000-0005-0000-0000-000060130000}"/>
    <cellStyle name="40% - uthevingsfarge 1 38 3" xfId="4910" xr:uid="{00000000-0005-0000-0000-000061130000}"/>
    <cellStyle name="40% - uthevingsfarge 1 38 3 2" xfId="7563" xr:uid="{00000000-0005-0000-0000-000062130000}"/>
    <cellStyle name="40% - uthevingsfarge 1 38 4" xfId="9505" xr:uid="{00000000-0005-0000-0000-000063130000}"/>
    <cellStyle name="40% - uthevingsfarge 1 39" xfId="1290" xr:uid="{00000000-0005-0000-0000-000064130000}"/>
    <cellStyle name="40% - uthevingsfarge 1 39 2" xfId="1291" xr:uid="{00000000-0005-0000-0000-000065130000}"/>
    <cellStyle name="40% - uthevingsfarge 1 39 2 2" xfId="5632" xr:uid="{00000000-0005-0000-0000-000066130000}"/>
    <cellStyle name="40% - uthevingsfarge 1 39 2 2 2" xfId="8265" xr:uid="{00000000-0005-0000-0000-000067130000}"/>
    <cellStyle name="40% - uthevingsfarge 1 39 2 3" xfId="9504" xr:uid="{00000000-0005-0000-0000-000068130000}"/>
    <cellStyle name="40% - uthevingsfarge 1 39 3" xfId="4911" xr:uid="{00000000-0005-0000-0000-000069130000}"/>
    <cellStyle name="40% - uthevingsfarge 1 39 3 2" xfId="7564" xr:uid="{00000000-0005-0000-0000-00006A130000}"/>
    <cellStyle name="40% - uthevingsfarge 1 39 4" xfId="9503" xr:uid="{00000000-0005-0000-0000-00006B130000}"/>
    <cellStyle name="40% - uthevingsfarge 1 4" xfId="1292" xr:uid="{00000000-0005-0000-0000-00006C130000}"/>
    <cellStyle name="40% - uthevingsfarge 1 4 2" xfId="1293" xr:uid="{00000000-0005-0000-0000-00006D130000}"/>
    <cellStyle name="40% - uthevingsfarge 1 4 2 2" xfId="5633" xr:uid="{00000000-0005-0000-0000-00006E130000}"/>
    <cellStyle name="40% - uthevingsfarge 1 4 2 2 2" xfId="8266" xr:uid="{00000000-0005-0000-0000-00006F130000}"/>
    <cellStyle name="40% - uthevingsfarge 1 4 2 3" xfId="9502" xr:uid="{00000000-0005-0000-0000-000070130000}"/>
    <cellStyle name="40% - uthevingsfarge 1 4 3" xfId="4912" xr:uid="{00000000-0005-0000-0000-000071130000}"/>
    <cellStyle name="40% - uthevingsfarge 1 4 3 2" xfId="7565" xr:uid="{00000000-0005-0000-0000-000072130000}"/>
    <cellStyle name="40% - uthevingsfarge 1 4 4" xfId="9501" xr:uid="{00000000-0005-0000-0000-000073130000}"/>
    <cellStyle name="40% - uthevingsfarge 1 40" xfId="1294" xr:uid="{00000000-0005-0000-0000-000074130000}"/>
    <cellStyle name="40% - uthevingsfarge 1 40 2" xfId="1295" xr:uid="{00000000-0005-0000-0000-000075130000}"/>
    <cellStyle name="40% - uthevingsfarge 1 40 2 2" xfId="5634" xr:uid="{00000000-0005-0000-0000-000076130000}"/>
    <cellStyle name="40% - uthevingsfarge 1 40 2 2 2" xfId="8267" xr:uid="{00000000-0005-0000-0000-000077130000}"/>
    <cellStyle name="40% - uthevingsfarge 1 40 2 3" xfId="9500" xr:uid="{00000000-0005-0000-0000-000078130000}"/>
    <cellStyle name="40% - uthevingsfarge 1 40 3" xfId="4913" xr:uid="{00000000-0005-0000-0000-000079130000}"/>
    <cellStyle name="40% - uthevingsfarge 1 40 3 2" xfId="7566" xr:uid="{00000000-0005-0000-0000-00007A130000}"/>
    <cellStyle name="40% - uthevingsfarge 1 40 4" xfId="9499" xr:uid="{00000000-0005-0000-0000-00007B130000}"/>
    <cellStyle name="40% - uthevingsfarge 1 41" xfId="1296" xr:uid="{00000000-0005-0000-0000-00007C130000}"/>
    <cellStyle name="40% - uthevingsfarge 1 41 2" xfId="1297" xr:uid="{00000000-0005-0000-0000-00007D130000}"/>
    <cellStyle name="40% - uthevingsfarge 1 41 2 2" xfId="5635" xr:uid="{00000000-0005-0000-0000-00007E130000}"/>
    <cellStyle name="40% - uthevingsfarge 1 41 2 2 2" xfId="8268" xr:uid="{00000000-0005-0000-0000-00007F130000}"/>
    <cellStyle name="40% - uthevingsfarge 1 41 2 3" xfId="10600" xr:uid="{00000000-0005-0000-0000-000080130000}"/>
    <cellStyle name="40% - uthevingsfarge 1 41 3" xfId="4914" xr:uid="{00000000-0005-0000-0000-000081130000}"/>
    <cellStyle name="40% - uthevingsfarge 1 41 3 2" xfId="7567" xr:uid="{00000000-0005-0000-0000-000082130000}"/>
    <cellStyle name="40% - uthevingsfarge 1 41 4" xfId="9498" xr:uid="{00000000-0005-0000-0000-000083130000}"/>
    <cellStyle name="40% - uthevingsfarge 1 42" xfId="1298" xr:uid="{00000000-0005-0000-0000-000084130000}"/>
    <cellStyle name="40% - uthevingsfarge 1 42 2" xfId="1299" xr:uid="{00000000-0005-0000-0000-000085130000}"/>
    <cellStyle name="40% - uthevingsfarge 1 42 2 2" xfId="5636" xr:uid="{00000000-0005-0000-0000-000086130000}"/>
    <cellStyle name="40% - uthevingsfarge 1 42 2 2 2" xfId="8269" xr:uid="{00000000-0005-0000-0000-000087130000}"/>
    <cellStyle name="40% - uthevingsfarge 1 42 2 3" xfId="10599" xr:uid="{00000000-0005-0000-0000-000088130000}"/>
    <cellStyle name="40% - uthevingsfarge 1 42 3" xfId="4915" xr:uid="{00000000-0005-0000-0000-000089130000}"/>
    <cellStyle name="40% - uthevingsfarge 1 42 3 2" xfId="7568" xr:uid="{00000000-0005-0000-0000-00008A130000}"/>
    <cellStyle name="40% - uthevingsfarge 1 42 4" xfId="9497" xr:uid="{00000000-0005-0000-0000-00008B130000}"/>
    <cellStyle name="40% - uthevingsfarge 1 43" xfId="1300" xr:uid="{00000000-0005-0000-0000-00008C130000}"/>
    <cellStyle name="40% - uthevingsfarge 1 43 2" xfId="1301" xr:uid="{00000000-0005-0000-0000-00008D130000}"/>
    <cellStyle name="40% - uthevingsfarge 1 43 2 2" xfId="5637" xr:uid="{00000000-0005-0000-0000-00008E130000}"/>
    <cellStyle name="40% - uthevingsfarge 1 43 2 2 2" xfId="8270" xr:uid="{00000000-0005-0000-0000-00008F130000}"/>
    <cellStyle name="40% - uthevingsfarge 1 43 2 3" xfId="10598" xr:uid="{00000000-0005-0000-0000-000090130000}"/>
    <cellStyle name="40% - uthevingsfarge 1 43 3" xfId="4916" xr:uid="{00000000-0005-0000-0000-000091130000}"/>
    <cellStyle name="40% - uthevingsfarge 1 43 3 2" xfId="7569" xr:uid="{00000000-0005-0000-0000-000092130000}"/>
    <cellStyle name="40% - uthevingsfarge 1 43 4" xfId="9496" xr:uid="{00000000-0005-0000-0000-000093130000}"/>
    <cellStyle name="40% - uthevingsfarge 1 44" xfId="1302" xr:uid="{00000000-0005-0000-0000-000094130000}"/>
    <cellStyle name="40% - uthevingsfarge 1 44 2" xfId="1303" xr:uid="{00000000-0005-0000-0000-000095130000}"/>
    <cellStyle name="40% - uthevingsfarge 1 44 2 2" xfId="5638" xr:uid="{00000000-0005-0000-0000-000096130000}"/>
    <cellStyle name="40% - uthevingsfarge 1 44 2 2 2" xfId="8271" xr:uid="{00000000-0005-0000-0000-000097130000}"/>
    <cellStyle name="40% - uthevingsfarge 1 44 2 3" xfId="10597" xr:uid="{00000000-0005-0000-0000-000098130000}"/>
    <cellStyle name="40% - uthevingsfarge 1 44 3" xfId="4917" xr:uid="{00000000-0005-0000-0000-000099130000}"/>
    <cellStyle name="40% - uthevingsfarge 1 44 3 2" xfId="7570" xr:uid="{00000000-0005-0000-0000-00009A130000}"/>
    <cellStyle name="40% - uthevingsfarge 1 44 4" xfId="9495" xr:uid="{00000000-0005-0000-0000-00009B130000}"/>
    <cellStyle name="40% - uthevingsfarge 1 45" xfId="1304" xr:uid="{00000000-0005-0000-0000-00009C130000}"/>
    <cellStyle name="40% - uthevingsfarge 1 45 2" xfId="1305" xr:uid="{00000000-0005-0000-0000-00009D130000}"/>
    <cellStyle name="40% - uthevingsfarge 1 45 2 2" xfId="5639" xr:uid="{00000000-0005-0000-0000-00009E130000}"/>
    <cellStyle name="40% - uthevingsfarge 1 45 2 2 2" xfId="8272" xr:uid="{00000000-0005-0000-0000-00009F130000}"/>
    <cellStyle name="40% - uthevingsfarge 1 45 2 3" xfId="10596" xr:uid="{00000000-0005-0000-0000-0000A0130000}"/>
    <cellStyle name="40% - uthevingsfarge 1 45 3" xfId="4918" xr:uid="{00000000-0005-0000-0000-0000A1130000}"/>
    <cellStyle name="40% - uthevingsfarge 1 45 3 2" xfId="7571" xr:uid="{00000000-0005-0000-0000-0000A2130000}"/>
    <cellStyle name="40% - uthevingsfarge 1 45 4" xfId="9494" xr:uid="{00000000-0005-0000-0000-0000A3130000}"/>
    <cellStyle name="40% - uthevingsfarge 1 46" xfId="1306" xr:uid="{00000000-0005-0000-0000-0000A4130000}"/>
    <cellStyle name="40% - uthevingsfarge 1 46 2" xfId="1307" xr:uid="{00000000-0005-0000-0000-0000A5130000}"/>
    <cellStyle name="40% - uthevingsfarge 1 46 2 2" xfId="5640" xr:uid="{00000000-0005-0000-0000-0000A6130000}"/>
    <cellStyle name="40% - uthevingsfarge 1 46 2 2 2" xfId="8273" xr:uid="{00000000-0005-0000-0000-0000A7130000}"/>
    <cellStyle name="40% - uthevingsfarge 1 46 2 3" xfId="10595" xr:uid="{00000000-0005-0000-0000-0000A8130000}"/>
    <cellStyle name="40% - uthevingsfarge 1 46 3" xfId="4919" xr:uid="{00000000-0005-0000-0000-0000A9130000}"/>
    <cellStyle name="40% - uthevingsfarge 1 46 3 2" xfId="7572" xr:uid="{00000000-0005-0000-0000-0000AA130000}"/>
    <cellStyle name="40% - uthevingsfarge 1 46 4" xfId="9493" xr:uid="{00000000-0005-0000-0000-0000AB130000}"/>
    <cellStyle name="40% - uthevingsfarge 1 47" xfId="1308" xr:uid="{00000000-0005-0000-0000-0000AC130000}"/>
    <cellStyle name="40% - uthevingsfarge 1 47 2" xfId="1309" xr:uid="{00000000-0005-0000-0000-0000AD130000}"/>
    <cellStyle name="40% - uthevingsfarge 1 47 2 2" xfId="5641" xr:uid="{00000000-0005-0000-0000-0000AE130000}"/>
    <cellStyle name="40% - uthevingsfarge 1 47 2 2 2" xfId="8274" xr:uid="{00000000-0005-0000-0000-0000AF130000}"/>
    <cellStyle name="40% - uthevingsfarge 1 47 2 3" xfId="10594" xr:uid="{00000000-0005-0000-0000-0000B0130000}"/>
    <cellStyle name="40% - uthevingsfarge 1 47 3" xfId="4920" xr:uid="{00000000-0005-0000-0000-0000B1130000}"/>
    <cellStyle name="40% - uthevingsfarge 1 47 3 2" xfId="7573" xr:uid="{00000000-0005-0000-0000-0000B2130000}"/>
    <cellStyle name="40% - uthevingsfarge 1 47 4" xfId="9492" xr:uid="{00000000-0005-0000-0000-0000B3130000}"/>
    <cellStyle name="40% - uthevingsfarge 1 48" xfId="1310" xr:uid="{00000000-0005-0000-0000-0000B4130000}"/>
    <cellStyle name="40% - uthevingsfarge 1 48 2" xfId="1311" xr:uid="{00000000-0005-0000-0000-0000B5130000}"/>
    <cellStyle name="40% - uthevingsfarge 1 48 2 2" xfId="5642" xr:uid="{00000000-0005-0000-0000-0000B6130000}"/>
    <cellStyle name="40% - uthevingsfarge 1 48 2 2 2" xfId="8275" xr:uid="{00000000-0005-0000-0000-0000B7130000}"/>
    <cellStyle name="40% - uthevingsfarge 1 48 2 3" xfId="10593" xr:uid="{00000000-0005-0000-0000-0000B8130000}"/>
    <cellStyle name="40% - uthevingsfarge 1 48 3" xfId="4921" xr:uid="{00000000-0005-0000-0000-0000B9130000}"/>
    <cellStyle name="40% - uthevingsfarge 1 48 3 2" xfId="7574" xr:uid="{00000000-0005-0000-0000-0000BA130000}"/>
    <cellStyle name="40% - uthevingsfarge 1 48 4" xfId="9491" xr:uid="{00000000-0005-0000-0000-0000BB130000}"/>
    <cellStyle name="40% - uthevingsfarge 1 49" xfId="1312" xr:uid="{00000000-0005-0000-0000-0000BC130000}"/>
    <cellStyle name="40% - uthevingsfarge 1 49 2" xfId="1313" xr:uid="{00000000-0005-0000-0000-0000BD130000}"/>
    <cellStyle name="40% - uthevingsfarge 1 49 2 2" xfId="5643" xr:uid="{00000000-0005-0000-0000-0000BE130000}"/>
    <cellStyle name="40% - uthevingsfarge 1 49 2 2 2" xfId="8276" xr:uid="{00000000-0005-0000-0000-0000BF130000}"/>
    <cellStyle name="40% - uthevingsfarge 1 49 2 3" xfId="10592" xr:uid="{00000000-0005-0000-0000-0000C0130000}"/>
    <cellStyle name="40% - uthevingsfarge 1 49 3" xfId="4922" xr:uid="{00000000-0005-0000-0000-0000C1130000}"/>
    <cellStyle name="40% - uthevingsfarge 1 49 3 2" xfId="7575" xr:uid="{00000000-0005-0000-0000-0000C2130000}"/>
    <cellStyle name="40% - uthevingsfarge 1 49 4" xfId="9490" xr:uid="{00000000-0005-0000-0000-0000C3130000}"/>
    <cellStyle name="40% - uthevingsfarge 1 5" xfId="1314" xr:uid="{00000000-0005-0000-0000-0000C4130000}"/>
    <cellStyle name="40% - uthevingsfarge 1 5 2" xfId="1315" xr:uid="{00000000-0005-0000-0000-0000C5130000}"/>
    <cellStyle name="40% - uthevingsfarge 1 5 2 2" xfId="5644" xr:uid="{00000000-0005-0000-0000-0000C6130000}"/>
    <cellStyle name="40% - uthevingsfarge 1 5 2 2 2" xfId="8277" xr:uid="{00000000-0005-0000-0000-0000C7130000}"/>
    <cellStyle name="40% - uthevingsfarge 1 5 2 3" xfId="10591" xr:uid="{00000000-0005-0000-0000-0000C8130000}"/>
    <cellStyle name="40% - uthevingsfarge 1 5 3" xfId="4923" xr:uid="{00000000-0005-0000-0000-0000C9130000}"/>
    <cellStyle name="40% - uthevingsfarge 1 5 3 2" xfId="7576" xr:uid="{00000000-0005-0000-0000-0000CA130000}"/>
    <cellStyle name="40% - uthevingsfarge 1 5 4" xfId="9489" xr:uid="{00000000-0005-0000-0000-0000CB130000}"/>
    <cellStyle name="40% - uthevingsfarge 1 50" xfId="1316" xr:uid="{00000000-0005-0000-0000-0000CC130000}"/>
    <cellStyle name="40% - uthevingsfarge 1 50 2" xfId="1317" xr:uid="{00000000-0005-0000-0000-0000CD130000}"/>
    <cellStyle name="40% - uthevingsfarge 1 50 2 2" xfId="5645" xr:uid="{00000000-0005-0000-0000-0000CE130000}"/>
    <cellStyle name="40% - uthevingsfarge 1 50 2 2 2" xfId="8278" xr:uid="{00000000-0005-0000-0000-0000CF130000}"/>
    <cellStyle name="40% - uthevingsfarge 1 50 2 3" xfId="10590" xr:uid="{00000000-0005-0000-0000-0000D0130000}"/>
    <cellStyle name="40% - uthevingsfarge 1 50 3" xfId="4924" xr:uid="{00000000-0005-0000-0000-0000D1130000}"/>
    <cellStyle name="40% - uthevingsfarge 1 50 3 2" xfId="7577" xr:uid="{00000000-0005-0000-0000-0000D2130000}"/>
    <cellStyle name="40% - uthevingsfarge 1 50 4" xfId="9488" xr:uid="{00000000-0005-0000-0000-0000D3130000}"/>
    <cellStyle name="40% - uthevingsfarge 1 51" xfId="1318" xr:uid="{00000000-0005-0000-0000-0000D4130000}"/>
    <cellStyle name="40% - uthevingsfarge 1 51 2" xfId="1319" xr:uid="{00000000-0005-0000-0000-0000D5130000}"/>
    <cellStyle name="40% - uthevingsfarge 1 51 2 2" xfId="5646" xr:uid="{00000000-0005-0000-0000-0000D6130000}"/>
    <cellStyle name="40% - uthevingsfarge 1 51 2 2 2" xfId="8279" xr:uid="{00000000-0005-0000-0000-0000D7130000}"/>
    <cellStyle name="40% - uthevingsfarge 1 51 2 3" xfId="10589" xr:uid="{00000000-0005-0000-0000-0000D8130000}"/>
    <cellStyle name="40% - uthevingsfarge 1 51 3" xfId="4925" xr:uid="{00000000-0005-0000-0000-0000D9130000}"/>
    <cellStyle name="40% - uthevingsfarge 1 51 3 2" xfId="7578" xr:uid="{00000000-0005-0000-0000-0000DA130000}"/>
    <cellStyle name="40% - uthevingsfarge 1 51 4" xfId="9487" xr:uid="{00000000-0005-0000-0000-0000DB130000}"/>
    <cellStyle name="40% - uthevingsfarge 1 52" xfId="1320" xr:uid="{00000000-0005-0000-0000-0000DC130000}"/>
    <cellStyle name="40% - uthevingsfarge 1 52 2" xfId="1321" xr:uid="{00000000-0005-0000-0000-0000DD130000}"/>
    <cellStyle name="40% - uthevingsfarge 1 52 2 2" xfId="5647" xr:uid="{00000000-0005-0000-0000-0000DE130000}"/>
    <cellStyle name="40% - uthevingsfarge 1 52 2 2 2" xfId="8280" xr:uid="{00000000-0005-0000-0000-0000DF130000}"/>
    <cellStyle name="40% - uthevingsfarge 1 52 2 3" xfId="10588" xr:uid="{00000000-0005-0000-0000-0000E0130000}"/>
    <cellStyle name="40% - uthevingsfarge 1 52 3" xfId="4926" xr:uid="{00000000-0005-0000-0000-0000E1130000}"/>
    <cellStyle name="40% - uthevingsfarge 1 52 3 2" xfId="7579" xr:uid="{00000000-0005-0000-0000-0000E2130000}"/>
    <cellStyle name="40% - uthevingsfarge 1 52 4" xfId="9486" xr:uid="{00000000-0005-0000-0000-0000E3130000}"/>
    <cellStyle name="40% - uthevingsfarge 1 53" xfId="1322" xr:uid="{00000000-0005-0000-0000-0000E4130000}"/>
    <cellStyle name="40% - uthevingsfarge 1 53 2" xfId="1323" xr:uid="{00000000-0005-0000-0000-0000E5130000}"/>
    <cellStyle name="40% - uthevingsfarge 1 53 2 2" xfId="5648" xr:uid="{00000000-0005-0000-0000-0000E6130000}"/>
    <cellStyle name="40% - uthevingsfarge 1 53 2 2 2" xfId="8281" xr:uid="{00000000-0005-0000-0000-0000E7130000}"/>
    <cellStyle name="40% - uthevingsfarge 1 53 2 3" xfId="10587" xr:uid="{00000000-0005-0000-0000-0000E8130000}"/>
    <cellStyle name="40% - uthevingsfarge 1 53 3" xfId="4927" xr:uid="{00000000-0005-0000-0000-0000E9130000}"/>
    <cellStyle name="40% - uthevingsfarge 1 53 3 2" xfId="7580" xr:uid="{00000000-0005-0000-0000-0000EA130000}"/>
    <cellStyle name="40% - uthevingsfarge 1 53 4" xfId="9485" xr:uid="{00000000-0005-0000-0000-0000EB130000}"/>
    <cellStyle name="40% - uthevingsfarge 1 54" xfId="1324" xr:uid="{00000000-0005-0000-0000-0000EC130000}"/>
    <cellStyle name="40% - uthevingsfarge 1 54 2" xfId="1325" xr:uid="{00000000-0005-0000-0000-0000ED130000}"/>
    <cellStyle name="40% - uthevingsfarge 1 54 2 2" xfId="5649" xr:uid="{00000000-0005-0000-0000-0000EE130000}"/>
    <cellStyle name="40% - uthevingsfarge 1 54 2 2 2" xfId="8282" xr:uid="{00000000-0005-0000-0000-0000EF130000}"/>
    <cellStyle name="40% - uthevingsfarge 1 54 2 3" xfId="10586" xr:uid="{00000000-0005-0000-0000-0000F0130000}"/>
    <cellStyle name="40% - uthevingsfarge 1 54 3" xfId="4928" xr:uid="{00000000-0005-0000-0000-0000F1130000}"/>
    <cellStyle name="40% - uthevingsfarge 1 54 3 2" xfId="7581" xr:uid="{00000000-0005-0000-0000-0000F2130000}"/>
    <cellStyle name="40% - uthevingsfarge 1 54 4" xfId="9484" xr:uid="{00000000-0005-0000-0000-0000F3130000}"/>
    <cellStyle name="40% - uthevingsfarge 1 55" xfId="1326" xr:uid="{00000000-0005-0000-0000-0000F4130000}"/>
    <cellStyle name="40% - uthevingsfarge 1 55 2" xfId="1327" xr:uid="{00000000-0005-0000-0000-0000F5130000}"/>
    <cellStyle name="40% - uthevingsfarge 1 55 2 2" xfId="5650" xr:uid="{00000000-0005-0000-0000-0000F6130000}"/>
    <cellStyle name="40% - uthevingsfarge 1 55 2 2 2" xfId="8283" xr:uid="{00000000-0005-0000-0000-0000F7130000}"/>
    <cellStyle name="40% - uthevingsfarge 1 55 2 3" xfId="10585" xr:uid="{00000000-0005-0000-0000-0000F8130000}"/>
    <cellStyle name="40% - uthevingsfarge 1 55 3" xfId="4929" xr:uid="{00000000-0005-0000-0000-0000F9130000}"/>
    <cellStyle name="40% - uthevingsfarge 1 55 3 2" xfId="7582" xr:uid="{00000000-0005-0000-0000-0000FA130000}"/>
    <cellStyle name="40% - uthevingsfarge 1 55 4" xfId="9483" xr:uid="{00000000-0005-0000-0000-0000FB130000}"/>
    <cellStyle name="40% - uthevingsfarge 1 56" xfId="1328" xr:uid="{00000000-0005-0000-0000-0000FC130000}"/>
    <cellStyle name="40% - uthevingsfarge 1 56 2" xfId="1329" xr:uid="{00000000-0005-0000-0000-0000FD130000}"/>
    <cellStyle name="40% - uthevingsfarge 1 56 2 2" xfId="5651" xr:uid="{00000000-0005-0000-0000-0000FE130000}"/>
    <cellStyle name="40% - uthevingsfarge 1 56 2 2 2" xfId="8284" xr:uid="{00000000-0005-0000-0000-0000FF130000}"/>
    <cellStyle name="40% - uthevingsfarge 1 56 2 3" xfId="10584" xr:uid="{00000000-0005-0000-0000-000000140000}"/>
    <cellStyle name="40% - uthevingsfarge 1 56 3" xfId="4930" xr:uid="{00000000-0005-0000-0000-000001140000}"/>
    <cellStyle name="40% - uthevingsfarge 1 56 3 2" xfId="7583" xr:uid="{00000000-0005-0000-0000-000002140000}"/>
    <cellStyle name="40% - uthevingsfarge 1 56 4" xfId="9482" xr:uid="{00000000-0005-0000-0000-000003140000}"/>
    <cellStyle name="40% - uthevingsfarge 1 57" xfId="1330" xr:uid="{00000000-0005-0000-0000-000004140000}"/>
    <cellStyle name="40% - uthevingsfarge 1 57 2" xfId="1331" xr:uid="{00000000-0005-0000-0000-000005140000}"/>
    <cellStyle name="40% - uthevingsfarge 1 57 2 2" xfId="5652" xr:uid="{00000000-0005-0000-0000-000006140000}"/>
    <cellStyle name="40% - uthevingsfarge 1 57 2 2 2" xfId="8285" xr:uid="{00000000-0005-0000-0000-000007140000}"/>
    <cellStyle name="40% - uthevingsfarge 1 57 2 3" xfId="10583" xr:uid="{00000000-0005-0000-0000-000008140000}"/>
    <cellStyle name="40% - uthevingsfarge 1 57 3" xfId="4931" xr:uid="{00000000-0005-0000-0000-000009140000}"/>
    <cellStyle name="40% - uthevingsfarge 1 57 3 2" xfId="7584" xr:uid="{00000000-0005-0000-0000-00000A140000}"/>
    <cellStyle name="40% - uthevingsfarge 1 57 4" xfId="9481" xr:uid="{00000000-0005-0000-0000-00000B140000}"/>
    <cellStyle name="40% - uthevingsfarge 1 58" xfId="1332" xr:uid="{00000000-0005-0000-0000-00000C140000}"/>
    <cellStyle name="40% - uthevingsfarge 1 58 2" xfId="1333" xr:uid="{00000000-0005-0000-0000-00000D140000}"/>
    <cellStyle name="40% - uthevingsfarge 1 58 2 2" xfId="5653" xr:uid="{00000000-0005-0000-0000-00000E140000}"/>
    <cellStyle name="40% - uthevingsfarge 1 58 2 2 2" xfId="8286" xr:uid="{00000000-0005-0000-0000-00000F140000}"/>
    <cellStyle name="40% - uthevingsfarge 1 58 2 3" xfId="10582" xr:uid="{00000000-0005-0000-0000-000010140000}"/>
    <cellStyle name="40% - uthevingsfarge 1 58 3" xfId="4932" xr:uid="{00000000-0005-0000-0000-000011140000}"/>
    <cellStyle name="40% - uthevingsfarge 1 58 3 2" xfId="7585" xr:uid="{00000000-0005-0000-0000-000012140000}"/>
    <cellStyle name="40% - uthevingsfarge 1 58 4" xfId="9480" xr:uid="{00000000-0005-0000-0000-000013140000}"/>
    <cellStyle name="40% - uthevingsfarge 1 59" xfId="1334" xr:uid="{00000000-0005-0000-0000-000014140000}"/>
    <cellStyle name="40% - uthevingsfarge 1 59 2" xfId="1335" xr:uid="{00000000-0005-0000-0000-000015140000}"/>
    <cellStyle name="40% - uthevingsfarge 1 59 2 2" xfId="5654" xr:uid="{00000000-0005-0000-0000-000016140000}"/>
    <cellStyle name="40% - uthevingsfarge 1 59 2 2 2" xfId="8287" xr:uid="{00000000-0005-0000-0000-000017140000}"/>
    <cellStyle name="40% - uthevingsfarge 1 59 2 3" xfId="10581" xr:uid="{00000000-0005-0000-0000-000018140000}"/>
    <cellStyle name="40% - uthevingsfarge 1 59 3" xfId="4933" xr:uid="{00000000-0005-0000-0000-000019140000}"/>
    <cellStyle name="40% - uthevingsfarge 1 59 3 2" xfId="7586" xr:uid="{00000000-0005-0000-0000-00001A140000}"/>
    <cellStyle name="40% - uthevingsfarge 1 59 4" xfId="9479" xr:uid="{00000000-0005-0000-0000-00001B140000}"/>
    <cellStyle name="40% - uthevingsfarge 1 6" xfId="1336" xr:uid="{00000000-0005-0000-0000-00001C140000}"/>
    <cellStyle name="40% - uthevingsfarge 1 6 2" xfId="1337" xr:uid="{00000000-0005-0000-0000-00001D140000}"/>
    <cellStyle name="40% - uthevingsfarge 1 6 2 2" xfId="5655" xr:uid="{00000000-0005-0000-0000-00001E140000}"/>
    <cellStyle name="40% - uthevingsfarge 1 6 2 2 2" xfId="8288" xr:uid="{00000000-0005-0000-0000-00001F140000}"/>
    <cellStyle name="40% - uthevingsfarge 1 6 2 3" xfId="10580" xr:uid="{00000000-0005-0000-0000-000020140000}"/>
    <cellStyle name="40% - uthevingsfarge 1 6 3" xfId="4934" xr:uid="{00000000-0005-0000-0000-000021140000}"/>
    <cellStyle name="40% - uthevingsfarge 1 6 3 2" xfId="7587" xr:uid="{00000000-0005-0000-0000-000022140000}"/>
    <cellStyle name="40% - uthevingsfarge 1 6 4" xfId="9478" xr:uid="{00000000-0005-0000-0000-000023140000}"/>
    <cellStyle name="40% - uthevingsfarge 1 60" xfId="1338" xr:uid="{00000000-0005-0000-0000-000024140000}"/>
    <cellStyle name="40% - uthevingsfarge 1 60 2" xfId="1339" xr:uid="{00000000-0005-0000-0000-000025140000}"/>
    <cellStyle name="40% - uthevingsfarge 1 60 3" xfId="9477" xr:uid="{00000000-0005-0000-0000-000026140000}"/>
    <cellStyle name="40% - uthevingsfarge 1 61" xfId="1340" xr:uid="{00000000-0005-0000-0000-000027140000}"/>
    <cellStyle name="40% - uthevingsfarge 1 61 2" xfId="1341" xr:uid="{00000000-0005-0000-0000-000028140000}"/>
    <cellStyle name="40% - uthevingsfarge 1 62" xfId="1342" xr:uid="{00000000-0005-0000-0000-000029140000}"/>
    <cellStyle name="40% - uthevingsfarge 1 62 2" xfId="1343" xr:uid="{00000000-0005-0000-0000-00002A140000}"/>
    <cellStyle name="40% - uthevingsfarge 1 63" xfId="1344" xr:uid="{00000000-0005-0000-0000-00002B140000}"/>
    <cellStyle name="40% - uthevingsfarge 1 63 2" xfId="1345" xr:uid="{00000000-0005-0000-0000-00002C140000}"/>
    <cellStyle name="40% - uthevingsfarge 1 64" xfId="1346" xr:uid="{00000000-0005-0000-0000-00002D140000}"/>
    <cellStyle name="40% - uthevingsfarge 1 64 2" xfId="1347" xr:uid="{00000000-0005-0000-0000-00002E140000}"/>
    <cellStyle name="40% - uthevingsfarge 1 65" xfId="1348" xr:uid="{00000000-0005-0000-0000-00002F140000}"/>
    <cellStyle name="40% - uthevingsfarge 1 65 2" xfId="1349" xr:uid="{00000000-0005-0000-0000-000030140000}"/>
    <cellStyle name="40% - uthevingsfarge 1 66" xfId="1350" xr:uid="{00000000-0005-0000-0000-000031140000}"/>
    <cellStyle name="40% - uthevingsfarge 1 66 2" xfId="1351" xr:uid="{00000000-0005-0000-0000-000032140000}"/>
    <cellStyle name="40% - uthevingsfarge 1 67" xfId="1352" xr:uid="{00000000-0005-0000-0000-000033140000}"/>
    <cellStyle name="40% - uthevingsfarge 1 67 2" xfId="1353" xr:uid="{00000000-0005-0000-0000-000034140000}"/>
    <cellStyle name="40% - uthevingsfarge 1 68" xfId="1354" xr:uid="{00000000-0005-0000-0000-000035140000}"/>
    <cellStyle name="40% - uthevingsfarge 1 68 2" xfId="1355" xr:uid="{00000000-0005-0000-0000-000036140000}"/>
    <cellStyle name="40% - uthevingsfarge 1 69" xfId="1356" xr:uid="{00000000-0005-0000-0000-000037140000}"/>
    <cellStyle name="40% - uthevingsfarge 1 69 2" xfId="1357" xr:uid="{00000000-0005-0000-0000-000038140000}"/>
    <cellStyle name="40% - uthevingsfarge 1 7" xfId="1358" xr:uid="{00000000-0005-0000-0000-000039140000}"/>
    <cellStyle name="40% - uthevingsfarge 1 7 2" xfId="1359" xr:uid="{00000000-0005-0000-0000-00003A140000}"/>
    <cellStyle name="40% - uthevingsfarge 1 7 2 2" xfId="5656" xr:uid="{00000000-0005-0000-0000-00003B140000}"/>
    <cellStyle name="40% - uthevingsfarge 1 7 2 2 2" xfId="8289" xr:uid="{00000000-0005-0000-0000-00003C140000}"/>
    <cellStyle name="40% - uthevingsfarge 1 7 2 3" xfId="10225" xr:uid="{00000000-0005-0000-0000-00003D140000}"/>
    <cellStyle name="40% - uthevingsfarge 1 7 3" xfId="4935" xr:uid="{00000000-0005-0000-0000-00003E140000}"/>
    <cellStyle name="40% - uthevingsfarge 1 7 3 2" xfId="7588" xr:uid="{00000000-0005-0000-0000-00003F140000}"/>
    <cellStyle name="40% - uthevingsfarge 1 7 4" xfId="9476" xr:uid="{00000000-0005-0000-0000-000040140000}"/>
    <cellStyle name="40% - uthevingsfarge 1 70" xfId="1360" xr:uid="{00000000-0005-0000-0000-000041140000}"/>
    <cellStyle name="40% - uthevingsfarge 1 70 2" xfId="1361" xr:uid="{00000000-0005-0000-0000-000042140000}"/>
    <cellStyle name="40% - uthevingsfarge 1 71" xfId="1362" xr:uid="{00000000-0005-0000-0000-000043140000}"/>
    <cellStyle name="40% - uthevingsfarge 1 71 2" xfId="1363" xr:uid="{00000000-0005-0000-0000-000044140000}"/>
    <cellStyle name="40% - uthevingsfarge 1 72" xfId="1364" xr:uid="{00000000-0005-0000-0000-000045140000}"/>
    <cellStyle name="40% - uthevingsfarge 1 72 2" xfId="1365" xr:uid="{00000000-0005-0000-0000-000046140000}"/>
    <cellStyle name="40% - uthevingsfarge 1 73" xfId="1366" xr:uid="{00000000-0005-0000-0000-000047140000}"/>
    <cellStyle name="40% - uthevingsfarge 1 73 2" xfId="1367" xr:uid="{00000000-0005-0000-0000-000048140000}"/>
    <cellStyle name="40% - uthevingsfarge 1 74" xfId="1368" xr:uid="{00000000-0005-0000-0000-000049140000}"/>
    <cellStyle name="40% - uthevingsfarge 1 74 2" xfId="1369" xr:uid="{00000000-0005-0000-0000-00004A140000}"/>
    <cellStyle name="40% - uthevingsfarge 1 75" xfId="1370" xr:uid="{00000000-0005-0000-0000-00004B140000}"/>
    <cellStyle name="40% - uthevingsfarge 1 75 2" xfId="1371" xr:uid="{00000000-0005-0000-0000-00004C140000}"/>
    <cellStyle name="40% - uthevingsfarge 1 76" xfId="1372" xr:uid="{00000000-0005-0000-0000-00004D140000}"/>
    <cellStyle name="40% - uthevingsfarge 1 76 2" xfId="1373" xr:uid="{00000000-0005-0000-0000-00004E140000}"/>
    <cellStyle name="40% - uthevingsfarge 1 77" xfId="1374" xr:uid="{00000000-0005-0000-0000-00004F140000}"/>
    <cellStyle name="40% - uthevingsfarge 1 78" xfId="1375" xr:uid="{00000000-0005-0000-0000-000050140000}"/>
    <cellStyle name="40% - uthevingsfarge 1 79" xfId="1376" xr:uid="{00000000-0005-0000-0000-000051140000}"/>
    <cellStyle name="40% - uthevingsfarge 1 8" xfId="1377" xr:uid="{00000000-0005-0000-0000-000052140000}"/>
    <cellStyle name="40% - uthevingsfarge 1 8 2" xfId="1378" xr:uid="{00000000-0005-0000-0000-000053140000}"/>
    <cellStyle name="40% - uthevingsfarge 1 8 2 2" xfId="5657" xr:uid="{00000000-0005-0000-0000-000054140000}"/>
    <cellStyle name="40% - uthevingsfarge 1 8 2 2 2" xfId="8290" xr:uid="{00000000-0005-0000-0000-000055140000}"/>
    <cellStyle name="40% - uthevingsfarge 1 8 2 3" xfId="10224" xr:uid="{00000000-0005-0000-0000-000056140000}"/>
    <cellStyle name="40% - uthevingsfarge 1 8 3" xfId="4936" xr:uid="{00000000-0005-0000-0000-000057140000}"/>
    <cellStyle name="40% - uthevingsfarge 1 8 3 2" xfId="7589" xr:uid="{00000000-0005-0000-0000-000058140000}"/>
    <cellStyle name="40% - uthevingsfarge 1 8 4" xfId="9475" xr:uid="{00000000-0005-0000-0000-000059140000}"/>
    <cellStyle name="40% - uthevingsfarge 1 80" xfId="1379" xr:uid="{00000000-0005-0000-0000-00005A140000}"/>
    <cellStyle name="40% - uthevingsfarge 1 81" xfId="1380" xr:uid="{00000000-0005-0000-0000-00005B140000}"/>
    <cellStyle name="40% - uthevingsfarge 1 82" xfId="1381" xr:uid="{00000000-0005-0000-0000-00005C140000}"/>
    <cellStyle name="40% - uthevingsfarge 1 83" xfId="1382" xr:uid="{00000000-0005-0000-0000-00005D140000}"/>
    <cellStyle name="40% - uthevingsfarge 1 84" xfId="1383" xr:uid="{00000000-0005-0000-0000-00005E140000}"/>
    <cellStyle name="40% - uthevingsfarge 1 85" xfId="1384" xr:uid="{00000000-0005-0000-0000-00005F140000}"/>
    <cellStyle name="40% - uthevingsfarge 1 86" xfId="1385" xr:uid="{00000000-0005-0000-0000-000060140000}"/>
    <cellStyle name="40% - uthevingsfarge 1 87" xfId="1386" xr:uid="{00000000-0005-0000-0000-000061140000}"/>
    <cellStyle name="40% - uthevingsfarge 1 88" xfId="1387" xr:uid="{00000000-0005-0000-0000-000062140000}"/>
    <cellStyle name="40% - uthevingsfarge 1 89" xfId="1388" xr:uid="{00000000-0005-0000-0000-000063140000}"/>
    <cellStyle name="40% - uthevingsfarge 1 9" xfId="1389" xr:uid="{00000000-0005-0000-0000-000064140000}"/>
    <cellStyle name="40% - uthevingsfarge 1 9 2" xfId="1390" xr:uid="{00000000-0005-0000-0000-000065140000}"/>
    <cellStyle name="40% - uthevingsfarge 1 9 2 2" xfId="5658" xr:uid="{00000000-0005-0000-0000-000066140000}"/>
    <cellStyle name="40% - uthevingsfarge 1 9 2 2 2" xfId="8291" xr:uid="{00000000-0005-0000-0000-000067140000}"/>
    <cellStyle name="40% - uthevingsfarge 1 9 2 3" xfId="10223" xr:uid="{00000000-0005-0000-0000-000068140000}"/>
    <cellStyle name="40% - uthevingsfarge 1 9 3" xfId="4937" xr:uid="{00000000-0005-0000-0000-000069140000}"/>
    <cellStyle name="40% - uthevingsfarge 1 9 3 2" xfId="7590" xr:uid="{00000000-0005-0000-0000-00006A140000}"/>
    <cellStyle name="40% - uthevingsfarge 1 9 4" xfId="9474" xr:uid="{00000000-0005-0000-0000-00006B140000}"/>
    <cellStyle name="40% - uthevingsfarge 1 90" xfId="1391" xr:uid="{00000000-0005-0000-0000-00006C140000}"/>
    <cellStyle name="40% - uthevingsfarge 1 90 2" xfId="2859" xr:uid="{00000000-0005-0000-0000-00006D140000}"/>
    <cellStyle name="40% - uthevingsfarge 1 90 2 2" xfId="3279" xr:uid="{00000000-0005-0000-0000-00006E140000}"/>
    <cellStyle name="40% - uthevingsfarge 1 90 2 2 2" xfId="6864" xr:uid="{00000000-0005-0000-0000-00006F140000}"/>
    <cellStyle name="40% - uthevingsfarge 1 90 2 3" xfId="4115" xr:uid="{00000000-0005-0000-0000-000070140000}"/>
    <cellStyle name="40% - uthevingsfarge 1 90 2 4" xfId="6432" xr:uid="{00000000-0005-0000-0000-000071140000}"/>
    <cellStyle name="40% - uthevingsfarge 1 90 2 5" xfId="8864" xr:uid="{00000000-0005-0000-0000-000072140000}"/>
    <cellStyle name="40% - uthevingsfarge 1 90 3" xfId="3278" xr:uid="{00000000-0005-0000-0000-000073140000}"/>
    <cellStyle name="40% - uthevingsfarge 1 90 3 2" xfId="6863" xr:uid="{00000000-0005-0000-0000-000074140000}"/>
    <cellStyle name="40% - uthevingsfarge 1 90 4" xfId="4119" xr:uid="{00000000-0005-0000-0000-000075140000}"/>
    <cellStyle name="40% - uthevingsfarge 1 90 5" xfId="6147" xr:uid="{00000000-0005-0000-0000-000076140000}"/>
    <cellStyle name="40% - uthevingsfarge 1 90 6" xfId="8863" xr:uid="{00000000-0005-0000-0000-000077140000}"/>
    <cellStyle name="40% - uthevingsfarge 1 91" xfId="1392" xr:uid="{00000000-0005-0000-0000-000078140000}"/>
    <cellStyle name="40% - uthevingsfarge 1 91 2" xfId="2860" xr:uid="{00000000-0005-0000-0000-000079140000}"/>
    <cellStyle name="40% - uthevingsfarge 1 91 2 2" xfId="3281" xr:uid="{00000000-0005-0000-0000-00007A140000}"/>
    <cellStyle name="40% - uthevingsfarge 1 91 2 2 2" xfId="6866" xr:uid="{00000000-0005-0000-0000-00007B140000}"/>
    <cellStyle name="40% - uthevingsfarge 1 91 2 3" xfId="4031" xr:uid="{00000000-0005-0000-0000-00007C140000}"/>
    <cellStyle name="40% - uthevingsfarge 1 91 2 4" xfId="6433" xr:uid="{00000000-0005-0000-0000-00007D140000}"/>
    <cellStyle name="40% - uthevingsfarge 1 91 2 5" xfId="8866" xr:uid="{00000000-0005-0000-0000-00007E140000}"/>
    <cellStyle name="40% - uthevingsfarge 1 91 3" xfId="3280" xr:uid="{00000000-0005-0000-0000-00007F140000}"/>
    <cellStyle name="40% - uthevingsfarge 1 91 3 2" xfId="6865" xr:uid="{00000000-0005-0000-0000-000080140000}"/>
    <cellStyle name="40% - uthevingsfarge 1 91 4" xfId="4033" xr:uid="{00000000-0005-0000-0000-000081140000}"/>
    <cellStyle name="40% - uthevingsfarge 1 91 5" xfId="6148" xr:uid="{00000000-0005-0000-0000-000082140000}"/>
    <cellStyle name="40% - uthevingsfarge 1 91 6" xfId="8865" xr:uid="{00000000-0005-0000-0000-000083140000}"/>
    <cellStyle name="40% - uthevingsfarge 1 92" xfId="1393" xr:uid="{00000000-0005-0000-0000-000084140000}"/>
    <cellStyle name="40% - uthevingsfarge 1 92 2" xfId="2861" xr:uid="{00000000-0005-0000-0000-000085140000}"/>
    <cellStyle name="40% - uthevingsfarge 1 92 2 2" xfId="3283" xr:uid="{00000000-0005-0000-0000-000086140000}"/>
    <cellStyle name="40% - uthevingsfarge 1 92 2 2 2" xfId="6868" xr:uid="{00000000-0005-0000-0000-000087140000}"/>
    <cellStyle name="40% - uthevingsfarge 1 92 2 3" xfId="3721" xr:uid="{00000000-0005-0000-0000-000088140000}"/>
    <cellStyle name="40% - uthevingsfarge 1 92 2 4" xfId="6434" xr:uid="{00000000-0005-0000-0000-000089140000}"/>
    <cellStyle name="40% - uthevingsfarge 1 92 2 5" xfId="8868" xr:uid="{00000000-0005-0000-0000-00008A140000}"/>
    <cellStyle name="40% - uthevingsfarge 1 92 3" xfId="3282" xr:uid="{00000000-0005-0000-0000-00008B140000}"/>
    <cellStyle name="40% - uthevingsfarge 1 92 3 2" xfId="6867" xr:uid="{00000000-0005-0000-0000-00008C140000}"/>
    <cellStyle name="40% - uthevingsfarge 1 92 4" xfId="3883" xr:uid="{00000000-0005-0000-0000-00008D140000}"/>
    <cellStyle name="40% - uthevingsfarge 1 92 5" xfId="6149" xr:uid="{00000000-0005-0000-0000-00008E140000}"/>
    <cellStyle name="40% - uthevingsfarge 1 92 6" xfId="8867" xr:uid="{00000000-0005-0000-0000-00008F140000}"/>
    <cellStyle name="40% - uthevingsfarge 1 93" xfId="1394" xr:uid="{00000000-0005-0000-0000-000090140000}"/>
    <cellStyle name="40% - uthevingsfarge 1 93 2" xfId="2862" xr:uid="{00000000-0005-0000-0000-000091140000}"/>
    <cellStyle name="40% - uthevingsfarge 1 93 2 2" xfId="3285" xr:uid="{00000000-0005-0000-0000-000092140000}"/>
    <cellStyle name="40% - uthevingsfarge 1 93 2 2 2" xfId="6870" xr:uid="{00000000-0005-0000-0000-000093140000}"/>
    <cellStyle name="40% - uthevingsfarge 1 93 2 3" xfId="4161" xr:uid="{00000000-0005-0000-0000-000094140000}"/>
    <cellStyle name="40% - uthevingsfarge 1 93 2 4" xfId="6435" xr:uid="{00000000-0005-0000-0000-000095140000}"/>
    <cellStyle name="40% - uthevingsfarge 1 93 2 5" xfId="8870" xr:uid="{00000000-0005-0000-0000-000096140000}"/>
    <cellStyle name="40% - uthevingsfarge 1 93 3" xfId="3284" xr:uid="{00000000-0005-0000-0000-000097140000}"/>
    <cellStyle name="40% - uthevingsfarge 1 93 3 2" xfId="6869" xr:uid="{00000000-0005-0000-0000-000098140000}"/>
    <cellStyle name="40% - uthevingsfarge 1 93 4" xfId="4116" xr:uid="{00000000-0005-0000-0000-000099140000}"/>
    <cellStyle name="40% - uthevingsfarge 1 93 5" xfId="6150" xr:uid="{00000000-0005-0000-0000-00009A140000}"/>
    <cellStyle name="40% - uthevingsfarge 1 93 6" xfId="8869" xr:uid="{00000000-0005-0000-0000-00009B140000}"/>
    <cellStyle name="40% - uthevingsfarge 1 94" xfId="1395" xr:uid="{00000000-0005-0000-0000-00009C140000}"/>
    <cellStyle name="40% - uthevingsfarge 1 94 2" xfId="2863" xr:uid="{00000000-0005-0000-0000-00009D140000}"/>
    <cellStyle name="40% - uthevingsfarge 1 94 2 2" xfId="3287" xr:uid="{00000000-0005-0000-0000-00009E140000}"/>
    <cellStyle name="40% - uthevingsfarge 1 94 2 2 2" xfId="6872" xr:uid="{00000000-0005-0000-0000-00009F140000}"/>
    <cellStyle name="40% - uthevingsfarge 1 94 2 3" xfId="4162" xr:uid="{00000000-0005-0000-0000-0000A0140000}"/>
    <cellStyle name="40% - uthevingsfarge 1 94 2 4" xfId="6436" xr:uid="{00000000-0005-0000-0000-0000A1140000}"/>
    <cellStyle name="40% - uthevingsfarge 1 94 2 5" xfId="8872" xr:uid="{00000000-0005-0000-0000-0000A2140000}"/>
    <cellStyle name="40% - uthevingsfarge 1 94 3" xfId="3286" xr:uid="{00000000-0005-0000-0000-0000A3140000}"/>
    <cellStyle name="40% - uthevingsfarge 1 94 3 2" xfId="6871" xr:uid="{00000000-0005-0000-0000-0000A4140000}"/>
    <cellStyle name="40% - uthevingsfarge 1 94 4" xfId="4117" xr:uid="{00000000-0005-0000-0000-0000A5140000}"/>
    <cellStyle name="40% - uthevingsfarge 1 94 5" xfId="6151" xr:uid="{00000000-0005-0000-0000-0000A6140000}"/>
    <cellStyle name="40% - uthevingsfarge 1 94 6" xfId="8871" xr:uid="{00000000-0005-0000-0000-0000A7140000}"/>
    <cellStyle name="40% - uthevingsfarge 1 95" xfId="1396" xr:uid="{00000000-0005-0000-0000-0000A8140000}"/>
    <cellStyle name="40% - uthevingsfarge 1 95 2" xfId="2864" xr:uid="{00000000-0005-0000-0000-0000A9140000}"/>
    <cellStyle name="40% - uthevingsfarge 1 95 2 2" xfId="3289" xr:uid="{00000000-0005-0000-0000-0000AA140000}"/>
    <cellStyle name="40% - uthevingsfarge 1 95 2 2 2" xfId="6874" xr:uid="{00000000-0005-0000-0000-0000AB140000}"/>
    <cellStyle name="40% - uthevingsfarge 1 95 2 3" xfId="4112" xr:uid="{00000000-0005-0000-0000-0000AC140000}"/>
    <cellStyle name="40% - uthevingsfarge 1 95 2 4" xfId="6437" xr:uid="{00000000-0005-0000-0000-0000AD140000}"/>
    <cellStyle name="40% - uthevingsfarge 1 95 2 5" xfId="8874" xr:uid="{00000000-0005-0000-0000-0000AE140000}"/>
    <cellStyle name="40% - uthevingsfarge 1 95 3" xfId="3288" xr:uid="{00000000-0005-0000-0000-0000AF140000}"/>
    <cellStyle name="40% - uthevingsfarge 1 95 3 2" xfId="6873" xr:uid="{00000000-0005-0000-0000-0000B0140000}"/>
    <cellStyle name="40% - uthevingsfarge 1 95 4" xfId="4032" xr:uid="{00000000-0005-0000-0000-0000B1140000}"/>
    <cellStyle name="40% - uthevingsfarge 1 95 5" xfId="6152" xr:uid="{00000000-0005-0000-0000-0000B2140000}"/>
    <cellStyle name="40% - uthevingsfarge 1 95 6" xfId="8873" xr:uid="{00000000-0005-0000-0000-0000B3140000}"/>
    <cellStyle name="40% - uthevingsfarge 1 96" xfId="1397" xr:uid="{00000000-0005-0000-0000-0000B4140000}"/>
    <cellStyle name="40% - uthevingsfarge 1 96 2" xfId="2865" xr:uid="{00000000-0005-0000-0000-0000B5140000}"/>
    <cellStyle name="40% - uthevingsfarge 1 96 2 2" xfId="3291" xr:uid="{00000000-0005-0000-0000-0000B6140000}"/>
    <cellStyle name="40% - uthevingsfarge 1 96 2 2 2" xfId="6876" xr:uid="{00000000-0005-0000-0000-0000B7140000}"/>
    <cellStyle name="40% - uthevingsfarge 1 96 2 3" xfId="3643" xr:uid="{00000000-0005-0000-0000-0000B8140000}"/>
    <cellStyle name="40% - uthevingsfarge 1 96 2 4" xfId="6438" xr:uid="{00000000-0005-0000-0000-0000B9140000}"/>
    <cellStyle name="40% - uthevingsfarge 1 96 2 5" xfId="8876" xr:uid="{00000000-0005-0000-0000-0000BA140000}"/>
    <cellStyle name="40% - uthevingsfarge 1 96 3" xfId="3290" xr:uid="{00000000-0005-0000-0000-0000BB140000}"/>
    <cellStyle name="40% - uthevingsfarge 1 96 3 2" xfId="6875" xr:uid="{00000000-0005-0000-0000-0000BC140000}"/>
    <cellStyle name="40% - uthevingsfarge 1 96 4" xfId="3882" xr:uid="{00000000-0005-0000-0000-0000BD140000}"/>
    <cellStyle name="40% - uthevingsfarge 1 96 5" xfId="6153" xr:uid="{00000000-0005-0000-0000-0000BE140000}"/>
    <cellStyle name="40% - uthevingsfarge 1 96 6" xfId="8875" xr:uid="{00000000-0005-0000-0000-0000BF140000}"/>
    <cellStyle name="40% - uthevingsfarge 1 97" xfId="1398" xr:uid="{00000000-0005-0000-0000-0000C0140000}"/>
    <cellStyle name="40% - uthevingsfarge 1 97 2" xfId="2866" xr:uid="{00000000-0005-0000-0000-0000C1140000}"/>
    <cellStyle name="40% - uthevingsfarge 1 97 2 2" xfId="3293" xr:uid="{00000000-0005-0000-0000-0000C2140000}"/>
    <cellStyle name="40% - uthevingsfarge 1 97 2 2 2" xfId="6878" xr:uid="{00000000-0005-0000-0000-0000C3140000}"/>
    <cellStyle name="40% - uthevingsfarge 1 97 2 3" xfId="4002" xr:uid="{00000000-0005-0000-0000-0000C4140000}"/>
    <cellStyle name="40% - uthevingsfarge 1 97 2 4" xfId="6439" xr:uid="{00000000-0005-0000-0000-0000C5140000}"/>
    <cellStyle name="40% - uthevingsfarge 1 97 2 5" xfId="8878" xr:uid="{00000000-0005-0000-0000-0000C6140000}"/>
    <cellStyle name="40% - uthevingsfarge 1 97 3" xfId="3292" xr:uid="{00000000-0005-0000-0000-0000C7140000}"/>
    <cellStyle name="40% - uthevingsfarge 1 97 3 2" xfId="6877" xr:uid="{00000000-0005-0000-0000-0000C8140000}"/>
    <cellStyle name="40% - uthevingsfarge 1 97 4" xfId="3881" xr:uid="{00000000-0005-0000-0000-0000C9140000}"/>
    <cellStyle name="40% - uthevingsfarge 1 97 5" xfId="6154" xr:uid="{00000000-0005-0000-0000-0000CA140000}"/>
    <cellStyle name="40% - uthevingsfarge 1 97 6" xfId="8877" xr:uid="{00000000-0005-0000-0000-0000CB140000}"/>
    <cellStyle name="40% - uthevingsfarge 1 98" xfId="1399" xr:uid="{00000000-0005-0000-0000-0000CC140000}"/>
    <cellStyle name="40% - uthevingsfarge 1 98 2" xfId="2867" xr:uid="{00000000-0005-0000-0000-0000CD140000}"/>
    <cellStyle name="40% - uthevingsfarge 1 98 2 2" xfId="3295" xr:uid="{00000000-0005-0000-0000-0000CE140000}"/>
    <cellStyle name="40% - uthevingsfarge 1 98 2 2 2" xfId="6880" xr:uid="{00000000-0005-0000-0000-0000CF140000}"/>
    <cellStyle name="40% - uthevingsfarge 1 98 2 3" xfId="4058" xr:uid="{00000000-0005-0000-0000-0000D0140000}"/>
    <cellStyle name="40% - uthevingsfarge 1 98 2 4" xfId="6440" xr:uid="{00000000-0005-0000-0000-0000D1140000}"/>
    <cellStyle name="40% - uthevingsfarge 1 98 2 5" xfId="8880" xr:uid="{00000000-0005-0000-0000-0000D2140000}"/>
    <cellStyle name="40% - uthevingsfarge 1 98 3" xfId="3294" xr:uid="{00000000-0005-0000-0000-0000D3140000}"/>
    <cellStyle name="40% - uthevingsfarge 1 98 3 2" xfId="6879" xr:uid="{00000000-0005-0000-0000-0000D4140000}"/>
    <cellStyle name="40% - uthevingsfarge 1 98 4" xfId="3880" xr:uid="{00000000-0005-0000-0000-0000D5140000}"/>
    <cellStyle name="40% - uthevingsfarge 1 98 5" xfId="6155" xr:uid="{00000000-0005-0000-0000-0000D6140000}"/>
    <cellStyle name="40% - uthevingsfarge 1 98 6" xfId="8879" xr:uid="{00000000-0005-0000-0000-0000D7140000}"/>
    <cellStyle name="40% - uthevingsfarge 1 99" xfId="1400" xr:uid="{00000000-0005-0000-0000-0000D8140000}"/>
    <cellStyle name="40% - uthevingsfarge 1 99 2" xfId="2868" xr:uid="{00000000-0005-0000-0000-0000D9140000}"/>
    <cellStyle name="40% - uthevingsfarge 1 99 2 2" xfId="3297" xr:uid="{00000000-0005-0000-0000-0000DA140000}"/>
    <cellStyle name="40% - uthevingsfarge 1 99 2 2 2" xfId="6882" xr:uid="{00000000-0005-0000-0000-0000DB140000}"/>
    <cellStyle name="40% - uthevingsfarge 1 99 2 3" xfId="4053" xr:uid="{00000000-0005-0000-0000-0000DC140000}"/>
    <cellStyle name="40% - uthevingsfarge 1 99 2 4" xfId="6441" xr:uid="{00000000-0005-0000-0000-0000DD140000}"/>
    <cellStyle name="40% - uthevingsfarge 1 99 2 5" xfId="8882" xr:uid="{00000000-0005-0000-0000-0000DE140000}"/>
    <cellStyle name="40% - uthevingsfarge 1 99 3" xfId="3296" xr:uid="{00000000-0005-0000-0000-0000DF140000}"/>
    <cellStyle name="40% - uthevingsfarge 1 99 3 2" xfId="6881" xr:uid="{00000000-0005-0000-0000-0000E0140000}"/>
    <cellStyle name="40% - uthevingsfarge 1 99 4" xfId="3879" xr:uid="{00000000-0005-0000-0000-0000E1140000}"/>
    <cellStyle name="40% - uthevingsfarge 1 99 5" xfId="6156" xr:uid="{00000000-0005-0000-0000-0000E2140000}"/>
    <cellStyle name="40% - uthevingsfarge 1 99 6" xfId="8881" xr:uid="{00000000-0005-0000-0000-0000E3140000}"/>
    <cellStyle name="40% - uthevingsfarge 2 10" xfId="1401" xr:uid="{00000000-0005-0000-0000-0000E4140000}"/>
    <cellStyle name="40% - uthevingsfarge 2 10 2" xfId="1402" xr:uid="{00000000-0005-0000-0000-0000E5140000}"/>
    <cellStyle name="40% - uthevingsfarge 2 10 2 2" xfId="5659" xr:uid="{00000000-0005-0000-0000-0000E6140000}"/>
    <cellStyle name="40% - uthevingsfarge 2 10 2 2 2" xfId="8292" xr:uid="{00000000-0005-0000-0000-0000E7140000}"/>
    <cellStyle name="40% - uthevingsfarge 2 10 2 3" xfId="10222" xr:uid="{00000000-0005-0000-0000-0000E8140000}"/>
    <cellStyle name="40% - uthevingsfarge 2 10 3" xfId="4938" xr:uid="{00000000-0005-0000-0000-0000E9140000}"/>
    <cellStyle name="40% - uthevingsfarge 2 10 3 2" xfId="7591" xr:uid="{00000000-0005-0000-0000-0000EA140000}"/>
    <cellStyle name="40% - uthevingsfarge 2 10 4" xfId="9473" xr:uid="{00000000-0005-0000-0000-0000EB140000}"/>
    <cellStyle name="40% - uthevingsfarge 2 100" xfId="1403" xr:uid="{00000000-0005-0000-0000-0000EC140000}"/>
    <cellStyle name="40% - uthevingsfarge 2 100 2" xfId="2869" xr:uid="{00000000-0005-0000-0000-0000ED140000}"/>
    <cellStyle name="40% - uthevingsfarge 2 100 2 2" xfId="3299" xr:uid="{00000000-0005-0000-0000-0000EE140000}"/>
    <cellStyle name="40% - uthevingsfarge 2 100 2 2 2" xfId="6884" xr:uid="{00000000-0005-0000-0000-0000EF140000}"/>
    <cellStyle name="40% - uthevingsfarge 2 100 2 3" xfId="3644" xr:uid="{00000000-0005-0000-0000-0000F0140000}"/>
    <cellStyle name="40% - uthevingsfarge 2 100 2 4" xfId="6442" xr:uid="{00000000-0005-0000-0000-0000F1140000}"/>
    <cellStyle name="40% - uthevingsfarge 2 100 2 5" xfId="8884" xr:uid="{00000000-0005-0000-0000-0000F2140000}"/>
    <cellStyle name="40% - uthevingsfarge 2 100 3" xfId="3298" xr:uid="{00000000-0005-0000-0000-0000F3140000}"/>
    <cellStyle name="40% - uthevingsfarge 2 100 3 2" xfId="6883" xr:uid="{00000000-0005-0000-0000-0000F4140000}"/>
    <cellStyle name="40% - uthevingsfarge 2 100 4" xfId="3878" xr:uid="{00000000-0005-0000-0000-0000F5140000}"/>
    <cellStyle name="40% - uthevingsfarge 2 100 5" xfId="6157" xr:uid="{00000000-0005-0000-0000-0000F6140000}"/>
    <cellStyle name="40% - uthevingsfarge 2 100 6" xfId="8883" xr:uid="{00000000-0005-0000-0000-0000F7140000}"/>
    <cellStyle name="40% - uthevingsfarge 2 101" xfId="1404" xr:uid="{00000000-0005-0000-0000-0000F8140000}"/>
    <cellStyle name="40% - uthevingsfarge 2 101 2" xfId="2870" xr:uid="{00000000-0005-0000-0000-0000F9140000}"/>
    <cellStyle name="40% - uthevingsfarge 2 101 2 2" xfId="3301" xr:uid="{00000000-0005-0000-0000-0000FA140000}"/>
    <cellStyle name="40% - uthevingsfarge 2 101 2 2 2" xfId="6886" xr:uid="{00000000-0005-0000-0000-0000FB140000}"/>
    <cellStyle name="40% - uthevingsfarge 2 101 2 3" xfId="3606" xr:uid="{00000000-0005-0000-0000-0000FC140000}"/>
    <cellStyle name="40% - uthevingsfarge 2 101 2 4" xfId="6443" xr:uid="{00000000-0005-0000-0000-0000FD140000}"/>
    <cellStyle name="40% - uthevingsfarge 2 101 2 5" xfId="8886" xr:uid="{00000000-0005-0000-0000-0000FE140000}"/>
    <cellStyle name="40% - uthevingsfarge 2 101 3" xfId="3300" xr:uid="{00000000-0005-0000-0000-0000FF140000}"/>
    <cellStyle name="40% - uthevingsfarge 2 101 3 2" xfId="6885" xr:uid="{00000000-0005-0000-0000-000000150000}"/>
    <cellStyle name="40% - uthevingsfarge 2 101 4" xfId="3877" xr:uid="{00000000-0005-0000-0000-000001150000}"/>
    <cellStyle name="40% - uthevingsfarge 2 101 5" xfId="6158" xr:uid="{00000000-0005-0000-0000-000002150000}"/>
    <cellStyle name="40% - uthevingsfarge 2 101 6" xfId="8885" xr:uid="{00000000-0005-0000-0000-000003150000}"/>
    <cellStyle name="40% - uthevingsfarge 2 102" xfId="1405" xr:uid="{00000000-0005-0000-0000-000004150000}"/>
    <cellStyle name="40% - uthevingsfarge 2 102 2" xfId="2871" xr:uid="{00000000-0005-0000-0000-000005150000}"/>
    <cellStyle name="40% - uthevingsfarge 2 102 2 2" xfId="3303" xr:uid="{00000000-0005-0000-0000-000006150000}"/>
    <cellStyle name="40% - uthevingsfarge 2 102 2 2 2" xfId="6888" xr:uid="{00000000-0005-0000-0000-000007150000}"/>
    <cellStyle name="40% - uthevingsfarge 2 102 2 3" xfId="4057" xr:uid="{00000000-0005-0000-0000-000008150000}"/>
    <cellStyle name="40% - uthevingsfarge 2 102 2 4" xfId="6444" xr:uid="{00000000-0005-0000-0000-000009150000}"/>
    <cellStyle name="40% - uthevingsfarge 2 102 2 5" xfId="8888" xr:uid="{00000000-0005-0000-0000-00000A150000}"/>
    <cellStyle name="40% - uthevingsfarge 2 102 3" xfId="3302" xr:uid="{00000000-0005-0000-0000-00000B150000}"/>
    <cellStyle name="40% - uthevingsfarge 2 102 3 2" xfId="6887" xr:uid="{00000000-0005-0000-0000-00000C150000}"/>
    <cellStyle name="40% - uthevingsfarge 2 102 4" xfId="3876" xr:uid="{00000000-0005-0000-0000-00000D150000}"/>
    <cellStyle name="40% - uthevingsfarge 2 102 5" xfId="6159" xr:uid="{00000000-0005-0000-0000-00000E150000}"/>
    <cellStyle name="40% - uthevingsfarge 2 102 6" xfId="8887" xr:uid="{00000000-0005-0000-0000-00000F150000}"/>
    <cellStyle name="40% - uthevingsfarge 2 103" xfId="1406" xr:uid="{00000000-0005-0000-0000-000010150000}"/>
    <cellStyle name="40% - uthevingsfarge 2 103 2" xfId="2872" xr:uid="{00000000-0005-0000-0000-000011150000}"/>
    <cellStyle name="40% - uthevingsfarge 2 103 2 2" xfId="3305" xr:uid="{00000000-0005-0000-0000-000012150000}"/>
    <cellStyle name="40% - uthevingsfarge 2 103 2 2 2" xfId="6890" xr:uid="{00000000-0005-0000-0000-000013150000}"/>
    <cellStyle name="40% - uthevingsfarge 2 103 2 3" xfId="4113" xr:uid="{00000000-0005-0000-0000-000014150000}"/>
    <cellStyle name="40% - uthevingsfarge 2 103 2 4" xfId="6445" xr:uid="{00000000-0005-0000-0000-000015150000}"/>
    <cellStyle name="40% - uthevingsfarge 2 103 2 5" xfId="8890" xr:uid="{00000000-0005-0000-0000-000016150000}"/>
    <cellStyle name="40% - uthevingsfarge 2 103 3" xfId="3304" xr:uid="{00000000-0005-0000-0000-000017150000}"/>
    <cellStyle name="40% - uthevingsfarge 2 103 3 2" xfId="6889" xr:uid="{00000000-0005-0000-0000-000018150000}"/>
    <cellStyle name="40% - uthevingsfarge 2 103 4" xfId="3875" xr:uid="{00000000-0005-0000-0000-000019150000}"/>
    <cellStyle name="40% - uthevingsfarge 2 103 5" xfId="6160" xr:uid="{00000000-0005-0000-0000-00001A150000}"/>
    <cellStyle name="40% - uthevingsfarge 2 103 6" xfId="8889" xr:uid="{00000000-0005-0000-0000-00001B150000}"/>
    <cellStyle name="40% - uthevingsfarge 2 104" xfId="1407" xr:uid="{00000000-0005-0000-0000-00001C150000}"/>
    <cellStyle name="40% - uthevingsfarge 2 104 2" xfId="2873" xr:uid="{00000000-0005-0000-0000-00001D150000}"/>
    <cellStyle name="40% - uthevingsfarge 2 104 2 2" xfId="3307" xr:uid="{00000000-0005-0000-0000-00001E150000}"/>
    <cellStyle name="40% - uthevingsfarge 2 104 2 2 2" xfId="6892" xr:uid="{00000000-0005-0000-0000-00001F150000}"/>
    <cellStyle name="40% - uthevingsfarge 2 104 2 3" xfId="4030" xr:uid="{00000000-0005-0000-0000-000020150000}"/>
    <cellStyle name="40% - uthevingsfarge 2 104 2 4" xfId="6446" xr:uid="{00000000-0005-0000-0000-000021150000}"/>
    <cellStyle name="40% - uthevingsfarge 2 104 2 5" xfId="8892" xr:uid="{00000000-0005-0000-0000-000022150000}"/>
    <cellStyle name="40% - uthevingsfarge 2 104 3" xfId="3306" xr:uid="{00000000-0005-0000-0000-000023150000}"/>
    <cellStyle name="40% - uthevingsfarge 2 104 3 2" xfId="6891" xr:uid="{00000000-0005-0000-0000-000024150000}"/>
    <cellStyle name="40% - uthevingsfarge 2 104 4" xfId="3874" xr:uid="{00000000-0005-0000-0000-000025150000}"/>
    <cellStyle name="40% - uthevingsfarge 2 104 5" xfId="6161" xr:uid="{00000000-0005-0000-0000-000026150000}"/>
    <cellStyle name="40% - uthevingsfarge 2 104 6" xfId="8891" xr:uid="{00000000-0005-0000-0000-000027150000}"/>
    <cellStyle name="40% - uthevingsfarge 2 105" xfId="1408" xr:uid="{00000000-0005-0000-0000-000028150000}"/>
    <cellStyle name="40% - uthevingsfarge 2 105 2" xfId="2874" xr:uid="{00000000-0005-0000-0000-000029150000}"/>
    <cellStyle name="40% - uthevingsfarge 2 105 2 2" xfId="3309" xr:uid="{00000000-0005-0000-0000-00002A150000}"/>
    <cellStyle name="40% - uthevingsfarge 2 105 2 2 2" xfId="6894" xr:uid="{00000000-0005-0000-0000-00002B150000}"/>
    <cellStyle name="40% - uthevingsfarge 2 105 2 3" xfId="3720" xr:uid="{00000000-0005-0000-0000-00002C150000}"/>
    <cellStyle name="40% - uthevingsfarge 2 105 2 4" xfId="6447" xr:uid="{00000000-0005-0000-0000-00002D150000}"/>
    <cellStyle name="40% - uthevingsfarge 2 105 2 5" xfId="8894" xr:uid="{00000000-0005-0000-0000-00002E150000}"/>
    <cellStyle name="40% - uthevingsfarge 2 105 3" xfId="3308" xr:uid="{00000000-0005-0000-0000-00002F150000}"/>
    <cellStyle name="40% - uthevingsfarge 2 105 3 2" xfId="6893" xr:uid="{00000000-0005-0000-0000-000030150000}"/>
    <cellStyle name="40% - uthevingsfarge 2 105 4" xfId="3873" xr:uid="{00000000-0005-0000-0000-000031150000}"/>
    <cellStyle name="40% - uthevingsfarge 2 105 5" xfId="6162" xr:uid="{00000000-0005-0000-0000-000032150000}"/>
    <cellStyle name="40% - uthevingsfarge 2 105 6" xfId="8893" xr:uid="{00000000-0005-0000-0000-000033150000}"/>
    <cellStyle name="40% - uthevingsfarge 2 106" xfId="1409" xr:uid="{00000000-0005-0000-0000-000034150000}"/>
    <cellStyle name="40% - uthevingsfarge 2 106 2" xfId="2875" xr:uid="{00000000-0005-0000-0000-000035150000}"/>
    <cellStyle name="40% - uthevingsfarge 2 106 2 2" xfId="3311" xr:uid="{00000000-0005-0000-0000-000036150000}"/>
    <cellStyle name="40% - uthevingsfarge 2 106 2 2 2" xfId="6896" xr:uid="{00000000-0005-0000-0000-000037150000}"/>
    <cellStyle name="40% - uthevingsfarge 2 106 2 3" xfId="4110" xr:uid="{00000000-0005-0000-0000-000038150000}"/>
    <cellStyle name="40% - uthevingsfarge 2 106 2 4" xfId="6448" xr:uid="{00000000-0005-0000-0000-000039150000}"/>
    <cellStyle name="40% - uthevingsfarge 2 106 2 5" xfId="8896" xr:uid="{00000000-0005-0000-0000-00003A150000}"/>
    <cellStyle name="40% - uthevingsfarge 2 106 3" xfId="3310" xr:uid="{00000000-0005-0000-0000-00003B150000}"/>
    <cellStyle name="40% - uthevingsfarge 2 106 3 2" xfId="6895" xr:uid="{00000000-0005-0000-0000-00003C150000}"/>
    <cellStyle name="40% - uthevingsfarge 2 106 4" xfId="3872" xr:uid="{00000000-0005-0000-0000-00003D150000}"/>
    <cellStyle name="40% - uthevingsfarge 2 106 5" xfId="6163" xr:uid="{00000000-0005-0000-0000-00003E150000}"/>
    <cellStyle name="40% - uthevingsfarge 2 106 6" xfId="8895" xr:uid="{00000000-0005-0000-0000-00003F150000}"/>
    <cellStyle name="40% - uthevingsfarge 2 107" xfId="1410" xr:uid="{00000000-0005-0000-0000-000040150000}"/>
    <cellStyle name="40% - uthevingsfarge 2 107 2" xfId="2876" xr:uid="{00000000-0005-0000-0000-000041150000}"/>
    <cellStyle name="40% - uthevingsfarge 2 107 2 2" xfId="3313" xr:uid="{00000000-0005-0000-0000-000042150000}"/>
    <cellStyle name="40% - uthevingsfarge 2 107 2 2 2" xfId="6898" xr:uid="{00000000-0005-0000-0000-000043150000}"/>
    <cellStyle name="40% - uthevingsfarge 2 107 2 3" xfId="4111" xr:uid="{00000000-0005-0000-0000-000044150000}"/>
    <cellStyle name="40% - uthevingsfarge 2 107 2 4" xfId="6449" xr:uid="{00000000-0005-0000-0000-000045150000}"/>
    <cellStyle name="40% - uthevingsfarge 2 107 2 5" xfId="8898" xr:uid="{00000000-0005-0000-0000-000046150000}"/>
    <cellStyle name="40% - uthevingsfarge 2 107 3" xfId="3312" xr:uid="{00000000-0005-0000-0000-000047150000}"/>
    <cellStyle name="40% - uthevingsfarge 2 107 3 2" xfId="6897" xr:uid="{00000000-0005-0000-0000-000048150000}"/>
    <cellStyle name="40% - uthevingsfarge 2 107 4" xfId="3871" xr:uid="{00000000-0005-0000-0000-000049150000}"/>
    <cellStyle name="40% - uthevingsfarge 2 107 5" xfId="6164" xr:uid="{00000000-0005-0000-0000-00004A150000}"/>
    <cellStyle name="40% - uthevingsfarge 2 107 6" xfId="8897" xr:uid="{00000000-0005-0000-0000-00004B150000}"/>
    <cellStyle name="40% - uthevingsfarge 2 108" xfId="1411" xr:uid="{00000000-0005-0000-0000-00004C150000}"/>
    <cellStyle name="40% - uthevingsfarge 2 108 2" xfId="2877" xr:uid="{00000000-0005-0000-0000-00004D150000}"/>
    <cellStyle name="40% - uthevingsfarge 2 108 2 2" xfId="3315" xr:uid="{00000000-0005-0000-0000-00004E150000}"/>
    <cellStyle name="40% - uthevingsfarge 2 108 2 2 2" xfId="6900" xr:uid="{00000000-0005-0000-0000-00004F150000}"/>
    <cellStyle name="40% - uthevingsfarge 2 108 2 3" xfId="4029" xr:uid="{00000000-0005-0000-0000-000050150000}"/>
    <cellStyle name="40% - uthevingsfarge 2 108 2 4" xfId="6450" xr:uid="{00000000-0005-0000-0000-000051150000}"/>
    <cellStyle name="40% - uthevingsfarge 2 108 2 5" xfId="8900" xr:uid="{00000000-0005-0000-0000-000052150000}"/>
    <cellStyle name="40% - uthevingsfarge 2 108 3" xfId="3314" xr:uid="{00000000-0005-0000-0000-000053150000}"/>
    <cellStyle name="40% - uthevingsfarge 2 108 3 2" xfId="6899" xr:uid="{00000000-0005-0000-0000-000054150000}"/>
    <cellStyle name="40% - uthevingsfarge 2 108 4" xfId="3870" xr:uid="{00000000-0005-0000-0000-000055150000}"/>
    <cellStyle name="40% - uthevingsfarge 2 108 5" xfId="6165" xr:uid="{00000000-0005-0000-0000-000056150000}"/>
    <cellStyle name="40% - uthevingsfarge 2 108 6" xfId="8899" xr:uid="{00000000-0005-0000-0000-000057150000}"/>
    <cellStyle name="40% - uthevingsfarge 2 109" xfId="1412" xr:uid="{00000000-0005-0000-0000-000058150000}"/>
    <cellStyle name="40% - uthevingsfarge 2 109 2" xfId="2878" xr:uid="{00000000-0005-0000-0000-000059150000}"/>
    <cellStyle name="40% - uthevingsfarge 2 109 2 2" xfId="3317" xr:uid="{00000000-0005-0000-0000-00005A150000}"/>
    <cellStyle name="40% - uthevingsfarge 2 109 2 2 2" xfId="6902" xr:uid="{00000000-0005-0000-0000-00005B150000}"/>
    <cellStyle name="40% - uthevingsfarge 2 109 2 3" xfId="3719" xr:uid="{00000000-0005-0000-0000-00005C150000}"/>
    <cellStyle name="40% - uthevingsfarge 2 109 2 4" xfId="6451" xr:uid="{00000000-0005-0000-0000-00005D150000}"/>
    <cellStyle name="40% - uthevingsfarge 2 109 2 5" xfId="8902" xr:uid="{00000000-0005-0000-0000-00005E150000}"/>
    <cellStyle name="40% - uthevingsfarge 2 109 3" xfId="3316" xr:uid="{00000000-0005-0000-0000-00005F150000}"/>
    <cellStyle name="40% - uthevingsfarge 2 109 3 2" xfId="6901" xr:uid="{00000000-0005-0000-0000-000060150000}"/>
    <cellStyle name="40% - uthevingsfarge 2 109 4" xfId="3869" xr:uid="{00000000-0005-0000-0000-000061150000}"/>
    <cellStyle name="40% - uthevingsfarge 2 109 5" xfId="6166" xr:uid="{00000000-0005-0000-0000-000062150000}"/>
    <cellStyle name="40% - uthevingsfarge 2 109 6" xfId="8901" xr:uid="{00000000-0005-0000-0000-000063150000}"/>
    <cellStyle name="40% - uthevingsfarge 2 11" xfId="1413" xr:uid="{00000000-0005-0000-0000-000064150000}"/>
    <cellStyle name="40% - uthevingsfarge 2 11 2" xfId="1414" xr:uid="{00000000-0005-0000-0000-000065150000}"/>
    <cellStyle name="40% - uthevingsfarge 2 11 2 2" xfId="5660" xr:uid="{00000000-0005-0000-0000-000066150000}"/>
    <cellStyle name="40% - uthevingsfarge 2 11 2 2 2" xfId="8293" xr:uid="{00000000-0005-0000-0000-000067150000}"/>
    <cellStyle name="40% - uthevingsfarge 2 11 2 3" xfId="10221" xr:uid="{00000000-0005-0000-0000-000068150000}"/>
    <cellStyle name="40% - uthevingsfarge 2 11 3" xfId="4939" xr:uid="{00000000-0005-0000-0000-000069150000}"/>
    <cellStyle name="40% - uthevingsfarge 2 11 3 2" xfId="7592" xr:uid="{00000000-0005-0000-0000-00006A150000}"/>
    <cellStyle name="40% - uthevingsfarge 2 11 4" xfId="9472" xr:uid="{00000000-0005-0000-0000-00006B150000}"/>
    <cellStyle name="40% - uthevingsfarge 2 110" xfId="6590" xr:uid="{00000000-0005-0000-0000-00006C150000}"/>
    <cellStyle name="40% - uthevingsfarge 2 111" xfId="8593" xr:uid="{00000000-0005-0000-0000-00006D150000}"/>
    <cellStyle name="40% - uthevingsfarge 2 12" xfId="1415" xr:uid="{00000000-0005-0000-0000-00006E150000}"/>
    <cellStyle name="40% - uthevingsfarge 2 12 2" xfId="1416" xr:uid="{00000000-0005-0000-0000-00006F150000}"/>
    <cellStyle name="40% - uthevingsfarge 2 12 2 2" xfId="5661" xr:uid="{00000000-0005-0000-0000-000070150000}"/>
    <cellStyle name="40% - uthevingsfarge 2 12 2 2 2" xfId="8294" xr:uid="{00000000-0005-0000-0000-000071150000}"/>
    <cellStyle name="40% - uthevingsfarge 2 12 2 3" xfId="10220" xr:uid="{00000000-0005-0000-0000-000072150000}"/>
    <cellStyle name="40% - uthevingsfarge 2 12 3" xfId="4940" xr:uid="{00000000-0005-0000-0000-000073150000}"/>
    <cellStyle name="40% - uthevingsfarge 2 12 3 2" xfId="7593" xr:uid="{00000000-0005-0000-0000-000074150000}"/>
    <cellStyle name="40% - uthevingsfarge 2 12 4" xfId="9471" xr:uid="{00000000-0005-0000-0000-000075150000}"/>
    <cellStyle name="40% - uthevingsfarge 2 13" xfId="1417" xr:uid="{00000000-0005-0000-0000-000076150000}"/>
    <cellStyle name="40% - uthevingsfarge 2 13 2" xfId="1418" xr:uid="{00000000-0005-0000-0000-000077150000}"/>
    <cellStyle name="40% - uthevingsfarge 2 13 2 2" xfId="5662" xr:uid="{00000000-0005-0000-0000-000078150000}"/>
    <cellStyle name="40% - uthevingsfarge 2 13 2 2 2" xfId="8295" xr:uid="{00000000-0005-0000-0000-000079150000}"/>
    <cellStyle name="40% - uthevingsfarge 2 13 2 3" xfId="10219" xr:uid="{00000000-0005-0000-0000-00007A150000}"/>
    <cellStyle name="40% - uthevingsfarge 2 13 3" xfId="4941" xr:uid="{00000000-0005-0000-0000-00007B150000}"/>
    <cellStyle name="40% - uthevingsfarge 2 13 3 2" xfId="7594" xr:uid="{00000000-0005-0000-0000-00007C150000}"/>
    <cellStyle name="40% - uthevingsfarge 2 13 4" xfId="9470" xr:uid="{00000000-0005-0000-0000-00007D150000}"/>
    <cellStyle name="40% - uthevingsfarge 2 14" xfId="1419" xr:uid="{00000000-0005-0000-0000-00007E150000}"/>
    <cellStyle name="40% - uthevingsfarge 2 14 2" xfId="1420" xr:uid="{00000000-0005-0000-0000-00007F150000}"/>
    <cellStyle name="40% - uthevingsfarge 2 14 2 2" xfId="5663" xr:uid="{00000000-0005-0000-0000-000080150000}"/>
    <cellStyle name="40% - uthevingsfarge 2 14 2 2 2" xfId="8296" xr:uid="{00000000-0005-0000-0000-000081150000}"/>
    <cellStyle name="40% - uthevingsfarge 2 14 2 3" xfId="10218" xr:uid="{00000000-0005-0000-0000-000082150000}"/>
    <cellStyle name="40% - uthevingsfarge 2 14 3" xfId="4942" xr:uid="{00000000-0005-0000-0000-000083150000}"/>
    <cellStyle name="40% - uthevingsfarge 2 14 3 2" xfId="7595" xr:uid="{00000000-0005-0000-0000-000084150000}"/>
    <cellStyle name="40% - uthevingsfarge 2 14 4" xfId="9469" xr:uid="{00000000-0005-0000-0000-000085150000}"/>
    <cellStyle name="40% - uthevingsfarge 2 15" xfId="1421" xr:uid="{00000000-0005-0000-0000-000086150000}"/>
    <cellStyle name="40% - uthevingsfarge 2 15 2" xfId="1422" xr:uid="{00000000-0005-0000-0000-000087150000}"/>
    <cellStyle name="40% - uthevingsfarge 2 15 2 2" xfId="5664" xr:uid="{00000000-0005-0000-0000-000088150000}"/>
    <cellStyle name="40% - uthevingsfarge 2 15 2 2 2" xfId="8297" xr:uid="{00000000-0005-0000-0000-000089150000}"/>
    <cellStyle name="40% - uthevingsfarge 2 15 2 3" xfId="10217" xr:uid="{00000000-0005-0000-0000-00008A150000}"/>
    <cellStyle name="40% - uthevingsfarge 2 15 3" xfId="4943" xr:uid="{00000000-0005-0000-0000-00008B150000}"/>
    <cellStyle name="40% - uthevingsfarge 2 15 3 2" xfId="7596" xr:uid="{00000000-0005-0000-0000-00008C150000}"/>
    <cellStyle name="40% - uthevingsfarge 2 15 4" xfId="9468" xr:uid="{00000000-0005-0000-0000-00008D150000}"/>
    <cellStyle name="40% - uthevingsfarge 2 16" xfId="1423" xr:uid="{00000000-0005-0000-0000-00008E150000}"/>
    <cellStyle name="40% - uthevingsfarge 2 16 2" xfId="1424" xr:uid="{00000000-0005-0000-0000-00008F150000}"/>
    <cellStyle name="40% - uthevingsfarge 2 16 2 2" xfId="5665" xr:uid="{00000000-0005-0000-0000-000090150000}"/>
    <cellStyle name="40% - uthevingsfarge 2 16 2 2 2" xfId="8298" xr:uid="{00000000-0005-0000-0000-000091150000}"/>
    <cellStyle name="40% - uthevingsfarge 2 16 2 3" xfId="10216" xr:uid="{00000000-0005-0000-0000-000092150000}"/>
    <cellStyle name="40% - uthevingsfarge 2 16 3" xfId="4944" xr:uid="{00000000-0005-0000-0000-000093150000}"/>
    <cellStyle name="40% - uthevingsfarge 2 16 3 2" xfId="7597" xr:uid="{00000000-0005-0000-0000-000094150000}"/>
    <cellStyle name="40% - uthevingsfarge 2 16 4" xfId="9467" xr:uid="{00000000-0005-0000-0000-000095150000}"/>
    <cellStyle name="40% - uthevingsfarge 2 17" xfId="1425" xr:uid="{00000000-0005-0000-0000-000096150000}"/>
    <cellStyle name="40% - uthevingsfarge 2 17 2" xfId="1426" xr:uid="{00000000-0005-0000-0000-000097150000}"/>
    <cellStyle name="40% - uthevingsfarge 2 17 2 2" xfId="5666" xr:uid="{00000000-0005-0000-0000-000098150000}"/>
    <cellStyle name="40% - uthevingsfarge 2 17 2 2 2" xfId="8299" xr:uid="{00000000-0005-0000-0000-000099150000}"/>
    <cellStyle name="40% - uthevingsfarge 2 17 2 3" xfId="10215" xr:uid="{00000000-0005-0000-0000-00009A150000}"/>
    <cellStyle name="40% - uthevingsfarge 2 17 3" xfId="4945" xr:uid="{00000000-0005-0000-0000-00009B150000}"/>
    <cellStyle name="40% - uthevingsfarge 2 17 3 2" xfId="7598" xr:uid="{00000000-0005-0000-0000-00009C150000}"/>
    <cellStyle name="40% - uthevingsfarge 2 17 4" xfId="9466" xr:uid="{00000000-0005-0000-0000-00009D150000}"/>
    <cellStyle name="40% - uthevingsfarge 2 18" xfId="1427" xr:uid="{00000000-0005-0000-0000-00009E150000}"/>
    <cellStyle name="40% - uthevingsfarge 2 18 2" xfId="1428" xr:uid="{00000000-0005-0000-0000-00009F150000}"/>
    <cellStyle name="40% - uthevingsfarge 2 18 2 2" xfId="5667" xr:uid="{00000000-0005-0000-0000-0000A0150000}"/>
    <cellStyle name="40% - uthevingsfarge 2 18 2 2 2" xfId="8300" xr:uid="{00000000-0005-0000-0000-0000A1150000}"/>
    <cellStyle name="40% - uthevingsfarge 2 18 2 3" xfId="10214" xr:uid="{00000000-0005-0000-0000-0000A2150000}"/>
    <cellStyle name="40% - uthevingsfarge 2 18 3" xfId="4946" xr:uid="{00000000-0005-0000-0000-0000A3150000}"/>
    <cellStyle name="40% - uthevingsfarge 2 18 3 2" xfId="7599" xr:uid="{00000000-0005-0000-0000-0000A4150000}"/>
    <cellStyle name="40% - uthevingsfarge 2 18 4" xfId="9465" xr:uid="{00000000-0005-0000-0000-0000A5150000}"/>
    <cellStyle name="40% - uthevingsfarge 2 19" xfId="1429" xr:uid="{00000000-0005-0000-0000-0000A6150000}"/>
    <cellStyle name="40% - uthevingsfarge 2 19 2" xfId="1430" xr:uid="{00000000-0005-0000-0000-0000A7150000}"/>
    <cellStyle name="40% - uthevingsfarge 2 19 2 2" xfId="5668" xr:uid="{00000000-0005-0000-0000-0000A8150000}"/>
    <cellStyle name="40% - uthevingsfarge 2 19 2 2 2" xfId="8301" xr:uid="{00000000-0005-0000-0000-0000A9150000}"/>
    <cellStyle name="40% - uthevingsfarge 2 19 2 3" xfId="10213" xr:uid="{00000000-0005-0000-0000-0000AA150000}"/>
    <cellStyle name="40% - uthevingsfarge 2 19 3" xfId="4947" xr:uid="{00000000-0005-0000-0000-0000AB150000}"/>
    <cellStyle name="40% - uthevingsfarge 2 19 3 2" xfId="7600" xr:uid="{00000000-0005-0000-0000-0000AC150000}"/>
    <cellStyle name="40% - uthevingsfarge 2 19 4" xfId="9464" xr:uid="{00000000-0005-0000-0000-0000AD150000}"/>
    <cellStyle name="40% - uthevingsfarge 2 2" xfId="68" xr:uid="{00000000-0005-0000-0000-0000AE150000}"/>
    <cellStyle name="40% - uthevingsfarge 2 2 2" xfId="1431" xr:uid="{00000000-0005-0000-0000-0000AF150000}"/>
    <cellStyle name="40% - uthevingsfarge 2 2 2 2" xfId="5669" xr:uid="{00000000-0005-0000-0000-0000B0150000}"/>
    <cellStyle name="40% - uthevingsfarge 2 2 2 2 2" xfId="8302" xr:uid="{00000000-0005-0000-0000-0000B1150000}"/>
    <cellStyle name="40% - uthevingsfarge 2 2 2 3" xfId="10212" xr:uid="{00000000-0005-0000-0000-0000B2150000}"/>
    <cellStyle name="40% - uthevingsfarge 2 2 3" xfId="4948" xr:uid="{00000000-0005-0000-0000-0000B3150000}"/>
    <cellStyle name="40% - uthevingsfarge 2 2 3 2" xfId="7601" xr:uid="{00000000-0005-0000-0000-0000B4150000}"/>
    <cellStyle name="40% - uthevingsfarge 2 2 4" xfId="9463" xr:uid="{00000000-0005-0000-0000-0000B5150000}"/>
    <cellStyle name="40% - uthevingsfarge 2 20" xfId="1432" xr:uid="{00000000-0005-0000-0000-0000B6150000}"/>
    <cellStyle name="40% - uthevingsfarge 2 20 2" xfId="1433" xr:uid="{00000000-0005-0000-0000-0000B7150000}"/>
    <cellStyle name="40% - uthevingsfarge 2 20 2 2" xfId="5670" xr:uid="{00000000-0005-0000-0000-0000B8150000}"/>
    <cellStyle name="40% - uthevingsfarge 2 20 2 2 2" xfId="8303" xr:uid="{00000000-0005-0000-0000-0000B9150000}"/>
    <cellStyle name="40% - uthevingsfarge 2 20 2 3" xfId="10211" xr:uid="{00000000-0005-0000-0000-0000BA150000}"/>
    <cellStyle name="40% - uthevingsfarge 2 20 3" xfId="4949" xr:uid="{00000000-0005-0000-0000-0000BB150000}"/>
    <cellStyle name="40% - uthevingsfarge 2 20 3 2" xfId="7602" xr:uid="{00000000-0005-0000-0000-0000BC150000}"/>
    <cellStyle name="40% - uthevingsfarge 2 20 4" xfId="9462" xr:uid="{00000000-0005-0000-0000-0000BD150000}"/>
    <cellStyle name="40% - uthevingsfarge 2 21" xfId="1434" xr:uid="{00000000-0005-0000-0000-0000BE150000}"/>
    <cellStyle name="40% - uthevingsfarge 2 21 2" xfId="1435" xr:uid="{00000000-0005-0000-0000-0000BF150000}"/>
    <cellStyle name="40% - uthevingsfarge 2 21 2 2" xfId="5671" xr:uid="{00000000-0005-0000-0000-0000C0150000}"/>
    <cellStyle name="40% - uthevingsfarge 2 21 2 2 2" xfId="8304" xr:uid="{00000000-0005-0000-0000-0000C1150000}"/>
    <cellStyle name="40% - uthevingsfarge 2 21 2 3" xfId="10210" xr:uid="{00000000-0005-0000-0000-0000C2150000}"/>
    <cellStyle name="40% - uthevingsfarge 2 21 3" xfId="4950" xr:uid="{00000000-0005-0000-0000-0000C3150000}"/>
    <cellStyle name="40% - uthevingsfarge 2 21 3 2" xfId="7603" xr:uid="{00000000-0005-0000-0000-0000C4150000}"/>
    <cellStyle name="40% - uthevingsfarge 2 21 4" xfId="9461" xr:uid="{00000000-0005-0000-0000-0000C5150000}"/>
    <cellStyle name="40% - uthevingsfarge 2 22" xfId="1436" xr:uid="{00000000-0005-0000-0000-0000C6150000}"/>
    <cellStyle name="40% - uthevingsfarge 2 22 2" xfId="1437" xr:uid="{00000000-0005-0000-0000-0000C7150000}"/>
    <cellStyle name="40% - uthevingsfarge 2 22 2 2" xfId="5672" xr:uid="{00000000-0005-0000-0000-0000C8150000}"/>
    <cellStyle name="40% - uthevingsfarge 2 22 2 2 2" xfId="8305" xr:uid="{00000000-0005-0000-0000-0000C9150000}"/>
    <cellStyle name="40% - uthevingsfarge 2 22 2 3" xfId="10209" xr:uid="{00000000-0005-0000-0000-0000CA150000}"/>
    <cellStyle name="40% - uthevingsfarge 2 22 3" xfId="4951" xr:uid="{00000000-0005-0000-0000-0000CB150000}"/>
    <cellStyle name="40% - uthevingsfarge 2 22 3 2" xfId="7604" xr:uid="{00000000-0005-0000-0000-0000CC150000}"/>
    <cellStyle name="40% - uthevingsfarge 2 22 4" xfId="9460" xr:uid="{00000000-0005-0000-0000-0000CD150000}"/>
    <cellStyle name="40% - uthevingsfarge 2 23" xfId="1438" xr:uid="{00000000-0005-0000-0000-0000CE150000}"/>
    <cellStyle name="40% - uthevingsfarge 2 23 2" xfId="1439" xr:uid="{00000000-0005-0000-0000-0000CF150000}"/>
    <cellStyle name="40% - uthevingsfarge 2 23 2 2" xfId="5673" xr:uid="{00000000-0005-0000-0000-0000D0150000}"/>
    <cellStyle name="40% - uthevingsfarge 2 23 2 2 2" xfId="8306" xr:uid="{00000000-0005-0000-0000-0000D1150000}"/>
    <cellStyle name="40% - uthevingsfarge 2 23 2 3" xfId="10208" xr:uid="{00000000-0005-0000-0000-0000D2150000}"/>
    <cellStyle name="40% - uthevingsfarge 2 23 3" xfId="4952" xr:uid="{00000000-0005-0000-0000-0000D3150000}"/>
    <cellStyle name="40% - uthevingsfarge 2 23 3 2" xfId="7605" xr:uid="{00000000-0005-0000-0000-0000D4150000}"/>
    <cellStyle name="40% - uthevingsfarge 2 23 4" xfId="9459" xr:uid="{00000000-0005-0000-0000-0000D5150000}"/>
    <cellStyle name="40% - uthevingsfarge 2 24" xfId="1440" xr:uid="{00000000-0005-0000-0000-0000D6150000}"/>
    <cellStyle name="40% - uthevingsfarge 2 24 2" xfId="1441" xr:uid="{00000000-0005-0000-0000-0000D7150000}"/>
    <cellStyle name="40% - uthevingsfarge 2 24 2 2" xfId="5674" xr:uid="{00000000-0005-0000-0000-0000D8150000}"/>
    <cellStyle name="40% - uthevingsfarge 2 24 2 2 2" xfId="8307" xr:uid="{00000000-0005-0000-0000-0000D9150000}"/>
    <cellStyle name="40% - uthevingsfarge 2 24 2 3" xfId="10207" xr:uid="{00000000-0005-0000-0000-0000DA150000}"/>
    <cellStyle name="40% - uthevingsfarge 2 24 3" xfId="4953" xr:uid="{00000000-0005-0000-0000-0000DB150000}"/>
    <cellStyle name="40% - uthevingsfarge 2 24 3 2" xfId="7606" xr:uid="{00000000-0005-0000-0000-0000DC150000}"/>
    <cellStyle name="40% - uthevingsfarge 2 24 4" xfId="9458" xr:uid="{00000000-0005-0000-0000-0000DD150000}"/>
    <cellStyle name="40% - uthevingsfarge 2 25" xfId="1442" xr:uid="{00000000-0005-0000-0000-0000DE150000}"/>
    <cellStyle name="40% - uthevingsfarge 2 25 2" xfId="1443" xr:uid="{00000000-0005-0000-0000-0000DF150000}"/>
    <cellStyle name="40% - uthevingsfarge 2 25 2 2" xfId="5675" xr:uid="{00000000-0005-0000-0000-0000E0150000}"/>
    <cellStyle name="40% - uthevingsfarge 2 25 2 2 2" xfId="8308" xr:uid="{00000000-0005-0000-0000-0000E1150000}"/>
    <cellStyle name="40% - uthevingsfarge 2 25 2 3" xfId="10206" xr:uid="{00000000-0005-0000-0000-0000E2150000}"/>
    <cellStyle name="40% - uthevingsfarge 2 25 3" xfId="4954" xr:uid="{00000000-0005-0000-0000-0000E3150000}"/>
    <cellStyle name="40% - uthevingsfarge 2 25 3 2" xfId="7607" xr:uid="{00000000-0005-0000-0000-0000E4150000}"/>
    <cellStyle name="40% - uthevingsfarge 2 25 4" xfId="9457" xr:uid="{00000000-0005-0000-0000-0000E5150000}"/>
    <cellStyle name="40% - uthevingsfarge 2 26" xfId="1444" xr:uid="{00000000-0005-0000-0000-0000E6150000}"/>
    <cellStyle name="40% - uthevingsfarge 2 26 2" xfId="1445" xr:uid="{00000000-0005-0000-0000-0000E7150000}"/>
    <cellStyle name="40% - uthevingsfarge 2 26 2 2" xfId="5676" xr:uid="{00000000-0005-0000-0000-0000E8150000}"/>
    <cellStyle name="40% - uthevingsfarge 2 26 2 2 2" xfId="8309" xr:uid="{00000000-0005-0000-0000-0000E9150000}"/>
    <cellStyle name="40% - uthevingsfarge 2 26 2 3" xfId="10205" xr:uid="{00000000-0005-0000-0000-0000EA150000}"/>
    <cellStyle name="40% - uthevingsfarge 2 26 3" xfId="4955" xr:uid="{00000000-0005-0000-0000-0000EB150000}"/>
    <cellStyle name="40% - uthevingsfarge 2 26 3 2" xfId="7608" xr:uid="{00000000-0005-0000-0000-0000EC150000}"/>
    <cellStyle name="40% - uthevingsfarge 2 26 4" xfId="9456" xr:uid="{00000000-0005-0000-0000-0000ED150000}"/>
    <cellStyle name="40% - uthevingsfarge 2 27" xfId="1446" xr:uid="{00000000-0005-0000-0000-0000EE150000}"/>
    <cellStyle name="40% - uthevingsfarge 2 27 2" xfId="1447" xr:uid="{00000000-0005-0000-0000-0000EF150000}"/>
    <cellStyle name="40% - uthevingsfarge 2 27 2 2" xfId="5677" xr:uid="{00000000-0005-0000-0000-0000F0150000}"/>
    <cellStyle name="40% - uthevingsfarge 2 27 2 2 2" xfId="8310" xr:uid="{00000000-0005-0000-0000-0000F1150000}"/>
    <cellStyle name="40% - uthevingsfarge 2 27 2 3" xfId="10204" xr:uid="{00000000-0005-0000-0000-0000F2150000}"/>
    <cellStyle name="40% - uthevingsfarge 2 27 3" xfId="4956" xr:uid="{00000000-0005-0000-0000-0000F3150000}"/>
    <cellStyle name="40% - uthevingsfarge 2 27 3 2" xfId="7609" xr:uid="{00000000-0005-0000-0000-0000F4150000}"/>
    <cellStyle name="40% - uthevingsfarge 2 27 4" xfId="9455" xr:uid="{00000000-0005-0000-0000-0000F5150000}"/>
    <cellStyle name="40% - uthevingsfarge 2 28" xfId="1448" xr:uid="{00000000-0005-0000-0000-0000F6150000}"/>
    <cellStyle name="40% - uthevingsfarge 2 28 2" xfId="1449" xr:uid="{00000000-0005-0000-0000-0000F7150000}"/>
    <cellStyle name="40% - uthevingsfarge 2 28 2 2" xfId="5678" xr:uid="{00000000-0005-0000-0000-0000F8150000}"/>
    <cellStyle name="40% - uthevingsfarge 2 28 2 2 2" xfId="8311" xr:uid="{00000000-0005-0000-0000-0000F9150000}"/>
    <cellStyle name="40% - uthevingsfarge 2 28 2 3" xfId="10203" xr:uid="{00000000-0005-0000-0000-0000FA150000}"/>
    <cellStyle name="40% - uthevingsfarge 2 28 3" xfId="4957" xr:uid="{00000000-0005-0000-0000-0000FB150000}"/>
    <cellStyle name="40% - uthevingsfarge 2 28 3 2" xfId="7610" xr:uid="{00000000-0005-0000-0000-0000FC150000}"/>
    <cellStyle name="40% - uthevingsfarge 2 28 4" xfId="9454" xr:uid="{00000000-0005-0000-0000-0000FD150000}"/>
    <cellStyle name="40% - uthevingsfarge 2 29" xfId="1450" xr:uid="{00000000-0005-0000-0000-0000FE150000}"/>
    <cellStyle name="40% - uthevingsfarge 2 29 2" xfId="1451" xr:uid="{00000000-0005-0000-0000-0000FF150000}"/>
    <cellStyle name="40% - uthevingsfarge 2 29 2 2" xfId="5679" xr:uid="{00000000-0005-0000-0000-000000160000}"/>
    <cellStyle name="40% - uthevingsfarge 2 29 2 2 2" xfId="8312" xr:uid="{00000000-0005-0000-0000-000001160000}"/>
    <cellStyle name="40% - uthevingsfarge 2 29 2 3" xfId="10202" xr:uid="{00000000-0005-0000-0000-000002160000}"/>
    <cellStyle name="40% - uthevingsfarge 2 29 3" xfId="4958" xr:uid="{00000000-0005-0000-0000-000003160000}"/>
    <cellStyle name="40% - uthevingsfarge 2 29 3 2" xfId="7611" xr:uid="{00000000-0005-0000-0000-000004160000}"/>
    <cellStyle name="40% - uthevingsfarge 2 29 4" xfId="9204" xr:uid="{00000000-0005-0000-0000-000005160000}"/>
    <cellStyle name="40% - uthevingsfarge 2 3" xfId="1452" xr:uid="{00000000-0005-0000-0000-000006160000}"/>
    <cellStyle name="40% - uthevingsfarge 2 3 2" xfId="1453" xr:uid="{00000000-0005-0000-0000-000007160000}"/>
    <cellStyle name="40% - uthevingsfarge 2 3 2 2" xfId="5680" xr:uid="{00000000-0005-0000-0000-000008160000}"/>
    <cellStyle name="40% - uthevingsfarge 2 3 2 2 2" xfId="8313" xr:uid="{00000000-0005-0000-0000-000009160000}"/>
    <cellStyle name="40% - uthevingsfarge 2 3 2 3" xfId="10201" xr:uid="{00000000-0005-0000-0000-00000A160000}"/>
    <cellStyle name="40% - uthevingsfarge 2 3 3" xfId="4959" xr:uid="{00000000-0005-0000-0000-00000B160000}"/>
    <cellStyle name="40% - uthevingsfarge 2 3 3 2" xfId="7612" xr:uid="{00000000-0005-0000-0000-00000C160000}"/>
    <cellStyle name="40% - uthevingsfarge 2 3 4" xfId="9453" xr:uid="{00000000-0005-0000-0000-00000D160000}"/>
    <cellStyle name="40% - uthevingsfarge 2 30" xfId="1454" xr:uid="{00000000-0005-0000-0000-00000E160000}"/>
    <cellStyle name="40% - uthevingsfarge 2 30 2" xfId="1455" xr:uid="{00000000-0005-0000-0000-00000F160000}"/>
    <cellStyle name="40% - uthevingsfarge 2 30 2 2" xfId="5681" xr:uid="{00000000-0005-0000-0000-000010160000}"/>
    <cellStyle name="40% - uthevingsfarge 2 30 2 2 2" xfId="8314" xr:uid="{00000000-0005-0000-0000-000011160000}"/>
    <cellStyle name="40% - uthevingsfarge 2 30 2 3" xfId="10200" xr:uid="{00000000-0005-0000-0000-000012160000}"/>
    <cellStyle name="40% - uthevingsfarge 2 30 3" xfId="4960" xr:uid="{00000000-0005-0000-0000-000013160000}"/>
    <cellStyle name="40% - uthevingsfarge 2 30 3 2" xfId="7613" xr:uid="{00000000-0005-0000-0000-000014160000}"/>
    <cellStyle name="40% - uthevingsfarge 2 30 4" xfId="9452" xr:uid="{00000000-0005-0000-0000-000015160000}"/>
    <cellStyle name="40% - uthevingsfarge 2 31" xfId="1456" xr:uid="{00000000-0005-0000-0000-000016160000}"/>
    <cellStyle name="40% - uthevingsfarge 2 31 2" xfId="1457" xr:uid="{00000000-0005-0000-0000-000017160000}"/>
    <cellStyle name="40% - uthevingsfarge 2 31 2 2" xfId="5682" xr:uid="{00000000-0005-0000-0000-000018160000}"/>
    <cellStyle name="40% - uthevingsfarge 2 31 2 2 2" xfId="8315" xr:uid="{00000000-0005-0000-0000-000019160000}"/>
    <cellStyle name="40% - uthevingsfarge 2 31 2 3" xfId="10199" xr:uid="{00000000-0005-0000-0000-00001A160000}"/>
    <cellStyle name="40% - uthevingsfarge 2 31 3" xfId="4961" xr:uid="{00000000-0005-0000-0000-00001B160000}"/>
    <cellStyle name="40% - uthevingsfarge 2 31 3 2" xfId="7614" xr:uid="{00000000-0005-0000-0000-00001C160000}"/>
    <cellStyle name="40% - uthevingsfarge 2 31 4" xfId="9451" xr:uid="{00000000-0005-0000-0000-00001D160000}"/>
    <cellStyle name="40% - uthevingsfarge 2 32" xfId="1458" xr:uid="{00000000-0005-0000-0000-00001E160000}"/>
    <cellStyle name="40% - uthevingsfarge 2 32 2" xfId="1459" xr:uid="{00000000-0005-0000-0000-00001F160000}"/>
    <cellStyle name="40% - uthevingsfarge 2 32 2 2" xfId="5683" xr:uid="{00000000-0005-0000-0000-000020160000}"/>
    <cellStyle name="40% - uthevingsfarge 2 32 2 2 2" xfId="8316" xr:uid="{00000000-0005-0000-0000-000021160000}"/>
    <cellStyle name="40% - uthevingsfarge 2 32 2 3" xfId="10198" xr:uid="{00000000-0005-0000-0000-000022160000}"/>
    <cellStyle name="40% - uthevingsfarge 2 32 3" xfId="4962" xr:uid="{00000000-0005-0000-0000-000023160000}"/>
    <cellStyle name="40% - uthevingsfarge 2 32 3 2" xfId="7615" xr:uid="{00000000-0005-0000-0000-000024160000}"/>
    <cellStyle name="40% - uthevingsfarge 2 32 4" xfId="9450" xr:uid="{00000000-0005-0000-0000-000025160000}"/>
    <cellStyle name="40% - uthevingsfarge 2 33" xfId="1460" xr:uid="{00000000-0005-0000-0000-000026160000}"/>
    <cellStyle name="40% - uthevingsfarge 2 33 2" xfId="1461" xr:uid="{00000000-0005-0000-0000-000027160000}"/>
    <cellStyle name="40% - uthevingsfarge 2 33 2 2" xfId="5684" xr:uid="{00000000-0005-0000-0000-000028160000}"/>
    <cellStyle name="40% - uthevingsfarge 2 33 2 2 2" xfId="8317" xr:uid="{00000000-0005-0000-0000-000029160000}"/>
    <cellStyle name="40% - uthevingsfarge 2 33 2 3" xfId="10197" xr:uid="{00000000-0005-0000-0000-00002A160000}"/>
    <cellStyle name="40% - uthevingsfarge 2 33 3" xfId="4963" xr:uid="{00000000-0005-0000-0000-00002B160000}"/>
    <cellStyle name="40% - uthevingsfarge 2 33 3 2" xfId="7616" xr:uid="{00000000-0005-0000-0000-00002C160000}"/>
    <cellStyle name="40% - uthevingsfarge 2 33 4" xfId="9449" xr:uid="{00000000-0005-0000-0000-00002D160000}"/>
    <cellStyle name="40% - uthevingsfarge 2 34" xfId="1462" xr:uid="{00000000-0005-0000-0000-00002E160000}"/>
    <cellStyle name="40% - uthevingsfarge 2 34 2" xfId="1463" xr:uid="{00000000-0005-0000-0000-00002F160000}"/>
    <cellStyle name="40% - uthevingsfarge 2 34 2 2" xfId="5685" xr:uid="{00000000-0005-0000-0000-000030160000}"/>
    <cellStyle name="40% - uthevingsfarge 2 34 2 2 2" xfId="8318" xr:uid="{00000000-0005-0000-0000-000031160000}"/>
    <cellStyle name="40% - uthevingsfarge 2 34 2 3" xfId="10196" xr:uid="{00000000-0005-0000-0000-000032160000}"/>
    <cellStyle name="40% - uthevingsfarge 2 34 3" xfId="4964" xr:uid="{00000000-0005-0000-0000-000033160000}"/>
    <cellStyle name="40% - uthevingsfarge 2 34 3 2" xfId="7617" xr:uid="{00000000-0005-0000-0000-000034160000}"/>
    <cellStyle name="40% - uthevingsfarge 2 34 4" xfId="9448" xr:uid="{00000000-0005-0000-0000-000035160000}"/>
    <cellStyle name="40% - uthevingsfarge 2 35" xfId="1464" xr:uid="{00000000-0005-0000-0000-000036160000}"/>
    <cellStyle name="40% - uthevingsfarge 2 35 2" xfId="1465" xr:uid="{00000000-0005-0000-0000-000037160000}"/>
    <cellStyle name="40% - uthevingsfarge 2 35 2 2" xfId="5686" xr:uid="{00000000-0005-0000-0000-000038160000}"/>
    <cellStyle name="40% - uthevingsfarge 2 35 2 2 2" xfId="8319" xr:uid="{00000000-0005-0000-0000-000039160000}"/>
    <cellStyle name="40% - uthevingsfarge 2 35 2 3" xfId="10195" xr:uid="{00000000-0005-0000-0000-00003A160000}"/>
    <cellStyle name="40% - uthevingsfarge 2 35 3" xfId="4965" xr:uid="{00000000-0005-0000-0000-00003B160000}"/>
    <cellStyle name="40% - uthevingsfarge 2 35 3 2" xfId="7618" xr:uid="{00000000-0005-0000-0000-00003C160000}"/>
    <cellStyle name="40% - uthevingsfarge 2 35 4" xfId="9447" xr:uid="{00000000-0005-0000-0000-00003D160000}"/>
    <cellStyle name="40% - uthevingsfarge 2 36" xfId="1466" xr:uid="{00000000-0005-0000-0000-00003E160000}"/>
    <cellStyle name="40% - uthevingsfarge 2 36 2" xfId="1467" xr:uid="{00000000-0005-0000-0000-00003F160000}"/>
    <cellStyle name="40% - uthevingsfarge 2 36 2 2" xfId="5687" xr:uid="{00000000-0005-0000-0000-000040160000}"/>
    <cellStyle name="40% - uthevingsfarge 2 36 2 2 2" xfId="8320" xr:uid="{00000000-0005-0000-0000-000041160000}"/>
    <cellStyle name="40% - uthevingsfarge 2 36 2 3" xfId="10194" xr:uid="{00000000-0005-0000-0000-000042160000}"/>
    <cellStyle name="40% - uthevingsfarge 2 36 3" xfId="4966" xr:uid="{00000000-0005-0000-0000-000043160000}"/>
    <cellStyle name="40% - uthevingsfarge 2 36 3 2" xfId="7619" xr:uid="{00000000-0005-0000-0000-000044160000}"/>
    <cellStyle name="40% - uthevingsfarge 2 36 4" xfId="9446" xr:uid="{00000000-0005-0000-0000-000045160000}"/>
    <cellStyle name="40% - uthevingsfarge 2 37" xfId="1468" xr:uid="{00000000-0005-0000-0000-000046160000}"/>
    <cellStyle name="40% - uthevingsfarge 2 37 2" xfId="1469" xr:uid="{00000000-0005-0000-0000-000047160000}"/>
    <cellStyle name="40% - uthevingsfarge 2 37 2 2" xfId="5688" xr:uid="{00000000-0005-0000-0000-000048160000}"/>
    <cellStyle name="40% - uthevingsfarge 2 37 2 2 2" xfId="8321" xr:uid="{00000000-0005-0000-0000-000049160000}"/>
    <cellStyle name="40% - uthevingsfarge 2 37 2 3" xfId="10116" xr:uid="{00000000-0005-0000-0000-00004A160000}"/>
    <cellStyle name="40% - uthevingsfarge 2 37 3" xfId="4967" xr:uid="{00000000-0005-0000-0000-00004B160000}"/>
    <cellStyle name="40% - uthevingsfarge 2 37 3 2" xfId="7620" xr:uid="{00000000-0005-0000-0000-00004C160000}"/>
    <cellStyle name="40% - uthevingsfarge 2 37 4" xfId="10193" xr:uid="{00000000-0005-0000-0000-00004D160000}"/>
    <cellStyle name="40% - uthevingsfarge 2 38" xfId="1470" xr:uid="{00000000-0005-0000-0000-00004E160000}"/>
    <cellStyle name="40% - uthevingsfarge 2 38 2" xfId="1471" xr:uid="{00000000-0005-0000-0000-00004F160000}"/>
    <cellStyle name="40% - uthevingsfarge 2 38 2 2" xfId="5689" xr:uid="{00000000-0005-0000-0000-000050160000}"/>
    <cellStyle name="40% - uthevingsfarge 2 38 2 2 2" xfId="8322" xr:uid="{00000000-0005-0000-0000-000051160000}"/>
    <cellStyle name="40% - uthevingsfarge 2 38 2 3" xfId="10273" xr:uid="{00000000-0005-0000-0000-000052160000}"/>
    <cellStyle name="40% - uthevingsfarge 2 38 3" xfId="4968" xr:uid="{00000000-0005-0000-0000-000053160000}"/>
    <cellStyle name="40% - uthevingsfarge 2 38 3 2" xfId="7621" xr:uid="{00000000-0005-0000-0000-000054160000}"/>
    <cellStyle name="40% - uthevingsfarge 2 38 4" xfId="10390" xr:uid="{00000000-0005-0000-0000-000055160000}"/>
    <cellStyle name="40% - uthevingsfarge 2 39" xfId="1472" xr:uid="{00000000-0005-0000-0000-000056160000}"/>
    <cellStyle name="40% - uthevingsfarge 2 39 2" xfId="1473" xr:uid="{00000000-0005-0000-0000-000057160000}"/>
    <cellStyle name="40% - uthevingsfarge 2 39 2 2" xfId="5690" xr:uid="{00000000-0005-0000-0000-000058160000}"/>
    <cellStyle name="40% - uthevingsfarge 2 39 2 2 2" xfId="8323" xr:uid="{00000000-0005-0000-0000-000059160000}"/>
    <cellStyle name="40% - uthevingsfarge 2 39 2 3" xfId="9937" xr:uid="{00000000-0005-0000-0000-00005A160000}"/>
    <cellStyle name="40% - uthevingsfarge 2 39 3" xfId="4969" xr:uid="{00000000-0005-0000-0000-00005B160000}"/>
    <cellStyle name="40% - uthevingsfarge 2 39 3 2" xfId="7622" xr:uid="{00000000-0005-0000-0000-00005C160000}"/>
    <cellStyle name="40% - uthevingsfarge 2 39 4" xfId="9814" xr:uid="{00000000-0005-0000-0000-00005D160000}"/>
    <cellStyle name="40% - uthevingsfarge 2 4" xfId="1474" xr:uid="{00000000-0005-0000-0000-00005E160000}"/>
    <cellStyle name="40% - uthevingsfarge 2 4 2" xfId="1475" xr:uid="{00000000-0005-0000-0000-00005F160000}"/>
    <cellStyle name="40% - uthevingsfarge 2 4 2 2" xfId="5691" xr:uid="{00000000-0005-0000-0000-000060160000}"/>
    <cellStyle name="40% - uthevingsfarge 2 4 2 2 2" xfId="8324" xr:uid="{00000000-0005-0000-0000-000061160000}"/>
    <cellStyle name="40% - uthevingsfarge 2 4 2 3" xfId="10272" xr:uid="{00000000-0005-0000-0000-000062160000}"/>
    <cellStyle name="40% - uthevingsfarge 2 4 3" xfId="4970" xr:uid="{00000000-0005-0000-0000-000063160000}"/>
    <cellStyle name="40% - uthevingsfarge 2 4 3 2" xfId="7623" xr:uid="{00000000-0005-0000-0000-000064160000}"/>
    <cellStyle name="40% - uthevingsfarge 2 4 4" xfId="10389" xr:uid="{00000000-0005-0000-0000-000065160000}"/>
    <cellStyle name="40% - uthevingsfarge 2 40" xfId="1476" xr:uid="{00000000-0005-0000-0000-000066160000}"/>
    <cellStyle name="40% - uthevingsfarge 2 40 2" xfId="1477" xr:uid="{00000000-0005-0000-0000-000067160000}"/>
    <cellStyle name="40% - uthevingsfarge 2 40 2 2" xfId="5692" xr:uid="{00000000-0005-0000-0000-000068160000}"/>
    <cellStyle name="40% - uthevingsfarge 2 40 2 2 2" xfId="8325" xr:uid="{00000000-0005-0000-0000-000069160000}"/>
    <cellStyle name="40% - uthevingsfarge 2 40 2 3" xfId="9947" xr:uid="{00000000-0005-0000-0000-00006A160000}"/>
    <cellStyle name="40% - uthevingsfarge 2 40 3" xfId="4971" xr:uid="{00000000-0005-0000-0000-00006B160000}"/>
    <cellStyle name="40% - uthevingsfarge 2 40 3 2" xfId="7624" xr:uid="{00000000-0005-0000-0000-00006C160000}"/>
    <cellStyle name="40% - uthevingsfarge 2 40 4" xfId="9813" xr:uid="{00000000-0005-0000-0000-00006D160000}"/>
    <cellStyle name="40% - uthevingsfarge 2 41" xfId="1478" xr:uid="{00000000-0005-0000-0000-00006E160000}"/>
    <cellStyle name="40% - uthevingsfarge 2 41 2" xfId="1479" xr:uid="{00000000-0005-0000-0000-00006F160000}"/>
    <cellStyle name="40% - uthevingsfarge 2 41 2 2" xfId="5693" xr:uid="{00000000-0005-0000-0000-000070160000}"/>
    <cellStyle name="40% - uthevingsfarge 2 41 2 2 2" xfId="8326" xr:uid="{00000000-0005-0000-0000-000071160000}"/>
    <cellStyle name="40% - uthevingsfarge 2 41 2 3" xfId="10271" xr:uid="{00000000-0005-0000-0000-000072160000}"/>
    <cellStyle name="40% - uthevingsfarge 2 41 3" xfId="4972" xr:uid="{00000000-0005-0000-0000-000073160000}"/>
    <cellStyle name="40% - uthevingsfarge 2 41 3 2" xfId="7625" xr:uid="{00000000-0005-0000-0000-000074160000}"/>
    <cellStyle name="40% - uthevingsfarge 2 41 4" xfId="10388" xr:uid="{00000000-0005-0000-0000-000075160000}"/>
    <cellStyle name="40% - uthevingsfarge 2 42" xfId="1480" xr:uid="{00000000-0005-0000-0000-000076160000}"/>
    <cellStyle name="40% - uthevingsfarge 2 42 2" xfId="1481" xr:uid="{00000000-0005-0000-0000-000077160000}"/>
    <cellStyle name="40% - uthevingsfarge 2 42 2 2" xfId="5694" xr:uid="{00000000-0005-0000-0000-000078160000}"/>
    <cellStyle name="40% - uthevingsfarge 2 42 2 2 2" xfId="8327" xr:uid="{00000000-0005-0000-0000-000079160000}"/>
    <cellStyle name="40% - uthevingsfarge 2 42 2 3" xfId="9946" xr:uid="{00000000-0005-0000-0000-00007A160000}"/>
    <cellStyle name="40% - uthevingsfarge 2 42 3" xfId="4973" xr:uid="{00000000-0005-0000-0000-00007B160000}"/>
    <cellStyle name="40% - uthevingsfarge 2 42 3 2" xfId="7626" xr:uid="{00000000-0005-0000-0000-00007C160000}"/>
    <cellStyle name="40% - uthevingsfarge 2 42 4" xfId="9812" xr:uid="{00000000-0005-0000-0000-00007D160000}"/>
    <cellStyle name="40% - uthevingsfarge 2 43" xfId="1482" xr:uid="{00000000-0005-0000-0000-00007E160000}"/>
    <cellStyle name="40% - uthevingsfarge 2 43 2" xfId="1483" xr:uid="{00000000-0005-0000-0000-00007F160000}"/>
    <cellStyle name="40% - uthevingsfarge 2 43 2 2" xfId="5695" xr:uid="{00000000-0005-0000-0000-000080160000}"/>
    <cellStyle name="40% - uthevingsfarge 2 43 2 2 2" xfId="8328" xr:uid="{00000000-0005-0000-0000-000081160000}"/>
    <cellStyle name="40% - uthevingsfarge 2 43 2 3" xfId="10270" xr:uid="{00000000-0005-0000-0000-000082160000}"/>
    <cellStyle name="40% - uthevingsfarge 2 43 3" xfId="4974" xr:uid="{00000000-0005-0000-0000-000083160000}"/>
    <cellStyle name="40% - uthevingsfarge 2 43 3 2" xfId="7627" xr:uid="{00000000-0005-0000-0000-000084160000}"/>
    <cellStyle name="40% - uthevingsfarge 2 43 4" xfId="10387" xr:uid="{00000000-0005-0000-0000-000085160000}"/>
    <cellStyle name="40% - uthevingsfarge 2 44" xfId="1484" xr:uid="{00000000-0005-0000-0000-000086160000}"/>
    <cellStyle name="40% - uthevingsfarge 2 44 2" xfId="1485" xr:uid="{00000000-0005-0000-0000-000087160000}"/>
    <cellStyle name="40% - uthevingsfarge 2 44 2 2" xfId="5696" xr:uid="{00000000-0005-0000-0000-000088160000}"/>
    <cellStyle name="40% - uthevingsfarge 2 44 2 2 2" xfId="8329" xr:uid="{00000000-0005-0000-0000-000089160000}"/>
    <cellStyle name="40% - uthevingsfarge 2 44 2 3" xfId="9882" xr:uid="{00000000-0005-0000-0000-00008A160000}"/>
    <cellStyle name="40% - uthevingsfarge 2 44 3" xfId="4975" xr:uid="{00000000-0005-0000-0000-00008B160000}"/>
    <cellStyle name="40% - uthevingsfarge 2 44 3 2" xfId="7628" xr:uid="{00000000-0005-0000-0000-00008C160000}"/>
    <cellStyle name="40% - uthevingsfarge 2 44 4" xfId="9811" xr:uid="{00000000-0005-0000-0000-00008D160000}"/>
    <cellStyle name="40% - uthevingsfarge 2 45" xfId="1486" xr:uid="{00000000-0005-0000-0000-00008E160000}"/>
    <cellStyle name="40% - uthevingsfarge 2 45 2" xfId="1487" xr:uid="{00000000-0005-0000-0000-00008F160000}"/>
    <cellStyle name="40% - uthevingsfarge 2 45 2 2" xfId="5697" xr:uid="{00000000-0005-0000-0000-000090160000}"/>
    <cellStyle name="40% - uthevingsfarge 2 45 2 2 2" xfId="8330" xr:uid="{00000000-0005-0000-0000-000091160000}"/>
    <cellStyle name="40% - uthevingsfarge 2 45 2 3" xfId="10269" xr:uid="{00000000-0005-0000-0000-000092160000}"/>
    <cellStyle name="40% - uthevingsfarge 2 45 3" xfId="4976" xr:uid="{00000000-0005-0000-0000-000093160000}"/>
    <cellStyle name="40% - uthevingsfarge 2 45 3 2" xfId="7629" xr:uid="{00000000-0005-0000-0000-000094160000}"/>
    <cellStyle name="40% - uthevingsfarge 2 45 4" xfId="10386" xr:uid="{00000000-0005-0000-0000-000095160000}"/>
    <cellStyle name="40% - uthevingsfarge 2 46" xfId="1488" xr:uid="{00000000-0005-0000-0000-000096160000}"/>
    <cellStyle name="40% - uthevingsfarge 2 46 2" xfId="1489" xr:uid="{00000000-0005-0000-0000-000097160000}"/>
    <cellStyle name="40% - uthevingsfarge 2 46 2 2" xfId="5698" xr:uid="{00000000-0005-0000-0000-000098160000}"/>
    <cellStyle name="40% - uthevingsfarge 2 46 2 2 2" xfId="8331" xr:uid="{00000000-0005-0000-0000-000099160000}"/>
    <cellStyle name="40% - uthevingsfarge 2 46 2 3" xfId="9938" xr:uid="{00000000-0005-0000-0000-00009A160000}"/>
    <cellStyle name="40% - uthevingsfarge 2 46 3" xfId="4977" xr:uid="{00000000-0005-0000-0000-00009B160000}"/>
    <cellStyle name="40% - uthevingsfarge 2 46 3 2" xfId="7630" xr:uid="{00000000-0005-0000-0000-00009C160000}"/>
    <cellStyle name="40% - uthevingsfarge 2 46 4" xfId="9810" xr:uid="{00000000-0005-0000-0000-00009D160000}"/>
    <cellStyle name="40% - uthevingsfarge 2 47" xfId="1490" xr:uid="{00000000-0005-0000-0000-00009E160000}"/>
    <cellStyle name="40% - uthevingsfarge 2 47 2" xfId="1491" xr:uid="{00000000-0005-0000-0000-00009F160000}"/>
    <cellStyle name="40% - uthevingsfarge 2 47 2 2" xfId="5699" xr:uid="{00000000-0005-0000-0000-0000A0160000}"/>
    <cellStyle name="40% - uthevingsfarge 2 47 2 2 2" xfId="8332" xr:uid="{00000000-0005-0000-0000-0000A1160000}"/>
    <cellStyle name="40% - uthevingsfarge 2 47 2 3" xfId="10268" xr:uid="{00000000-0005-0000-0000-0000A2160000}"/>
    <cellStyle name="40% - uthevingsfarge 2 47 3" xfId="4978" xr:uid="{00000000-0005-0000-0000-0000A3160000}"/>
    <cellStyle name="40% - uthevingsfarge 2 47 3 2" xfId="7631" xr:uid="{00000000-0005-0000-0000-0000A4160000}"/>
    <cellStyle name="40% - uthevingsfarge 2 47 4" xfId="10385" xr:uid="{00000000-0005-0000-0000-0000A5160000}"/>
    <cellStyle name="40% - uthevingsfarge 2 48" xfId="1492" xr:uid="{00000000-0005-0000-0000-0000A6160000}"/>
    <cellStyle name="40% - uthevingsfarge 2 48 2" xfId="1493" xr:uid="{00000000-0005-0000-0000-0000A7160000}"/>
    <cellStyle name="40% - uthevingsfarge 2 48 2 2" xfId="5700" xr:uid="{00000000-0005-0000-0000-0000A8160000}"/>
    <cellStyle name="40% - uthevingsfarge 2 48 2 2 2" xfId="8333" xr:uid="{00000000-0005-0000-0000-0000A9160000}"/>
    <cellStyle name="40% - uthevingsfarge 2 48 2 3" xfId="9949" xr:uid="{00000000-0005-0000-0000-0000AA160000}"/>
    <cellStyle name="40% - uthevingsfarge 2 48 3" xfId="4979" xr:uid="{00000000-0005-0000-0000-0000AB160000}"/>
    <cellStyle name="40% - uthevingsfarge 2 48 3 2" xfId="7632" xr:uid="{00000000-0005-0000-0000-0000AC160000}"/>
    <cellStyle name="40% - uthevingsfarge 2 48 4" xfId="9809" xr:uid="{00000000-0005-0000-0000-0000AD160000}"/>
    <cellStyle name="40% - uthevingsfarge 2 49" xfId="1494" xr:uid="{00000000-0005-0000-0000-0000AE160000}"/>
    <cellStyle name="40% - uthevingsfarge 2 49 2" xfId="1495" xr:uid="{00000000-0005-0000-0000-0000AF160000}"/>
    <cellStyle name="40% - uthevingsfarge 2 49 2 2" xfId="5701" xr:uid="{00000000-0005-0000-0000-0000B0160000}"/>
    <cellStyle name="40% - uthevingsfarge 2 49 2 2 2" xfId="8334" xr:uid="{00000000-0005-0000-0000-0000B1160000}"/>
    <cellStyle name="40% - uthevingsfarge 2 49 2 3" xfId="10267" xr:uid="{00000000-0005-0000-0000-0000B2160000}"/>
    <cellStyle name="40% - uthevingsfarge 2 49 3" xfId="4980" xr:uid="{00000000-0005-0000-0000-0000B3160000}"/>
    <cellStyle name="40% - uthevingsfarge 2 49 3 2" xfId="7633" xr:uid="{00000000-0005-0000-0000-0000B4160000}"/>
    <cellStyle name="40% - uthevingsfarge 2 49 4" xfId="10384" xr:uid="{00000000-0005-0000-0000-0000B5160000}"/>
    <cellStyle name="40% - uthevingsfarge 2 5" xfId="1496" xr:uid="{00000000-0005-0000-0000-0000B6160000}"/>
    <cellStyle name="40% - uthevingsfarge 2 5 2" xfId="1497" xr:uid="{00000000-0005-0000-0000-0000B7160000}"/>
    <cellStyle name="40% - uthevingsfarge 2 5 2 2" xfId="5702" xr:uid="{00000000-0005-0000-0000-0000B8160000}"/>
    <cellStyle name="40% - uthevingsfarge 2 5 2 2 2" xfId="8335" xr:uid="{00000000-0005-0000-0000-0000B9160000}"/>
    <cellStyle name="40% - uthevingsfarge 2 5 2 3" xfId="9948" xr:uid="{00000000-0005-0000-0000-0000BA160000}"/>
    <cellStyle name="40% - uthevingsfarge 2 5 3" xfId="4981" xr:uid="{00000000-0005-0000-0000-0000BB160000}"/>
    <cellStyle name="40% - uthevingsfarge 2 5 3 2" xfId="7634" xr:uid="{00000000-0005-0000-0000-0000BC160000}"/>
    <cellStyle name="40% - uthevingsfarge 2 5 4" xfId="9808" xr:uid="{00000000-0005-0000-0000-0000BD160000}"/>
    <cellStyle name="40% - uthevingsfarge 2 50" xfId="1498" xr:uid="{00000000-0005-0000-0000-0000BE160000}"/>
    <cellStyle name="40% - uthevingsfarge 2 50 2" xfId="1499" xr:uid="{00000000-0005-0000-0000-0000BF160000}"/>
    <cellStyle name="40% - uthevingsfarge 2 50 2 2" xfId="5703" xr:uid="{00000000-0005-0000-0000-0000C0160000}"/>
    <cellStyle name="40% - uthevingsfarge 2 50 2 2 2" xfId="8336" xr:uid="{00000000-0005-0000-0000-0000C1160000}"/>
    <cellStyle name="40% - uthevingsfarge 2 50 2 3" xfId="10266" xr:uid="{00000000-0005-0000-0000-0000C2160000}"/>
    <cellStyle name="40% - uthevingsfarge 2 50 3" xfId="4982" xr:uid="{00000000-0005-0000-0000-0000C3160000}"/>
    <cellStyle name="40% - uthevingsfarge 2 50 3 2" xfId="7635" xr:uid="{00000000-0005-0000-0000-0000C4160000}"/>
    <cellStyle name="40% - uthevingsfarge 2 50 4" xfId="10383" xr:uid="{00000000-0005-0000-0000-0000C5160000}"/>
    <cellStyle name="40% - uthevingsfarge 2 51" xfId="1500" xr:uid="{00000000-0005-0000-0000-0000C6160000}"/>
    <cellStyle name="40% - uthevingsfarge 2 51 2" xfId="1501" xr:uid="{00000000-0005-0000-0000-0000C7160000}"/>
    <cellStyle name="40% - uthevingsfarge 2 51 2 2" xfId="5704" xr:uid="{00000000-0005-0000-0000-0000C8160000}"/>
    <cellStyle name="40% - uthevingsfarge 2 51 2 2 2" xfId="8337" xr:uid="{00000000-0005-0000-0000-0000C9160000}"/>
    <cellStyle name="40% - uthevingsfarge 2 51 2 3" xfId="9883" xr:uid="{00000000-0005-0000-0000-0000CA160000}"/>
    <cellStyle name="40% - uthevingsfarge 2 51 3" xfId="4983" xr:uid="{00000000-0005-0000-0000-0000CB160000}"/>
    <cellStyle name="40% - uthevingsfarge 2 51 3 2" xfId="7636" xr:uid="{00000000-0005-0000-0000-0000CC160000}"/>
    <cellStyle name="40% - uthevingsfarge 2 51 4" xfId="9807" xr:uid="{00000000-0005-0000-0000-0000CD160000}"/>
    <cellStyle name="40% - uthevingsfarge 2 52" xfId="1502" xr:uid="{00000000-0005-0000-0000-0000CE160000}"/>
    <cellStyle name="40% - uthevingsfarge 2 52 2" xfId="1503" xr:uid="{00000000-0005-0000-0000-0000CF160000}"/>
    <cellStyle name="40% - uthevingsfarge 2 52 2 2" xfId="5705" xr:uid="{00000000-0005-0000-0000-0000D0160000}"/>
    <cellStyle name="40% - uthevingsfarge 2 52 2 2 2" xfId="8338" xr:uid="{00000000-0005-0000-0000-0000D1160000}"/>
    <cellStyle name="40% - uthevingsfarge 2 52 2 3" xfId="10265" xr:uid="{00000000-0005-0000-0000-0000D2160000}"/>
    <cellStyle name="40% - uthevingsfarge 2 52 3" xfId="4984" xr:uid="{00000000-0005-0000-0000-0000D3160000}"/>
    <cellStyle name="40% - uthevingsfarge 2 52 3 2" xfId="7637" xr:uid="{00000000-0005-0000-0000-0000D4160000}"/>
    <cellStyle name="40% - uthevingsfarge 2 52 4" xfId="10382" xr:uid="{00000000-0005-0000-0000-0000D5160000}"/>
    <cellStyle name="40% - uthevingsfarge 2 53" xfId="1504" xr:uid="{00000000-0005-0000-0000-0000D6160000}"/>
    <cellStyle name="40% - uthevingsfarge 2 53 2" xfId="1505" xr:uid="{00000000-0005-0000-0000-0000D7160000}"/>
    <cellStyle name="40% - uthevingsfarge 2 53 2 2" xfId="5706" xr:uid="{00000000-0005-0000-0000-0000D8160000}"/>
    <cellStyle name="40% - uthevingsfarge 2 53 2 2 2" xfId="8339" xr:uid="{00000000-0005-0000-0000-0000D9160000}"/>
    <cellStyle name="40% - uthevingsfarge 2 53 2 3" xfId="9939" xr:uid="{00000000-0005-0000-0000-0000DA160000}"/>
    <cellStyle name="40% - uthevingsfarge 2 53 3" xfId="4985" xr:uid="{00000000-0005-0000-0000-0000DB160000}"/>
    <cellStyle name="40% - uthevingsfarge 2 53 3 2" xfId="7638" xr:uid="{00000000-0005-0000-0000-0000DC160000}"/>
    <cellStyle name="40% - uthevingsfarge 2 53 4" xfId="9806" xr:uid="{00000000-0005-0000-0000-0000DD160000}"/>
    <cellStyle name="40% - uthevingsfarge 2 54" xfId="1506" xr:uid="{00000000-0005-0000-0000-0000DE160000}"/>
    <cellStyle name="40% - uthevingsfarge 2 54 2" xfId="1507" xr:uid="{00000000-0005-0000-0000-0000DF160000}"/>
    <cellStyle name="40% - uthevingsfarge 2 54 2 2" xfId="5707" xr:uid="{00000000-0005-0000-0000-0000E0160000}"/>
    <cellStyle name="40% - uthevingsfarge 2 54 2 2 2" xfId="8340" xr:uid="{00000000-0005-0000-0000-0000E1160000}"/>
    <cellStyle name="40% - uthevingsfarge 2 54 2 3" xfId="10264" xr:uid="{00000000-0005-0000-0000-0000E2160000}"/>
    <cellStyle name="40% - uthevingsfarge 2 54 3" xfId="4986" xr:uid="{00000000-0005-0000-0000-0000E3160000}"/>
    <cellStyle name="40% - uthevingsfarge 2 54 3 2" xfId="7639" xr:uid="{00000000-0005-0000-0000-0000E4160000}"/>
    <cellStyle name="40% - uthevingsfarge 2 54 4" xfId="10381" xr:uid="{00000000-0005-0000-0000-0000E5160000}"/>
    <cellStyle name="40% - uthevingsfarge 2 55" xfId="1508" xr:uid="{00000000-0005-0000-0000-0000E6160000}"/>
    <cellStyle name="40% - uthevingsfarge 2 55 2" xfId="1509" xr:uid="{00000000-0005-0000-0000-0000E7160000}"/>
    <cellStyle name="40% - uthevingsfarge 2 55 2 2" xfId="5708" xr:uid="{00000000-0005-0000-0000-0000E8160000}"/>
    <cellStyle name="40% - uthevingsfarge 2 55 2 2 2" xfId="8341" xr:uid="{00000000-0005-0000-0000-0000E9160000}"/>
    <cellStyle name="40% - uthevingsfarge 2 55 2 3" xfId="9951" xr:uid="{00000000-0005-0000-0000-0000EA160000}"/>
    <cellStyle name="40% - uthevingsfarge 2 55 3" xfId="4987" xr:uid="{00000000-0005-0000-0000-0000EB160000}"/>
    <cellStyle name="40% - uthevingsfarge 2 55 3 2" xfId="7640" xr:uid="{00000000-0005-0000-0000-0000EC160000}"/>
    <cellStyle name="40% - uthevingsfarge 2 55 4" xfId="9805" xr:uid="{00000000-0005-0000-0000-0000ED160000}"/>
    <cellStyle name="40% - uthevingsfarge 2 56" xfId="1510" xr:uid="{00000000-0005-0000-0000-0000EE160000}"/>
    <cellStyle name="40% - uthevingsfarge 2 56 2" xfId="1511" xr:uid="{00000000-0005-0000-0000-0000EF160000}"/>
    <cellStyle name="40% - uthevingsfarge 2 56 2 2" xfId="5709" xr:uid="{00000000-0005-0000-0000-0000F0160000}"/>
    <cellStyle name="40% - uthevingsfarge 2 56 2 2 2" xfId="8342" xr:uid="{00000000-0005-0000-0000-0000F1160000}"/>
    <cellStyle name="40% - uthevingsfarge 2 56 2 3" xfId="10115" xr:uid="{00000000-0005-0000-0000-0000F2160000}"/>
    <cellStyle name="40% - uthevingsfarge 2 56 3" xfId="4988" xr:uid="{00000000-0005-0000-0000-0000F3160000}"/>
    <cellStyle name="40% - uthevingsfarge 2 56 3 2" xfId="7641" xr:uid="{00000000-0005-0000-0000-0000F4160000}"/>
    <cellStyle name="40% - uthevingsfarge 2 56 4" xfId="10192" xr:uid="{00000000-0005-0000-0000-0000F5160000}"/>
    <cellStyle name="40% - uthevingsfarge 2 57" xfId="1512" xr:uid="{00000000-0005-0000-0000-0000F6160000}"/>
    <cellStyle name="40% - uthevingsfarge 2 57 2" xfId="1513" xr:uid="{00000000-0005-0000-0000-0000F7160000}"/>
    <cellStyle name="40% - uthevingsfarge 2 57 2 2" xfId="5710" xr:uid="{00000000-0005-0000-0000-0000F8160000}"/>
    <cellStyle name="40% - uthevingsfarge 2 57 2 2 2" xfId="8343" xr:uid="{00000000-0005-0000-0000-0000F9160000}"/>
    <cellStyle name="40% - uthevingsfarge 2 57 2 3" xfId="10263" xr:uid="{00000000-0005-0000-0000-0000FA160000}"/>
    <cellStyle name="40% - uthevingsfarge 2 57 3" xfId="4989" xr:uid="{00000000-0005-0000-0000-0000FB160000}"/>
    <cellStyle name="40% - uthevingsfarge 2 57 3 2" xfId="7642" xr:uid="{00000000-0005-0000-0000-0000FC160000}"/>
    <cellStyle name="40% - uthevingsfarge 2 57 4" xfId="10380" xr:uid="{00000000-0005-0000-0000-0000FD160000}"/>
    <cellStyle name="40% - uthevingsfarge 2 58" xfId="1514" xr:uid="{00000000-0005-0000-0000-0000FE160000}"/>
    <cellStyle name="40% - uthevingsfarge 2 58 2" xfId="1515" xr:uid="{00000000-0005-0000-0000-0000FF160000}"/>
    <cellStyle name="40% - uthevingsfarge 2 58 2 2" xfId="5711" xr:uid="{00000000-0005-0000-0000-000000170000}"/>
    <cellStyle name="40% - uthevingsfarge 2 58 2 2 2" xfId="8344" xr:uid="{00000000-0005-0000-0000-000001170000}"/>
    <cellStyle name="40% - uthevingsfarge 2 58 2 3" xfId="9950" xr:uid="{00000000-0005-0000-0000-000002170000}"/>
    <cellStyle name="40% - uthevingsfarge 2 58 3" xfId="4990" xr:uid="{00000000-0005-0000-0000-000003170000}"/>
    <cellStyle name="40% - uthevingsfarge 2 58 3 2" xfId="7643" xr:uid="{00000000-0005-0000-0000-000004170000}"/>
    <cellStyle name="40% - uthevingsfarge 2 58 4" xfId="9804" xr:uid="{00000000-0005-0000-0000-000005170000}"/>
    <cellStyle name="40% - uthevingsfarge 2 59" xfId="1516" xr:uid="{00000000-0005-0000-0000-000006170000}"/>
    <cellStyle name="40% - uthevingsfarge 2 59 2" xfId="1517" xr:uid="{00000000-0005-0000-0000-000007170000}"/>
    <cellStyle name="40% - uthevingsfarge 2 59 2 2" xfId="5712" xr:uid="{00000000-0005-0000-0000-000008170000}"/>
    <cellStyle name="40% - uthevingsfarge 2 59 2 2 2" xfId="8345" xr:uid="{00000000-0005-0000-0000-000009170000}"/>
    <cellStyle name="40% - uthevingsfarge 2 59 2 3" xfId="10262" xr:uid="{00000000-0005-0000-0000-00000A170000}"/>
    <cellStyle name="40% - uthevingsfarge 2 59 3" xfId="4991" xr:uid="{00000000-0005-0000-0000-00000B170000}"/>
    <cellStyle name="40% - uthevingsfarge 2 59 3 2" xfId="7644" xr:uid="{00000000-0005-0000-0000-00000C170000}"/>
    <cellStyle name="40% - uthevingsfarge 2 59 4" xfId="10379" xr:uid="{00000000-0005-0000-0000-00000D170000}"/>
    <cellStyle name="40% - uthevingsfarge 2 6" xfId="1518" xr:uid="{00000000-0005-0000-0000-00000E170000}"/>
    <cellStyle name="40% - uthevingsfarge 2 6 2" xfId="1519" xr:uid="{00000000-0005-0000-0000-00000F170000}"/>
    <cellStyle name="40% - uthevingsfarge 2 6 2 2" xfId="5713" xr:uid="{00000000-0005-0000-0000-000010170000}"/>
    <cellStyle name="40% - uthevingsfarge 2 6 2 2 2" xfId="8346" xr:uid="{00000000-0005-0000-0000-000011170000}"/>
    <cellStyle name="40% - uthevingsfarge 2 6 2 3" xfId="9884" xr:uid="{00000000-0005-0000-0000-000012170000}"/>
    <cellStyle name="40% - uthevingsfarge 2 6 3" xfId="4992" xr:uid="{00000000-0005-0000-0000-000013170000}"/>
    <cellStyle name="40% - uthevingsfarge 2 6 3 2" xfId="7645" xr:uid="{00000000-0005-0000-0000-000014170000}"/>
    <cellStyle name="40% - uthevingsfarge 2 6 4" xfId="9803" xr:uid="{00000000-0005-0000-0000-000015170000}"/>
    <cellStyle name="40% - uthevingsfarge 2 60" xfId="1520" xr:uid="{00000000-0005-0000-0000-000016170000}"/>
    <cellStyle name="40% - uthevingsfarge 2 60 2" xfId="1521" xr:uid="{00000000-0005-0000-0000-000017170000}"/>
    <cellStyle name="40% - uthevingsfarge 2 60 3" xfId="9751" xr:uid="{00000000-0005-0000-0000-000018170000}"/>
    <cellStyle name="40% - uthevingsfarge 2 61" xfId="1522" xr:uid="{00000000-0005-0000-0000-000019170000}"/>
    <cellStyle name="40% - uthevingsfarge 2 61 2" xfId="1523" xr:uid="{00000000-0005-0000-0000-00001A170000}"/>
    <cellStyle name="40% - uthevingsfarge 2 62" xfId="1524" xr:uid="{00000000-0005-0000-0000-00001B170000}"/>
    <cellStyle name="40% - uthevingsfarge 2 62 2" xfId="1525" xr:uid="{00000000-0005-0000-0000-00001C170000}"/>
    <cellStyle name="40% - uthevingsfarge 2 63" xfId="1526" xr:uid="{00000000-0005-0000-0000-00001D170000}"/>
    <cellStyle name="40% - uthevingsfarge 2 63 2" xfId="1527" xr:uid="{00000000-0005-0000-0000-00001E170000}"/>
    <cellStyle name="40% - uthevingsfarge 2 64" xfId="1528" xr:uid="{00000000-0005-0000-0000-00001F170000}"/>
    <cellStyle name="40% - uthevingsfarge 2 64 2" xfId="1529" xr:uid="{00000000-0005-0000-0000-000020170000}"/>
    <cellStyle name="40% - uthevingsfarge 2 65" xfId="1530" xr:uid="{00000000-0005-0000-0000-000021170000}"/>
    <cellStyle name="40% - uthevingsfarge 2 65 2" xfId="1531" xr:uid="{00000000-0005-0000-0000-000022170000}"/>
    <cellStyle name="40% - uthevingsfarge 2 66" xfId="1532" xr:uid="{00000000-0005-0000-0000-000023170000}"/>
    <cellStyle name="40% - uthevingsfarge 2 66 2" xfId="1533" xr:uid="{00000000-0005-0000-0000-000024170000}"/>
    <cellStyle name="40% - uthevingsfarge 2 67" xfId="1534" xr:uid="{00000000-0005-0000-0000-000025170000}"/>
    <cellStyle name="40% - uthevingsfarge 2 67 2" xfId="1535" xr:uid="{00000000-0005-0000-0000-000026170000}"/>
    <cellStyle name="40% - uthevingsfarge 2 68" xfId="1536" xr:uid="{00000000-0005-0000-0000-000027170000}"/>
    <cellStyle name="40% - uthevingsfarge 2 68 2" xfId="1537" xr:uid="{00000000-0005-0000-0000-000028170000}"/>
    <cellStyle name="40% - uthevingsfarge 2 69" xfId="1538" xr:uid="{00000000-0005-0000-0000-000029170000}"/>
    <cellStyle name="40% - uthevingsfarge 2 69 2" xfId="1539" xr:uid="{00000000-0005-0000-0000-00002A170000}"/>
    <cellStyle name="40% - uthevingsfarge 2 7" xfId="1540" xr:uid="{00000000-0005-0000-0000-00002B170000}"/>
    <cellStyle name="40% - uthevingsfarge 2 7 2" xfId="1541" xr:uid="{00000000-0005-0000-0000-00002C170000}"/>
    <cellStyle name="40% - uthevingsfarge 2 7 2 2" xfId="5714" xr:uid="{00000000-0005-0000-0000-00002D170000}"/>
    <cellStyle name="40% - uthevingsfarge 2 7 2 2 2" xfId="8347" xr:uid="{00000000-0005-0000-0000-00002E170000}"/>
    <cellStyle name="40% - uthevingsfarge 2 7 2 3" xfId="9902" xr:uid="{00000000-0005-0000-0000-00002F170000}"/>
    <cellStyle name="40% - uthevingsfarge 2 7 3" xfId="4993" xr:uid="{00000000-0005-0000-0000-000030170000}"/>
    <cellStyle name="40% - uthevingsfarge 2 7 3 2" xfId="7646" xr:uid="{00000000-0005-0000-0000-000031170000}"/>
    <cellStyle name="40% - uthevingsfarge 2 7 4" xfId="9802" xr:uid="{00000000-0005-0000-0000-000032170000}"/>
    <cellStyle name="40% - uthevingsfarge 2 70" xfId="1542" xr:uid="{00000000-0005-0000-0000-000033170000}"/>
    <cellStyle name="40% - uthevingsfarge 2 70 2" xfId="1543" xr:uid="{00000000-0005-0000-0000-000034170000}"/>
    <cellStyle name="40% - uthevingsfarge 2 71" xfId="1544" xr:uid="{00000000-0005-0000-0000-000035170000}"/>
    <cellStyle name="40% - uthevingsfarge 2 71 2" xfId="1545" xr:uid="{00000000-0005-0000-0000-000036170000}"/>
    <cellStyle name="40% - uthevingsfarge 2 72" xfId="1546" xr:uid="{00000000-0005-0000-0000-000037170000}"/>
    <cellStyle name="40% - uthevingsfarge 2 72 2" xfId="1547" xr:uid="{00000000-0005-0000-0000-000038170000}"/>
    <cellStyle name="40% - uthevingsfarge 2 73" xfId="1548" xr:uid="{00000000-0005-0000-0000-000039170000}"/>
    <cellStyle name="40% - uthevingsfarge 2 73 2" xfId="1549" xr:uid="{00000000-0005-0000-0000-00003A170000}"/>
    <cellStyle name="40% - uthevingsfarge 2 74" xfId="1550" xr:uid="{00000000-0005-0000-0000-00003B170000}"/>
    <cellStyle name="40% - uthevingsfarge 2 74 2" xfId="1551" xr:uid="{00000000-0005-0000-0000-00003C170000}"/>
    <cellStyle name="40% - uthevingsfarge 2 75" xfId="1552" xr:uid="{00000000-0005-0000-0000-00003D170000}"/>
    <cellStyle name="40% - uthevingsfarge 2 75 2" xfId="1553" xr:uid="{00000000-0005-0000-0000-00003E170000}"/>
    <cellStyle name="40% - uthevingsfarge 2 76" xfId="1554" xr:uid="{00000000-0005-0000-0000-00003F170000}"/>
    <cellStyle name="40% - uthevingsfarge 2 76 2" xfId="1555" xr:uid="{00000000-0005-0000-0000-000040170000}"/>
    <cellStyle name="40% - uthevingsfarge 2 77" xfId="1556" xr:uid="{00000000-0005-0000-0000-000041170000}"/>
    <cellStyle name="40% - uthevingsfarge 2 78" xfId="1557" xr:uid="{00000000-0005-0000-0000-000042170000}"/>
    <cellStyle name="40% - uthevingsfarge 2 79" xfId="1558" xr:uid="{00000000-0005-0000-0000-000043170000}"/>
    <cellStyle name="40% - uthevingsfarge 2 8" xfId="1559" xr:uid="{00000000-0005-0000-0000-000044170000}"/>
    <cellStyle name="40% - uthevingsfarge 2 8 2" xfId="1560" xr:uid="{00000000-0005-0000-0000-000045170000}"/>
    <cellStyle name="40% - uthevingsfarge 2 8 2 2" xfId="5715" xr:uid="{00000000-0005-0000-0000-000046170000}"/>
    <cellStyle name="40% - uthevingsfarge 2 8 2 2 2" xfId="8348" xr:uid="{00000000-0005-0000-0000-000047170000}"/>
    <cellStyle name="40% - uthevingsfarge 2 8 2 3" xfId="10378" xr:uid="{00000000-0005-0000-0000-000048170000}"/>
    <cellStyle name="40% - uthevingsfarge 2 8 3" xfId="4994" xr:uid="{00000000-0005-0000-0000-000049170000}"/>
    <cellStyle name="40% - uthevingsfarge 2 8 3 2" xfId="7647" xr:uid="{00000000-0005-0000-0000-00004A170000}"/>
    <cellStyle name="40% - uthevingsfarge 2 8 4" xfId="9750" xr:uid="{00000000-0005-0000-0000-00004B170000}"/>
    <cellStyle name="40% - uthevingsfarge 2 80" xfId="1561" xr:uid="{00000000-0005-0000-0000-00004C170000}"/>
    <cellStyle name="40% - uthevingsfarge 2 81" xfId="1562" xr:uid="{00000000-0005-0000-0000-00004D170000}"/>
    <cellStyle name="40% - uthevingsfarge 2 82" xfId="1563" xr:uid="{00000000-0005-0000-0000-00004E170000}"/>
    <cellStyle name="40% - uthevingsfarge 2 83" xfId="1564" xr:uid="{00000000-0005-0000-0000-00004F170000}"/>
    <cellStyle name="40% - uthevingsfarge 2 84" xfId="1565" xr:uid="{00000000-0005-0000-0000-000050170000}"/>
    <cellStyle name="40% - uthevingsfarge 2 85" xfId="1566" xr:uid="{00000000-0005-0000-0000-000051170000}"/>
    <cellStyle name="40% - uthevingsfarge 2 86" xfId="1567" xr:uid="{00000000-0005-0000-0000-000052170000}"/>
    <cellStyle name="40% - uthevingsfarge 2 87" xfId="1568" xr:uid="{00000000-0005-0000-0000-000053170000}"/>
    <cellStyle name="40% - uthevingsfarge 2 88" xfId="1569" xr:uid="{00000000-0005-0000-0000-000054170000}"/>
    <cellStyle name="40% - uthevingsfarge 2 89" xfId="1570" xr:uid="{00000000-0005-0000-0000-000055170000}"/>
    <cellStyle name="40% - uthevingsfarge 2 9" xfId="1571" xr:uid="{00000000-0005-0000-0000-000056170000}"/>
    <cellStyle name="40% - uthevingsfarge 2 9 2" xfId="1572" xr:uid="{00000000-0005-0000-0000-000057170000}"/>
    <cellStyle name="40% - uthevingsfarge 2 9 2 2" xfId="5716" xr:uid="{00000000-0005-0000-0000-000058170000}"/>
    <cellStyle name="40% - uthevingsfarge 2 9 2 2 2" xfId="8349" xr:uid="{00000000-0005-0000-0000-000059170000}"/>
    <cellStyle name="40% - uthevingsfarge 2 9 2 3" xfId="9903" xr:uid="{00000000-0005-0000-0000-00005A170000}"/>
    <cellStyle name="40% - uthevingsfarge 2 9 3" xfId="4995" xr:uid="{00000000-0005-0000-0000-00005B170000}"/>
    <cellStyle name="40% - uthevingsfarge 2 9 3 2" xfId="7648" xr:uid="{00000000-0005-0000-0000-00005C170000}"/>
    <cellStyle name="40% - uthevingsfarge 2 9 4" xfId="9801" xr:uid="{00000000-0005-0000-0000-00005D170000}"/>
    <cellStyle name="40% - uthevingsfarge 2 90" xfId="1573" xr:uid="{00000000-0005-0000-0000-00005E170000}"/>
    <cellStyle name="40% - uthevingsfarge 2 90 2" xfId="2879" xr:uid="{00000000-0005-0000-0000-00005F170000}"/>
    <cellStyle name="40% - uthevingsfarge 2 90 2 2" xfId="3319" xr:uid="{00000000-0005-0000-0000-000060170000}"/>
    <cellStyle name="40% - uthevingsfarge 2 90 2 2 2" xfId="6904" xr:uid="{00000000-0005-0000-0000-000061170000}"/>
    <cellStyle name="40% - uthevingsfarge 2 90 2 3" xfId="4108" xr:uid="{00000000-0005-0000-0000-000062170000}"/>
    <cellStyle name="40% - uthevingsfarge 2 90 2 4" xfId="6452" xr:uid="{00000000-0005-0000-0000-000063170000}"/>
    <cellStyle name="40% - uthevingsfarge 2 90 2 5" xfId="8904" xr:uid="{00000000-0005-0000-0000-000064170000}"/>
    <cellStyle name="40% - uthevingsfarge 2 90 3" xfId="3318" xr:uid="{00000000-0005-0000-0000-000065170000}"/>
    <cellStyle name="40% - uthevingsfarge 2 90 3 2" xfId="6903" xr:uid="{00000000-0005-0000-0000-000066170000}"/>
    <cellStyle name="40% - uthevingsfarge 2 90 4" xfId="3868" xr:uid="{00000000-0005-0000-0000-000067170000}"/>
    <cellStyle name="40% - uthevingsfarge 2 90 5" xfId="6167" xr:uid="{00000000-0005-0000-0000-000068170000}"/>
    <cellStyle name="40% - uthevingsfarge 2 90 6" xfId="8903" xr:uid="{00000000-0005-0000-0000-000069170000}"/>
    <cellStyle name="40% - uthevingsfarge 2 91" xfId="1574" xr:uid="{00000000-0005-0000-0000-00006A170000}"/>
    <cellStyle name="40% - uthevingsfarge 2 91 2" xfId="2880" xr:uid="{00000000-0005-0000-0000-00006B170000}"/>
    <cellStyle name="40% - uthevingsfarge 2 91 2 2" xfId="3321" xr:uid="{00000000-0005-0000-0000-00006C170000}"/>
    <cellStyle name="40% - uthevingsfarge 2 91 2 2 2" xfId="6906" xr:uid="{00000000-0005-0000-0000-00006D170000}"/>
    <cellStyle name="40% - uthevingsfarge 2 91 2 3" xfId="4109" xr:uid="{00000000-0005-0000-0000-00006E170000}"/>
    <cellStyle name="40% - uthevingsfarge 2 91 2 4" xfId="6453" xr:uid="{00000000-0005-0000-0000-00006F170000}"/>
    <cellStyle name="40% - uthevingsfarge 2 91 2 5" xfId="8906" xr:uid="{00000000-0005-0000-0000-000070170000}"/>
    <cellStyle name="40% - uthevingsfarge 2 91 3" xfId="3320" xr:uid="{00000000-0005-0000-0000-000071170000}"/>
    <cellStyle name="40% - uthevingsfarge 2 91 3 2" xfId="6905" xr:uid="{00000000-0005-0000-0000-000072170000}"/>
    <cellStyle name="40% - uthevingsfarge 2 91 4" xfId="3867" xr:uid="{00000000-0005-0000-0000-000073170000}"/>
    <cellStyle name="40% - uthevingsfarge 2 91 5" xfId="6168" xr:uid="{00000000-0005-0000-0000-000074170000}"/>
    <cellStyle name="40% - uthevingsfarge 2 91 6" xfId="8905" xr:uid="{00000000-0005-0000-0000-000075170000}"/>
    <cellStyle name="40% - uthevingsfarge 2 92" xfId="1575" xr:uid="{00000000-0005-0000-0000-000076170000}"/>
    <cellStyle name="40% - uthevingsfarge 2 92 2" xfId="2881" xr:uid="{00000000-0005-0000-0000-000077170000}"/>
    <cellStyle name="40% - uthevingsfarge 2 92 2 2" xfId="3323" xr:uid="{00000000-0005-0000-0000-000078170000}"/>
    <cellStyle name="40% - uthevingsfarge 2 92 2 2 2" xfId="6908" xr:uid="{00000000-0005-0000-0000-000079170000}"/>
    <cellStyle name="40% - uthevingsfarge 2 92 2 3" xfId="4028" xr:uid="{00000000-0005-0000-0000-00007A170000}"/>
    <cellStyle name="40% - uthevingsfarge 2 92 2 4" xfId="6454" xr:uid="{00000000-0005-0000-0000-00007B170000}"/>
    <cellStyle name="40% - uthevingsfarge 2 92 2 5" xfId="8908" xr:uid="{00000000-0005-0000-0000-00007C170000}"/>
    <cellStyle name="40% - uthevingsfarge 2 92 3" xfId="3322" xr:uid="{00000000-0005-0000-0000-00007D170000}"/>
    <cellStyle name="40% - uthevingsfarge 2 92 3 2" xfId="6907" xr:uid="{00000000-0005-0000-0000-00007E170000}"/>
    <cellStyle name="40% - uthevingsfarge 2 92 4" xfId="3866" xr:uid="{00000000-0005-0000-0000-00007F170000}"/>
    <cellStyle name="40% - uthevingsfarge 2 92 5" xfId="6169" xr:uid="{00000000-0005-0000-0000-000080170000}"/>
    <cellStyle name="40% - uthevingsfarge 2 92 6" xfId="8907" xr:uid="{00000000-0005-0000-0000-000081170000}"/>
    <cellStyle name="40% - uthevingsfarge 2 93" xfId="1576" xr:uid="{00000000-0005-0000-0000-000082170000}"/>
    <cellStyle name="40% - uthevingsfarge 2 93 2" xfId="2882" xr:uid="{00000000-0005-0000-0000-000083170000}"/>
    <cellStyle name="40% - uthevingsfarge 2 93 2 2" xfId="3325" xr:uid="{00000000-0005-0000-0000-000084170000}"/>
    <cellStyle name="40% - uthevingsfarge 2 93 2 2 2" xfId="6910" xr:uid="{00000000-0005-0000-0000-000085170000}"/>
    <cellStyle name="40% - uthevingsfarge 2 93 2 3" xfId="3718" xr:uid="{00000000-0005-0000-0000-000086170000}"/>
    <cellStyle name="40% - uthevingsfarge 2 93 2 4" xfId="6455" xr:uid="{00000000-0005-0000-0000-000087170000}"/>
    <cellStyle name="40% - uthevingsfarge 2 93 2 5" xfId="8910" xr:uid="{00000000-0005-0000-0000-000088170000}"/>
    <cellStyle name="40% - uthevingsfarge 2 93 3" xfId="3324" xr:uid="{00000000-0005-0000-0000-000089170000}"/>
    <cellStyle name="40% - uthevingsfarge 2 93 3 2" xfId="6909" xr:uid="{00000000-0005-0000-0000-00008A170000}"/>
    <cellStyle name="40% - uthevingsfarge 2 93 4" xfId="3865" xr:uid="{00000000-0005-0000-0000-00008B170000}"/>
    <cellStyle name="40% - uthevingsfarge 2 93 5" xfId="6170" xr:uid="{00000000-0005-0000-0000-00008C170000}"/>
    <cellStyle name="40% - uthevingsfarge 2 93 6" xfId="8909" xr:uid="{00000000-0005-0000-0000-00008D170000}"/>
    <cellStyle name="40% - uthevingsfarge 2 94" xfId="1577" xr:uid="{00000000-0005-0000-0000-00008E170000}"/>
    <cellStyle name="40% - uthevingsfarge 2 94 2" xfId="2883" xr:uid="{00000000-0005-0000-0000-00008F170000}"/>
    <cellStyle name="40% - uthevingsfarge 2 94 2 2" xfId="3327" xr:uid="{00000000-0005-0000-0000-000090170000}"/>
    <cellStyle name="40% - uthevingsfarge 2 94 2 2 2" xfId="6912" xr:uid="{00000000-0005-0000-0000-000091170000}"/>
    <cellStyle name="40% - uthevingsfarge 2 94 2 3" xfId="4106" xr:uid="{00000000-0005-0000-0000-000092170000}"/>
    <cellStyle name="40% - uthevingsfarge 2 94 2 4" xfId="6456" xr:uid="{00000000-0005-0000-0000-000093170000}"/>
    <cellStyle name="40% - uthevingsfarge 2 94 2 5" xfId="8912" xr:uid="{00000000-0005-0000-0000-000094170000}"/>
    <cellStyle name="40% - uthevingsfarge 2 94 3" xfId="3326" xr:uid="{00000000-0005-0000-0000-000095170000}"/>
    <cellStyle name="40% - uthevingsfarge 2 94 3 2" xfId="6911" xr:uid="{00000000-0005-0000-0000-000096170000}"/>
    <cellStyle name="40% - uthevingsfarge 2 94 4" xfId="3864" xr:uid="{00000000-0005-0000-0000-000097170000}"/>
    <cellStyle name="40% - uthevingsfarge 2 94 5" xfId="6171" xr:uid="{00000000-0005-0000-0000-000098170000}"/>
    <cellStyle name="40% - uthevingsfarge 2 94 6" xfId="8911" xr:uid="{00000000-0005-0000-0000-000099170000}"/>
    <cellStyle name="40% - uthevingsfarge 2 95" xfId="1578" xr:uid="{00000000-0005-0000-0000-00009A170000}"/>
    <cellStyle name="40% - uthevingsfarge 2 95 2" xfId="2884" xr:uid="{00000000-0005-0000-0000-00009B170000}"/>
    <cellStyle name="40% - uthevingsfarge 2 95 2 2" xfId="3329" xr:uid="{00000000-0005-0000-0000-00009C170000}"/>
    <cellStyle name="40% - uthevingsfarge 2 95 2 2 2" xfId="6914" xr:uid="{00000000-0005-0000-0000-00009D170000}"/>
    <cellStyle name="40% - uthevingsfarge 2 95 2 3" xfId="4107" xr:uid="{00000000-0005-0000-0000-00009E170000}"/>
    <cellStyle name="40% - uthevingsfarge 2 95 2 4" xfId="6457" xr:uid="{00000000-0005-0000-0000-00009F170000}"/>
    <cellStyle name="40% - uthevingsfarge 2 95 2 5" xfId="8914" xr:uid="{00000000-0005-0000-0000-0000A0170000}"/>
    <cellStyle name="40% - uthevingsfarge 2 95 3" xfId="3328" xr:uid="{00000000-0005-0000-0000-0000A1170000}"/>
    <cellStyle name="40% - uthevingsfarge 2 95 3 2" xfId="6913" xr:uid="{00000000-0005-0000-0000-0000A2170000}"/>
    <cellStyle name="40% - uthevingsfarge 2 95 4" xfId="3863" xr:uid="{00000000-0005-0000-0000-0000A3170000}"/>
    <cellStyle name="40% - uthevingsfarge 2 95 5" xfId="6172" xr:uid="{00000000-0005-0000-0000-0000A4170000}"/>
    <cellStyle name="40% - uthevingsfarge 2 95 6" xfId="8913" xr:uid="{00000000-0005-0000-0000-0000A5170000}"/>
    <cellStyle name="40% - uthevingsfarge 2 96" xfId="1579" xr:uid="{00000000-0005-0000-0000-0000A6170000}"/>
    <cellStyle name="40% - uthevingsfarge 2 96 2" xfId="2885" xr:uid="{00000000-0005-0000-0000-0000A7170000}"/>
    <cellStyle name="40% - uthevingsfarge 2 96 2 2" xfId="3331" xr:uid="{00000000-0005-0000-0000-0000A8170000}"/>
    <cellStyle name="40% - uthevingsfarge 2 96 2 2 2" xfId="6916" xr:uid="{00000000-0005-0000-0000-0000A9170000}"/>
    <cellStyle name="40% - uthevingsfarge 2 96 2 3" xfId="4027" xr:uid="{00000000-0005-0000-0000-0000AA170000}"/>
    <cellStyle name="40% - uthevingsfarge 2 96 2 4" xfId="6458" xr:uid="{00000000-0005-0000-0000-0000AB170000}"/>
    <cellStyle name="40% - uthevingsfarge 2 96 2 5" xfId="8916" xr:uid="{00000000-0005-0000-0000-0000AC170000}"/>
    <cellStyle name="40% - uthevingsfarge 2 96 3" xfId="3330" xr:uid="{00000000-0005-0000-0000-0000AD170000}"/>
    <cellStyle name="40% - uthevingsfarge 2 96 3 2" xfId="6915" xr:uid="{00000000-0005-0000-0000-0000AE170000}"/>
    <cellStyle name="40% - uthevingsfarge 2 96 4" xfId="3862" xr:uid="{00000000-0005-0000-0000-0000AF170000}"/>
    <cellStyle name="40% - uthevingsfarge 2 96 5" xfId="6173" xr:uid="{00000000-0005-0000-0000-0000B0170000}"/>
    <cellStyle name="40% - uthevingsfarge 2 96 6" xfId="8915" xr:uid="{00000000-0005-0000-0000-0000B1170000}"/>
    <cellStyle name="40% - uthevingsfarge 2 97" xfId="1580" xr:uid="{00000000-0005-0000-0000-0000B2170000}"/>
    <cellStyle name="40% - uthevingsfarge 2 97 2" xfId="2886" xr:uid="{00000000-0005-0000-0000-0000B3170000}"/>
    <cellStyle name="40% - uthevingsfarge 2 97 2 2" xfId="3333" xr:uid="{00000000-0005-0000-0000-0000B4170000}"/>
    <cellStyle name="40% - uthevingsfarge 2 97 2 2 2" xfId="6918" xr:uid="{00000000-0005-0000-0000-0000B5170000}"/>
    <cellStyle name="40% - uthevingsfarge 2 97 2 3" xfId="3717" xr:uid="{00000000-0005-0000-0000-0000B6170000}"/>
    <cellStyle name="40% - uthevingsfarge 2 97 2 4" xfId="6459" xr:uid="{00000000-0005-0000-0000-0000B7170000}"/>
    <cellStyle name="40% - uthevingsfarge 2 97 2 5" xfId="8918" xr:uid="{00000000-0005-0000-0000-0000B8170000}"/>
    <cellStyle name="40% - uthevingsfarge 2 97 3" xfId="3332" xr:uid="{00000000-0005-0000-0000-0000B9170000}"/>
    <cellStyle name="40% - uthevingsfarge 2 97 3 2" xfId="6917" xr:uid="{00000000-0005-0000-0000-0000BA170000}"/>
    <cellStyle name="40% - uthevingsfarge 2 97 4" xfId="3861" xr:uid="{00000000-0005-0000-0000-0000BB170000}"/>
    <cellStyle name="40% - uthevingsfarge 2 97 5" xfId="6174" xr:uid="{00000000-0005-0000-0000-0000BC170000}"/>
    <cellStyle name="40% - uthevingsfarge 2 97 6" xfId="8917" xr:uid="{00000000-0005-0000-0000-0000BD170000}"/>
    <cellStyle name="40% - uthevingsfarge 2 98" xfId="1581" xr:uid="{00000000-0005-0000-0000-0000BE170000}"/>
    <cellStyle name="40% - uthevingsfarge 2 98 2" xfId="2887" xr:uid="{00000000-0005-0000-0000-0000BF170000}"/>
    <cellStyle name="40% - uthevingsfarge 2 98 2 2" xfId="3335" xr:uid="{00000000-0005-0000-0000-0000C0170000}"/>
    <cellStyle name="40% - uthevingsfarge 2 98 2 2 2" xfId="6920" xr:uid="{00000000-0005-0000-0000-0000C1170000}"/>
    <cellStyle name="40% - uthevingsfarge 2 98 2 3" xfId="4104" xr:uid="{00000000-0005-0000-0000-0000C2170000}"/>
    <cellStyle name="40% - uthevingsfarge 2 98 2 4" xfId="6460" xr:uid="{00000000-0005-0000-0000-0000C3170000}"/>
    <cellStyle name="40% - uthevingsfarge 2 98 2 5" xfId="8920" xr:uid="{00000000-0005-0000-0000-0000C4170000}"/>
    <cellStyle name="40% - uthevingsfarge 2 98 3" xfId="3334" xr:uid="{00000000-0005-0000-0000-0000C5170000}"/>
    <cellStyle name="40% - uthevingsfarge 2 98 3 2" xfId="6919" xr:uid="{00000000-0005-0000-0000-0000C6170000}"/>
    <cellStyle name="40% - uthevingsfarge 2 98 4" xfId="3860" xr:uid="{00000000-0005-0000-0000-0000C7170000}"/>
    <cellStyle name="40% - uthevingsfarge 2 98 5" xfId="6175" xr:uid="{00000000-0005-0000-0000-0000C8170000}"/>
    <cellStyle name="40% - uthevingsfarge 2 98 6" xfId="8919" xr:uid="{00000000-0005-0000-0000-0000C9170000}"/>
    <cellStyle name="40% - uthevingsfarge 2 99" xfId="1582" xr:uid="{00000000-0005-0000-0000-0000CA170000}"/>
    <cellStyle name="40% - uthevingsfarge 2 99 2" xfId="2888" xr:uid="{00000000-0005-0000-0000-0000CB170000}"/>
    <cellStyle name="40% - uthevingsfarge 2 99 2 2" xfId="3337" xr:uid="{00000000-0005-0000-0000-0000CC170000}"/>
    <cellStyle name="40% - uthevingsfarge 2 99 2 2 2" xfId="6922" xr:uid="{00000000-0005-0000-0000-0000CD170000}"/>
    <cellStyle name="40% - uthevingsfarge 2 99 2 3" xfId="4105" xr:uid="{00000000-0005-0000-0000-0000CE170000}"/>
    <cellStyle name="40% - uthevingsfarge 2 99 2 4" xfId="6461" xr:uid="{00000000-0005-0000-0000-0000CF170000}"/>
    <cellStyle name="40% - uthevingsfarge 2 99 2 5" xfId="8922" xr:uid="{00000000-0005-0000-0000-0000D0170000}"/>
    <cellStyle name="40% - uthevingsfarge 2 99 3" xfId="3336" xr:uid="{00000000-0005-0000-0000-0000D1170000}"/>
    <cellStyle name="40% - uthevingsfarge 2 99 3 2" xfId="6921" xr:uid="{00000000-0005-0000-0000-0000D2170000}"/>
    <cellStyle name="40% - uthevingsfarge 2 99 4" xfId="3859" xr:uid="{00000000-0005-0000-0000-0000D3170000}"/>
    <cellStyle name="40% - uthevingsfarge 2 99 5" xfId="6176" xr:uid="{00000000-0005-0000-0000-0000D4170000}"/>
    <cellStyle name="40% - uthevingsfarge 2 99 6" xfId="8921" xr:uid="{00000000-0005-0000-0000-0000D5170000}"/>
    <cellStyle name="40% - uthevingsfarge 3 10" xfId="1583" xr:uid="{00000000-0005-0000-0000-0000D6170000}"/>
    <cellStyle name="40% - uthevingsfarge 3 10 2" xfId="1584" xr:uid="{00000000-0005-0000-0000-0000D7170000}"/>
    <cellStyle name="40% - uthevingsfarge 3 10 2 2" xfId="5717" xr:uid="{00000000-0005-0000-0000-0000D8170000}"/>
    <cellStyle name="40% - uthevingsfarge 3 10 2 2 2" xfId="8350" xr:uid="{00000000-0005-0000-0000-0000D9170000}"/>
    <cellStyle name="40% - uthevingsfarge 3 10 2 3" xfId="10377" xr:uid="{00000000-0005-0000-0000-0000DA170000}"/>
    <cellStyle name="40% - uthevingsfarge 3 10 3" xfId="4996" xr:uid="{00000000-0005-0000-0000-0000DB170000}"/>
    <cellStyle name="40% - uthevingsfarge 3 10 3 2" xfId="7649" xr:uid="{00000000-0005-0000-0000-0000DC170000}"/>
    <cellStyle name="40% - uthevingsfarge 3 10 4" xfId="9749" xr:uid="{00000000-0005-0000-0000-0000DD170000}"/>
    <cellStyle name="40% - uthevingsfarge 3 100" xfId="1585" xr:uid="{00000000-0005-0000-0000-0000DE170000}"/>
    <cellStyle name="40% - uthevingsfarge 3 100 2" xfId="2889" xr:uid="{00000000-0005-0000-0000-0000DF170000}"/>
    <cellStyle name="40% - uthevingsfarge 3 100 2 2" xfId="3339" xr:uid="{00000000-0005-0000-0000-0000E0170000}"/>
    <cellStyle name="40% - uthevingsfarge 3 100 2 2 2" xfId="6924" xr:uid="{00000000-0005-0000-0000-0000E1170000}"/>
    <cellStyle name="40% - uthevingsfarge 3 100 2 3" xfId="4026" xr:uid="{00000000-0005-0000-0000-0000E2170000}"/>
    <cellStyle name="40% - uthevingsfarge 3 100 2 4" xfId="6462" xr:uid="{00000000-0005-0000-0000-0000E3170000}"/>
    <cellStyle name="40% - uthevingsfarge 3 100 2 5" xfId="8924" xr:uid="{00000000-0005-0000-0000-0000E4170000}"/>
    <cellStyle name="40% - uthevingsfarge 3 100 3" xfId="3338" xr:uid="{00000000-0005-0000-0000-0000E5170000}"/>
    <cellStyle name="40% - uthevingsfarge 3 100 3 2" xfId="6923" xr:uid="{00000000-0005-0000-0000-0000E6170000}"/>
    <cellStyle name="40% - uthevingsfarge 3 100 4" xfId="3858" xr:uid="{00000000-0005-0000-0000-0000E7170000}"/>
    <cellStyle name="40% - uthevingsfarge 3 100 5" xfId="6177" xr:uid="{00000000-0005-0000-0000-0000E8170000}"/>
    <cellStyle name="40% - uthevingsfarge 3 100 6" xfId="8923" xr:uid="{00000000-0005-0000-0000-0000E9170000}"/>
    <cellStyle name="40% - uthevingsfarge 3 101" xfId="1586" xr:uid="{00000000-0005-0000-0000-0000EA170000}"/>
    <cellStyle name="40% - uthevingsfarge 3 101 2" xfId="2890" xr:uid="{00000000-0005-0000-0000-0000EB170000}"/>
    <cellStyle name="40% - uthevingsfarge 3 101 2 2" xfId="3341" xr:uid="{00000000-0005-0000-0000-0000EC170000}"/>
    <cellStyle name="40% - uthevingsfarge 3 101 2 2 2" xfId="6926" xr:uid="{00000000-0005-0000-0000-0000ED170000}"/>
    <cellStyle name="40% - uthevingsfarge 3 101 2 3" xfId="3716" xr:uid="{00000000-0005-0000-0000-0000EE170000}"/>
    <cellStyle name="40% - uthevingsfarge 3 101 2 4" xfId="6463" xr:uid="{00000000-0005-0000-0000-0000EF170000}"/>
    <cellStyle name="40% - uthevingsfarge 3 101 2 5" xfId="8926" xr:uid="{00000000-0005-0000-0000-0000F0170000}"/>
    <cellStyle name="40% - uthevingsfarge 3 101 3" xfId="3340" xr:uid="{00000000-0005-0000-0000-0000F1170000}"/>
    <cellStyle name="40% - uthevingsfarge 3 101 3 2" xfId="6925" xr:uid="{00000000-0005-0000-0000-0000F2170000}"/>
    <cellStyle name="40% - uthevingsfarge 3 101 4" xfId="3857" xr:uid="{00000000-0005-0000-0000-0000F3170000}"/>
    <cellStyle name="40% - uthevingsfarge 3 101 5" xfId="6178" xr:uid="{00000000-0005-0000-0000-0000F4170000}"/>
    <cellStyle name="40% - uthevingsfarge 3 101 6" xfId="8925" xr:uid="{00000000-0005-0000-0000-0000F5170000}"/>
    <cellStyle name="40% - uthevingsfarge 3 102" xfId="1587" xr:uid="{00000000-0005-0000-0000-0000F6170000}"/>
    <cellStyle name="40% - uthevingsfarge 3 102 2" xfId="2891" xr:uid="{00000000-0005-0000-0000-0000F7170000}"/>
    <cellStyle name="40% - uthevingsfarge 3 102 2 2" xfId="3343" xr:uid="{00000000-0005-0000-0000-0000F8170000}"/>
    <cellStyle name="40% - uthevingsfarge 3 102 2 2 2" xfId="6928" xr:uid="{00000000-0005-0000-0000-0000F9170000}"/>
    <cellStyle name="40% - uthevingsfarge 3 102 2 3" xfId="4102" xr:uid="{00000000-0005-0000-0000-0000FA170000}"/>
    <cellStyle name="40% - uthevingsfarge 3 102 2 4" xfId="6464" xr:uid="{00000000-0005-0000-0000-0000FB170000}"/>
    <cellStyle name="40% - uthevingsfarge 3 102 2 5" xfId="8928" xr:uid="{00000000-0005-0000-0000-0000FC170000}"/>
    <cellStyle name="40% - uthevingsfarge 3 102 3" xfId="3342" xr:uid="{00000000-0005-0000-0000-0000FD170000}"/>
    <cellStyle name="40% - uthevingsfarge 3 102 3 2" xfId="6927" xr:uid="{00000000-0005-0000-0000-0000FE170000}"/>
    <cellStyle name="40% - uthevingsfarge 3 102 4" xfId="3856" xr:uid="{00000000-0005-0000-0000-0000FF170000}"/>
    <cellStyle name="40% - uthevingsfarge 3 102 5" xfId="6179" xr:uid="{00000000-0005-0000-0000-000000180000}"/>
    <cellStyle name="40% - uthevingsfarge 3 102 6" xfId="8927" xr:uid="{00000000-0005-0000-0000-000001180000}"/>
    <cellStyle name="40% - uthevingsfarge 3 103" xfId="1588" xr:uid="{00000000-0005-0000-0000-000002180000}"/>
    <cellStyle name="40% - uthevingsfarge 3 103 2" xfId="2892" xr:uid="{00000000-0005-0000-0000-000003180000}"/>
    <cellStyle name="40% - uthevingsfarge 3 103 2 2" xfId="3345" xr:uid="{00000000-0005-0000-0000-000004180000}"/>
    <cellStyle name="40% - uthevingsfarge 3 103 2 2 2" xfId="6930" xr:uid="{00000000-0005-0000-0000-000005180000}"/>
    <cellStyle name="40% - uthevingsfarge 3 103 2 3" xfId="3996" xr:uid="{00000000-0005-0000-0000-000006180000}"/>
    <cellStyle name="40% - uthevingsfarge 3 103 2 4" xfId="6465" xr:uid="{00000000-0005-0000-0000-000007180000}"/>
    <cellStyle name="40% - uthevingsfarge 3 103 2 5" xfId="8930" xr:uid="{00000000-0005-0000-0000-000008180000}"/>
    <cellStyle name="40% - uthevingsfarge 3 103 3" xfId="3344" xr:uid="{00000000-0005-0000-0000-000009180000}"/>
    <cellStyle name="40% - uthevingsfarge 3 103 3 2" xfId="6929" xr:uid="{00000000-0005-0000-0000-00000A180000}"/>
    <cellStyle name="40% - uthevingsfarge 3 103 4" xfId="3855" xr:uid="{00000000-0005-0000-0000-00000B180000}"/>
    <cellStyle name="40% - uthevingsfarge 3 103 5" xfId="6180" xr:uid="{00000000-0005-0000-0000-00000C180000}"/>
    <cellStyle name="40% - uthevingsfarge 3 103 6" xfId="8929" xr:uid="{00000000-0005-0000-0000-00000D180000}"/>
    <cellStyle name="40% - uthevingsfarge 3 104" xfId="1589" xr:uid="{00000000-0005-0000-0000-00000E180000}"/>
    <cellStyle name="40% - uthevingsfarge 3 104 2" xfId="2893" xr:uid="{00000000-0005-0000-0000-00000F180000}"/>
    <cellStyle name="40% - uthevingsfarge 3 104 2 2" xfId="3347" xr:uid="{00000000-0005-0000-0000-000010180000}"/>
    <cellStyle name="40% - uthevingsfarge 3 104 2 2 2" xfId="6932" xr:uid="{00000000-0005-0000-0000-000011180000}"/>
    <cellStyle name="40% - uthevingsfarge 3 104 2 3" xfId="4103" xr:uid="{00000000-0005-0000-0000-000012180000}"/>
    <cellStyle name="40% - uthevingsfarge 3 104 2 4" xfId="6466" xr:uid="{00000000-0005-0000-0000-000013180000}"/>
    <cellStyle name="40% - uthevingsfarge 3 104 2 5" xfId="8932" xr:uid="{00000000-0005-0000-0000-000014180000}"/>
    <cellStyle name="40% - uthevingsfarge 3 104 3" xfId="3346" xr:uid="{00000000-0005-0000-0000-000015180000}"/>
    <cellStyle name="40% - uthevingsfarge 3 104 3 2" xfId="6931" xr:uid="{00000000-0005-0000-0000-000016180000}"/>
    <cellStyle name="40% - uthevingsfarge 3 104 4" xfId="3854" xr:uid="{00000000-0005-0000-0000-000017180000}"/>
    <cellStyle name="40% - uthevingsfarge 3 104 5" xfId="6181" xr:uid="{00000000-0005-0000-0000-000018180000}"/>
    <cellStyle name="40% - uthevingsfarge 3 104 6" xfId="8931" xr:uid="{00000000-0005-0000-0000-000019180000}"/>
    <cellStyle name="40% - uthevingsfarge 3 105" xfId="1590" xr:uid="{00000000-0005-0000-0000-00001A180000}"/>
    <cellStyle name="40% - uthevingsfarge 3 105 2" xfId="2894" xr:uid="{00000000-0005-0000-0000-00001B180000}"/>
    <cellStyle name="40% - uthevingsfarge 3 105 2 2" xfId="3349" xr:uid="{00000000-0005-0000-0000-00001C180000}"/>
    <cellStyle name="40% - uthevingsfarge 3 105 2 2 2" xfId="6934" xr:uid="{00000000-0005-0000-0000-00001D180000}"/>
    <cellStyle name="40% - uthevingsfarge 3 105 2 3" xfId="3642" xr:uid="{00000000-0005-0000-0000-00001E180000}"/>
    <cellStyle name="40% - uthevingsfarge 3 105 2 4" xfId="6467" xr:uid="{00000000-0005-0000-0000-00001F180000}"/>
    <cellStyle name="40% - uthevingsfarge 3 105 2 5" xfId="8934" xr:uid="{00000000-0005-0000-0000-000020180000}"/>
    <cellStyle name="40% - uthevingsfarge 3 105 3" xfId="3348" xr:uid="{00000000-0005-0000-0000-000021180000}"/>
    <cellStyle name="40% - uthevingsfarge 3 105 3 2" xfId="6933" xr:uid="{00000000-0005-0000-0000-000022180000}"/>
    <cellStyle name="40% - uthevingsfarge 3 105 4" xfId="3853" xr:uid="{00000000-0005-0000-0000-000023180000}"/>
    <cellStyle name="40% - uthevingsfarge 3 105 5" xfId="6182" xr:uid="{00000000-0005-0000-0000-000024180000}"/>
    <cellStyle name="40% - uthevingsfarge 3 105 6" xfId="8933" xr:uid="{00000000-0005-0000-0000-000025180000}"/>
    <cellStyle name="40% - uthevingsfarge 3 106" xfId="1591" xr:uid="{00000000-0005-0000-0000-000026180000}"/>
    <cellStyle name="40% - uthevingsfarge 3 106 2" xfId="2895" xr:uid="{00000000-0005-0000-0000-000027180000}"/>
    <cellStyle name="40% - uthevingsfarge 3 106 2 2" xfId="3351" xr:uid="{00000000-0005-0000-0000-000028180000}"/>
    <cellStyle name="40% - uthevingsfarge 3 106 2 2 2" xfId="6936" xr:uid="{00000000-0005-0000-0000-000029180000}"/>
    <cellStyle name="40% - uthevingsfarge 3 106 2 3" xfId="4056" xr:uid="{00000000-0005-0000-0000-00002A180000}"/>
    <cellStyle name="40% - uthevingsfarge 3 106 2 4" xfId="6468" xr:uid="{00000000-0005-0000-0000-00002B180000}"/>
    <cellStyle name="40% - uthevingsfarge 3 106 2 5" xfId="8936" xr:uid="{00000000-0005-0000-0000-00002C180000}"/>
    <cellStyle name="40% - uthevingsfarge 3 106 3" xfId="3350" xr:uid="{00000000-0005-0000-0000-00002D180000}"/>
    <cellStyle name="40% - uthevingsfarge 3 106 3 2" xfId="6935" xr:uid="{00000000-0005-0000-0000-00002E180000}"/>
    <cellStyle name="40% - uthevingsfarge 3 106 4" xfId="3852" xr:uid="{00000000-0005-0000-0000-00002F180000}"/>
    <cellStyle name="40% - uthevingsfarge 3 106 5" xfId="6183" xr:uid="{00000000-0005-0000-0000-000030180000}"/>
    <cellStyle name="40% - uthevingsfarge 3 106 6" xfId="8935" xr:uid="{00000000-0005-0000-0000-000031180000}"/>
    <cellStyle name="40% - uthevingsfarge 3 107" xfId="1592" xr:uid="{00000000-0005-0000-0000-000032180000}"/>
    <cellStyle name="40% - uthevingsfarge 3 107 2" xfId="2896" xr:uid="{00000000-0005-0000-0000-000033180000}"/>
    <cellStyle name="40% - uthevingsfarge 3 107 2 2" xfId="3353" xr:uid="{00000000-0005-0000-0000-000034180000}"/>
    <cellStyle name="40% - uthevingsfarge 3 107 2 2 2" xfId="6938" xr:uid="{00000000-0005-0000-0000-000035180000}"/>
    <cellStyle name="40% - uthevingsfarge 3 107 2 3" xfId="4055" xr:uid="{00000000-0005-0000-0000-000036180000}"/>
    <cellStyle name="40% - uthevingsfarge 3 107 2 4" xfId="6469" xr:uid="{00000000-0005-0000-0000-000037180000}"/>
    <cellStyle name="40% - uthevingsfarge 3 107 2 5" xfId="8938" xr:uid="{00000000-0005-0000-0000-000038180000}"/>
    <cellStyle name="40% - uthevingsfarge 3 107 3" xfId="3352" xr:uid="{00000000-0005-0000-0000-000039180000}"/>
    <cellStyle name="40% - uthevingsfarge 3 107 3 2" xfId="6937" xr:uid="{00000000-0005-0000-0000-00003A180000}"/>
    <cellStyle name="40% - uthevingsfarge 3 107 4" xfId="3851" xr:uid="{00000000-0005-0000-0000-00003B180000}"/>
    <cellStyle name="40% - uthevingsfarge 3 107 5" xfId="6184" xr:uid="{00000000-0005-0000-0000-00003C180000}"/>
    <cellStyle name="40% - uthevingsfarge 3 107 6" xfId="8937" xr:uid="{00000000-0005-0000-0000-00003D180000}"/>
    <cellStyle name="40% - uthevingsfarge 3 108" xfId="1593" xr:uid="{00000000-0005-0000-0000-00003E180000}"/>
    <cellStyle name="40% - uthevingsfarge 3 108 2" xfId="2897" xr:uid="{00000000-0005-0000-0000-00003F180000}"/>
    <cellStyle name="40% - uthevingsfarge 3 108 2 2" xfId="3355" xr:uid="{00000000-0005-0000-0000-000040180000}"/>
    <cellStyle name="40% - uthevingsfarge 3 108 2 2 2" xfId="6940" xr:uid="{00000000-0005-0000-0000-000041180000}"/>
    <cellStyle name="40% - uthevingsfarge 3 108 2 3" xfId="4025" xr:uid="{00000000-0005-0000-0000-000042180000}"/>
    <cellStyle name="40% - uthevingsfarge 3 108 2 4" xfId="6470" xr:uid="{00000000-0005-0000-0000-000043180000}"/>
    <cellStyle name="40% - uthevingsfarge 3 108 2 5" xfId="8940" xr:uid="{00000000-0005-0000-0000-000044180000}"/>
    <cellStyle name="40% - uthevingsfarge 3 108 3" xfId="3354" xr:uid="{00000000-0005-0000-0000-000045180000}"/>
    <cellStyle name="40% - uthevingsfarge 3 108 3 2" xfId="6939" xr:uid="{00000000-0005-0000-0000-000046180000}"/>
    <cellStyle name="40% - uthevingsfarge 3 108 4" xfId="3850" xr:uid="{00000000-0005-0000-0000-000047180000}"/>
    <cellStyle name="40% - uthevingsfarge 3 108 5" xfId="6185" xr:uid="{00000000-0005-0000-0000-000048180000}"/>
    <cellStyle name="40% - uthevingsfarge 3 108 6" xfId="8939" xr:uid="{00000000-0005-0000-0000-000049180000}"/>
    <cellStyle name="40% - uthevingsfarge 3 109" xfId="1594" xr:uid="{00000000-0005-0000-0000-00004A180000}"/>
    <cellStyle name="40% - uthevingsfarge 3 109 2" xfId="2898" xr:uid="{00000000-0005-0000-0000-00004B180000}"/>
    <cellStyle name="40% - uthevingsfarge 3 109 2 2" xfId="3357" xr:uid="{00000000-0005-0000-0000-00004C180000}"/>
    <cellStyle name="40% - uthevingsfarge 3 109 2 2 2" xfId="6942" xr:uid="{00000000-0005-0000-0000-00004D180000}"/>
    <cellStyle name="40% - uthevingsfarge 3 109 2 3" xfId="3715" xr:uid="{00000000-0005-0000-0000-00004E180000}"/>
    <cellStyle name="40% - uthevingsfarge 3 109 2 4" xfId="6471" xr:uid="{00000000-0005-0000-0000-00004F180000}"/>
    <cellStyle name="40% - uthevingsfarge 3 109 2 5" xfId="8942" xr:uid="{00000000-0005-0000-0000-000050180000}"/>
    <cellStyle name="40% - uthevingsfarge 3 109 3" xfId="3356" xr:uid="{00000000-0005-0000-0000-000051180000}"/>
    <cellStyle name="40% - uthevingsfarge 3 109 3 2" xfId="6941" xr:uid="{00000000-0005-0000-0000-000052180000}"/>
    <cellStyle name="40% - uthevingsfarge 3 109 4" xfId="3849" xr:uid="{00000000-0005-0000-0000-000053180000}"/>
    <cellStyle name="40% - uthevingsfarge 3 109 5" xfId="6186" xr:uid="{00000000-0005-0000-0000-000054180000}"/>
    <cellStyle name="40% - uthevingsfarge 3 109 6" xfId="8941" xr:uid="{00000000-0005-0000-0000-000055180000}"/>
    <cellStyle name="40% - uthevingsfarge 3 11" xfId="1595" xr:uid="{00000000-0005-0000-0000-000056180000}"/>
    <cellStyle name="40% - uthevingsfarge 3 11 2" xfId="1596" xr:uid="{00000000-0005-0000-0000-000057180000}"/>
    <cellStyle name="40% - uthevingsfarge 3 11 2 2" xfId="5718" xr:uid="{00000000-0005-0000-0000-000058180000}"/>
    <cellStyle name="40% - uthevingsfarge 3 11 2 2 2" xfId="8351" xr:uid="{00000000-0005-0000-0000-000059180000}"/>
    <cellStyle name="40% - uthevingsfarge 3 11 2 3" xfId="9904" xr:uid="{00000000-0005-0000-0000-00005A180000}"/>
    <cellStyle name="40% - uthevingsfarge 3 11 3" xfId="4997" xr:uid="{00000000-0005-0000-0000-00005B180000}"/>
    <cellStyle name="40% - uthevingsfarge 3 11 3 2" xfId="7650" xr:uid="{00000000-0005-0000-0000-00005C180000}"/>
    <cellStyle name="40% - uthevingsfarge 3 11 4" xfId="9800" xr:uid="{00000000-0005-0000-0000-00005D180000}"/>
    <cellStyle name="40% - uthevingsfarge 3 110" xfId="6592" xr:uid="{00000000-0005-0000-0000-00005E180000}"/>
    <cellStyle name="40% - uthevingsfarge 3 111" xfId="8595" xr:uid="{00000000-0005-0000-0000-00005F180000}"/>
    <cellStyle name="40% - uthevingsfarge 3 12" xfId="1597" xr:uid="{00000000-0005-0000-0000-000060180000}"/>
    <cellStyle name="40% - uthevingsfarge 3 12 2" xfId="1598" xr:uid="{00000000-0005-0000-0000-000061180000}"/>
    <cellStyle name="40% - uthevingsfarge 3 12 2 2" xfId="5719" xr:uid="{00000000-0005-0000-0000-000062180000}"/>
    <cellStyle name="40% - uthevingsfarge 3 12 2 2 2" xfId="8352" xr:uid="{00000000-0005-0000-0000-000063180000}"/>
    <cellStyle name="40% - uthevingsfarge 3 12 2 3" xfId="10376" xr:uid="{00000000-0005-0000-0000-000064180000}"/>
    <cellStyle name="40% - uthevingsfarge 3 12 3" xfId="4998" xr:uid="{00000000-0005-0000-0000-000065180000}"/>
    <cellStyle name="40% - uthevingsfarge 3 12 3 2" xfId="7651" xr:uid="{00000000-0005-0000-0000-000066180000}"/>
    <cellStyle name="40% - uthevingsfarge 3 12 4" xfId="9748" xr:uid="{00000000-0005-0000-0000-000067180000}"/>
    <cellStyle name="40% - uthevingsfarge 3 13" xfId="1599" xr:uid="{00000000-0005-0000-0000-000068180000}"/>
    <cellStyle name="40% - uthevingsfarge 3 13 2" xfId="1600" xr:uid="{00000000-0005-0000-0000-000069180000}"/>
    <cellStyle name="40% - uthevingsfarge 3 13 2 2" xfId="5720" xr:uid="{00000000-0005-0000-0000-00006A180000}"/>
    <cellStyle name="40% - uthevingsfarge 3 13 2 2 2" xfId="8353" xr:uid="{00000000-0005-0000-0000-00006B180000}"/>
    <cellStyle name="40% - uthevingsfarge 3 13 2 3" xfId="9905" xr:uid="{00000000-0005-0000-0000-00006C180000}"/>
    <cellStyle name="40% - uthevingsfarge 3 13 3" xfId="4999" xr:uid="{00000000-0005-0000-0000-00006D180000}"/>
    <cellStyle name="40% - uthevingsfarge 3 13 3 2" xfId="7652" xr:uid="{00000000-0005-0000-0000-00006E180000}"/>
    <cellStyle name="40% - uthevingsfarge 3 13 4" xfId="9799" xr:uid="{00000000-0005-0000-0000-00006F180000}"/>
    <cellStyle name="40% - uthevingsfarge 3 14" xfId="1601" xr:uid="{00000000-0005-0000-0000-000070180000}"/>
    <cellStyle name="40% - uthevingsfarge 3 14 2" xfId="1602" xr:uid="{00000000-0005-0000-0000-000071180000}"/>
    <cellStyle name="40% - uthevingsfarge 3 14 2 2" xfId="5721" xr:uid="{00000000-0005-0000-0000-000072180000}"/>
    <cellStyle name="40% - uthevingsfarge 3 14 2 2 2" xfId="8354" xr:uid="{00000000-0005-0000-0000-000073180000}"/>
    <cellStyle name="40% - uthevingsfarge 3 14 2 3" xfId="10375" xr:uid="{00000000-0005-0000-0000-000074180000}"/>
    <cellStyle name="40% - uthevingsfarge 3 14 3" xfId="5000" xr:uid="{00000000-0005-0000-0000-000075180000}"/>
    <cellStyle name="40% - uthevingsfarge 3 14 3 2" xfId="7653" xr:uid="{00000000-0005-0000-0000-000076180000}"/>
    <cellStyle name="40% - uthevingsfarge 3 14 4" xfId="9747" xr:uid="{00000000-0005-0000-0000-000077180000}"/>
    <cellStyle name="40% - uthevingsfarge 3 15" xfId="1603" xr:uid="{00000000-0005-0000-0000-000078180000}"/>
    <cellStyle name="40% - uthevingsfarge 3 15 2" xfId="1604" xr:uid="{00000000-0005-0000-0000-000079180000}"/>
    <cellStyle name="40% - uthevingsfarge 3 15 2 2" xfId="5722" xr:uid="{00000000-0005-0000-0000-00007A180000}"/>
    <cellStyle name="40% - uthevingsfarge 3 15 2 2 2" xfId="8355" xr:uid="{00000000-0005-0000-0000-00007B180000}"/>
    <cellStyle name="40% - uthevingsfarge 3 15 2 3" xfId="9906" xr:uid="{00000000-0005-0000-0000-00007C180000}"/>
    <cellStyle name="40% - uthevingsfarge 3 15 3" xfId="5001" xr:uid="{00000000-0005-0000-0000-00007D180000}"/>
    <cellStyle name="40% - uthevingsfarge 3 15 3 2" xfId="7654" xr:uid="{00000000-0005-0000-0000-00007E180000}"/>
    <cellStyle name="40% - uthevingsfarge 3 15 4" xfId="9798" xr:uid="{00000000-0005-0000-0000-00007F180000}"/>
    <cellStyle name="40% - uthevingsfarge 3 16" xfId="1605" xr:uid="{00000000-0005-0000-0000-000080180000}"/>
    <cellStyle name="40% - uthevingsfarge 3 16 2" xfId="1606" xr:uid="{00000000-0005-0000-0000-000081180000}"/>
    <cellStyle name="40% - uthevingsfarge 3 16 2 2" xfId="5723" xr:uid="{00000000-0005-0000-0000-000082180000}"/>
    <cellStyle name="40% - uthevingsfarge 3 16 2 2 2" xfId="8356" xr:uid="{00000000-0005-0000-0000-000083180000}"/>
    <cellStyle name="40% - uthevingsfarge 3 16 2 3" xfId="10374" xr:uid="{00000000-0005-0000-0000-000084180000}"/>
    <cellStyle name="40% - uthevingsfarge 3 16 3" xfId="5002" xr:uid="{00000000-0005-0000-0000-000085180000}"/>
    <cellStyle name="40% - uthevingsfarge 3 16 3 2" xfId="7655" xr:uid="{00000000-0005-0000-0000-000086180000}"/>
    <cellStyle name="40% - uthevingsfarge 3 16 4" xfId="9746" xr:uid="{00000000-0005-0000-0000-000087180000}"/>
    <cellStyle name="40% - uthevingsfarge 3 17" xfId="1607" xr:uid="{00000000-0005-0000-0000-000088180000}"/>
    <cellStyle name="40% - uthevingsfarge 3 17 2" xfId="1608" xr:uid="{00000000-0005-0000-0000-000089180000}"/>
    <cellStyle name="40% - uthevingsfarge 3 17 2 2" xfId="5724" xr:uid="{00000000-0005-0000-0000-00008A180000}"/>
    <cellStyle name="40% - uthevingsfarge 3 17 2 2 2" xfId="8357" xr:uid="{00000000-0005-0000-0000-00008B180000}"/>
    <cellStyle name="40% - uthevingsfarge 3 17 2 3" xfId="9907" xr:uid="{00000000-0005-0000-0000-00008C180000}"/>
    <cellStyle name="40% - uthevingsfarge 3 17 3" xfId="5003" xr:uid="{00000000-0005-0000-0000-00008D180000}"/>
    <cellStyle name="40% - uthevingsfarge 3 17 3 2" xfId="7656" xr:uid="{00000000-0005-0000-0000-00008E180000}"/>
    <cellStyle name="40% - uthevingsfarge 3 17 4" xfId="9797" xr:uid="{00000000-0005-0000-0000-00008F180000}"/>
    <cellStyle name="40% - uthevingsfarge 3 18" xfId="1609" xr:uid="{00000000-0005-0000-0000-000090180000}"/>
    <cellStyle name="40% - uthevingsfarge 3 18 2" xfId="1610" xr:uid="{00000000-0005-0000-0000-000091180000}"/>
    <cellStyle name="40% - uthevingsfarge 3 18 2 2" xfId="5725" xr:uid="{00000000-0005-0000-0000-000092180000}"/>
    <cellStyle name="40% - uthevingsfarge 3 18 2 2 2" xfId="8358" xr:uid="{00000000-0005-0000-0000-000093180000}"/>
    <cellStyle name="40% - uthevingsfarge 3 18 2 3" xfId="10373" xr:uid="{00000000-0005-0000-0000-000094180000}"/>
    <cellStyle name="40% - uthevingsfarge 3 18 3" xfId="5004" xr:uid="{00000000-0005-0000-0000-000095180000}"/>
    <cellStyle name="40% - uthevingsfarge 3 18 3 2" xfId="7657" xr:uid="{00000000-0005-0000-0000-000096180000}"/>
    <cellStyle name="40% - uthevingsfarge 3 18 4" xfId="9745" xr:uid="{00000000-0005-0000-0000-000097180000}"/>
    <cellStyle name="40% - uthevingsfarge 3 19" xfId="1611" xr:uid="{00000000-0005-0000-0000-000098180000}"/>
    <cellStyle name="40% - uthevingsfarge 3 19 2" xfId="1612" xr:uid="{00000000-0005-0000-0000-000099180000}"/>
    <cellStyle name="40% - uthevingsfarge 3 19 2 2" xfId="5726" xr:uid="{00000000-0005-0000-0000-00009A180000}"/>
    <cellStyle name="40% - uthevingsfarge 3 19 2 2 2" xfId="8359" xr:uid="{00000000-0005-0000-0000-00009B180000}"/>
    <cellStyle name="40% - uthevingsfarge 3 19 2 3" xfId="9908" xr:uid="{00000000-0005-0000-0000-00009C180000}"/>
    <cellStyle name="40% - uthevingsfarge 3 19 3" xfId="5005" xr:uid="{00000000-0005-0000-0000-00009D180000}"/>
    <cellStyle name="40% - uthevingsfarge 3 19 3 2" xfId="7658" xr:uid="{00000000-0005-0000-0000-00009E180000}"/>
    <cellStyle name="40% - uthevingsfarge 3 19 4" xfId="9796" xr:uid="{00000000-0005-0000-0000-00009F180000}"/>
    <cellStyle name="40% - uthevingsfarge 3 2" xfId="69" xr:uid="{00000000-0005-0000-0000-0000A0180000}"/>
    <cellStyle name="40% - uthevingsfarge 3 2 2" xfId="1613" xr:uid="{00000000-0005-0000-0000-0000A1180000}"/>
    <cellStyle name="40% - uthevingsfarge 3 2 2 2" xfId="5727" xr:uid="{00000000-0005-0000-0000-0000A2180000}"/>
    <cellStyle name="40% - uthevingsfarge 3 2 2 2 2" xfId="8360" xr:uid="{00000000-0005-0000-0000-0000A3180000}"/>
    <cellStyle name="40% - uthevingsfarge 3 2 2 3" xfId="10372" xr:uid="{00000000-0005-0000-0000-0000A4180000}"/>
    <cellStyle name="40% - uthevingsfarge 3 2 3" xfId="5006" xr:uid="{00000000-0005-0000-0000-0000A5180000}"/>
    <cellStyle name="40% - uthevingsfarge 3 2 3 2" xfId="7659" xr:uid="{00000000-0005-0000-0000-0000A6180000}"/>
    <cellStyle name="40% - uthevingsfarge 3 2 4" xfId="9744" xr:uid="{00000000-0005-0000-0000-0000A7180000}"/>
    <cellStyle name="40% - uthevingsfarge 3 20" xfId="1614" xr:uid="{00000000-0005-0000-0000-0000A8180000}"/>
    <cellStyle name="40% - uthevingsfarge 3 20 2" xfId="1615" xr:uid="{00000000-0005-0000-0000-0000A9180000}"/>
    <cellStyle name="40% - uthevingsfarge 3 20 2 2" xfId="5728" xr:uid="{00000000-0005-0000-0000-0000AA180000}"/>
    <cellStyle name="40% - uthevingsfarge 3 20 2 2 2" xfId="8361" xr:uid="{00000000-0005-0000-0000-0000AB180000}"/>
    <cellStyle name="40% - uthevingsfarge 3 20 2 3" xfId="9909" xr:uid="{00000000-0005-0000-0000-0000AC180000}"/>
    <cellStyle name="40% - uthevingsfarge 3 20 3" xfId="5007" xr:uid="{00000000-0005-0000-0000-0000AD180000}"/>
    <cellStyle name="40% - uthevingsfarge 3 20 3 2" xfId="7660" xr:uid="{00000000-0005-0000-0000-0000AE180000}"/>
    <cellStyle name="40% - uthevingsfarge 3 20 4" xfId="9795" xr:uid="{00000000-0005-0000-0000-0000AF180000}"/>
    <cellStyle name="40% - uthevingsfarge 3 21" xfId="1616" xr:uid="{00000000-0005-0000-0000-0000B0180000}"/>
    <cellStyle name="40% - uthevingsfarge 3 21 2" xfId="1617" xr:uid="{00000000-0005-0000-0000-0000B1180000}"/>
    <cellStyle name="40% - uthevingsfarge 3 21 2 2" xfId="5729" xr:uid="{00000000-0005-0000-0000-0000B2180000}"/>
    <cellStyle name="40% - uthevingsfarge 3 21 2 2 2" xfId="8362" xr:uid="{00000000-0005-0000-0000-0000B3180000}"/>
    <cellStyle name="40% - uthevingsfarge 3 21 2 3" xfId="10371" xr:uid="{00000000-0005-0000-0000-0000B4180000}"/>
    <cellStyle name="40% - uthevingsfarge 3 21 3" xfId="5008" xr:uid="{00000000-0005-0000-0000-0000B5180000}"/>
    <cellStyle name="40% - uthevingsfarge 3 21 3 2" xfId="7661" xr:uid="{00000000-0005-0000-0000-0000B6180000}"/>
    <cellStyle name="40% - uthevingsfarge 3 21 4" xfId="9743" xr:uid="{00000000-0005-0000-0000-0000B7180000}"/>
    <cellStyle name="40% - uthevingsfarge 3 22" xfId="1618" xr:uid="{00000000-0005-0000-0000-0000B8180000}"/>
    <cellStyle name="40% - uthevingsfarge 3 22 2" xfId="1619" xr:uid="{00000000-0005-0000-0000-0000B9180000}"/>
    <cellStyle name="40% - uthevingsfarge 3 22 2 2" xfId="5730" xr:uid="{00000000-0005-0000-0000-0000BA180000}"/>
    <cellStyle name="40% - uthevingsfarge 3 22 2 2 2" xfId="8363" xr:uid="{00000000-0005-0000-0000-0000BB180000}"/>
    <cellStyle name="40% - uthevingsfarge 3 22 2 3" xfId="10579" xr:uid="{00000000-0005-0000-0000-0000BC180000}"/>
    <cellStyle name="40% - uthevingsfarge 3 22 3" xfId="5009" xr:uid="{00000000-0005-0000-0000-0000BD180000}"/>
    <cellStyle name="40% - uthevingsfarge 3 22 3 2" xfId="7662" xr:uid="{00000000-0005-0000-0000-0000BE180000}"/>
    <cellStyle name="40% - uthevingsfarge 3 22 4" xfId="9445" xr:uid="{00000000-0005-0000-0000-0000BF180000}"/>
    <cellStyle name="40% - uthevingsfarge 3 23" xfId="1620" xr:uid="{00000000-0005-0000-0000-0000C0180000}"/>
    <cellStyle name="40% - uthevingsfarge 3 23 2" xfId="1621" xr:uid="{00000000-0005-0000-0000-0000C1180000}"/>
    <cellStyle name="40% - uthevingsfarge 3 23 2 2" xfId="5731" xr:uid="{00000000-0005-0000-0000-0000C2180000}"/>
    <cellStyle name="40% - uthevingsfarge 3 23 2 2 2" xfId="8364" xr:uid="{00000000-0005-0000-0000-0000C3180000}"/>
    <cellStyle name="40% - uthevingsfarge 3 23 2 3" xfId="9444" xr:uid="{00000000-0005-0000-0000-0000C4180000}"/>
    <cellStyle name="40% - uthevingsfarge 3 23 3" xfId="5010" xr:uid="{00000000-0005-0000-0000-0000C5180000}"/>
    <cellStyle name="40% - uthevingsfarge 3 23 3 2" xfId="7663" xr:uid="{00000000-0005-0000-0000-0000C6180000}"/>
    <cellStyle name="40% - uthevingsfarge 3 23 4" xfId="9443" xr:uid="{00000000-0005-0000-0000-0000C7180000}"/>
    <cellStyle name="40% - uthevingsfarge 3 24" xfId="1622" xr:uid="{00000000-0005-0000-0000-0000C8180000}"/>
    <cellStyle name="40% - uthevingsfarge 3 24 2" xfId="1623" xr:uid="{00000000-0005-0000-0000-0000C9180000}"/>
    <cellStyle name="40% - uthevingsfarge 3 24 2 2" xfId="5732" xr:uid="{00000000-0005-0000-0000-0000CA180000}"/>
    <cellStyle name="40% - uthevingsfarge 3 24 2 2 2" xfId="8365" xr:uid="{00000000-0005-0000-0000-0000CB180000}"/>
    <cellStyle name="40% - uthevingsfarge 3 24 2 3" xfId="9442" xr:uid="{00000000-0005-0000-0000-0000CC180000}"/>
    <cellStyle name="40% - uthevingsfarge 3 24 3" xfId="5011" xr:uid="{00000000-0005-0000-0000-0000CD180000}"/>
    <cellStyle name="40% - uthevingsfarge 3 24 3 2" xfId="7664" xr:uid="{00000000-0005-0000-0000-0000CE180000}"/>
    <cellStyle name="40% - uthevingsfarge 3 24 4" xfId="10548" xr:uid="{00000000-0005-0000-0000-0000CF180000}"/>
    <cellStyle name="40% - uthevingsfarge 3 25" xfId="1624" xr:uid="{00000000-0005-0000-0000-0000D0180000}"/>
    <cellStyle name="40% - uthevingsfarge 3 25 2" xfId="1625" xr:uid="{00000000-0005-0000-0000-0000D1180000}"/>
    <cellStyle name="40% - uthevingsfarge 3 25 2 2" xfId="5733" xr:uid="{00000000-0005-0000-0000-0000D2180000}"/>
    <cellStyle name="40% - uthevingsfarge 3 25 2 2 2" xfId="8366" xr:uid="{00000000-0005-0000-0000-0000D3180000}"/>
    <cellStyle name="40% - uthevingsfarge 3 25 2 3" xfId="9441" xr:uid="{00000000-0005-0000-0000-0000D4180000}"/>
    <cellStyle name="40% - uthevingsfarge 3 25 3" xfId="5012" xr:uid="{00000000-0005-0000-0000-0000D5180000}"/>
    <cellStyle name="40% - uthevingsfarge 3 25 3 2" xfId="7665" xr:uid="{00000000-0005-0000-0000-0000D6180000}"/>
    <cellStyle name="40% - uthevingsfarge 3 25 4" xfId="9440" xr:uid="{00000000-0005-0000-0000-0000D7180000}"/>
    <cellStyle name="40% - uthevingsfarge 3 26" xfId="1626" xr:uid="{00000000-0005-0000-0000-0000D8180000}"/>
    <cellStyle name="40% - uthevingsfarge 3 26 2" xfId="1627" xr:uid="{00000000-0005-0000-0000-0000D9180000}"/>
    <cellStyle name="40% - uthevingsfarge 3 26 2 2" xfId="5734" xr:uid="{00000000-0005-0000-0000-0000DA180000}"/>
    <cellStyle name="40% - uthevingsfarge 3 26 2 2 2" xfId="8367" xr:uid="{00000000-0005-0000-0000-0000DB180000}"/>
    <cellStyle name="40% - uthevingsfarge 3 26 2 3" xfId="9439" xr:uid="{00000000-0005-0000-0000-0000DC180000}"/>
    <cellStyle name="40% - uthevingsfarge 3 26 3" xfId="5013" xr:uid="{00000000-0005-0000-0000-0000DD180000}"/>
    <cellStyle name="40% - uthevingsfarge 3 26 3 2" xfId="7666" xr:uid="{00000000-0005-0000-0000-0000DE180000}"/>
    <cellStyle name="40% - uthevingsfarge 3 26 4" xfId="9438" xr:uid="{00000000-0005-0000-0000-0000DF180000}"/>
    <cellStyle name="40% - uthevingsfarge 3 27" xfId="1628" xr:uid="{00000000-0005-0000-0000-0000E0180000}"/>
    <cellStyle name="40% - uthevingsfarge 3 27 2" xfId="1629" xr:uid="{00000000-0005-0000-0000-0000E1180000}"/>
    <cellStyle name="40% - uthevingsfarge 3 27 2 2" xfId="5735" xr:uid="{00000000-0005-0000-0000-0000E2180000}"/>
    <cellStyle name="40% - uthevingsfarge 3 27 2 2 2" xfId="8368" xr:uid="{00000000-0005-0000-0000-0000E3180000}"/>
    <cellStyle name="40% - uthevingsfarge 3 27 2 3" xfId="9437" xr:uid="{00000000-0005-0000-0000-0000E4180000}"/>
    <cellStyle name="40% - uthevingsfarge 3 27 3" xfId="5014" xr:uid="{00000000-0005-0000-0000-0000E5180000}"/>
    <cellStyle name="40% - uthevingsfarge 3 27 3 2" xfId="7667" xr:uid="{00000000-0005-0000-0000-0000E6180000}"/>
    <cellStyle name="40% - uthevingsfarge 3 27 4" xfId="9436" xr:uid="{00000000-0005-0000-0000-0000E7180000}"/>
    <cellStyle name="40% - uthevingsfarge 3 28" xfId="1630" xr:uid="{00000000-0005-0000-0000-0000E8180000}"/>
    <cellStyle name="40% - uthevingsfarge 3 28 2" xfId="1631" xr:uid="{00000000-0005-0000-0000-0000E9180000}"/>
    <cellStyle name="40% - uthevingsfarge 3 28 2 2" xfId="5736" xr:uid="{00000000-0005-0000-0000-0000EA180000}"/>
    <cellStyle name="40% - uthevingsfarge 3 28 2 2 2" xfId="8369" xr:uid="{00000000-0005-0000-0000-0000EB180000}"/>
    <cellStyle name="40% - uthevingsfarge 3 28 2 3" xfId="9435" xr:uid="{00000000-0005-0000-0000-0000EC180000}"/>
    <cellStyle name="40% - uthevingsfarge 3 28 3" xfId="5015" xr:uid="{00000000-0005-0000-0000-0000ED180000}"/>
    <cellStyle name="40% - uthevingsfarge 3 28 3 2" xfId="7668" xr:uid="{00000000-0005-0000-0000-0000EE180000}"/>
    <cellStyle name="40% - uthevingsfarge 3 28 4" xfId="10114" xr:uid="{00000000-0005-0000-0000-0000EF180000}"/>
    <cellStyle name="40% - uthevingsfarge 3 29" xfId="1632" xr:uid="{00000000-0005-0000-0000-0000F0180000}"/>
    <cellStyle name="40% - uthevingsfarge 3 29 2" xfId="1633" xr:uid="{00000000-0005-0000-0000-0000F1180000}"/>
    <cellStyle name="40% - uthevingsfarge 3 29 2 2" xfId="5737" xr:uid="{00000000-0005-0000-0000-0000F2180000}"/>
    <cellStyle name="40% - uthevingsfarge 3 29 2 2 2" xfId="8370" xr:uid="{00000000-0005-0000-0000-0000F3180000}"/>
    <cellStyle name="40% - uthevingsfarge 3 29 2 3" xfId="9434" xr:uid="{00000000-0005-0000-0000-0000F4180000}"/>
    <cellStyle name="40% - uthevingsfarge 3 29 3" xfId="5016" xr:uid="{00000000-0005-0000-0000-0000F5180000}"/>
    <cellStyle name="40% - uthevingsfarge 3 29 3 2" xfId="7669" xr:uid="{00000000-0005-0000-0000-0000F6180000}"/>
    <cellStyle name="40% - uthevingsfarge 3 29 4" xfId="9433" xr:uid="{00000000-0005-0000-0000-0000F7180000}"/>
    <cellStyle name="40% - uthevingsfarge 3 3" xfId="1634" xr:uid="{00000000-0005-0000-0000-0000F8180000}"/>
    <cellStyle name="40% - uthevingsfarge 3 3 2" xfId="1635" xr:uid="{00000000-0005-0000-0000-0000F9180000}"/>
    <cellStyle name="40% - uthevingsfarge 3 3 2 2" xfId="5738" xr:uid="{00000000-0005-0000-0000-0000FA180000}"/>
    <cellStyle name="40% - uthevingsfarge 3 3 2 2 2" xfId="8371" xr:uid="{00000000-0005-0000-0000-0000FB180000}"/>
    <cellStyle name="40% - uthevingsfarge 3 3 2 3" xfId="9432" xr:uid="{00000000-0005-0000-0000-0000FC180000}"/>
    <cellStyle name="40% - uthevingsfarge 3 3 3" xfId="5017" xr:uid="{00000000-0005-0000-0000-0000FD180000}"/>
    <cellStyle name="40% - uthevingsfarge 3 3 3 2" xfId="7670" xr:uid="{00000000-0005-0000-0000-0000FE180000}"/>
    <cellStyle name="40% - uthevingsfarge 3 3 4" xfId="9431" xr:uid="{00000000-0005-0000-0000-0000FF180000}"/>
    <cellStyle name="40% - uthevingsfarge 3 30" xfId="1636" xr:uid="{00000000-0005-0000-0000-000000190000}"/>
    <cellStyle name="40% - uthevingsfarge 3 30 2" xfId="1637" xr:uid="{00000000-0005-0000-0000-000001190000}"/>
    <cellStyle name="40% - uthevingsfarge 3 30 2 2" xfId="5739" xr:uid="{00000000-0005-0000-0000-000002190000}"/>
    <cellStyle name="40% - uthevingsfarge 3 30 2 2 2" xfId="8372" xr:uid="{00000000-0005-0000-0000-000003190000}"/>
    <cellStyle name="40% - uthevingsfarge 3 30 2 3" xfId="9430" xr:uid="{00000000-0005-0000-0000-000004190000}"/>
    <cellStyle name="40% - uthevingsfarge 3 30 3" xfId="5018" xr:uid="{00000000-0005-0000-0000-000005190000}"/>
    <cellStyle name="40% - uthevingsfarge 3 30 3 2" xfId="7671" xr:uid="{00000000-0005-0000-0000-000006190000}"/>
    <cellStyle name="40% - uthevingsfarge 3 30 4" xfId="9429" xr:uid="{00000000-0005-0000-0000-000007190000}"/>
    <cellStyle name="40% - uthevingsfarge 3 31" xfId="1638" xr:uid="{00000000-0005-0000-0000-000008190000}"/>
    <cellStyle name="40% - uthevingsfarge 3 31 2" xfId="1639" xr:uid="{00000000-0005-0000-0000-000009190000}"/>
    <cellStyle name="40% - uthevingsfarge 3 31 2 2" xfId="5740" xr:uid="{00000000-0005-0000-0000-00000A190000}"/>
    <cellStyle name="40% - uthevingsfarge 3 31 2 2 2" xfId="8373" xr:uid="{00000000-0005-0000-0000-00000B190000}"/>
    <cellStyle name="40% - uthevingsfarge 3 31 2 3" xfId="9428" xr:uid="{00000000-0005-0000-0000-00000C190000}"/>
    <cellStyle name="40% - uthevingsfarge 3 31 3" xfId="5019" xr:uid="{00000000-0005-0000-0000-00000D190000}"/>
    <cellStyle name="40% - uthevingsfarge 3 31 3 2" xfId="7672" xr:uid="{00000000-0005-0000-0000-00000E190000}"/>
    <cellStyle name="40% - uthevingsfarge 3 31 4" xfId="9427" xr:uid="{00000000-0005-0000-0000-00000F190000}"/>
    <cellStyle name="40% - uthevingsfarge 3 32" xfId="1640" xr:uid="{00000000-0005-0000-0000-000010190000}"/>
    <cellStyle name="40% - uthevingsfarge 3 32 2" xfId="1641" xr:uid="{00000000-0005-0000-0000-000011190000}"/>
    <cellStyle name="40% - uthevingsfarge 3 32 2 2" xfId="5741" xr:uid="{00000000-0005-0000-0000-000012190000}"/>
    <cellStyle name="40% - uthevingsfarge 3 32 2 2 2" xfId="8374" xr:uid="{00000000-0005-0000-0000-000013190000}"/>
    <cellStyle name="40% - uthevingsfarge 3 32 2 3" xfId="10191" xr:uid="{00000000-0005-0000-0000-000014190000}"/>
    <cellStyle name="40% - uthevingsfarge 3 32 3" xfId="5020" xr:uid="{00000000-0005-0000-0000-000015190000}"/>
    <cellStyle name="40% - uthevingsfarge 3 32 3 2" xfId="7673" xr:uid="{00000000-0005-0000-0000-000016190000}"/>
    <cellStyle name="40% - uthevingsfarge 3 32 4" xfId="9426" xr:uid="{00000000-0005-0000-0000-000017190000}"/>
    <cellStyle name="40% - uthevingsfarge 3 33" xfId="1642" xr:uid="{00000000-0005-0000-0000-000018190000}"/>
    <cellStyle name="40% - uthevingsfarge 3 33 2" xfId="1643" xr:uid="{00000000-0005-0000-0000-000019190000}"/>
    <cellStyle name="40% - uthevingsfarge 3 33 2 2" xfId="5742" xr:uid="{00000000-0005-0000-0000-00001A190000}"/>
    <cellStyle name="40% - uthevingsfarge 3 33 2 2 2" xfId="8375" xr:uid="{00000000-0005-0000-0000-00001B190000}"/>
    <cellStyle name="40% - uthevingsfarge 3 33 2 3" xfId="10190" xr:uid="{00000000-0005-0000-0000-00001C190000}"/>
    <cellStyle name="40% - uthevingsfarge 3 33 3" xfId="5021" xr:uid="{00000000-0005-0000-0000-00001D190000}"/>
    <cellStyle name="40% - uthevingsfarge 3 33 3 2" xfId="7674" xr:uid="{00000000-0005-0000-0000-00001E190000}"/>
    <cellStyle name="40% - uthevingsfarge 3 33 4" xfId="9425" xr:uid="{00000000-0005-0000-0000-00001F190000}"/>
    <cellStyle name="40% - uthevingsfarge 3 34" xfId="1644" xr:uid="{00000000-0005-0000-0000-000020190000}"/>
    <cellStyle name="40% - uthevingsfarge 3 34 2" xfId="1645" xr:uid="{00000000-0005-0000-0000-000021190000}"/>
    <cellStyle name="40% - uthevingsfarge 3 34 2 2" xfId="5743" xr:uid="{00000000-0005-0000-0000-000022190000}"/>
    <cellStyle name="40% - uthevingsfarge 3 34 2 2 2" xfId="8376" xr:uid="{00000000-0005-0000-0000-000023190000}"/>
    <cellStyle name="40% - uthevingsfarge 3 34 2 3" xfId="10189" xr:uid="{00000000-0005-0000-0000-000024190000}"/>
    <cellStyle name="40% - uthevingsfarge 3 34 3" xfId="5022" xr:uid="{00000000-0005-0000-0000-000025190000}"/>
    <cellStyle name="40% - uthevingsfarge 3 34 3 2" xfId="7675" xr:uid="{00000000-0005-0000-0000-000026190000}"/>
    <cellStyle name="40% - uthevingsfarge 3 34 4" xfId="9424" xr:uid="{00000000-0005-0000-0000-000027190000}"/>
    <cellStyle name="40% - uthevingsfarge 3 35" xfId="1646" xr:uid="{00000000-0005-0000-0000-000028190000}"/>
    <cellStyle name="40% - uthevingsfarge 3 35 2" xfId="1647" xr:uid="{00000000-0005-0000-0000-000029190000}"/>
    <cellStyle name="40% - uthevingsfarge 3 35 2 2" xfId="5744" xr:uid="{00000000-0005-0000-0000-00002A190000}"/>
    <cellStyle name="40% - uthevingsfarge 3 35 2 2 2" xfId="8377" xr:uid="{00000000-0005-0000-0000-00002B190000}"/>
    <cellStyle name="40% - uthevingsfarge 3 35 2 3" xfId="10188" xr:uid="{00000000-0005-0000-0000-00002C190000}"/>
    <cellStyle name="40% - uthevingsfarge 3 35 3" xfId="5023" xr:uid="{00000000-0005-0000-0000-00002D190000}"/>
    <cellStyle name="40% - uthevingsfarge 3 35 3 2" xfId="7676" xr:uid="{00000000-0005-0000-0000-00002E190000}"/>
    <cellStyle name="40% - uthevingsfarge 3 35 4" xfId="9423" xr:uid="{00000000-0005-0000-0000-00002F190000}"/>
    <cellStyle name="40% - uthevingsfarge 3 36" xfId="1648" xr:uid="{00000000-0005-0000-0000-000030190000}"/>
    <cellStyle name="40% - uthevingsfarge 3 36 2" xfId="1649" xr:uid="{00000000-0005-0000-0000-000031190000}"/>
    <cellStyle name="40% - uthevingsfarge 3 36 2 2" xfId="5745" xr:uid="{00000000-0005-0000-0000-000032190000}"/>
    <cellStyle name="40% - uthevingsfarge 3 36 2 2 2" xfId="8378" xr:uid="{00000000-0005-0000-0000-000033190000}"/>
    <cellStyle name="40% - uthevingsfarge 3 36 2 3" xfId="10187" xr:uid="{00000000-0005-0000-0000-000034190000}"/>
    <cellStyle name="40% - uthevingsfarge 3 36 3" xfId="5024" xr:uid="{00000000-0005-0000-0000-000035190000}"/>
    <cellStyle name="40% - uthevingsfarge 3 36 3 2" xfId="7677" xr:uid="{00000000-0005-0000-0000-000036190000}"/>
    <cellStyle name="40% - uthevingsfarge 3 36 4" xfId="9422" xr:uid="{00000000-0005-0000-0000-000037190000}"/>
    <cellStyle name="40% - uthevingsfarge 3 37" xfId="1650" xr:uid="{00000000-0005-0000-0000-000038190000}"/>
    <cellStyle name="40% - uthevingsfarge 3 37 2" xfId="1651" xr:uid="{00000000-0005-0000-0000-000039190000}"/>
    <cellStyle name="40% - uthevingsfarge 3 37 2 2" xfId="5746" xr:uid="{00000000-0005-0000-0000-00003A190000}"/>
    <cellStyle name="40% - uthevingsfarge 3 37 2 2 2" xfId="8379" xr:uid="{00000000-0005-0000-0000-00003B190000}"/>
    <cellStyle name="40% - uthevingsfarge 3 37 2 3" xfId="10186" xr:uid="{00000000-0005-0000-0000-00003C190000}"/>
    <cellStyle name="40% - uthevingsfarge 3 37 3" xfId="5025" xr:uid="{00000000-0005-0000-0000-00003D190000}"/>
    <cellStyle name="40% - uthevingsfarge 3 37 3 2" xfId="7678" xr:uid="{00000000-0005-0000-0000-00003E190000}"/>
    <cellStyle name="40% - uthevingsfarge 3 37 4" xfId="9421" xr:uid="{00000000-0005-0000-0000-00003F190000}"/>
    <cellStyle name="40% - uthevingsfarge 3 38" xfId="1652" xr:uid="{00000000-0005-0000-0000-000040190000}"/>
    <cellStyle name="40% - uthevingsfarge 3 38 2" xfId="1653" xr:uid="{00000000-0005-0000-0000-000041190000}"/>
    <cellStyle name="40% - uthevingsfarge 3 38 2 2" xfId="5747" xr:uid="{00000000-0005-0000-0000-000042190000}"/>
    <cellStyle name="40% - uthevingsfarge 3 38 2 2 2" xfId="8380" xr:uid="{00000000-0005-0000-0000-000043190000}"/>
    <cellStyle name="40% - uthevingsfarge 3 38 2 3" xfId="10185" xr:uid="{00000000-0005-0000-0000-000044190000}"/>
    <cellStyle name="40% - uthevingsfarge 3 38 3" xfId="5026" xr:uid="{00000000-0005-0000-0000-000045190000}"/>
    <cellStyle name="40% - uthevingsfarge 3 38 3 2" xfId="7679" xr:uid="{00000000-0005-0000-0000-000046190000}"/>
    <cellStyle name="40% - uthevingsfarge 3 38 4" xfId="9420" xr:uid="{00000000-0005-0000-0000-000047190000}"/>
    <cellStyle name="40% - uthevingsfarge 3 39" xfId="1654" xr:uid="{00000000-0005-0000-0000-000048190000}"/>
    <cellStyle name="40% - uthevingsfarge 3 39 2" xfId="1655" xr:uid="{00000000-0005-0000-0000-000049190000}"/>
    <cellStyle name="40% - uthevingsfarge 3 39 2 2" xfId="5748" xr:uid="{00000000-0005-0000-0000-00004A190000}"/>
    <cellStyle name="40% - uthevingsfarge 3 39 2 2 2" xfId="8381" xr:uid="{00000000-0005-0000-0000-00004B190000}"/>
    <cellStyle name="40% - uthevingsfarge 3 39 2 3" xfId="10184" xr:uid="{00000000-0005-0000-0000-00004C190000}"/>
    <cellStyle name="40% - uthevingsfarge 3 39 3" xfId="5027" xr:uid="{00000000-0005-0000-0000-00004D190000}"/>
    <cellStyle name="40% - uthevingsfarge 3 39 3 2" xfId="7680" xr:uid="{00000000-0005-0000-0000-00004E190000}"/>
    <cellStyle name="40% - uthevingsfarge 3 39 4" xfId="9419" xr:uid="{00000000-0005-0000-0000-00004F190000}"/>
    <cellStyle name="40% - uthevingsfarge 3 4" xfId="1656" xr:uid="{00000000-0005-0000-0000-000050190000}"/>
    <cellStyle name="40% - uthevingsfarge 3 4 2" xfId="1657" xr:uid="{00000000-0005-0000-0000-000051190000}"/>
    <cellStyle name="40% - uthevingsfarge 3 4 2 2" xfId="5749" xr:uid="{00000000-0005-0000-0000-000052190000}"/>
    <cellStyle name="40% - uthevingsfarge 3 4 2 2 2" xfId="8382" xr:uid="{00000000-0005-0000-0000-000053190000}"/>
    <cellStyle name="40% - uthevingsfarge 3 4 2 3" xfId="10183" xr:uid="{00000000-0005-0000-0000-000054190000}"/>
    <cellStyle name="40% - uthevingsfarge 3 4 3" xfId="5028" xr:uid="{00000000-0005-0000-0000-000055190000}"/>
    <cellStyle name="40% - uthevingsfarge 3 4 3 2" xfId="7681" xr:uid="{00000000-0005-0000-0000-000056190000}"/>
    <cellStyle name="40% - uthevingsfarge 3 4 4" xfId="9418" xr:uid="{00000000-0005-0000-0000-000057190000}"/>
    <cellStyle name="40% - uthevingsfarge 3 40" xfId="1658" xr:uid="{00000000-0005-0000-0000-000058190000}"/>
    <cellStyle name="40% - uthevingsfarge 3 40 2" xfId="1659" xr:uid="{00000000-0005-0000-0000-000059190000}"/>
    <cellStyle name="40% - uthevingsfarge 3 40 2 2" xfId="5750" xr:uid="{00000000-0005-0000-0000-00005A190000}"/>
    <cellStyle name="40% - uthevingsfarge 3 40 2 2 2" xfId="8383" xr:uid="{00000000-0005-0000-0000-00005B190000}"/>
    <cellStyle name="40% - uthevingsfarge 3 40 2 3" xfId="10182" xr:uid="{00000000-0005-0000-0000-00005C190000}"/>
    <cellStyle name="40% - uthevingsfarge 3 40 3" xfId="5029" xr:uid="{00000000-0005-0000-0000-00005D190000}"/>
    <cellStyle name="40% - uthevingsfarge 3 40 3 2" xfId="7682" xr:uid="{00000000-0005-0000-0000-00005E190000}"/>
    <cellStyle name="40% - uthevingsfarge 3 40 4" xfId="9417" xr:uid="{00000000-0005-0000-0000-00005F190000}"/>
    <cellStyle name="40% - uthevingsfarge 3 41" xfId="1660" xr:uid="{00000000-0005-0000-0000-000060190000}"/>
    <cellStyle name="40% - uthevingsfarge 3 41 2" xfId="1661" xr:uid="{00000000-0005-0000-0000-000061190000}"/>
    <cellStyle name="40% - uthevingsfarge 3 41 2 2" xfId="5751" xr:uid="{00000000-0005-0000-0000-000062190000}"/>
    <cellStyle name="40% - uthevingsfarge 3 41 2 2 2" xfId="8384" xr:uid="{00000000-0005-0000-0000-000063190000}"/>
    <cellStyle name="40% - uthevingsfarge 3 41 2 3" xfId="10181" xr:uid="{00000000-0005-0000-0000-000064190000}"/>
    <cellStyle name="40% - uthevingsfarge 3 41 3" xfId="5030" xr:uid="{00000000-0005-0000-0000-000065190000}"/>
    <cellStyle name="40% - uthevingsfarge 3 41 3 2" xfId="7683" xr:uid="{00000000-0005-0000-0000-000066190000}"/>
    <cellStyle name="40% - uthevingsfarge 3 41 4" xfId="9416" xr:uid="{00000000-0005-0000-0000-000067190000}"/>
    <cellStyle name="40% - uthevingsfarge 3 42" xfId="1662" xr:uid="{00000000-0005-0000-0000-000068190000}"/>
    <cellStyle name="40% - uthevingsfarge 3 42 2" xfId="1663" xr:uid="{00000000-0005-0000-0000-000069190000}"/>
    <cellStyle name="40% - uthevingsfarge 3 42 2 2" xfId="5752" xr:uid="{00000000-0005-0000-0000-00006A190000}"/>
    <cellStyle name="40% - uthevingsfarge 3 42 2 2 2" xfId="8385" xr:uid="{00000000-0005-0000-0000-00006B190000}"/>
    <cellStyle name="40% - uthevingsfarge 3 42 2 3" xfId="10180" xr:uid="{00000000-0005-0000-0000-00006C190000}"/>
    <cellStyle name="40% - uthevingsfarge 3 42 3" xfId="5031" xr:uid="{00000000-0005-0000-0000-00006D190000}"/>
    <cellStyle name="40% - uthevingsfarge 3 42 3 2" xfId="7684" xr:uid="{00000000-0005-0000-0000-00006E190000}"/>
    <cellStyle name="40% - uthevingsfarge 3 42 4" xfId="9415" xr:uid="{00000000-0005-0000-0000-00006F190000}"/>
    <cellStyle name="40% - uthevingsfarge 3 43" xfId="1664" xr:uid="{00000000-0005-0000-0000-000070190000}"/>
    <cellStyle name="40% - uthevingsfarge 3 43 2" xfId="1665" xr:uid="{00000000-0005-0000-0000-000071190000}"/>
    <cellStyle name="40% - uthevingsfarge 3 43 2 2" xfId="5753" xr:uid="{00000000-0005-0000-0000-000072190000}"/>
    <cellStyle name="40% - uthevingsfarge 3 43 2 2 2" xfId="8386" xr:uid="{00000000-0005-0000-0000-000073190000}"/>
    <cellStyle name="40% - uthevingsfarge 3 43 2 3" xfId="10179" xr:uid="{00000000-0005-0000-0000-000074190000}"/>
    <cellStyle name="40% - uthevingsfarge 3 43 3" xfId="5032" xr:uid="{00000000-0005-0000-0000-000075190000}"/>
    <cellStyle name="40% - uthevingsfarge 3 43 3 2" xfId="7685" xr:uid="{00000000-0005-0000-0000-000076190000}"/>
    <cellStyle name="40% - uthevingsfarge 3 43 4" xfId="9414" xr:uid="{00000000-0005-0000-0000-000077190000}"/>
    <cellStyle name="40% - uthevingsfarge 3 44" xfId="1666" xr:uid="{00000000-0005-0000-0000-000078190000}"/>
    <cellStyle name="40% - uthevingsfarge 3 44 2" xfId="1667" xr:uid="{00000000-0005-0000-0000-000079190000}"/>
    <cellStyle name="40% - uthevingsfarge 3 44 2 2" xfId="5754" xr:uid="{00000000-0005-0000-0000-00007A190000}"/>
    <cellStyle name="40% - uthevingsfarge 3 44 2 2 2" xfId="8387" xr:uid="{00000000-0005-0000-0000-00007B190000}"/>
    <cellStyle name="40% - uthevingsfarge 3 44 2 3" xfId="10178" xr:uid="{00000000-0005-0000-0000-00007C190000}"/>
    <cellStyle name="40% - uthevingsfarge 3 44 3" xfId="5033" xr:uid="{00000000-0005-0000-0000-00007D190000}"/>
    <cellStyle name="40% - uthevingsfarge 3 44 3 2" xfId="7686" xr:uid="{00000000-0005-0000-0000-00007E190000}"/>
    <cellStyle name="40% - uthevingsfarge 3 44 4" xfId="9413" xr:uid="{00000000-0005-0000-0000-00007F190000}"/>
    <cellStyle name="40% - uthevingsfarge 3 45" xfId="1668" xr:uid="{00000000-0005-0000-0000-000080190000}"/>
    <cellStyle name="40% - uthevingsfarge 3 45 2" xfId="1669" xr:uid="{00000000-0005-0000-0000-000081190000}"/>
    <cellStyle name="40% - uthevingsfarge 3 45 2 2" xfId="5755" xr:uid="{00000000-0005-0000-0000-000082190000}"/>
    <cellStyle name="40% - uthevingsfarge 3 45 2 2 2" xfId="8388" xr:uid="{00000000-0005-0000-0000-000083190000}"/>
    <cellStyle name="40% - uthevingsfarge 3 45 2 3" xfId="10177" xr:uid="{00000000-0005-0000-0000-000084190000}"/>
    <cellStyle name="40% - uthevingsfarge 3 45 3" xfId="5034" xr:uid="{00000000-0005-0000-0000-000085190000}"/>
    <cellStyle name="40% - uthevingsfarge 3 45 3 2" xfId="7687" xr:uid="{00000000-0005-0000-0000-000086190000}"/>
    <cellStyle name="40% - uthevingsfarge 3 45 4" xfId="9412" xr:uid="{00000000-0005-0000-0000-000087190000}"/>
    <cellStyle name="40% - uthevingsfarge 3 46" xfId="1670" xr:uid="{00000000-0005-0000-0000-000088190000}"/>
    <cellStyle name="40% - uthevingsfarge 3 46 2" xfId="1671" xr:uid="{00000000-0005-0000-0000-000089190000}"/>
    <cellStyle name="40% - uthevingsfarge 3 46 2 2" xfId="5756" xr:uid="{00000000-0005-0000-0000-00008A190000}"/>
    <cellStyle name="40% - uthevingsfarge 3 46 2 2 2" xfId="8389" xr:uid="{00000000-0005-0000-0000-00008B190000}"/>
    <cellStyle name="40% - uthevingsfarge 3 46 2 3" xfId="10176" xr:uid="{00000000-0005-0000-0000-00008C190000}"/>
    <cellStyle name="40% - uthevingsfarge 3 46 3" xfId="5035" xr:uid="{00000000-0005-0000-0000-00008D190000}"/>
    <cellStyle name="40% - uthevingsfarge 3 46 3 2" xfId="7688" xr:uid="{00000000-0005-0000-0000-00008E190000}"/>
    <cellStyle name="40% - uthevingsfarge 3 46 4" xfId="9411" xr:uid="{00000000-0005-0000-0000-00008F190000}"/>
    <cellStyle name="40% - uthevingsfarge 3 47" xfId="1672" xr:uid="{00000000-0005-0000-0000-000090190000}"/>
    <cellStyle name="40% - uthevingsfarge 3 47 2" xfId="1673" xr:uid="{00000000-0005-0000-0000-000091190000}"/>
    <cellStyle name="40% - uthevingsfarge 3 47 2 2" xfId="5757" xr:uid="{00000000-0005-0000-0000-000092190000}"/>
    <cellStyle name="40% - uthevingsfarge 3 47 2 2 2" xfId="8390" xr:uid="{00000000-0005-0000-0000-000093190000}"/>
    <cellStyle name="40% - uthevingsfarge 3 47 2 3" xfId="10175" xr:uid="{00000000-0005-0000-0000-000094190000}"/>
    <cellStyle name="40% - uthevingsfarge 3 47 3" xfId="5036" xr:uid="{00000000-0005-0000-0000-000095190000}"/>
    <cellStyle name="40% - uthevingsfarge 3 47 3 2" xfId="7689" xr:uid="{00000000-0005-0000-0000-000096190000}"/>
    <cellStyle name="40% - uthevingsfarge 3 47 4" xfId="9410" xr:uid="{00000000-0005-0000-0000-000097190000}"/>
    <cellStyle name="40% - uthevingsfarge 3 48" xfId="1674" xr:uid="{00000000-0005-0000-0000-000098190000}"/>
    <cellStyle name="40% - uthevingsfarge 3 48 2" xfId="1675" xr:uid="{00000000-0005-0000-0000-000099190000}"/>
    <cellStyle name="40% - uthevingsfarge 3 48 2 2" xfId="5758" xr:uid="{00000000-0005-0000-0000-00009A190000}"/>
    <cellStyle name="40% - uthevingsfarge 3 48 2 2 2" xfId="8391" xr:uid="{00000000-0005-0000-0000-00009B190000}"/>
    <cellStyle name="40% - uthevingsfarge 3 48 2 3" xfId="10174" xr:uid="{00000000-0005-0000-0000-00009C190000}"/>
    <cellStyle name="40% - uthevingsfarge 3 48 3" xfId="5037" xr:uid="{00000000-0005-0000-0000-00009D190000}"/>
    <cellStyle name="40% - uthevingsfarge 3 48 3 2" xfId="7690" xr:uid="{00000000-0005-0000-0000-00009E190000}"/>
    <cellStyle name="40% - uthevingsfarge 3 48 4" xfId="9409" xr:uid="{00000000-0005-0000-0000-00009F190000}"/>
    <cellStyle name="40% - uthevingsfarge 3 49" xfId="1676" xr:uid="{00000000-0005-0000-0000-0000A0190000}"/>
    <cellStyle name="40% - uthevingsfarge 3 49 2" xfId="1677" xr:uid="{00000000-0005-0000-0000-0000A1190000}"/>
    <cellStyle name="40% - uthevingsfarge 3 49 2 2" xfId="5759" xr:uid="{00000000-0005-0000-0000-0000A2190000}"/>
    <cellStyle name="40% - uthevingsfarge 3 49 2 2 2" xfId="8392" xr:uid="{00000000-0005-0000-0000-0000A3190000}"/>
    <cellStyle name="40% - uthevingsfarge 3 49 2 3" xfId="10173" xr:uid="{00000000-0005-0000-0000-0000A4190000}"/>
    <cellStyle name="40% - uthevingsfarge 3 49 3" xfId="5038" xr:uid="{00000000-0005-0000-0000-0000A5190000}"/>
    <cellStyle name="40% - uthevingsfarge 3 49 3 2" xfId="7691" xr:uid="{00000000-0005-0000-0000-0000A6190000}"/>
    <cellStyle name="40% - uthevingsfarge 3 49 4" xfId="9408" xr:uid="{00000000-0005-0000-0000-0000A7190000}"/>
    <cellStyle name="40% - uthevingsfarge 3 5" xfId="1678" xr:uid="{00000000-0005-0000-0000-0000A8190000}"/>
    <cellStyle name="40% - uthevingsfarge 3 5 2" xfId="1679" xr:uid="{00000000-0005-0000-0000-0000A9190000}"/>
    <cellStyle name="40% - uthevingsfarge 3 5 2 2" xfId="5760" xr:uid="{00000000-0005-0000-0000-0000AA190000}"/>
    <cellStyle name="40% - uthevingsfarge 3 5 2 2 2" xfId="8393" xr:uid="{00000000-0005-0000-0000-0000AB190000}"/>
    <cellStyle name="40% - uthevingsfarge 3 5 2 3" xfId="10172" xr:uid="{00000000-0005-0000-0000-0000AC190000}"/>
    <cellStyle name="40% - uthevingsfarge 3 5 3" xfId="5039" xr:uid="{00000000-0005-0000-0000-0000AD190000}"/>
    <cellStyle name="40% - uthevingsfarge 3 5 3 2" xfId="7692" xr:uid="{00000000-0005-0000-0000-0000AE190000}"/>
    <cellStyle name="40% - uthevingsfarge 3 5 4" xfId="9407" xr:uid="{00000000-0005-0000-0000-0000AF190000}"/>
    <cellStyle name="40% - uthevingsfarge 3 50" xfId="1680" xr:uid="{00000000-0005-0000-0000-0000B0190000}"/>
    <cellStyle name="40% - uthevingsfarge 3 50 2" xfId="1681" xr:uid="{00000000-0005-0000-0000-0000B1190000}"/>
    <cellStyle name="40% - uthevingsfarge 3 50 2 2" xfId="5761" xr:uid="{00000000-0005-0000-0000-0000B2190000}"/>
    <cellStyle name="40% - uthevingsfarge 3 50 2 2 2" xfId="8394" xr:uid="{00000000-0005-0000-0000-0000B3190000}"/>
    <cellStyle name="40% - uthevingsfarge 3 50 2 3" xfId="10171" xr:uid="{00000000-0005-0000-0000-0000B4190000}"/>
    <cellStyle name="40% - uthevingsfarge 3 50 3" xfId="5040" xr:uid="{00000000-0005-0000-0000-0000B5190000}"/>
    <cellStyle name="40% - uthevingsfarge 3 50 3 2" xfId="7693" xr:uid="{00000000-0005-0000-0000-0000B6190000}"/>
    <cellStyle name="40% - uthevingsfarge 3 50 4" xfId="9406" xr:uid="{00000000-0005-0000-0000-0000B7190000}"/>
    <cellStyle name="40% - uthevingsfarge 3 51" xfId="1682" xr:uid="{00000000-0005-0000-0000-0000B8190000}"/>
    <cellStyle name="40% - uthevingsfarge 3 51 2" xfId="1683" xr:uid="{00000000-0005-0000-0000-0000B9190000}"/>
    <cellStyle name="40% - uthevingsfarge 3 51 2 2" xfId="5762" xr:uid="{00000000-0005-0000-0000-0000BA190000}"/>
    <cellStyle name="40% - uthevingsfarge 3 51 2 2 2" xfId="8395" xr:uid="{00000000-0005-0000-0000-0000BB190000}"/>
    <cellStyle name="40% - uthevingsfarge 3 51 2 3" xfId="10170" xr:uid="{00000000-0005-0000-0000-0000BC190000}"/>
    <cellStyle name="40% - uthevingsfarge 3 51 3" xfId="5041" xr:uid="{00000000-0005-0000-0000-0000BD190000}"/>
    <cellStyle name="40% - uthevingsfarge 3 51 3 2" xfId="7694" xr:uid="{00000000-0005-0000-0000-0000BE190000}"/>
    <cellStyle name="40% - uthevingsfarge 3 51 4" xfId="9405" xr:uid="{00000000-0005-0000-0000-0000BF190000}"/>
    <cellStyle name="40% - uthevingsfarge 3 52" xfId="1684" xr:uid="{00000000-0005-0000-0000-0000C0190000}"/>
    <cellStyle name="40% - uthevingsfarge 3 52 2" xfId="1685" xr:uid="{00000000-0005-0000-0000-0000C1190000}"/>
    <cellStyle name="40% - uthevingsfarge 3 52 2 2" xfId="5763" xr:uid="{00000000-0005-0000-0000-0000C2190000}"/>
    <cellStyle name="40% - uthevingsfarge 3 52 2 2 2" xfId="8396" xr:uid="{00000000-0005-0000-0000-0000C3190000}"/>
    <cellStyle name="40% - uthevingsfarge 3 52 2 3" xfId="10169" xr:uid="{00000000-0005-0000-0000-0000C4190000}"/>
    <cellStyle name="40% - uthevingsfarge 3 52 3" xfId="5042" xr:uid="{00000000-0005-0000-0000-0000C5190000}"/>
    <cellStyle name="40% - uthevingsfarge 3 52 3 2" xfId="7695" xr:uid="{00000000-0005-0000-0000-0000C6190000}"/>
    <cellStyle name="40% - uthevingsfarge 3 52 4" xfId="9404" xr:uid="{00000000-0005-0000-0000-0000C7190000}"/>
    <cellStyle name="40% - uthevingsfarge 3 53" xfId="1686" xr:uid="{00000000-0005-0000-0000-0000C8190000}"/>
    <cellStyle name="40% - uthevingsfarge 3 53 2" xfId="1687" xr:uid="{00000000-0005-0000-0000-0000C9190000}"/>
    <cellStyle name="40% - uthevingsfarge 3 53 2 2" xfId="5764" xr:uid="{00000000-0005-0000-0000-0000CA190000}"/>
    <cellStyle name="40% - uthevingsfarge 3 53 2 2 2" xfId="8397" xr:uid="{00000000-0005-0000-0000-0000CB190000}"/>
    <cellStyle name="40% - uthevingsfarge 3 53 2 3" xfId="10168" xr:uid="{00000000-0005-0000-0000-0000CC190000}"/>
    <cellStyle name="40% - uthevingsfarge 3 53 3" xfId="5043" xr:uid="{00000000-0005-0000-0000-0000CD190000}"/>
    <cellStyle name="40% - uthevingsfarge 3 53 3 2" xfId="7696" xr:uid="{00000000-0005-0000-0000-0000CE190000}"/>
    <cellStyle name="40% - uthevingsfarge 3 53 4" xfId="9403" xr:uid="{00000000-0005-0000-0000-0000CF190000}"/>
    <cellStyle name="40% - uthevingsfarge 3 54" xfId="1688" xr:uid="{00000000-0005-0000-0000-0000D0190000}"/>
    <cellStyle name="40% - uthevingsfarge 3 54 2" xfId="1689" xr:uid="{00000000-0005-0000-0000-0000D1190000}"/>
    <cellStyle name="40% - uthevingsfarge 3 54 2 2" xfId="5765" xr:uid="{00000000-0005-0000-0000-0000D2190000}"/>
    <cellStyle name="40% - uthevingsfarge 3 54 2 2 2" xfId="8398" xr:uid="{00000000-0005-0000-0000-0000D3190000}"/>
    <cellStyle name="40% - uthevingsfarge 3 54 2 3" xfId="10167" xr:uid="{00000000-0005-0000-0000-0000D4190000}"/>
    <cellStyle name="40% - uthevingsfarge 3 54 3" xfId="5044" xr:uid="{00000000-0005-0000-0000-0000D5190000}"/>
    <cellStyle name="40% - uthevingsfarge 3 54 3 2" xfId="7697" xr:uid="{00000000-0005-0000-0000-0000D6190000}"/>
    <cellStyle name="40% - uthevingsfarge 3 54 4" xfId="9402" xr:uid="{00000000-0005-0000-0000-0000D7190000}"/>
    <cellStyle name="40% - uthevingsfarge 3 55" xfId="1690" xr:uid="{00000000-0005-0000-0000-0000D8190000}"/>
    <cellStyle name="40% - uthevingsfarge 3 55 2" xfId="1691" xr:uid="{00000000-0005-0000-0000-0000D9190000}"/>
    <cellStyle name="40% - uthevingsfarge 3 55 2 2" xfId="5766" xr:uid="{00000000-0005-0000-0000-0000DA190000}"/>
    <cellStyle name="40% - uthevingsfarge 3 55 2 2 2" xfId="8399" xr:uid="{00000000-0005-0000-0000-0000DB190000}"/>
    <cellStyle name="40% - uthevingsfarge 3 55 2 3" xfId="10166" xr:uid="{00000000-0005-0000-0000-0000DC190000}"/>
    <cellStyle name="40% - uthevingsfarge 3 55 3" xfId="5045" xr:uid="{00000000-0005-0000-0000-0000DD190000}"/>
    <cellStyle name="40% - uthevingsfarge 3 55 3 2" xfId="7698" xr:uid="{00000000-0005-0000-0000-0000DE190000}"/>
    <cellStyle name="40% - uthevingsfarge 3 55 4" xfId="9401" xr:uid="{00000000-0005-0000-0000-0000DF190000}"/>
    <cellStyle name="40% - uthevingsfarge 3 56" xfId="1692" xr:uid="{00000000-0005-0000-0000-0000E0190000}"/>
    <cellStyle name="40% - uthevingsfarge 3 56 2" xfId="1693" xr:uid="{00000000-0005-0000-0000-0000E1190000}"/>
    <cellStyle name="40% - uthevingsfarge 3 56 2 2" xfId="5767" xr:uid="{00000000-0005-0000-0000-0000E2190000}"/>
    <cellStyle name="40% - uthevingsfarge 3 56 2 2 2" xfId="8400" xr:uid="{00000000-0005-0000-0000-0000E3190000}"/>
    <cellStyle name="40% - uthevingsfarge 3 56 2 3" xfId="10165" xr:uid="{00000000-0005-0000-0000-0000E4190000}"/>
    <cellStyle name="40% - uthevingsfarge 3 56 3" xfId="5046" xr:uid="{00000000-0005-0000-0000-0000E5190000}"/>
    <cellStyle name="40% - uthevingsfarge 3 56 3 2" xfId="7699" xr:uid="{00000000-0005-0000-0000-0000E6190000}"/>
    <cellStyle name="40% - uthevingsfarge 3 56 4" xfId="9400" xr:uid="{00000000-0005-0000-0000-0000E7190000}"/>
    <cellStyle name="40% - uthevingsfarge 3 57" xfId="1694" xr:uid="{00000000-0005-0000-0000-0000E8190000}"/>
    <cellStyle name="40% - uthevingsfarge 3 57 2" xfId="1695" xr:uid="{00000000-0005-0000-0000-0000E9190000}"/>
    <cellStyle name="40% - uthevingsfarge 3 57 2 2" xfId="5768" xr:uid="{00000000-0005-0000-0000-0000EA190000}"/>
    <cellStyle name="40% - uthevingsfarge 3 57 2 2 2" xfId="8401" xr:uid="{00000000-0005-0000-0000-0000EB190000}"/>
    <cellStyle name="40% - uthevingsfarge 3 57 2 3" xfId="10164" xr:uid="{00000000-0005-0000-0000-0000EC190000}"/>
    <cellStyle name="40% - uthevingsfarge 3 57 3" xfId="5047" xr:uid="{00000000-0005-0000-0000-0000ED190000}"/>
    <cellStyle name="40% - uthevingsfarge 3 57 3 2" xfId="7700" xr:uid="{00000000-0005-0000-0000-0000EE190000}"/>
    <cellStyle name="40% - uthevingsfarge 3 57 4" xfId="9399" xr:uid="{00000000-0005-0000-0000-0000EF190000}"/>
    <cellStyle name="40% - uthevingsfarge 3 58" xfId="1696" xr:uid="{00000000-0005-0000-0000-0000F0190000}"/>
    <cellStyle name="40% - uthevingsfarge 3 58 2" xfId="1697" xr:uid="{00000000-0005-0000-0000-0000F1190000}"/>
    <cellStyle name="40% - uthevingsfarge 3 58 2 2" xfId="5769" xr:uid="{00000000-0005-0000-0000-0000F2190000}"/>
    <cellStyle name="40% - uthevingsfarge 3 58 2 2 2" xfId="8402" xr:uid="{00000000-0005-0000-0000-0000F3190000}"/>
    <cellStyle name="40% - uthevingsfarge 3 58 2 3" xfId="10163" xr:uid="{00000000-0005-0000-0000-0000F4190000}"/>
    <cellStyle name="40% - uthevingsfarge 3 58 3" xfId="5048" xr:uid="{00000000-0005-0000-0000-0000F5190000}"/>
    <cellStyle name="40% - uthevingsfarge 3 58 3 2" xfId="7701" xr:uid="{00000000-0005-0000-0000-0000F6190000}"/>
    <cellStyle name="40% - uthevingsfarge 3 58 4" xfId="9398" xr:uid="{00000000-0005-0000-0000-0000F7190000}"/>
    <cellStyle name="40% - uthevingsfarge 3 59" xfId="1698" xr:uid="{00000000-0005-0000-0000-0000F8190000}"/>
    <cellStyle name="40% - uthevingsfarge 3 59 2" xfId="1699" xr:uid="{00000000-0005-0000-0000-0000F9190000}"/>
    <cellStyle name="40% - uthevingsfarge 3 59 2 2" xfId="5770" xr:uid="{00000000-0005-0000-0000-0000FA190000}"/>
    <cellStyle name="40% - uthevingsfarge 3 59 2 2 2" xfId="8403" xr:uid="{00000000-0005-0000-0000-0000FB190000}"/>
    <cellStyle name="40% - uthevingsfarge 3 59 2 3" xfId="10162" xr:uid="{00000000-0005-0000-0000-0000FC190000}"/>
    <cellStyle name="40% - uthevingsfarge 3 59 3" xfId="5049" xr:uid="{00000000-0005-0000-0000-0000FD190000}"/>
    <cellStyle name="40% - uthevingsfarge 3 59 3 2" xfId="7702" xr:uid="{00000000-0005-0000-0000-0000FE190000}"/>
    <cellStyle name="40% - uthevingsfarge 3 59 4" xfId="9397" xr:uid="{00000000-0005-0000-0000-0000FF190000}"/>
    <cellStyle name="40% - uthevingsfarge 3 6" xfId="1700" xr:uid="{00000000-0005-0000-0000-0000001A0000}"/>
    <cellStyle name="40% - uthevingsfarge 3 6 2" xfId="1701" xr:uid="{00000000-0005-0000-0000-0000011A0000}"/>
    <cellStyle name="40% - uthevingsfarge 3 6 2 2" xfId="5771" xr:uid="{00000000-0005-0000-0000-0000021A0000}"/>
    <cellStyle name="40% - uthevingsfarge 3 6 2 2 2" xfId="8404" xr:uid="{00000000-0005-0000-0000-0000031A0000}"/>
    <cellStyle name="40% - uthevingsfarge 3 6 2 3" xfId="10161" xr:uid="{00000000-0005-0000-0000-0000041A0000}"/>
    <cellStyle name="40% - uthevingsfarge 3 6 3" xfId="5050" xr:uid="{00000000-0005-0000-0000-0000051A0000}"/>
    <cellStyle name="40% - uthevingsfarge 3 6 3 2" xfId="7703" xr:uid="{00000000-0005-0000-0000-0000061A0000}"/>
    <cellStyle name="40% - uthevingsfarge 3 6 4" xfId="9396" xr:uid="{00000000-0005-0000-0000-0000071A0000}"/>
    <cellStyle name="40% - uthevingsfarge 3 60" xfId="1702" xr:uid="{00000000-0005-0000-0000-0000081A0000}"/>
    <cellStyle name="40% - uthevingsfarge 3 60 2" xfId="1703" xr:uid="{00000000-0005-0000-0000-0000091A0000}"/>
    <cellStyle name="40% - uthevingsfarge 3 60 3" xfId="10547" xr:uid="{00000000-0005-0000-0000-00000A1A0000}"/>
    <cellStyle name="40% - uthevingsfarge 3 61" xfId="1704" xr:uid="{00000000-0005-0000-0000-00000B1A0000}"/>
    <cellStyle name="40% - uthevingsfarge 3 61 2" xfId="1705" xr:uid="{00000000-0005-0000-0000-00000C1A0000}"/>
    <cellStyle name="40% - uthevingsfarge 3 62" xfId="1706" xr:uid="{00000000-0005-0000-0000-00000D1A0000}"/>
    <cellStyle name="40% - uthevingsfarge 3 62 2" xfId="1707" xr:uid="{00000000-0005-0000-0000-00000E1A0000}"/>
    <cellStyle name="40% - uthevingsfarge 3 63" xfId="1708" xr:uid="{00000000-0005-0000-0000-00000F1A0000}"/>
    <cellStyle name="40% - uthevingsfarge 3 63 2" xfId="1709" xr:uid="{00000000-0005-0000-0000-0000101A0000}"/>
    <cellStyle name="40% - uthevingsfarge 3 64" xfId="1710" xr:uid="{00000000-0005-0000-0000-0000111A0000}"/>
    <cellStyle name="40% - uthevingsfarge 3 64 2" xfId="1711" xr:uid="{00000000-0005-0000-0000-0000121A0000}"/>
    <cellStyle name="40% - uthevingsfarge 3 65" xfId="1712" xr:uid="{00000000-0005-0000-0000-0000131A0000}"/>
    <cellStyle name="40% - uthevingsfarge 3 65 2" xfId="1713" xr:uid="{00000000-0005-0000-0000-0000141A0000}"/>
    <cellStyle name="40% - uthevingsfarge 3 66" xfId="1714" xr:uid="{00000000-0005-0000-0000-0000151A0000}"/>
    <cellStyle name="40% - uthevingsfarge 3 66 2" xfId="1715" xr:uid="{00000000-0005-0000-0000-0000161A0000}"/>
    <cellStyle name="40% - uthevingsfarge 3 67" xfId="1716" xr:uid="{00000000-0005-0000-0000-0000171A0000}"/>
    <cellStyle name="40% - uthevingsfarge 3 67 2" xfId="1717" xr:uid="{00000000-0005-0000-0000-0000181A0000}"/>
    <cellStyle name="40% - uthevingsfarge 3 68" xfId="1718" xr:uid="{00000000-0005-0000-0000-0000191A0000}"/>
    <cellStyle name="40% - uthevingsfarge 3 68 2" xfId="1719" xr:uid="{00000000-0005-0000-0000-00001A1A0000}"/>
    <cellStyle name="40% - uthevingsfarge 3 69" xfId="1720" xr:uid="{00000000-0005-0000-0000-00001B1A0000}"/>
    <cellStyle name="40% - uthevingsfarge 3 69 2" xfId="1721" xr:uid="{00000000-0005-0000-0000-00001C1A0000}"/>
    <cellStyle name="40% - uthevingsfarge 3 7" xfId="1722" xr:uid="{00000000-0005-0000-0000-00001D1A0000}"/>
    <cellStyle name="40% - uthevingsfarge 3 7 2" xfId="1723" xr:uid="{00000000-0005-0000-0000-00001E1A0000}"/>
    <cellStyle name="40% - uthevingsfarge 3 7 2 2" xfId="5772" xr:uid="{00000000-0005-0000-0000-00001F1A0000}"/>
    <cellStyle name="40% - uthevingsfarge 3 7 2 2 2" xfId="8405" xr:uid="{00000000-0005-0000-0000-0000201A0000}"/>
    <cellStyle name="40% - uthevingsfarge 3 7 2 3" xfId="9395" xr:uid="{00000000-0005-0000-0000-0000211A0000}"/>
    <cellStyle name="40% - uthevingsfarge 3 7 3" xfId="5051" xr:uid="{00000000-0005-0000-0000-0000221A0000}"/>
    <cellStyle name="40% - uthevingsfarge 3 7 3 2" xfId="7704" xr:uid="{00000000-0005-0000-0000-0000231A0000}"/>
    <cellStyle name="40% - uthevingsfarge 3 7 4" xfId="10546" xr:uid="{00000000-0005-0000-0000-0000241A0000}"/>
    <cellStyle name="40% - uthevingsfarge 3 70" xfId="1724" xr:uid="{00000000-0005-0000-0000-0000251A0000}"/>
    <cellStyle name="40% - uthevingsfarge 3 70 2" xfId="1725" xr:uid="{00000000-0005-0000-0000-0000261A0000}"/>
    <cellStyle name="40% - uthevingsfarge 3 71" xfId="1726" xr:uid="{00000000-0005-0000-0000-0000271A0000}"/>
    <cellStyle name="40% - uthevingsfarge 3 71 2" xfId="1727" xr:uid="{00000000-0005-0000-0000-0000281A0000}"/>
    <cellStyle name="40% - uthevingsfarge 3 72" xfId="1728" xr:uid="{00000000-0005-0000-0000-0000291A0000}"/>
    <cellStyle name="40% - uthevingsfarge 3 72 2" xfId="1729" xr:uid="{00000000-0005-0000-0000-00002A1A0000}"/>
    <cellStyle name="40% - uthevingsfarge 3 73" xfId="1730" xr:uid="{00000000-0005-0000-0000-00002B1A0000}"/>
    <cellStyle name="40% - uthevingsfarge 3 73 2" xfId="1731" xr:uid="{00000000-0005-0000-0000-00002C1A0000}"/>
    <cellStyle name="40% - uthevingsfarge 3 74" xfId="1732" xr:uid="{00000000-0005-0000-0000-00002D1A0000}"/>
    <cellStyle name="40% - uthevingsfarge 3 74 2" xfId="1733" xr:uid="{00000000-0005-0000-0000-00002E1A0000}"/>
    <cellStyle name="40% - uthevingsfarge 3 75" xfId="1734" xr:uid="{00000000-0005-0000-0000-00002F1A0000}"/>
    <cellStyle name="40% - uthevingsfarge 3 75 2" xfId="1735" xr:uid="{00000000-0005-0000-0000-0000301A0000}"/>
    <cellStyle name="40% - uthevingsfarge 3 76" xfId="1736" xr:uid="{00000000-0005-0000-0000-0000311A0000}"/>
    <cellStyle name="40% - uthevingsfarge 3 76 2" xfId="1737" xr:uid="{00000000-0005-0000-0000-0000321A0000}"/>
    <cellStyle name="40% - uthevingsfarge 3 77" xfId="1738" xr:uid="{00000000-0005-0000-0000-0000331A0000}"/>
    <cellStyle name="40% - uthevingsfarge 3 78" xfId="1739" xr:uid="{00000000-0005-0000-0000-0000341A0000}"/>
    <cellStyle name="40% - uthevingsfarge 3 79" xfId="1740" xr:uid="{00000000-0005-0000-0000-0000351A0000}"/>
    <cellStyle name="40% - uthevingsfarge 3 8" xfId="1741" xr:uid="{00000000-0005-0000-0000-0000361A0000}"/>
    <cellStyle name="40% - uthevingsfarge 3 8 2" xfId="1742" xr:uid="{00000000-0005-0000-0000-0000371A0000}"/>
    <cellStyle name="40% - uthevingsfarge 3 8 2 2" xfId="5773" xr:uid="{00000000-0005-0000-0000-0000381A0000}"/>
    <cellStyle name="40% - uthevingsfarge 3 8 2 2 2" xfId="8406" xr:uid="{00000000-0005-0000-0000-0000391A0000}"/>
    <cellStyle name="40% - uthevingsfarge 3 8 2 3" xfId="9394" xr:uid="{00000000-0005-0000-0000-00003A1A0000}"/>
    <cellStyle name="40% - uthevingsfarge 3 8 3" xfId="5052" xr:uid="{00000000-0005-0000-0000-00003B1A0000}"/>
    <cellStyle name="40% - uthevingsfarge 3 8 3 2" xfId="7705" xr:uid="{00000000-0005-0000-0000-00003C1A0000}"/>
    <cellStyle name="40% - uthevingsfarge 3 8 4" xfId="10545" xr:uid="{00000000-0005-0000-0000-00003D1A0000}"/>
    <cellStyle name="40% - uthevingsfarge 3 80" xfId="1743" xr:uid="{00000000-0005-0000-0000-00003E1A0000}"/>
    <cellStyle name="40% - uthevingsfarge 3 81" xfId="1744" xr:uid="{00000000-0005-0000-0000-00003F1A0000}"/>
    <cellStyle name="40% - uthevingsfarge 3 82" xfId="1745" xr:uid="{00000000-0005-0000-0000-0000401A0000}"/>
    <cellStyle name="40% - uthevingsfarge 3 83" xfId="1746" xr:uid="{00000000-0005-0000-0000-0000411A0000}"/>
    <cellStyle name="40% - uthevingsfarge 3 84" xfId="1747" xr:uid="{00000000-0005-0000-0000-0000421A0000}"/>
    <cellStyle name="40% - uthevingsfarge 3 85" xfId="1748" xr:uid="{00000000-0005-0000-0000-0000431A0000}"/>
    <cellStyle name="40% - uthevingsfarge 3 86" xfId="1749" xr:uid="{00000000-0005-0000-0000-0000441A0000}"/>
    <cellStyle name="40% - uthevingsfarge 3 87" xfId="1750" xr:uid="{00000000-0005-0000-0000-0000451A0000}"/>
    <cellStyle name="40% - uthevingsfarge 3 88" xfId="1751" xr:uid="{00000000-0005-0000-0000-0000461A0000}"/>
    <cellStyle name="40% - uthevingsfarge 3 89" xfId="1752" xr:uid="{00000000-0005-0000-0000-0000471A0000}"/>
    <cellStyle name="40% - uthevingsfarge 3 9" xfId="1753" xr:uid="{00000000-0005-0000-0000-0000481A0000}"/>
    <cellStyle name="40% - uthevingsfarge 3 9 2" xfId="1754" xr:uid="{00000000-0005-0000-0000-0000491A0000}"/>
    <cellStyle name="40% - uthevingsfarge 3 9 2 2" xfId="5774" xr:uid="{00000000-0005-0000-0000-00004A1A0000}"/>
    <cellStyle name="40% - uthevingsfarge 3 9 2 2 2" xfId="8407" xr:uid="{00000000-0005-0000-0000-00004B1A0000}"/>
    <cellStyle name="40% - uthevingsfarge 3 9 2 3" xfId="9393" xr:uid="{00000000-0005-0000-0000-00004C1A0000}"/>
    <cellStyle name="40% - uthevingsfarge 3 9 3" xfId="5053" xr:uid="{00000000-0005-0000-0000-00004D1A0000}"/>
    <cellStyle name="40% - uthevingsfarge 3 9 3 2" xfId="7706" xr:uid="{00000000-0005-0000-0000-00004E1A0000}"/>
    <cellStyle name="40% - uthevingsfarge 3 9 4" xfId="10544" xr:uid="{00000000-0005-0000-0000-00004F1A0000}"/>
    <cellStyle name="40% - uthevingsfarge 3 90" xfId="1755" xr:uid="{00000000-0005-0000-0000-0000501A0000}"/>
    <cellStyle name="40% - uthevingsfarge 3 90 2" xfId="2899" xr:uid="{00000000-0005-0000-0000-0000511A0000}"/>
    <cellStyle name="40% - uthevingsfarge 3 90 2 2" xfId="3359" xr:uid="{00000000-0005-0000-0000-0000521A0000}"/>
    <cellStyle name="40% - uthevingsfarge 3 90 2 2 2" xfId="6944" xr:uid="{00000000-0005-0000-0000-0000531A0000}"/>
    <cellStyle name="40% - uthevingsfarge 3 90 2 3" xfId="4100" xr:uid="{00000000-0005-0000-0000-0000541A0000}"/>
    <cellStyle name="40% - uthevingsfarge 3 90 2 4" xfId="6472" xr:uid="{00000000-0005-0000-0000-0000551A0000}"/>
    <cellStyle name="40% - uthevingsfarge 3 90 2 5" xfId="8944" xr:uid="{00000000-0005-0000-0000-0000561A0000}"/>
    <cellStyle name="40% - uthevingsfarge 3 90 3" xfId="3358" xr:uid="{00000000-0005-0000-0000-0000571A0000}"/>
    <cellStyle name="40% - uthevingsfarge 3 90 3 2" xfId="6943" xr:uid="{00000000-0005-0000-0000-0000581A0000}"/>
    <cellStyle name="40% - uthevingsfarge 3 90 4" xfId="3848" xr:uid="{00000000-0005-0000-0000-0000591A0000}"/>
    <cellStyle name="40% - uthevingsfarge 3 90 5" xfId="6187" xr:uid="{00000000-0005-0000-0000-00005A1A0000}"/>
    <cellStyle name="40% - uthevingsfarge 3 90 6" xfId="8943" xr:uid="{00000000-0005-0000-0000-00005B1A0000}"/>
    <cellStyle name="40% - uthevingsfarge 3 91" xfId="1756" xr:uid="{00000000-0005-0000-0000-00005C1A0000}"/>
    <cellStyle name="40% - uthevingsfarge 3 91 2" xfId="2900" xr:uid="{00000000-0005-0000-0000-00005D1A0000}"/>
    <cellStyle name="40% - uthevingsfarge 3 91 2 2" xfId="3361" xr:uid="{00000000-0005-0000-0000-00005E1A0000}"/>
    <cellStyle name="40% - uthevingsfarge 3 91 2 2 2" xfId="6946" xr:uid="{00000000-0005-0000-0000-00005F1A0000}"/>
    <cellStyle name="40% - uthevingsfarge 3 91 2 3" xfId="4101" xr:uid="{00000000-0005-0000-0000-0000601A0000}"/>
    <cellStyle name="40% - uthevingsfarge 3 91 2 4" xfId="6473" xr:uid="{00000000-0005-0000-0000-0000611A0000}"/>
    <cellStyle name="40% - uthevingsfarge 3 91 2 5" xfId="8946" xr:uid="{00000000-0005-0000-0000-0000621A0000}"/>
    <cellStyle name="40% - uthevingsfarge 3 91 3" xfId="3360" xr:uid="{00000000-0005-0000-0000-0000631A0000}"/>
    <cellStyle name="40% - uthevingsfarge 3 91 3 2" xfId="6945" xr:uid="{00000000-0005-0000-0000-0000641A0000}"/>
    <cellStyle name="40% - uthevingsfarge 3 91 4" xfId="3847" xr:uid="{00000000-0005-0000-0000-0000651A0000}"/>
    <cellStyle name="40% - uthevingsfarge 3 91 5" xfId="6188" xr:uid="{00000000-0005-0000-0000-0000661A0000}"/>
    <cellStyle name="40% - uthevingsfarge 3 91 6" xfId="8945" xr:uid="{00000000-0005-0000-0000-0000671A0000}"/>
    <cellStyle name="40% - uthevingsfarge 3 92" xfId="1757" xr:uid="{00000000-0005-0000-0000-0000681A0000}"/>
    <cellStyle name="40% - uthevingsfarge 3 92 2" xfId="2901" xr:uid="{00000000-0005-0000-0000-0000691A0000}"/>
    <cellStyle name="40% - uthevingsfarge 3 92 2 2" xfId="3363" xr:uid="{00000000-0005-0000-0000-00006A1A0000}"/>
    <cellStyle name="40% - uthevingsfarge 3 92 2 2 2" xfId="6948" xr:uid="{00000000-0005-0000-0000-00006B1A0000}"/>
    <cellStyle name="40% - uthevingsfarge 3 92 2 3" xfId="4024" xr:uid="{00000000-0005-0000-0000-00006C1A0000}"/>
    <cellStyle name="40% - uthevingsfarge 3 92 2 4" xfId="6474" xr:uid="{00000000-0005-0000-0000-00006D1A0000}"/>
    <cellStyle name="40% - uthevingsfarge 3 92 2 5" xfId="8948" xr:uid="{00000000-0005-0000-0000-00006E1A0000}"/>
    <cellStyle name="40% - uthevingsfarge 3 92 3" xfId="3362" xr:uid="{00000000-0005-0000-0000-00006F1A0000}"/>
    <cellStyle name="40% - uthevingsfarge 3 92 3 2" xfId="6947" xr:uid="{00000000-0005-0000-0000-0000701A0000}"/>
    <cellStyle name="40% - uthevingsfarge 3 92 4" xfId="3846" xr:uid="{00000000-0005-0000-0000-0000711A0000}"/>
    <cellStyle name="40% - uthevingsfarge 3 92 5" xfId="6189" xr:uid="{00000000-0005-0000-0000-0000721A0000}"/>
    <cellStyle name="40% - uthevingsfarge 3 92 6" xfId="8947" xr:uid="{00000000-0005-0000-0000-0000731A0000}"/>
    <cellStyle name="40% - uthevingsfarge 3 93" xfId="1758" xr:uid="{00000000-0005-0000-0000-0000741A0000}"/>
    <cellStyle name="40% - uthevingsfarge 3 93 2" xfId="2902" xr:uid="{00000000-0005-0000-0000-0000751A0000}"/>
    <cellStyle name="40% - uthevingsfarge 3 93 2 2" xfId="3365" xr:uid="{00000000-0005-0000-0000-0000761A0000}"/>
    <cellStyle name="40% - uthevingsfarge 3 93 2 2 2" xfId="6950" xr:uid="{00000000-0005-0000-0000-0000771A0000}"/>
    <cellStyle name="40% - uthevingsfarge 3 93 2 3" xfId="3714" xr:uid="{00000000-0005-0000-0000-0000781A0000}"/>
    <cellStyle name="40% - uthevingsfarge 3 93 2 4" xfId="6475" xr:uid="{00000000-0005-0000-0000-0000791A0000}"/>
    <cellStyle name="40% - uthevingsfarge 3 93 2 5" xfId="8950" xr:uid="{00000000-0005-0000-0000-00007A1A0000}"/>
    <cellStyle name="40% - uthevingsfarge 3 93 3" xfId="3364" xr:uid="{00000000-0005-0000-0000-00007B1A0000}"/>
    <cellStyle name="40% - uthevingsfarge 3 93 3 2" xfId="6949" xr:uid="{00000000-0005-0000-0000-00007C1A0000}"/>
    <cellStyle name="40% - uthevingsfarge 3 93 4" xfId="3845" xr:uid="{00000000-0005-0000-0000-00007D1A0000}"/>
    <cellStyle name="40% - uthevingsfarge 3 93 5" xfId="6190" xr:uid="{00000000-0005-0000-0000-00007E1A0000}"/>
    <cellStyle name="40% - uthevingsfarge 3 93 6" xfId="8949" xr:uid="{00000000-0005-0000-0000-00007F1A0000}"/>
    <cellStyle name="40% - uthevingsfarge 3 94" xfId="1759" xr:uid="{00000000-0005-0000-0000-0000801A0000}"/>
    <cellStyle name="40% - uthevingsfarge 3 94 2" xfId="2903" xr:uid="{00000000-0005-0000-0000-0000811A0000}"/>
    <cellStyle name="40% - uthevingsfarge 3 94 2 2" xfId="3367" xr:uid="{00000000-0005-0000-0000-0000821A0000}"/>
    <cellStyle name="40% - uthevingsfarge 3 94 2 2 2" xfId="6952" xr:uid="{00000000-0005-0000-0000-0000831A0000}"/>
    <cellStyle name="40% - uthevingsfarge 3 94 2 3" xfId="4098" xr:uid="{00000000-0005-0000-0000-0000841A0000}"/>
    <cellStyle name="40% - uthevingsfarge 3 94 2 4" xfId="6476" xr:uid="{00000000-0005-0000-0000-0000851A0000}"/>
    <cellStyle name="40% - uthevingsfarge 3 94 2 5" xfId="8952" xr:uid="{00000000-0005-0000-0000-0000861A0000}"/>
    <cellStyle name="40% - uthevingsfarge 3 94 3" xfId="3366" xr:uid="{00000000-0005-0000-0000-0000871A0000}"/>
    <cellStyle name="40% - uthevingsfarge 3 94 3 2" xfId="6951" xr:uid="{00000000-0005-0000-0000-0000881A0000}"/>
    <cellStyle name="40% - uthevingsfarge 3 94 4" xfId="3844" xr:uid="{00000000-0005-0000-0000-0000891A0000}"/>
    <cellStyle name="40% - uthevingsfarge 3 94 5" xfId="6191" xr:uid="{00000000-0005-0000-0000-00008A1A0000}"/>
    <cellStyle name="40% - uthevingsfarge 3 94 6" xfId="8951" xr:uid="{00000000-0005-0000-0000-00008B1A0000}"/>
    <cellStyle name="40% - uthevingsfarge 3 95" xfId="1760" xr:uid="{00000000-0005-0000-0000-00008C1A0000}"/>
    <cellStyle name="40% - uthevingsfarge 3 95 2" xfId="2904" xr:uid="{00000000-0005-0000-0000-00008D1A0000}"/>
    <cellStyle name="40% - uthevingsfarge 3 95 2 2" xfId="3369" xr:uid="{00000000-0005-0000-0000-00008E1A0000}"/>
    <cellStyle name="40% - uthevingsfarge 3 95 2 2 2" xfId="6954" xr:uid="{00000000-0005-0000-0000-00008F1A0000}"/>
    <cellStyle name="40% - uthevingsfarge 3 95 2 3" xfId="4099" xr:uid="{00000000-0005-0000-0000-0000901A0000}"/>
    <cellStyle name="40% - uthevingsfarge 3 95 2 4" xfId="6477" xr:uid="{00000000-0005-0000-0000-0000911A0000}"/>
    <cellStyle name="40% - uthevingsfarge 3 95 2 5" xfId="8954" xr:uid="{00000000-0005-0000-0000-0000921A0000}"/>
    <cellStyle name="40% - uthevingsfarge 3 95 3" xfId="3368" xr:uid="{00000000-0005-0000-0000-0000931A0000}"/>
    <cellStyle name="40% - uthevingsfarge 3 95 3 2" xfId="6953" xr:uid="{00000000-0005-0000-0000-0000941A0000}"/>
    <cellStyle name="40% - uthevingsfarge 3 95 4" xfId="3843" xr:uid="{00000000-0005-0000-0000-0000951A0000}"/>
    <cellStyle name="40% - uthevingsfarge 3 95 5" xfId="6192" xr:uid="{00000000-0005-0000-0000-0000961A0000}"/>
    <cellStyle name="40% - uthevingsfarge 3 95 6" xfId="8953" xr:uid="{00000000-0005-0000-0000-0000971A0000}"/>
    <cellStyle name="40% - uthevingsfarge 3 96" xfId="1761" xr:uid="{00000000-0005-0000-0000-0000981A0000}"/>
    <cellStyle name="40% - uthevingsfarge 3 96 2" xfId="2905" xr:uid="{00000000-0005-0000-0000-0000991A0000}"/>
    <cellStyle name="40% - uthevingsfarge 3 96 2 2" xfId="3371" xr:uid="{00000000-0005-0000-0000-00009A1A0000}"/>
    <cellStyle name="40% - uthevingsfarge 3 96 2 2 2" xfId="6956" xr:uid="{00000000-0005-0000-0000-00009B1A0000}"/>
    <cellStyle name="40% - uthevingsfarge 3 96 2 3" xfId="4023" xr:uid="{00000000-0005-0000-0000-00009C1A0000}"/>
    <cellStyle name="40% - uthevingsfarge 3 96 2 4" xfId="6478" xr:uid="{00000000-0005-0000-0000-00009D1A0000}"/>
    <cellStyle name="40% - uthevingsfarge 3 96 2 5" xfId="8956" xr:uid="{00000000-0005-0000-0000-00009E1A0000}"/>
    <cellStyle name="40% - uthevingsfarge 3 96 3" xfId="3370" xr:uid="{00000000-0005-0000-0000-00009F1A0000}"/>
    <cellStyle name="40% - uthevingsfarge 3 96 3 2" xfId="6955" xr:uid="{00000000-0005-0000-0000-0000A01A0000}"/>
    <cellStyle name="40% - uthevingsfarge 3 96 4" xfId="3842" xr:uid="{00000000-0005-0000-0000-0000A11A0000}"/>
    <cellStyle name="40% - uthevingsfarge 3 96 5" xfId="6193" xr:uid="{00000000-0005-0000-0000-0000A21A0000}"/>
    <cellStyle name="40% - uthevingsfarge 3 96 6" xfId="8955" xr:uid="{00000000-0005-0000-0000-0000A31A0000}"/>
    <cellStyle name="40% - uthevingsfarge 3 97" xfId="1762" xr:uid="{00000000-0005-0000-0000-0000A41A0000}"/>
    <cellStyle name="40% - uthevingsfarge 3 97 2" xfId="2906" xr:uid="{00000000-0005-0000-0000-0000A51A0000}"/>
    <cellStyle name="40% - uthevingsfarge 3 97 2 2" xfId="3373" xr:uid="{00000000-0005-0000-0000-0000A61A0000}"/>
    <cellStyle name="40% - uthevingsfarge 3 97 2 2 2" xfId="6958" xr:uid="{00000000-0005-0000-0000-0000A71A0000}"/>
    <cellStyle name="40% - uthevingsfarge 3 97 2 3" xfId="3713" xr:uid="{00000000-0005-0000-0000-0000A81A0000}"/>
    <cellStyle name="40% - uthevingsfarge 3 97 2 4" xfId="6479" xr:uid="{00000000-0005-0000-0000-0000A91A0000}"/>
    <cellStyle name="40% - uthevingsfarge 3 97 2 5" xfId="8958" xr:uid="{00000000-0005-0000-0000-0000AA1A0000}"/>
    <cellStyle name="40% - uthevingsfarge 3 97 3" xfId="3372" xr:uid="{00000000-0005-0000-0000-0000AB1A0000}"/>
    <cellStyle name="40% - uthevingsfarge 3 97 3 2" xfId="6957" xr:uid="{00000000-0005-0000-0000-0000AC1A0000}"/>
    <cellStyle name="40% - uthevingsfarge 3 97 4" xfId="3841" xr:uid="{00000000-0005-0000-0000-0000AD1A0000}"/>
    <cellStyle name="40% - uthevingsfarge 3 97 5" xfId="6194" xr:uid="{00000000-0005-0000-0000-0000AE1A0000}"/>
    <cellStyle name="40% - uthevingsfarge 3 97 6" xfId="8957" xr:uid="{00000000-0005-0000-0000-0000AF1A0000}"/>
    <cellStyle name="40% - uthevingsfarge 3 98" xfId="1763" xr:uid="{00000000-0005-0000-0000-0000B01A0000}"/>
    <cellStyle name="40% - uthevingsfarge 3 98 2" xfId="2907" xr:uid="{00000000-0005-0000-0000-0000B11A0000}"/>
    <cellStyle name="40% - uthevingsfarge 3 98 2 2" xfId="3375" xr:uid="{00000000-0005-0000-0000-0000B21A0000}"/>
    <cellStyle name="40% - uthevingsfarge 3 98 2 2 2" xfId="6960" xr:uid="{00000000-0005-0000-0000-0000B31A0000}"/>
    <cellStyle name="40% - uthevingsfarge 3 98 2 3" xfId="4096" xr:uid="{00000000-0005-0000-0000-0000B41A0000}"/>
    <cellStyle name="40% - uthevingsfarge 3 98 2 4" xfId="6480" xr:uid="{00000000-0005-0000-0000-0000B51A0000}"/>
    <cellStyle name="40% - uthevingsfarge 3 98 2 5" xfId="8960" xr:uid="{00000000-0005-0000-0000-0000B61A0000}"/>
    <cellStyle name="40% - uthevingsfarge 3 98 3" xfId="3374" xr:uid="{00000000-0005-0000-0000-0000B71A0000}"/>
    <cellStyle name="40% - uthevingsfarge 3 98 3 2" xfId="6959" xr:uid="{00000000-0005-0000-0000-0000B81A0000}"/>
    <cellStyle name="40% - uthevingsfarge 3 98 4" xfId="3840" xr:uid="{00000000-0005-0000-0000-0000B91A0000}"/>
    <cellStyle name="40% - uthevingsfarge 3 98 5" xfId="6195" xr:uid="{00000000-0005-0000-0000-0000BA1A0000}"/>
    <cellStyle name="40% - uthevingsfarge 3 98 6" xfId="8959" xr:uid="{00000000-0005-0000-0000-0000BB1A0000}"/>
    <cellStyle name="40% - uthevingsfarge 3 99" xfId="1764" xr:uid="{00000000-0005-0000-0000-0000BC1A0000}"/>
    <cellStyle name="40% - uthevingsfarge 3 99 2" xfId="2908" xr:uid="{00000000-0005-0000-0000-0000BD1A0000}"/>
    <cellStyle name="40% - uthevingsfarge 3 99 2 2" xfId="3377" xr:uid="{00000000-0005-0000-0000-0000BE1A0000}"/>
    <cellStyle name="40% - uthevingsfarge 3 99 2 2 2" xfId="6962" xr:uid="{00000000-0005-0000-0000-0000BF1A0000}"/>
    <cellStyle name="40% - uthevingsfarge 3 99 2 3" xfId="4097" xr:uid="{00000000-0005-0000-0000-0000C01A0000}"/>
    <cellStyle name="40% - uthevingsfarge 3 99 2 4" xfId="6481" xr:uid="{00000000-0005-0000-0000-0000C11A0000}"/>
    <cellStyle name="40% - uthevingsfarge 3 99 2 5" xfId="8962" xr:uid="{00000000-0005-0000-0000-0000C21A0000}"/>
    <cellStyle name="40% - uthevingsfarge 3 99 3" xfId="3376" xr:uid="{00000000-0005-0000-0000-0000C31A0000}"/>
    <cellStyle name="40% - uthevingsfarge 3 99 3 2" xfId="6961" xr:uid="{00000000-0005-0000-0000-0000C41A0000}"/>
    <cellStyle name="40% - uthevingsfarge 3 99 4" xfId="3839" xr:uid="{00000000-0005-0000-0000-0000C51A0000}"/>
    <cellStyle name="40% - uthevingsfarge 3 99 5" xfId="6196" xr:uid="{00000000-0005-0000-0000-0000C61A0000}"/>
    <cellStyle name="40% - uthevingsfarge 3 99 6" xfId="8961" xr:uid="{00000000-0005-0000-0000-0000C71A0000}"/>
    <cellStyle name="40% - uthevingsfarge 4 10" xfId="1765" xr:uid="{00000000-0005-0000-0000-0000C81A0000}"/>
    <cellStyle name="40% - uthevingsfarge 4 10 2" xfId="1766" xr:uid="{00000000-0005-0000-0000-0000C91A0000}"/>
    <cellStyle name="40% - uthevingsfarge 4 10 2 2" xfId="5775" xr:uid="{00000000-0005-0000-0000-0000CA1A0000}"/>
    <cellStyle name="40% - uthevingsfarge 4 10 2 2 2" xfId="8408" xr:uid="{00000000-0005-0000-0000-0000CB1A0000}"/>
    <cellStyle name="40% - uthevingsfarge 4 10 2 3" xfId="9392" xr:uid="{00000000-0005-0000-0000-0000CC1A0000}"/>
    <cellStyle name="40% - uthevingsfarge 4 10 3" xfId="5054" xr:uid="{00000000-0005-0000-0000-0000CD1A0000}"/>
    <cellStyle name="40% - uthevingsfarge 4 10 3 2" xfId="7707" xr:uid="{00000000-0005-0000-0000-0000CE1A0000}"/>
    <cellStyle name="40% - uthevingsfarge 4 10 4" xfId="10543" xr:uid="{00000000-0005-0000-0000-0000CF1A0000}"/>
    <cellStyle name="40% - uthevingsfarge 4 100" xfId="1767" xr:uid="{00000000-0005-0000-0000-0000D01A0000}"/>
    <cellStyle name="40% - uthevingsfarge 4 100 2" xfId="2909" xr:uid="{00000000-0005-0000-0000-0000D11A0000}"/>
    <cellStyle name="40% - uthevingsfarge 4 100 2 2" xfId="3379" xr:uid="{00000000-0005-0000-0000-0000D21A0000}"/>
    <cellStyle name="40% - uthevingsfarge 4 100 2 2 2" xfId="6964" xr:uid="{00000000-0005-0000-0000-0000D31A0000}"/>
    <cellStyle name="40% - uthevingsfarge 4 100 2 3" xfId="4022" xr:uid="{00000000-0005-0000-0000-0000D41A0000}"/>
    <cellStyle name="40% - uthevingsfarge 4 100 2 4" xfId="6482" xr:uid="{00000000-0005-0000-0000-0000D51A0000}"/>
    <cellStyle name="40% - uthevingsfarge 4 100 2 5" xfId="8964" xr:uid="{00000000-0005-0000-0000-0000D61A0000}"/>
    <cellStyle name="40% - uthevingsfarge 4 100 3" xfId="3378" xr:uid="{00000000-0005-0000-0000-0000D71A0000}"/>
    <cellStyle name="40% - uthevingsfarge 4 100 3 2" xfId="6963" xr:uid="{00000000-0005-0000-0000-0000D81A0000}"/>
    <cellStyle name="40% - uthevingsfarge 4 100 4" xfId="3838" xr:uid="{00000000-0005-0000-0000-0000D91A0000}"/>
    <cellStyle name="40% - uthevingsfarge 4 100 5" xfId="6197" xr:uid="{00000000-0005-0000-0000-0000DA1A0000}"/>
    <cellStyle name="40% - uthevingsfarge 4 100 6" xfId="8963" xr:uid="{00000000-0005-0000-0000-0000DB1A0000}"/>
    <cellStyle name="40% - uthevingsfarge 4 101" xfId="1768" xr:uid="{00000000-0005-0000-0000-0000DC1A0000}"/>
    <cellStyle name="40% - uthevingsfarge 4 101 2" xfId="2910" xr:uid="{00000000-0005-0000-0000-0000DD1A0000}"/>
    <cellStyle name="40% - uthevingsfarge 4 101 2 2" xfId="3381" xr:uid="{00000000-0005-0000-0000-0000DE1A0000}"/>
    <cellStyle name="40% - uthevingsfarge 4 101 2 2 2" xfId="6966" xr:uid="{00000000-0005-0000-0000-0000DF1A0000}"/>
    <cellStyle name="40% - uthevingsfarge 4 101 2 3" xfId="3712" xr:uid="{00000000-0005-0000-0000-0000E01A0000}"/>
    <cellStyle name="40% - uthevingsfarge 4 101 2 4" xfId="6483" xr:uid="{00000000-0005-0000-0000-0000E11A0000}"/>
    <cellStyle name="40% - uthevingsfarge 4 101 2 5" xfId="8966" xr:uid="{00000000-0005-0000-0000-0000E21A0000}"/>
    <cellStyle name="40% - uthevingsfarge 4 101 3" xfId="3380" xr:uid="{00000000-0005-0000-0000-0000E31A0000}"/>
    <cellStyle name="40% - uthevingsfarge 4 101 3 2" xfId="6965" xr:uid="{00000000-0005-0000-0000-0000E41A0000}"/>
    <cellStyle name="40% - uthevingsfarge 4 101 4" xfId="3837" xr:uid="{00000000-0005-0000-0000-0000E51A0000}"/>
    <cellStyle name="40% - uthevingsfarge 4 101 5" xfId="6198" xr:uid="{00000000-0005-0000-0000-0000E61A0000}"/>
    <cellStyle name="40% - uthevingsfarge 4 101 6" xfId="8965" xr:uid="{00000000-0005-0000-0000-0000E71A0000}"/>
    <cellStyle name="40% - uthevingsfarge 4 102" xfId="1769" xr:uid="{00000000-0005-0000-0000-0000E81A0000}"/>
    <cellStyle name="40% - uthevingsfarge 4 102 2" xfId="2911" xr:uid="{00000000-0005-0000-0000-0000E91A0000}"/>
    <cellStyle name="40% - uthevingsfarge 4 102 2 2" xfId="3383" xr:uid="{00000000-0005-0000-0000-0000EA1A0000}"/>
    <cellStyle name="40% - uthevingsfarge 4 102 2 2 2" xfId="6968" xr:uid="{00000000-0005-0000-0000-0000EB1A0000}"/>
    <cellStyle name="40% - uthevingsfarge 4 102 2 3" xfId="3711" xr:uid="{00000000-0005-0000-0000-0000EC1A0000}"/>
    <cellStyle name="40% - uthevingsfarge 4 102 2 4" xfId="6484" xr:uid="{00000000-0005-0000-0000-0000ED1A0000}"/>
    <cellStyle name="40% - uthevingsfarge 4 102 2 5" xfId="8968" xr:uid="{00000000-0005-0000-0000-0000EE1A0000}"/>
    <cellStyle name="40% - uthevingsfarge 4 102 3" xfId="3382" xr:uid="{00000000-0005-0000-0000-0000EF1A0000}"/>
    <cellStyle name="40% - uthevingsfarge 4 102 3 2" xfId="6967" xr:uid="{00000000-0005-0000-0000-0000F01A0000}"/>
    <cellStyle name="40% - uthevingsfarge 4 102 4" xfId="3836" xr:uid="{00000000-0005-0000-0000-0000F11A0000}"/>
    <cellStyle name="40% - uthevingsfarge 4 102 5" xfId="6199" xr:uid="{00000000-0005-0000-0000-0000F21A0000}"/>
    <cellStyle name="40% - uthevingsfarge 4 102 6" xfId="8967" xr:uid="{00000000-0005-0000-0000-0000F31A0000}"/>
    <cellStyle name="40% - uthevingsfarge 4 103" xfId="1770" xr:uid="{00000000-0005-0000-0000-0000F41A0000}"/>
    <cellStyle name="40% - uthevingsfarge 4 103 2" xfId="2912" xr:uid="{00000000-0005-0000-0000-0000F51A0000}"/>
    <cellStyle name="40% - uthevingsfarge 4 103 2 2" xfId="3385" xr:uid="{00000000-0005-0000-0000-0000F61A0000}"/>
    <cellStyle name="40% - uthevingsfarge 4 103 2 2 2" xfId="6970" xr:uid="{00000000-0005-0000-0000-0000F71A0000}"/>
    <cellStyle name="40% - uthevingsfarge 4 103 2 3" xfId="3710" xr:uid="{00000000-0005-0000-0000-0000F81A0000}"/>
    <cellStyle name="40% - uthevingsfarge 4 103 2 4" xfId="6485" xr:uid="{00000000-0005-0000-0000-0000F91A0000}"/>
    <cellStyle name="40% - uthevingsfarge 4 103 2 5" xfId="8970" xr:uid="{00000000-0005-0000-0000-0000FA1A0000}"/>
    <cellStyle name="40% - uthevingsfarge 4 103 3" xfId="3384" xr:uid="{00000000-0005-0000-0000-0000FB1A0000}"/>
    <cellStyle name="40% - uthevingsfarge 4 103 3 2" xfId="6969" xr:uid="{00000000-0005-0000-0000-0000FC1A0000}"/>
    <cellStyle name="40% - uthevingsfarge 4 103 4" xfId="3835" xr:uid="{00000000-0005-0000-0000-0000FD1A0000}"/>
    <cellStyle name="40% - uthevingsfarge 4 103 5" xfId="6200" xr:uid="{00000000-0005-0000-0000-0000FE1A0000}"/>
    <cellStyle name="40% - uthevingsfarge 4 103 6" xfId="8969" xr:uid="{00000000-0005-0000-0000-0000FF1A0000}"/>
    <cellStyle name="40% - uthevingsfarge 4 104" xfId="1771" xr:uid="{00000000-0005-0000-0000-0000001B0000}"/>
    <cellStyle name="40% - uthevingsfarge 4 104 2" xfId="2913" xr:uid="{00000000-0005-0000-0000-0000011B0000}"/>
    <cellStyle name="40% - uthevingsfarge 4 104 2 2" xfId="3387" xr:uid="{00000000-0005-0000-0000-0000021B0000}"/>
    <cellStyle name="40% - uthevingsfarge 4 104 2 2 2" xfId="6972" xr:uid="{00000000-0005-0000-0000-0000031B0000}"/>
    <cellStyle name="40% - uthevingsfarge 4 104 2 3" xfId="3596" xr:uid="{00000000-0005-0000-0000-0000041B0000}"/>
    <cellStyle name="40% - uthevingsfarge 4 104 2 4" xfId="6486" xr:uid="{00000000-0005-0000-0000-0000051B0000}"/>
    <cellStyle name="40% - uthevingsfarge 4 104 2 5" xfId="8972" xr:uid="{00000000-0005-0000-0000-0000061B0000}"/>
    <cellStyle name="40% - uthevingsfarge 4 104 3" xfId="3386" xr:uid="{00000000-0005-0000-0000-0000071B0000}"/>
    <cellStyle name="40% - uthevingsfarge 4 104 3 2" xfId="6971" xr:uid="{00000000-0005-0000-0000-0000081B0000}"/>
    <cellStyle name="40% - uthevingsfarge 4 104 4" xfId="3834" xr:uid="{00000000-0005-0000-0000-0000091B0000}"/>
    <cellStyle name="40% - uthevingsfarge 4 104 5" xfId="6201" xr:uid="{00000000-0005-0000-0000-00000A1B0000}"/>
    <cellStyle name="40% - uthevingsfarge 4 104 6" xfId="8971" xr:uid="{00000000-0005-0000-0000-00000B1B0000}"/>
    <cellStyle name="40% - uthevingsfarge 4 105" xfId="1772" xr:uid="{00000000-0005-0000-0000-00000C1B0000}"/>
    <cellStyle name="40% - uthevingsfarge 4 105 2" xfId="2914" xr:uid="{00000000-0005-0000-0000-00000D1B0000}"/>
    <cellStyle name="40% - uthevingsfarge 4 105 2 2" xfId="3389" xr:uid="{00000000-0005-0000-0000-00000E1B0000}"/>
    <cellStyle name="40% - uthevingsfarge 4 105 2 2 2" xfId="6974" xr:uid="{00000000-0005-0000-0000-00000F1B0000}"/>
    <cellStyle name="40% - uthevingsfarge 4 105 2 3" xfId="4094" xr:uid="{00000000-0005-0000-0000-0000101B0000}"/>
    <cellStyle name="40% - uthevingsfarge 4 105 2 4" xfId="6487" xr:uid="{00000000-0005-0000-0000-0000111B0000}"/>
    <cellStyle name="40% - uthevingsfarge 4 105 2 5" xfId="8974" xr:uid="{00000000-0005-0000-0000-0000121B0000}"/>
    <cellStyle name="40% - uthevingsfarge 4 105 3" xfId="3388" xr:uid="{00000000-0005-0000-0000-0000131B0000}"/>
    <cellStyle name="40% - uthevingsfarge 4 105 3 2" xfId="6973" xr:uid="{00000000-0005-0000-0000-0000141B0000}"/>
    <cellStyle name="40% - uthevingsfarge 4 105 4" xfId="3833" xr:uid="{00000000-0005-0000-0000-0000151B0000}"/>
    <cellStyle name="40% - uthevingsfarge 4 105 5" xfId="6202" xr:uid="{00000000-0005-0000-0000-0000161B0000}"/>
    <cellStyle name="40% - uthevingsfarge 4 105 6" xfId="8973" xr:uid="{00000000-0005-0000-0000-0000171B0000}"/>
    <cellStyle name="40% - uthevingsfarge 4 106" xfId="1773" xr:uid="{00000000-0005-0000-0000-0000181B0000}"/>
    <cellStyle name="40% - uthevingsfarge 4 106 2" xfId="2915" xr:uid="{00000000-0005-0000-0000-0000191B0000}"/>
    <cellStyle name="40% - uthevingsfarge 4 106 2 2" xfId="3391" xr:uid="{00000000-0005-0000-0000-00001A1B0000}"/>
    <cellStyle name="40% - uthevingsfarge 4 106 2 2 2" xfId="6976" xr:uid="{00000000-0005-0000-0000-00001B1B0000}"/>
    <cellStyle name="40% - uthevingsfarge 4 106 2 3" xfId="4095" xr:uid="{00000000-0005-0000-0000-00001C1B0000}"/>
    <cellStyle name="40% - uthevingsfarge 4 106 2 4" xfId="6488" xr:uid="{00000000-0005-0000-0000-00001D1B0000}"/>
    <cellStyle name="40% - uthevingsfarge 4 106 2 5" xfId="8976" xr:uid="{00000000-0005-0000-0000-00001E1B0000}"/>
    <cellStyle name="40% - uthevingsfarge 4 106 3" xfId="3390" xr:uid="{00000000-0005-0000-0000-00001F1B0000}"/>
    <cellStyle name="40% - uthevingsfarge 4 106 3 2" xfId="6975" xr:uid="{00000000-0005-0000-0000-0000201B0000}"/>
    <cellStyle name="40% - uthevingsfarge 4 106 4" xfId="3832" xr:uid="{00000000-0005-0000-0000-0000211B0000}"/>
    <cellStyle name="40% - uthevingsfarge 4 106 5" xfId="6203" xr:uid="{00000000-0005-0000-0000-0000221B0000}"/>
    <cellStyle name="40% - uthevingsfarge 4 106 6" xfId="8975" xr:uid="{00000000-0005-0000-0000-0000231B0000}"/>
    <cellStyle name="40% - uthevingsfarge 4 107" xfId="1774" xr:uid="{00000000-0005-0000-0000-0000241B0000}"/>
    <cellStyle name="40% - uthevingsfarge 4 107 2" xfId="2916" xr:uid="{00000000-0005-0000-0000-0000251B0000}"/>
    <cellStyle name="40% - uthevingsfarge 4 107 2 2" xfId="3393" xr:uid="{00000000-0005-0000-0000-0000261B0000}"/>
    <cellStyle name="40% - uthevingsfarge 4 107 2 2 2" xfId="6978" xr:uid="{00000000-0005-0000-0000-0000271B0000}"/>
    <cellStyle name="40% - uthevingsfarge 4 107 2 3" xfId="4021" xr:uid="{00000000-0005-0000-0000-0000281B0000}"/>
    <cellStyle name="40% - uthevingsfarge 4 107 2 4" xfId="6489" xr:uid="{00000000-0005-0000-0000-0000291B0000}"/>
    <cellStyle name="40% - uthevingsfarge 4 107 2 5" xfId="8978" xr:uid="{00000000-0005-0000-0000-00002A1B0000}"/>
    <cellStyle name="40% - uthevingsfarge 4 107 3" xfId="3392" xr:uid="{00000000-0005-0000-0000-00002B1B0000}"/>
    <cellStyle name="40% - uthevingsfarge 4 107 3 2" xfId="6977" xr:uid="{00000000-0005-0000-0000-00002C1B0000}"/>
    <cellStyle name="40% - uthevingsfarge 4 107 4" xfId="3831" xr:uid="{00000000-0005-0000-0000-00002D1B0000}"/>
    <cellStyle name="40% - uthevingsfarge 4 107 5" xfId="6204" xr:uid="{00000000-0005-0000-0000-00002E1B0000}"/>
    <cellStyle name="40% - uthevingsfarge 4 107 6" xfId="8977" xr:uid="{00000000-0005-0000-0000-00002F1B0000}"/>
    <cellStyle name="40% - uthevingsfarge 4 108" xfId="1775" xr:uid="{00000000-0005-0000-0000-0000301B0000}"/>
    <cellStyle name="40% - uthevingsfarge 4 108 2" xfId="2917" xr:uid="{00000000-0005-0000-0000-0000311B0000}"/>
    <cellStyle name="40% - uthevingsfarge 4 108 2 2" xfId="3395" xr:uid="{00000000-0005-0000-0000-0000321B0000}"/>
    <cellStyle name="40% - uthevingsfarge 4 108 2 2 2" xfId="6980" xr:uid="{00000000-0005-0000-0000-0000331B0000}"/>
    <cellStyle name="40% - uthevingsfarge 4 108 2 3" xfId="3993" xr:uid="{00000000-0005-0000-0000-0000341B0000}"/>
    <cellStyle name="40% - uthevingsfarge 4 108 2 4" xfId="6490" xr:uid="{00000000-0005-0000-0000-0000351B0000}"/>
    <cellStyle name="40% - uthevingsfarge 4 108 2 5" xfId="8980" xr:uid="{00000000-0005-0000-0000-0000361B0000}"/>
    <cellStyle name="40% - uthevingsfarge 4 108 3" xfId="3394" xr:uid="{00000000-0005-0000-0000-0000371B0000}"/>
    <cellStyle name="40% - uthevingsfarge 4 108 3 2" xfId="6979" xr:uid="{00000000-0005-0000-0000-0000381B0000}"/>
    <cellStyle name="40% - uthevingsfarge 4 108 4" xfId="3830" xr:uid="{00000000-0005-0000-0000-0000391B0000}"/>
    <cellStyle name="40% - uthevingsfarge 4 108 5" xfId="6205" xr:uid="{00000000-0005-0000-0000-00003A1B0000}"/>
    <cellStyle name="40% - uthevingsfarge 4 108 6" xfId="8979" xr:uid="{00000000-0005-0000-0000-00003B1B0000}"/>
    <cellStyle name="40% - uthevingsfarge 4 109" xfId="1776" xr:uid="{00000000-0005-0000-0000-00003C1B0000}"/>
    <cellStyle name="40% - uthevingsfarge 4 109 2" xfId="2918" xr:uid="{00000000-0005-0000-0000-00003D1B0000}"/>
    <cellStyle name="40% - uthevingsfarge 4 109 2 2" xfId="3397" xr:uid="{00000000-0005-0000-0000-00003E1B0000}"/>
    <cellStyle name="40% - uthevingsfarge 4 109 2 2 2" xfId="6982" xr:uid="{00000000-0005-0000-0000-00003F1B0000}"/>
    <cellStyle name="40% - uthevingsfarge 4 109 2 3" xfId="4092" xr:uid="{00000000-0005-0000-0000-0000401B0000}"/>
    <cellStyle name="40% - uthevingsfarge 4 109 2 4" xfId="6491" xr:uid="{00000000-0005-0000-0000-0000411B0000}"/>
    <cellStyle name="40% - uthevingsfarge 4 109 2 5" xfId="8982" xr:uid="{00000000-0005-0000-0000-0000421B0000}"/>
    <cellStyle name="40% - uthevingsfarge 4 109 3" xfId="3396" xr:uid="{00000000-0005-0000-0000-0000431B0000}"/>
    <cellStyle name="40% - uthevingsfarge 4 109 3 2" xfId="6981" xr:uid="{00000000-0005-0000-0000-0000441B0000}"/>
    <cellStyle name="40% - uthevingsfarge 4 109 4" xfId="3829" xr:uid="{00000000-0005-0000-0000-0000451B0000}"/>
    <cellStyle name="40% - uthevingsfarge 4 109 5" xfId="6206" xr:uid="{00000000-0005-0000-0000-0000461B0000}"/>
    <cellStyle name="40% - uthevingsfarge 4 109 6" xfId="8981" xr:uid="{00000000-0005-0000-0000-0000471B0000}"/>
    <cellStyle name="40% - uthevingsfarge 4 11" xfId="1777" xr:uid="{00000000-0005-0000-0000-0000481B0000}"/>
    <cellStyle name="40% - uthevingsfarge 4 11 2" xfId="1778" xr:uid="{00000000-0005-0000-0000-0000491B0000}"/>
    <cellStyle name="40% - uthevingsfarge 4 11 2 2" xfId="5776" xr:uid="{00000000-0005-0000-0000-00004A1B0000}"/>
    <cellStyle name="40% - uthevingsfarge 4 11 2 2 2" xfId="8409" xr:uid="{00000000-0005-0000-0000-00004B1B0000}"/>
    <cellStyle name="40% - uthevingsfarge 4 11 2 3" xfId="9391" xr:uid="{00000000-0005-0000-0000-00004C1B0000}"/>
    <cellStyle name="40% - uthevingsfarge 4 11 3" xfId="5055" xr:uid="{00000000-0005-0000-0000-00004D1B0000}"/>
    <cellStyle name="40% - uthevingsfarge 4 11 3 2" xfId="7708" xr:uid="{00000000-0005-0000-0000-00004E1B0000}"/>
    <cellStyle name="40% - uthevingsfarge 4 11 4" xfId="10542" xr:uid="{00000000-0005-0000-0000-00004F1B0000}"/>
    <cellStyle name="40% - uthevingsfarge 4 110" xfId="6594" xr:uid="{00000000-0005-0000-0000-0000501B0000}"/>
    <cellStyle name="40% - uthevingsfarge 4 111" xfId="8597" xr:uid="{00000000-0005-0000-0000-0000511B0000}"/>
    <cellStyle name="40% - uthevingsfarge 4 12" xfId="1779" xr:uid="{00000000-0005-0000-0000-0000521B0000}"/>
    <cellStyle name="40% - uthevingsfarge 4 12 2" xfId="1780" xr:uid="{00000000-0005-0000-0000-0000531B0000}"/>
    <cellStyle name="40% - uthevingsfarge 4 12 2 2" xfId="5777" xr:uid="{00000000-0005-0000-0000-0000541B0000}"/>
    <cellStyle name="40% - uthevingsfarge 4 12 2 2 2" xfId="8410" xr:uid="{00000000-0005-0000-0000-0000551B0000}"/>
    <cellStyle name="40% - uthevingsfarge 4 12 2 3" xfId="9390" xr:uid="{00000000-0005-0000-0000-0000561B0000}"/>
    <cellStyle name="40% - uthevingsfarge 4 12 3" xfId="5056" xr:uid="{00000000-0005-0000-0000-0000571B0000}"/>
    <cellStyle name="40% - uthevingsfarge 4 12 3 2" xfId="7709" xr:uid="{00000000-0005-0000-0000-0000581B0000}"/>
    <cellStyle name="40% - uthevingsfarge 4 12 4" xfId="10541" xr:uid="{00000000-0005-0000-0000-0000591B0000}"/>
    <cellStyle name="40% - uthevingsfarge 4 13" xfId="1781" xr:uid="{00000000-0005-0000-0000-00005A1B0000}"/>
    <cellStyle name="40% - uthevingsfarge 4 13 2" xfId="1782" xr:uid="{00000000-0005-0000-0000-00005B1B0000}"/>
    <cellStyle name="40% - uthevingsfarge 4 13 2 2" xfId="5778" xr:uid="{00000000-0005-0000-0000-00005C1B0000}"/>
    <cellStyle name="40% - uthevingsfarge 4 13 2 2 2" xfId="8411" xr:uid="{00000000-0005-0000-0000-00005D1B0000}"/>
    <cellStyle name="40% - uthevingsfarge 4 13 2 3" xfId="9389" xr:uid="{00000000-0005-0000-0000-00005E1B0000}"/>
    <cellStyle name="40% - uthevingsfarge 4 13 3" xfId="5057" xr:uid="{00000000-0005-0000-0000-00005F1B0000}"/>
    <cellStyle name="40% - uthevingsfarge 4 13 3 2" xfId="7710" xr:uid="{00000000-0005-0000-0000-0000601B0000}"/>
    <cellStyle name="40% - uthevingsfarge 4 13 4" xfId="10540" xr:uid="{00000000-0005-0000-0000-0000611B0000}"/>
    <cellStyle name="40% - uthevingsfarge 4 14" xfId="1783" xr:uid="{00000000-0005-0000-0000-0000621B0000}"/>
    <cellStyle name="40% - uthevingsfarge 4 14 2" xfId="1784" xr:uid="{00000000-0005-0000-0000-0000631B0000}"/>
    <cellStyle name="40% - uthevingsfarge 4 14 2 2" xfId="5779" xr:uid="{00000000-0005-0000-0000-0000641B0000}"/>
    <cellStyle name="40% - uthevingsfarge 4 14 2 2 2" xfId="8412" xr:uid="{00000000-0005-0000-0000-0000651B0000}"/>
    <cellStyle name="40% - uthevingsfarge 4 14 2 3" xfId="9388" xr:uid="{00000000-0005-0000-0000-0000661B0000}"/>
    <cellStyle name="40% - uthevingsfarge 4 14 3" xfId="5058" xr:uid="{00000000-0005-0000-0000-0000671B0000}"/>
    <cellStyle name="40% - uthevingsfarge 4 14 3 2" xfId="7711" xr:uid="{00000000-0005-0000-0000-0000681B0000}"/>
    <cellStyle name="40% - uthevingsfarge 4 14 4" xfId="10539" xr:uid="{00000000-0005-0000-0000-0000691B0000}"/>
    <cellStyle name="40% - uthevingsfarge 4 15" xfId="1785" xr:uid="{00000000-0005-0000-0000-00006A1B0000}"/>
    <cellStyle name="40% - uthevingsfarge 4 15 2" xfId="1786" xr:uid="{00000000-0005-0000-0000-00006B1B0000}"/>
    <cellStyle name="40% - uthevingsfarge 4 15 2 2" xfId="5780" xr:uid="{00000000-0005-0000-0000-00006C1B0000}"/>
    <cellStyle name="40% - uthevingsfarge 4 15 2 2 2" xfId="8413" xr:uid="{00000000-0005-0000-0000-00006D1B0000}"/>
    <cellStyle name="40% - uthevingsfarge 4 15 2 3" xfId="9387" xr:uid="{00000000-0005-0000-0000-00006E1B0000}"/>
    <cellStyle name="40% - uthevingsfarge 4 15 3" xfId="5059" xr:uid="{00000000-0005-0000-0000-00006F1B0000}"/>
    <cellStyle name="40% - uthevingsfarge 4 15 3 2" xfId="7712" xr:uid="{00000000-0005-0000-0000-0000701B0000}"/>
    <cellStyle name="40% - uthevingsfarge 4 15 4" xfId="10538" xr:uid="{00000000-0005-0000-0000-0000711B0000}"/>
    <cellStyle name="40% - uthevingsfarge 4 16" xfId="1787" xr:uid="{00000000-0005-0000-0000-0000721B0000}"/>
    <cellStyle name="40% - uthevingsfarge 4 16 2" xfId="1788" xr:uid="{00000000-0005-0000-0000-0000731B0000}"/>
    <cellStyle name="40% - uthevingsfarge 4 16 2 2" xfId="5781" xr:uid="{00000000-0005-0000-0000-0000741B0000}"/>
    <cellStyle name="40% - uthevingsfarge 4 16 2 2 2" xfId="8414" xr:uid="{00000000-0005-0000-0000-0000751B0000}"/>
    <cellStyle name="40% - uthevingsfarge 4 16 2 3" xfId="9386" xr:uid="{00000000-0005-0000-0000-0000761B0000}"/>
    <cellStyle name="40% - uthevingsfarge 4 16 3" xfId="5060" xr:uid="{00000000-0005-0000-0000-0000771B0000}"/>
    <cellStyle name="40% - uthevingsfarge 4 16 3 2" xfId="7713" xr:uid="{00000000-0005-0000-0000-0000781B0000}"/>
    <cellStyle name="40% - uthevingsfarge 4 16 4" xfId="10537" xr:uid="{00000000-0005-0000-0000-0000791B0000}"/>
    <cellStyle name="40% - uthevingsfarge 4 17" xfId="1789" xr:uid="{00000000-0005-0000-0000-00007A1B0000}"/>
    <cellStyle name="40% - uthevingsfarge 4 17 2" xfId="1790" xr:uid="{00000000-0005-0000-0000-00007B1B0000}"/>
    <cellStyle name="40% - uthevingsfarge 4 17 2 2" xfId="5782" xr:uid="{00000000-0005-0000-0000-00007C1B0000}"/>
    <cellStyle name="40% - uthevingsfarge 4 17 2 2 2" xfId="8415" xr:uid="{00000000-0005-0000-0000-00007D1B0000}"/>
    <cellStyle name="40% - uthevingsfarge 4 17 2 3" xfId="9385" xr:uid="{00000000-0005-0000-0000-00007E1B0000}"/>
    <cellStyle name="40% - uthevingsfarge 4 17 3" xfId="5061" xr:uid="{00000000-0005-0000-0000-00007F1B0000}"/>
    <cellStyle name="40% - uthevingsfarge 4 17 3 2" xfId="7714" xr:uid="{00000000-0005-0000-0000-0000801B0000}"/>
    <cellStyle name="40% - uthevingsfarge 4 17 4" xfId="10536" xr:uid="{00000000-0005-0000-0000-0000811B0000}"/>
    <cellStyle name="40% - uthevingsfarge 4 18" xfId="1791" xr:uid="{00000000-0005-0000-0000-0000821B0000}"/>
    <cellStyle name="40% - uthevingsfarge 4 18 2" xfId="1792" xr:uid="{00000000-0005-0000-0000-0000831B0000}"/>
    <cellStyle name="40% - uthevingsfarge 4 18 2 2" xfId="5783" xr:uid="{00000000-0005-0000-0000-0000841B0000}"/>
    <cellStyle name="40% - uthevingsfarge 4 18 2 2 2" xfId="8416" xr:uid="{00000000-0005-0000-0000-0000851B0000}"/>
    <cellStyle name="40% - uthevingsfarge 4 18 2 3" xfId="9384" xr:uid="{00000000-0005-0000-0000-0000861B0000}"/>
    <cellStyle name="40% - uthevingsfarge 4 18 3" xfId="5062" xr:uid="{00000000-0005-0000-0000-0000871B0000}"/>
    <cellStyle name="40% - uthevingsfarge 4 18 3 2" xfId="7715" xr:uid="{00000000-0005-0000-0000-0000881B0000}"/>
    <cellStyle name="40% - uthevingsfarge 4 18 4" xfId="10535" xr:uid="{00000000-0005-0000-0000-0000891B0000}"/>
    <cellStyle name="40% - uthevingsfarge 4 19" xfId="1793" xr:uid="{00000000-0005-0000-0000-00008A1B0000}"/>
    <cellStyle name="40% - uthevingsfarge 4 19 2" xfId="1794" xr:uid="{00000000-0005-0000-0000-00008B1B0000}"/>
    <cellStyle name="40% - uthevingsfarge 4 19 2 2" xfId="5784" xr:uid="{00000000-0005-0000-0000-00008C1B0000}"/>
    <cellStyle name="40% - uthevingsfarge 4 19 2 2 2" xfId="8417" xr:uid="{00000000-0005-0000-0000-00008D1B0000}"/>
    <cellStyle name="40% - uthevingsfarge 4 19 2 3" xfId="9383" xr:uid="{00000000-0005-0000-0000-00008E1B0000}"/>
    <cellStyle name="40% - uthevingsfarge 4 19 3" xfId="5063" xr:uid="{00000000-0005-0000-0000-00008F1B0000}"/>
    <cellStyle name="40% - uthevingsfarge 4 19 3 2" xfId="7716" xr:uid="{00000000-0005-0000-0000-0000901B0000}"/>
    <cellStyle name="40% - uthevingsfarge 4 19 4" xfId="10534" xr:uid="{00000000-0005-0000-0000-0000911B0000}"/>
    <cellStyle name="40% - uthevingsfarge 4 2" xfId="70" xr:uid="{00000000-0005-0000-0000-0000921B0000}"/>
    <cellStyle name="40% - uthevingsfarge 4 2 2" xfId="1795" xr:uid="{00000000-0005-0000-0000-0000931B0000}"/>
    <cellStyle name="40% - uthevingsfarge 4 2 2 2" xfId="5785" xr:uid="{00000000-0005-0000-0000-0000941B0000}"/>
    <cellStyle name="40% - uthevingsfarge 4 2 2 2 2" xfId="8418" xr:uid="{00000000-0005-0000-0000-0000951B0000}"/>
    <cellStyle name="40% - uthevingsfarge 4 2 2 3" xfId="9382" xr:uid="{00000000-0005-0000-0000-0000961B0000}"/>
    <cellStyle name="40% - uthevingsfarge 4 2 3" xfId="5064" xr:uid="{00000000-0005-0000-0000-0000971B0000}"/>
    <cellStyle name="40% - uthevingsfarge 4 2 3 2" xfId="7717" xr:uid="{00000000-0005-0000-0000-0000981B0000}"/>
    <cellStyle name="40% - uthevingsfarge 4 2 4" xfId="10533" xr:uid="{00000000-0005-0000-0000-0000991B0000}"/>
    <cellStyle name="40% - uthevingsfarge 4 20" xfId="1796" xr:uid="{00000000-0005-0000-0000-00009A1B0000}"/>
    <cellStyle name="40% - uthevingsfarge 4 20 2" xfId="1797" xr:uid="{00000000-0005-0000-0000-00009B1B0000}"/>
    <cellStyle name="40% - uthevingsfarge 4 20 2 2" xfId="5786" xr:uid="{00000000-0005-0000-0000-00009C1B0000}"/>
    <cellStyle name="40% - uthevingsfarge 4 20 2 2 2" xfId="8419" xr:uid="{00000000-0005-0000-0000-00009D1B0000}"/>
    <cellStyle name="40% - uthevingsfarge 4 20 2 3" xfId="9381" xr:uid="{00000000-0005-0000-0000-00009E1B0000}"/>
    <cellStyle name="40% - uthevingsfarge 4 20 3" xfId="5065" xr:uid="{00000000-0005-0000-0000-00009F1B0000}"/>
    <cellStyle name="40% - uthevingsfarge 4 20 3 2" xfId="7718" xr:uid="{00000000-0005-0000-0000-0000A01B0000}"/>
    <cellStyle name="40% - uthevingsfarge 4 20 4" xfId="10532" xr:uid="{00000000-0005-0000-0000-0000A11B0000}"/>
    <cellStyle name="40% - uthevingsfarge 4 21" xfId="1798" xr:uid="{00000000-0005-0000-0000-0000A21B0000}"/>
    <cellStyle name="40% - uthevingsfarge 4 21 2" xfId="1799" xr:uid="{00000000-0005-0000-0000-0000A31B0000}"/>
    <cellStyle name="40% - uthevingsfarge 4 21 2 2" xfId="5787" xr:uid="{00000000-0005-0000-0000-0000A41B0000}"/>
    <cellStyle name="40% - uthevingsfarge 4 21 2 2 2" xfId="8420" xr:uid="{00000000-0005-0000-0000-0000A51B0000}"/>
    <cellStyle name="40% - uthevingsfarge 4 21 2 3" xfId="9380" xr:uid="{00000000-0005-0000-0000-0000A61B0000}"/>
    <cellStyle name="40% - uthevingsfarge 4 21 3" xfId="5066" xr:uid="{00000000-0005-0000-0000-0000A71B0000}"/>
    <cellStyle name="40% - uthevingsfarge 4 21 3 2" xfId="7719" xr:uid="{00000000-0005-0000-0000-0000A81B0000}"/>
    <cellStyle name="40% - uthevingsfarge 4 21 4" xfId="10531" xr:uid="{00000000-0005-0000-0000-0000A91B0000}"/>
    <cellStyle name="40% - uthevingsfarge 4 22" xfId="1800" xr:uid="{00000000-0005-0000-0000-0000AA1B0000}"/>
    <cellStyle name="40% - uthevingsfarge 4 22 2" xfId="1801" xr:uid="{00000000-0005-0000-0000-0000AB1B0000}"/>
    <cellStyle name="40% - uthevingsfarge 4 22 2 2" xfId="5788" xr:uid="{00000000-0005-0000-0000-0000AC1B0000}"/>
    <cellStyle name="40% - uthevingsfarge 4 22 2 2 2" xfId="8421" xr:uid="{00000000-0005-0000-0000-0000AD1B0000}"/>
    <cellStyle name="40% - uthevingsfarge 4 22 2 3" xfId="9379" xr:uid="{00000000-0005-0000-0000-0000AE1B0000}"/>
    <cellStyle name="40% - uthevingsfarge 4 22 3" xfId="5067" xr:uid="{00000000-0005-0000-0000-0000AF1B0000}"/>
    <cellStyle name="40% - uthevingsfarge 4 22 3 2" xfId="7720" xr:uid="{00000000-0005-0000-0000-0000B01B0000}"/>
    <cellStyle name="40% - uthevingsfarge 4 22 4" xfId="10530" xr:uid="{00000000-0005-0000-0000-0000B11B0000}"/>
    <cellStyle name="40% - uthevingsfarge 4 23" xfId="1802" xr:uid="{00000000-0005-0000-0000-0000B21B0000}"/>
    <cellStyle name="40% - uthevingsfarge 4 23 2" xfId="1803" xr:uid="{00000000-0005-0000-0000-0000B31B0000}"/>
    <cellStyle name="40% - uthevingsfarge 4 23 2 2" xfId="5789" xr:uid="{00000000-0005-0000-0000-0000B41B0000}"/>
    <cellStyle name="40% - uthevingsfarge 4 23 2 2 2" xfId="8422" xr:uid="{00000000-0005-0000-0000-0000B51B0000}"/>
    <cellStyle name="40% - uthevingsfarge 4 23 2 3" xfId="9378" xr:uid="{00000000-0005-0000-0000-0000B61B0000}"/>
    <cellStyle name="40% - uthevingsfarge 4 23 3" xfId="5068" xr:uid="{00000000-0005-0000-0000-0000B71B0000}"/>
    <cellStyle name="40% - uthevingsfarge 4 23 3 2" xfId="7721" xr:uid="{00000000-0005-0000-0000-0000B81B0000}"/>
    <cellStyle name="40% - uthevingsfarge 4 23 4" xfId="10529" xr:uid="{00000000-0005-0000-0000-0000B91B0000}"/>
    <cellStyle name="40% - uthevingsfarge 4 24" xfId="1804" xr:uid="{00000000-0005-0000-0000-0000BA1B0000}"/>
    <cellStyle name="40% - uthevingsfarge 4 24 2" xfId="1805" xr:uid="{00000000-0005-0000-0000-0000BB1B0000}"/>
    <cellStyle name="40% - uthevingsfarge 4 24 2 2" xfId="5790" xr:uid="{00000000-0005-0000-0000-0000BC1B0000}"/>
    <cellStyle name="40% - uthevingsfarge 4 24 2 2 2" xfId="8423" xr:uid="{00000000-0005-0000-0000-0000BD1B0000}"/>
    <cellStyle name="40% - uthevingsfarge 4 24 2 3" xfId="9377" xr:uid="{00000000-0005-0000-0000-0000BE1B0000}"/>
    <cellStyle name="40% - uthevingsfarge 4 24 3" xfId="5069" xr:uid="{00000000-0005-0000-0000-0000BF1B0000}"/>
    <cellStyle name="40% - uthevingsfarge 4 24 3 2" xfId="7722" xr:uid="{00000000-0005-0000-0000-0000C01B0000}"/>
    <cellStyle name="40% - uthevingsfarge 4 24 4" xfId="10528" xr:uid="{00000000-0005-0000-0000-0000C11B0000}"/>
    <cellStyle name="40% - uthevingsfarge 4 25" xfId="1806" xr:uid="{00000000-0005-0000-0000-0000C21B0000}"/>
    <cellStyle name="40% - uthevingsfarge 4 25 2" xfId="1807" xr:uid="{00000000-0005-0000-0000-0000C31B0000}"/>
    <cellStyle name="40% - uthevingsfarge 4 25 2 2" xfId="5791" xr:uid="{00000000-0005-0000-0000-0000C41B0000}"/>
    <cellStyle name="40% - uthevingsfarge 4 25 2 2 2" xfId="8424" xr:uid="{00000000-0005-0000-0000-0000C51B0000}"/>
    <cellStyle name="40% - uthevingsfarge 4 25 2 3" xfId="9376" xr:uid="{00000000-0005-0000-0000-0000C61B0000}"/>
    <cellStyle name="40% - uthevingsfarge 4 25 3" xfId="5070" xr:uid="{00000000-0005-0000-0000-0000C71B0000}"/>
    <cellStyle name="40% - uthevingsfarge 4 25 3 2" xfId="7723" xr:uid="{00000000-0005-0000-0000-0000C81B0000}"/>
    <cellStyle name="40% - uthevingsfarge 4 25 4" xfId="10527" xr:uid="{00000000-0005-0000-0000-0000C91B0000}"/>
    <cellStyle name="40% - uthevingsfarge 4 26" xfId="1808" xr:uid="{00000000-0005-0000-0000-0000CA1B0000}"/>
    <cellStyle name="40% - uthevingsfarge 4 26 2" xfId="1809" xr:uid="{00000000-0005-0000-0000-0000CB1B0000}"/>
    <cellStyle name="40% - uthevingsfarge 4 26 2 2" xfId="5792" xr:uid="{00000000-0005-0000-0000-0000CC1B0000}"/>
    <cellStyle name="40% - uthevingsfarge 4 26 2 2 2" xfId="8425" xr:uid="{00000000-0005-0000-0000-0000CD1B0000}"/>
    <cellStyle name="40% - uthevingsfarge 4 26 2 3" xfId="9375" xr:uid="{00000000-0005-0000-0000-0000CE1B0000}"/>
    <cellStyle name="40% - uthevingsfarge 4 26 3" xfId="5071" xr:uid="{00000000-0005-0000-0000-0000CF1B0000}"/>
    <cellStyle name="40% - uthevingsfarge 4 26 3 2" xfId="7724" xr:uid="{00000000-0005-0000-0000-0000D01B0000}"/>
    <cellStyle name="40% - uthevingsfarge 4 26 4" xfId="10526" xr:uid="{00000000-0005-0000-0000-0000D11B0000}"/>
    <cellStyle name="40% - uthevingsfarge 4 27" xfId="1810" xr:uid="{00000000-0005-0000-0000-0000D21B0000}"/>
    <cellStyle name="40% - uthevingsfarge 4 27 2" xfId="1811" xr:uid="{00000000-0005-0000-0000-0000D31B0000}"/>
    <cellStyle name="40% - uthevingsfarge 4 27 2 2" xfId="5793" xr:uid="{00000000-0005-0000-0000-0000D41B0000}"/>
    <cellStyle name="40% - uthevingsfarge 4 27 2 2 2" xfId="8426" xr:uid="{00000000-0005-0000-0000-0000D51B0000}"/>
    <cellStyle name="40% - uthevingsfarge 4 27 2 3" xfId="9374" xr:uid="{00000000-0005-0000-0000-0000D61B0000}"/>
    <cellStyle name="40% - uthevingsfarge 4 27 3" xfId="5072" xr:uid="{00000000-0005-0000-0000-0000D71B0000}"/>
    <cellStyle name="40% - uthevingsfarge 4 27 3 2" xfId="7725" xr:uid="{00000000-0005-0000-0000-0000D81B0000}"/>
    <cellStyle name="40% - uthevingsfarge 4 27 4" xfId="10650" xr:uid="{00000000-0005-0000-0000-0000D91B0000}"/>
    <cellStyle name="40% - uthevingsfarge 4 28" xfId="1812" xr:uid="{00000000-0005-0000-0000-0000DA1B0000}"/>
    <cellStyle name="40% - uthevingsfarge 4 28 2" xfId="1813" xr:uid="{00000000-0005-0000-0000-0000DB1B0000}"/>
    <cellStyle name="40% - uthevingsfarge 4 28 2 2" xfId="5794" xr:uid="{00000000-0005-0000-0000-0000DC1B0000}"/>
    <cellStyle name="40% - uthevingsfarge 4 28 2 2 2" xfId="8427" xr:uid="{00000000-0005-0000-0000-0000DD1B0000}"/>
    <cellStyle name="40% - uthevingsfarge 4 28 2 3" xfId="10578" xr:uid="{00000000-0005-0000-0000-0000DE1B0000}"/>
    <cellStyle name="40% - uthevingsfarge 4 28 3" xfId="5073" xr:uid="{00000000-0005-0000-0000-0000DF1B0000}"/>
    <cellStyle name="40% - uthevingsfarge 4 28 3 2" xfId="7726" xr:uid="{00000000-0005-0000-0000-0000E01B0000}"/>
    <cellStyle name="40% - uthevingsfarge 4 28 4" xfId="9373" xr:uid="{00000000-0005-0000-0000-0000E11B0000}"/>
    <cellStyle name="40% - uthevingsfarge 4 29" xfId="1814" xr:uid="{00000000-0005-0000-0000-0000E21B0000}"/>
    <cellStyle name="40% - uthevingsfarge 4 29 2" xfId="1815" xr:uid="{00000000-0005-0000-0000-0000E31B0000}"/>
    <cellStyle name="40% - uthevingsfarge 4 29 2 2" xfId="5795" xr:uid="{00000000-0005-0000-0000-0000E41B0000}"/>
    <cellStyle name="40% - uthevingsfarge 4 29 2 2 2" xfId="8428" xr:uid="{00000000-0005-0000-0000-0000E51B0000}"/>
    <cellStyle name="40% - uthevingsfarge 4 29 2 3" xfId="9910" xr:uid="{00000000-0005-0000-0000-0000E61B0000}"/>
    <cellStyle name="40% - uthevingsfarge 4 29 3" xfId="5074" xr:uid="{00000000-0005-0000-0000-0000E71B0000}"/>
    <cellStyle name="40% - uthevingsfarge 4 29 3 2" xfId="7727" xr:uid="{00000000-0005-0000-0000-0000E81B0000}"/>
    <cellStyle name="40% - uthevingsfarge 4 29 4" xfId="9794" xr:uid="{00000000-0005-0000-0000-0000E91B0000}"/>
    <cellStyle name="40% - uthevingsfarge 4 3" xfId="1816" xr:uid="{00000000-0005-0000-0000-0000EA1B0000}"/>
    <cellStyle name="40% - uthevingsfarge 4 3 2" xfId="1817" xr:uid="{00000000-0005-0000-0000-0000EB1B0000}"/>
    <cellStyle name="40% - uthevingsfarge 4 3 2 2" xfId="5796" xr:uid="{00000000-0005-0000-0000-0000EC1B0000}"/>
    <cellStyle name="40% - uthevingsfarge 4 3 2 2 2" xfId="8429" xr:uid="{00000000-0005-0000-0000-0000ED1B0000}"/>
    <cellStyle name="40% - uthevingsfarge 4 3 2 3" xfId="10370" xr:uid="{00000000-0005-0000-0000-0000EE1B0000}"/>
    <cellStyle name="40% - uthevingsfarge 4 3 3" xfId="5075" xr:uid="{00000000-0005-0000-0000-0000EF1B0000}"/>
    <cellStyle name="40% - uthevingsfarge 4 3 3 2" xfId="7728" xr:uid="{00000000-0005-0000-0000-0000F01B0000}"/>
    <cellStyle name="40% - uthevingsfarge 4 3 4" xfId="9742" xr:uid="{00000000-0005-0000-0000-0000F11B0000}"/>
    <cellStyle name="40% - uthevingsfarge 4 30" xfId="1818" xr:uid="{00000000-0005-0000-0000-0000F21B0000}"/>
    <cellStyle name="40% - uthevingsfarge 4 30 2" xfId="1819" xr:uid="{00000000-0005-0000-0000-0000F31B0000}"/>
    <cellStyle name="40% - uthevingsfarge 4 30 2 2" xfId="5797" xr:uid="{00000000-0005-0000-0000-0000F41B0000}"/>
    <cellStyle name="40% - uthevingsfarge 4 30 2 2 2" xfId="8430" xr:uid="{00000000-0005-0000-0000-0000F51B0000}"/>
    <cellStyle name="40% - uthevingsfarge 4 30 2 3" xfId="9911" xr:uid="{00000000-0005-0000-0000-0000F61B0000}"/>
    <cellStyle name="40% - uthevingsfarge 4 30 3" xfId="5076" xr:uid="{00000000-0005-0000-0000-0000F71B0000}"/>
    <cellStyle name="40% - uthevingsfarge 4 30 3 2" xfId="7729" xr:uid="{00000000-0005-0000-0000-0000F81B0000}"/>
    <cellStyle name="40% - uthevingsfarge 4 30 4" xfId="9793" xr:uid="{00000000-0005-0000-0000-0000F91B0000}"/>
    <cellStyle name="40% - uthevingsfarge 4 31" xfId="1820" xr:uid="{00000000-0005-0000-0000-0000FA1B0000}"/>
    <cellStyle name="40% - uthevingsfarge 4 31 2" xfId="1821" xr:uid="{00000000-0005-0000-0000-0000FB1B0000}"/>
    <cellStyle name="40% - uthevingsfarge 4 31 2 2" xfId="5798" xr:uid="{00000000-0005-0000-0000-0000FC1B0000}"/>
    <cellStyle name="40% - uthevingsfarge 4 31 2 2 2" xfId="8431" xr:uid="{00000000-0005-0000-0000-0000FD1B0000}"/>
    <cellStyle name="40% - uthevingsfarge 4 31 2 3" xfId="10369" xr:uid="{00000000-0005-0000-0000-0000FE1B0000}"/>
    <cellStyle name="40% - uthevingsfarge 4 31 3" xfId="5077" xr:uid="{00000000-0005-0000-0000-0000FF1B0000}"/>
    <cellStyle name="40% - uthevingsfarge 4 31 3 2" xfId="7730" xr:uid="{00000000-0005-0000-0000-0000001C0000}"/>
    <cellStyle name="40% - uthevingsfarge 4 31 4" xfId="9741" xr:uid="{00000000-0005-0000-0000-0000011C0000}"/>
    <cellStyle name="40% - uthevingsfarge 4 32" xfId="1822" xr:uid="{00000000-0005-0000-0000-0000021C0000}"/>
    <cellStyle name="40% - uthevingsfarge 4 32 2" xfId="1823" xr:uid="{00000000-0005-0000-0000-0000031C0000}"/>
    <cellStyle name="40% - uthevingsfarge 4 32 2 2" xfId="5799" xr:uid="{00000000-0005-0000-0000-0000041C0000}"/>
    <cellStyle name="40% - uthevingsfarge 4 32 2 2 2" xfId="8432" xr:uid="{00000000-0005-0000-0000-0000051C0000}"/>
    <cellStyle name="40% - uthevingsfarge 4 32 2 3" xfId="9912" xr:uid="{00000000-0005-0000-0000-0000061C0000}"/>
    <cellStyle name="40% - uthevingsfarge 4 32 3" xfId="5078" xr:uid="{00000000-0005-0000-0000-0000071C0000}"/>
    <cellStyle name="40% - uthevingsfarge 4 32 3 2" xfId="7731" xr:uid="{00000000-0005-0000-0000-0000081C0000}"/>
    <cellStyle name="40% - uthevingsfarge 4 32 4" xfId="9792" xr:uid="{00000000-0005-0000-0000-0000091C0000}"/>
    <cellStyle name="40% - uthevingsfarge 4 33" xfId="1824" xr:uid="{00000000-0005-0000-0000-00000A1C0000}"/>
    <cellStyle name="40% - uthevingsfarge 4 33 2" xfId="1825" xr:uid="{00000000-0005-0000-0000-00000B1C0000}"/>
    <cellStyle name="40% - uthevingsfarge 4 33 2 2" xfId="5800" xr:uid="{00000000-0005-0000-0000-00000C1C0000}"/>
    <cellStyle name="40% - uthevingsfarge 4 33 2 2 2" xfId="8433" xr:uid="{00000000-0005-0000-0000-00000D1C0000}"/>
    <cellStyle name="40% - uthevingsfarge 4 33 2 3" xfId="10368" xr:uid="{00000000-0005-0000-0000-00000E1C0000}"/>
    <cellStyle name="40% - uthevingsfarge 4 33 3" xfId="5079" xr:uid="{00000000-0005-0000-0000-00000F1C0000}"/>
    <cellStyle name="40% - uthevingsfarge 4 33 3 2" xfId="7732" xr:uid="{00000000-0005-0000-0000-0000101C0000}"/>
    <cellStyle name="40% - uthevingsfarge 4 33 4" xfId="9740" xr:uid="{00000000-0005-0000-0000-0000111C0000}"/>
    <cellStyle name="40% - uthevingsfarge 4 34" xfId="1826" xr:uid="{00000000-0005-0000-0000-0000121C0000}"/>
    <cellStyle name="40% - uthevingsfarge 4 34 2" xfId="1827" xr:uid="{00000000-0005-0000-0000-0000131C0000}"/>
    <cellStyle name="40% - uthevingsfarge 4 34 2 2" xfId="5801" xr:uid="{00000000-0005-0000-0000-0000141C0000}"/>
    <cellStyle name="40% - uthevingsfarge 4 34 2 2 2" xfId="8434" xr:uid="{00000000-0005-0000-0000-0000151C0000}"/>
    <cellStyle name="40% - uthevingsfarge 4 34 2 3" xfId="9913" xr:uid="{00000000-0005-0000-0000-0000161C0000}"/>
    <cellStyle name="40% - uthevingsfarge 4 34 3" xfId="5080" xr:uid="{00000000-0005-0000-0000-0000171C0000}"/>
    <cellStyle name="40% - uthevingsfarge 4 34 3 2" xfId="7733" xr:uid="{00000000-0005-0000-0000-0000181C0000}"/>
    <cellStyle name="40% - uthevingsfarge 4 34 4" xfId="9791" xr:uid="{00000000-0005-0000-0000-0000191C0000}"/>
    <cellStyle name="40% - uthevingsfarge 4 35" xfId="1828" xr:uid="{00000000-0005-0000-0000-00001A1C0000}"/>
    <cellStyle name="40% - uthevingsfarge 4 35 2" xfId="1829" xr:uid="{00000000-0005-0000-0000-00001B1C0000}"/>
    <cellStyle name="40% - uthevingsfarge 4 35 2 2" xfId="5802" xr:uid="{00000000-0005-0000-0000-00001C1C0000}"/>
    <cellStyle name="40% - uthevingsfarge 4 35 2 2 2" xfId="8435" xr:uid="{00000000-0005-0000-0000-00001D1C0000}"/>
    <cellStyle name="40% - uthevingsfarge 4 35 2 3" xfId="10367" xr:uid="{00000000-0005-0000-0000-00001E1C0000}"/>
    <cellStyle name="40% - uthevingsfarge 4 35 3" xfId="5081" xr:uid="{00000000-0005-0000-0000-00001F1C0000}"/>
    <cellStyle name="40% - uthevingsfarge 4 35 3 2" xfId="7734" xr:uid="{00000000-0005-0000-0000-0000201C0000}"/>
    <cellStyle name="40% - uthevingsfarge 4 35 4" xfId="9739" xr:uid="{00000000-0005-0000-0000-0000211C0000}"/>
    <cellStyle name="40% - uthevingsfarge 4 36" xfId="1830" xr:uid="{00000000-0005-0000-0000-0000221C0000}"/>
    <cellStyle name="40% - uthevingsfarge 4 36 2" xfId="1831" xr:uid="{00000000-0005-0000-0000-0000231C0000}"/>
    <cellStyle name="40% - uthevingsfarge 4 36 2 2" xfId="5803" xr:uid="{00000000-0005-0000-0000-0000241C0000}"/>
    <cellStyle name="40% - uthevingsfarge 4 36 2 2 2" xfId="8436" xr:uid="{00000000-0005-0000-0000-0000251C0000}"/>
    <cellStyle name="40% - uthevingsfarge 4 36 2 3" xfId="9914" xr:uid="{00000000-0005-0000-0000-0000261C0000}"/>
    <cellStyle name="40% - uthevingsfarge 4 36 3" xfId="5082" xr:uid="{00000000-0005-0000-0000-0000271C0000}"/>
    <cellStyle name="40% - uthevingsfarge 4 36 3 2" xfId="7735" xr:uid="{00000000-0005-0000-0000-0000281C0000}"/>
    <cellStyle name="40% - uthevingsfarge 4 36 4" xfId="9790" xr:uid="{00000000-0005-0000-0000-0000291C0000}"/>
    <cellStyle name="40% - uthevingsfarge 4 37" xfId="1832" xr:uid="{00000000-0005-0000-0000-00002A1C0000}"/>
    <cellStyle name="40% - uthevingsfarge 4 37 2" xfId="1833" xr:uid="{00000000-0005-0000-0000-00002B1C0000}"/>
    <cellStyle name="40% - uthevingsfarge 4 37 2 2" xfId="5804" xr:uid="{00000000-0005-0000-0000-00002C1C0000}"/>
    <cellStyle name="40% - uthevingsfarge 4 37 2 2 2" xfId="8437" xr:uid="{00000000-0005-0000-0000-00002D1C0000}"/>
    <cellStyle name="40% - uthevingsfarge 4 37 2 3" xfId="10366" xr:uid="{00000000-0005-0000-0000-00002E1C0000}"/>
    <cellStyle name="40% - uthevingsfarge 4 37 3" xfId="5083" xr:uid="{00000000-0005-0000-0000-00002F1C0000}"/>
    <cellStyle name="40% - uthevingsfarge 4 37 3 2" xfId="7736" xr:uid="{00000000-0005-0000-0000-0000301C0000}"/>
    <cellStyle name="40% - uthevingsfarge 4 37 4" xfId="9738" xr:uid="{00000000-0005-0000-0000-0000311C0000}"/>
    <cellStyle name="40% - uthevingsfarge 4 38" xfId="1834" xr:uid="{00000000-0005-0000-0000-0000321C0000}"/>
    <cellStyle name="40% - uthevingsfarge 4 38 2" xfId="1835" xr:uid="{00000000-0005-0000-0000-0000331C0000}"/>
    <cellStyle name="40% - uthevingsfarge 4 38 2 2" xfId="5805" xr:uid="{00000000-0005-0000-0000-0000341C0000}"/>
    <cellStyle name="40% - uthevingsfarge 4 38 2 2 2" xfId="8438" xr:uid="{00000000-0005-0000-0000-0000351C0000}"/>
    <cellStyle name="40% - uthevingsfarge 4 38 2 3" xfId="9915" xr:uid="{00000000-0005-0000-0000-0000361C0000}"/>
    <cellStyle name="40% - uthevingsfarge 4 38 3" xfId="5084" xr:uid="{00000000-0005-0000-0000-0000371C0000}"/>
    <cellStyle name="40% - uthevingsfarge 4 38 3 2" xfId="7737" xr:uid="{00000000-0005-0000-0000-0000381C0000}"/>
    <cellStyle name="40% - uthevingsfarge 4 38 4" xfId="9789" xr:uid="{00000000-0005-0000-0000-0000391C0000}"/>
    <cellStyle name="40% - uthevingsfarge 4 39" xfId="1836" xr:uid="{00000000-0005-0000-0000-00003A1C0000}"/>
    <cellStyle name="40% - uthevingsfarge 4 39 2" xfId="1837" xr:uid="{00000000-0005-0000-0000-00003B1C0000}"/>
    <cellStyle name="40% - uthevingsfarge 4 39 2 2" xfId="5806" xr:uid="{00000000-0005-0000-0000-00003C1C0000}"/>
    <cellStyle name="40% - uthevingsfarge 4 39 2 2 2" xfId="8439" xr:uid="{00000000-0005-0000-0000-00003D1C0000}"/>
    <cellStyle name="40% - uthevingsfarge 4 39 2 3" xfId="10365" xr:uid="{00000000-0005-0000-0000-00003E1C0000}"/>
    <cellStyle name="40% - uthevingsfarge 4 39 3" xfId="5085" xr:uid="{00000000-0005-0000-0000-00003F1C0000}"/>
    <cellStyle name="40% - uthevingsfarge 4 39 3 2" xfId="7738" xr:uid="{00000000-0005-0000-0000-0000401C0000}"/>
    <cellStyle name="40% - uthevingsfarge 4 39 4" xfId="9737" xr:uid="{00000000-0005-0000-0000-0000411C0000}"/>
    <cellStyle name="40% - uthevingsfarge 4 4" xfId="1838" xr:uid="{00000000-0005-0000-0000-0000421C0000}"/>
    <cellStyle name="40% - uthevingsfarge 4 4 2" xfId="1839" xr:uid="{00000000-0005-0000-0000-0000431C0000}"/>
    <cellStyle name="40% - uthevingsfarge 4 4 2 2" xfId="5807" xr:uid="{00000000-0005-0000-0000-0000441C0000}"/>
    <cellStyle name="40% - uthevingsfarge 4 4 2 2 2" xfId="8440" xr:uid="{00000000-0005-0000-0000-0000451C0000}"/>
    <cellStyle name="40% - uthevingsfarge 4 4 2 3" xfId="9916" xr:uid="{00000000-0005-0000-0000-0000461C0000}"/>
    <cellStyle name="40% - uthevingsfarge 4 4 3" xfId="5086" xr:uid="{00000000-0005-0000-0000-0000471C0000}"/>
    <cellStyle name="40% - uthevingsfarge 4 4 3 2" xfId="7739" xr:uid="{00000000-0005-0000-0000-0000481C0000}"/>
    <cellStyle name="40% - uthevingsfarge 4 4 4" xfId="9788" xr:uid="{00000000-0005-0000-0000-0000491C0000}"/>
    <cellStyle name="40% - uthevingsfarge 4 40" xfId="1840" xr:uid="{00000000-0005-0000-0000-00004A1C0000}"/>
    <cellStyle name="40% - uthevingsfarge 4 40 2" xfId="1841" xr:uid="{00000000-0005-0000-0000-00004B1C0000}"/>
    <cellStyle name="40% - uthevingsfarge 4 40 2 2" xfId="5808" xr:uid="{00000000-0005-0000-0000-00004C1C0000}"/>
    <cellStyle name="40% - uthevingsfarge 4 40 2 2 2" xfId="8441" xr:uid="{00000000-0005-0000-0000-00004D1C0000}"/>
    <cellStyle name="40% - uthevingsfarge 4 40 2 3" xfId="10364" xr:uid="{00000000-0005-0000-0000-00004E1C0000}"/>
    <cellStyle name="40% - uthevingsfarge 4 40 3" xfId="5087" xr:uid="{00000000-0005-0000-0000-00004F1C0000}"/>
    <cellStyle name="40% - uthevingsfarge 4 40 3 2" xfId="7740" xr:uid="{00000000-0005-0000-0000-0000501C0000}"/>
    <cellStyle name="40% - uthevingsfarge 4 40 4" xfId="9736" xr:uid="{00000000-0005-0000-0000-0000511C0000}"/>
    <cellStyle name="40% - uthevingsfarge 4 41" xfId="1842" xr:uid="{00000000-0005-0000-0000-0000521C0000}"/>
    <cellStyle name="40% - uthevingsfarge 4 41 2" xfId="1843" xr:uid="{00000000-0005-0000-0000-0000531C0000}"/>
    <cellStyle name="40% - uthevingsfarge 4 41 2 2" xfId="5809" xr:uid="{00000000-0005-0000-0000-0000541C0000}"/>
    <cellStyle name="40% - uthevingsfarge 4 41 2 2 2" xfId="8442" xr:uid="{00000000-0005-0000-0000-0000551C0000}"/>
    <cellStyle name="40% - uthevingsfarge 4 41 2 3" xfId="9917" xr:uid="{00000000-0005-0000-0000-0000561C0000}"/>
    <cellStyle name="40% - uthevingsfarge 4 41 3" xfId="5088" xr:uid="{00000000-0005-0000-0000-0000571C0000}"/>
    <cellStyle name="40% - uthevingsfarge 4 41 3 2" xfId="7741" xr:uid="{00000000-0005-0000-0000-0000581C0000}"/>
    <cellStyle name="40% - uthevingsfarge 4 41 4" xfId="9787" xr:uid="{00000000-0005-0000-0000-0000591C0000}"/>
    <cellStyle name="40% - uthevingsfarge 4 42" xfId="1844" xr:uid="{00000000-0005-0000-0000-00005A1C0000}"/>
    <cellStyle name="40% - uthevingsfarge 4 42 2" xfId="1845" xr:uid="{00000000-0005-0000-0000-00005B1C0000}"/>
    <cellStyle name="40% - uthevingsfarge 4 42 2 2" xfId="5810" xr:uid="{00000000-0005-0000-0000-00005C1C0000}"/>
    <cellStyle name="40% - uthevingsfarge 4 42 2 2 2" xfId="8443" xr:uid="{00000000-0005-0000-0000-00005D1C0000}"/>
    <cellStyle name="40% - uthevingsfarge 4 42 2 3" xfId="10363" xr:uid="{00000000-0005-0000-0000-00005E1C0000}"/>
    <cellStyle name="40% - uthevingsfarge 4 42 3" xfId="5089" xr:uid="{00000000-0005-0000-0000-00005F1C0000}"/>
    <cellStyle name="40% - uthevingsfarge 4 42 3 2" xfId="7742" xr:uid="{00000000-0005-0000-0000-0000601C0000}"/>
    <cellStyle name="40% - uthevingsfarge 4 42 4" xfId="9735" xr:uid="{00000000-0005-0000-0000-0000611C0000}"/>
    <cellStyle name="40% - uthevingsfarge 4 43" xfId="1846" xr:uid="{00000000-0005-0000-0000-0000621C0000}"/>
    <cellStyle name="40% - uthevingsfarge 4 43 2" xfId="1847" xr:uid="{00000000-0005-0000-0000-0000631C0000}"/>
    <cellStyle name="40% - uthevingsfarge 4 43 2 2" xfId="5811" xr:uid="{00000000-0005-0000-0000-0000641C0000}"/>
    <cellStyle name="40% - uthevingsfarge 4 43 2 2 2" xfId="8444" xr:uid="{00000000-0005-0000-0000-0000651C0000}"/>
    <cellStyle name="40% - uthevingsfarge 4 43 2 3" xfId="9918" xr:uid="{00000000-0005-0000-0000-0000661C0000}"/>
    <cellStyle name="40% - uthevingsfarge 4 43 3" xfId="5090" xr:uid="{00000000-0005-0000-0000-0000671C0000}"/>
    <cellStyle name="40% - uthevingsfarge 4 43 3 2" xfId="7743" xr:uid="{00000000-0005-0000-0000-0000681C0000}"/>
    <cellStyle name="40% - uthevingsfarge 4 43 4" xfId="9786" xr:uid="{00000000-0005-0000-0000-0000691C0000}"/>
    <cellStyle name="40% - uthevingsfarge 4 44" xfId="1848" xr:uid="{00000000-0005-0000-0000-00006A1C0000}"/>
    <cellStyle name="40% - uthevingsfarge 4 44 2" xfId="1849" xr:uid="{00000000-0005-0000-0000-00006B1C0000}"/>
    <cellStyle name="40% - uthevingsfarge 4 44 2 2" xfId="5812" xr:uid="{00000000-0005-0000-0000-00006C1C0000}"/>
    <cellStyle name="40% - uthevingsfarge 4 44 2 2 2" xfId="8445" xr:uid="{00000000-0005-0000-0000-00006D1C0000}"/>
    <cellStyle name="40% - uthevingsfarge 4 44 2 3" xfId="10362" xr:uid="{00000000-0005-0000-0000-00006E1C0000}"/>
    <cellStyle name="40% - uthevingsfarge 4 44 3" xfId="5091" xr:uid="{00000000-0005-0000-0000-00006F1C0000}"/>
    <cellStyle name="40% - uthevingsfarge 4 44 3 2" xfId="7744" xr:uid="{00000000-0005-0000-0000-0000701C0000}"/>
    <cellStyle name="40% - uthevingsfarge 4 44 4" xfId="9734" xr:uid="{00000000-0005-0000-0000-0000711C0000}"/>
    <cellStyle name="40% - uthevingsfarge 4 45" xfId="1850" xr:uid="{00000000-0005-0000-0000-0000721C0000}"/>
    <cellStyle name="40% - uthevingsfarge 4 45 2" xfId="1851" xr:uid="{00000000-0005-0000-0000-0000731C0000}"/>
    <cellStyle name="40% - uthevingsfarge 4 45 2 2" xfId="5813" xr:uid="{00000000-0005-0000-0000-0000741C0000}"/>
    <cellStyle name="40% - uthevingsfarge 4 45 2 2 2" xfId="8446" xr:uid="{00000000-0005-0000-0000-0000751C0000}"/>
    <cellStyle name="40% - uthevingsfarge 4 45 2 3" xfId="9919" xr:uid="{00000000-0005-0000-0000-0000761C0000}"/>
    <cellStyle name="40% - uthevingsfarge 4 45 3" xfId="5092" xr:uid="{00000000-0005-0000-0000-0000771C0000}"/>
    <cellStyle name="40% - uthevingsfarge 4 45 3 2" xfId="7745" xr:uid="{00000000-0005-0000-0000-0000781C0000}"/>
    <cellStyle name="40% - uthevingsfarge 4 45 4" xfId="9785" xr:uid="{00000000-0005-0000-0000-0000791C0000}"/>
    <cellStyle name="40% - uthevingsfarge 4 46" xfId="1852" xr:uid="{00000000-0005-0000-0000-00007A1C0000}"/>
    <cellStyle name="40% - uthevingsfarge 4 46 2" xfId="1853" xr:uid="{00000000-0005-0000-0000-00007B1C0000}"/>
    <cellStyle name="40% - uthevingsfarge 4 46 2 2" xfId="5814" xr:uid="{00000000-0005-0000-0000-00007C1C0000}"/>
    <cellStyle name="40% - uthevingsfarge 4 46 2 2 2" xfId="8447" xr:uid="{00000000-0005-0000-0000-00007D1C0000}"/>
    <cellStyle name="40% - uthevingsfarge 4 46 2 3" xfId="10361" xr:uid="{00000000-0005-0000-0000-00007E1C0000}"/>
    <cellStyle name="40% - uthevingsfarge 4 46 3" xfId="5093" xr:uid="{00000000-0005-0000-0000-00007F1C0000}"/>
    <cellStyle name="40% - uthevingsfarge 4 46 3 2" xfId="7746" xr:uid="{00000000-0005-0000-0000-0000801C0000}"/>
    <cellStyle name="40% - uthevingsfarge 4 46 4" xfId="9733" xr:uid="{00000000-0005-0000-0000-0000811C0000}"/>
    <cellStyle name="40% - uthevingsfarge 4 47" xfId="1854" xr:uid="{00000000-0005-0000-0000-0000821C0000}"/>
    <cellStyle name="40% - uthevingsfarge 4 47 2" xfId="1855" xr:uid="{00000000-0005-0000-0000-0000831C0000}"/>
    <cellStyle name="40% - uthevingsfarge 4 47 2 2" xfId="5815" xr:uid="{00000000-0005-0000-0000-0000841C0000}"/>
    <cellStyle name="40% - uthevingsfarge 4 47 2 2 2" xfId="8448" xr:uid="{00000000-0005-0000-0000-0000851C0000}"/>
    <cellStyle name="40% - uthevingsfarge 4 47 2 3" xfId="10577" xr:uid="{00000000-0005-0000-0000-0000861C0000}"/>
    <cellStyle name="40% - uthevingsfarge 4 47 3" xfId="5094" xr:uid="{00000000-0005-0000-0000-0000871C0000}"/>
    <cellStyle name="40% - uthevingsfarge 4 47 3 2" xfId="7747" xr:uid="{00000000-0005-0000-0000-0000881C0000}"/>
    <cellStyle name="40% - uthevingsfarge 4 47 4" xfId="9372" xr:uid="{00000000-0005-0000-0000-0000891C0000}"/>
    <cellStyle name="40% - uthevingsfarge 4 48" xfId="1856" xr:uid="{00000000-0005-0000-0000-00008A1C0000}"/>
    <cellStyle name="40% - uthevingsfarge 4 48 2" xfId="1857" xr:uid="{00000000-0005-0000-0000-00008B1C0000}"/>
    <cellStyle name="40% - uthevingsfarge 4 48 2 2" xfId="5816" xr:uid="{00000000-0005-0000-0000-00008C1C0000}"/>
    <cellStyle name="40% - uthevingsfarge 4 48 2 2 2" xfId="8449" xr:uid="{00000000-0005-0000-0000-00008D1C0000}"/>
    <cellStyle name="40% - uthevingsfarge 4 48 2 3" xfId="9920" xr:uid="{00000000-0005-0000-0000-00008E1C0000}"/>
    <cellStyle name="40% - uthevingsfarge 4 48 3" xfId="5095" xr:uid="{00000000-0005-0000-0000-00008F1C0000}"/>
    <cellStyle name="40% - uthevingsfarge 4 48 3 2" xfId="7748" xr:uid="{00000000-0005-0000-0000-0000901C0000}"/>
    <cellStyle name="40% - uthevingsfarge 4 48 4" xfId="9784" xr:uid="{00000000-0005-0000-0000-0000911C0000}"/>
    <cellStyle name="40% - uthevingsfarge 4 49" xfId="1858" xr:uid="{00000000-0005-0000-0000-0000921C0000}"/>
    <cellStyle name="40% - uthevingsfarge 4 49 2" xfId="1859" xr:uid="{00000000-0005-0000-0000-0000931C0000}"/>
    <cellStyle name="40% - uthevingsfarge 4 49 2 2" xfId="5817" xr:uid="{00000000-0005-0000-0000-0000941C0000}"/>
    <cellStyle name="40% - uthevingsfarge 4 49 2 2 2" xfId="8450" xr:uid="{00000000-0005-0000-0000-0000951C0000}"/>
    <cellStyle name="40% - uthevingsfarge 4 49 2 3" xfId="10360" xr:uid="{00000000-0005-0000-0000-0000961C0000}"/>
    <cellStyle name="40% - uthevingsfarge 4 49 3" xfId="5096" xr:uid="{00000000-0005-0000-0000-0000971C0000}"/>
    <cellStyle name="40% - uthevingsfarge 4 49 3 2" xfId="7749" xr:uid="{00000000-0005-0000-0000-0000981C0000}"/>
    <cellStyle name="40% - uthevingsfarge 4 49 4" xfId="9732" xr:uid="{00000000-0005-0000-0000-0000991C0000}"/>
    <cellStyle name="40% - uthevingsfarge 4 5" xfId="1860" xr:uid="{00000000-0005-0000-0000-00009A1C0000}"/>
    <cellStyle name="40% - uthevingsfarge 4 5 2" xfId="1861" xr:uid="{00000000-0005-0000-0000-00009B1C0000}"/>
    <cellStyle name="40% - uthevingsfarge 4 5 2 2" xfId="5818" xr:uid="{00000000-0005-0000-0000-00009C1C0000}"/>
    <cellStyle name="40% - uthevingsfarge 4 5 2 2 2" xfId="8451" xr:uid="{00000000-0005-0000-0000-00009D1C0000}"/>
    <cellStyle name="40% - uthevingsfarge 4 5 2 3" xfId="9921" xr:uid="{00000000-0005-0000-0000-00009E1C0000}"/>
    <cellStyle name="40% - uthevingsfarge 4 5 3" xfId="5097" xr:uid="{00000000-0005-0000-0000-00009F1C0000}"/>
    <cellStyle name="40% - uthevingsfarge 4 5 3 2" xfId="7750" xr:uid="{00000000-0005-0000-0000-0000A01C0000}"/>
    <cellStyle name="40% - uthevingsfarge 4 5 4" xfId="9783" xr:uid="{00000000-0005-0000-0000-0000A11C0000}"/>
    <cellStyle name="40% - uthevingsfarge 4 50" xfId="1862" xr:uid="{00000000-0005-0000-0000-0000A21C0000}"/>
    <cellStyle name="40% - uthevingsfarge 4 50 2" xfId="1863" xr:uid="{00000000-0005-0000-0000-0000A31C0000}"/>
    <cellStyle name="40% - uthevingsfarge 4 50 2 2" xfId="5819" xr:uid="{00000000-0005-0000-0000-0000A41C0000}"/>
    <cellStyle name="40% - uthevingsfarge 4 50 2 2 2" xfId="8452" xr:uid="{00000000-0005-0000-0000-0000A51C0000}"/>
    <cellStyle name="40% - uthevingsfarge 4 50 2 3" xfId="10359" xr:uid="{00000000-0005-0000-0000-0000A61C0000}"/>
    <cellStyle name="40% - uthevingsfarge 4 50 3" xfId="5098" xr:uid="{00000000-0005-0000-0000-0000A71C0000}"/>
    <cellStyle name="40% - uthevingsfarge 4 50 3 2" xfId="7751" xr:uid="{00000000-0005-0000-0000-0000A81C0000}"/>
    <cellStyle name="40% - uthevingsfarge 4 50 4" xfId="9731" xr:uid="{00000000-0005-0000-0000-0000A91C0000}"/>
    <cellStyle name="40% - uthevingsfarge 4 51" xfId="1864" xr:uid="{00000000-0005-0000-0000-0000AA1C0000}"/>
    <cellStyle name="40% - uthevingsfarge 4 51 2" xfId="1865" xr:uid="{00000000-0005-0000-0000-0000AB1C0000}"/>
    <cellStyle name="40% - uthevingsfarge 4 51 2 2" xfId="5820" xr:uid="{00000000-0005-0000-0000-0000AC1C0000}"/>
    <cellStyle name="40% - uthevingsfarge 4 51 2 2 2" xfId="8453" xr:uid="{00000000-0005-0000-0000-0000AD1C0000}"/>
    <cellStyle name="40% - uthevingsfarge 4 51 2 3" xfId="9922" xr:uid="{00000000-0005-0000-0000-0000AE1C0000}"/>
    <cellStyle name="40% - uthevingsfarge 4 51 3" xfId="5099" xr:uid="{00000000-0005-0000-0000-0000AF1C0000}"/>
    <cellStyle name="40% - uthevingsfarge 4 51 3 2" xfId="7752" xr:uid="{00000000-0005-0000-0000-0000B01C0000}"/>
    <cellStyle name="40% - uthevingsfarge 4 51 4" xfId="9782" xr:uid="{00000000-0005-0000-0000-0000B11C0000}"/>
    <cellStyle name="40% - uthevingsfarge 4 52" xfId="1866" xr:uid="{00000000-0005-0000-0000-0000B21C0000}"/>
    <cellStyle name="40% - uthevingsfarge 4 52 2" xfId="1867" xr:uid="{00000000-0005-0000-0000-0000B31C0000}"/>
    <cellStyle name="40% - uthevingsfarge 4 52 2 2" xfId="5821" xr:uid="{00000000-0005-0000-0000-0000B41C0000}"/>
    <cellStyle name="40% - uthevingsfarge 4 52 2 2 2" xfId="8454" xr:uid="{00000000-0005-0000-0000-0000B51C0000}"/>
    <cellStyle name="40% - uthevingsfarge 4 52 2 3" xfId="10358" xr:uid="{00000000-0005-0000-0000-0000B61C0000}"/>
    <cellStyle name="40% - uthevingsfarge 4 52 3" xfId="5100" xr:uid="{00000000-0005-0000-0000-0000B71C0000}"/>
    <cellStyle name="40% - uthevingsfarge 4 52 3 2" xfId="7753" xr:uid="{00000000-0005-0000-0000-0000B81C0000}"/>
    <cellStyle name="40% - uthevingsfarge 4 52 4" xfId="9730" xr:uid="{00000000-0005-0000-0000-0000B91C0000}"/>
    <cellStyle name="40% - uthevingsfarge 4 53" xfId="1868" xr:uid="{00000000-0005-0000-0000-0000BA1C0000}"/>
    <cellStyle name="40% - uthevingsfarge 4 53 2" xfId="1869" xr:uid="{00000000-0005-0000-0000-0000BB1C0000}"/>
    <cellStyle name="40% - uthevingsfarge 4 53 2 2" xfId="5822" xr:uid="{00000000-0005-0000-0000-0000BC1C0000}"/>
    <cellStyle name="40% - uthevingsfarge 4 53 2 2 2" xfId="8455" xr:uid="{00000000-0005-0000-0000-0000BD1C0000}"/>
    <cellStyle name="40% - uthevingsfarge 4 53 2 3" xfId="9923" xr:uid="{00000000-0005-0000-0000-0000BE1C0000}"/>
    <cellStyle name="40% - uthevingsfarge 4 53 3" xfId="5101" xr:uid="{00000000-0005-0000-0000-0000BF1C0000}"/>
    <cellStyle name="40% - uthevingsfarge 4 53 3 2" xfId="7754" xr:uid="{00000000-0005-0000-0000-0000C01C0000}"/>
    <cellStyle name="40% - uthevingsfarge 4 53 4" xfId="9781" xr:uid="{00000000-0005-0000-0000-0000C11C0000}"/>
    <cellStyle name="40% - uthevingsfarge 4 54" xfId="1870" xr:uid="{00000000-0005-0000-0000-0000C21C0000}"/>
    <cellStyle name="40% - uthevingsfarge 4 54 2" xfId="1871" xr:uid="{00000000-0005-0000-0000-0000C31C0000}"/>
    <cellStyle name="40% - uthevingsfarge 4 54 2 2" xfId="5823" xr:uid="{00000000-0005-0000-0000-0000C41C0000}"/>
    <cellStyle name="40% - uthevingsfarge 4 54 2 2 2" xfId="8456" xr:uid="{00000000-0005-0000-0000-0000C51C0000}"/>
    <cellStyle name="40% - uthevingsfarge 4 54 2 3" xfId="10357" xr:uid="{00000000-0005-0000-0000-0000C61C0000}"/>
    <cellStyle name="40% - uthevingsfarge 4 54 3" xfId="5102" xr:uid="{00000000-0005-0000-0000-0000C71C0000}"/>
    <cellStyle name="40% - uthevingsfarge 4 54 3 2" xfId="7755" xr:uid="{00000000-0005-0000-0000-0000C81C0000}"/>
    <cellStyle name="40% - uthevingsfarge 4 54 4" xfId="9729" xr:uid="{00000000-0005-0000-0000-0000C91C0000}"/>
    <cellStyle name="40% - uthevingsfarge 4 55" xfId="1872" xr:uid="{00000000-0005-0000-0000-0000CA1C0000}"/>
    <cellStyle name="40% - uthevingsfarge 4 55 2" xfId="1873" xr:uid="{00000000-0005-0000-0000-0000CB1C0000}"/>
    <cellStyle name="40% - uthevingsfarge 4 55 2 2" xfId="5824" xr:uid="{00000000-0005-0000-0000-0000CC1C0000}"/>
    <cellStyle name="40% - uthevingsfarge 4 55 2 2 2" xfId="8457" xr:uid="{00000000-0005-0000-0000-0000CD1C0000}"/>
    <cellStyle name="40% - uthevingsfarge 4 55 2 3" xfId="9924" xr:uid="{00000000-0005-0000-0000-0000CE1C0000}"/>
    <cellStyle name="40% - uthevingsfarge 4 55 3" xfId="5103" xr:uid="{00000000-0005-0000-0000-0000CF1C0000}"/>
    <cellStyle name="40% - uthevingsfarge 4 55 3 2" xfId="7756" xr:uid="{00000000-0005-0000-0000-0000D01C0000}"/>
    <cellStyle name="40% - uthevingsfarge 4 55 4" xfId="9780" xr:uid="{00000000-0005-0000-0000-0000D11C0000}"/>
    <cellStyle name="40% - uthevingsfarge 4 56" xfId="1874" xr:uid="{00000000-0005-0000-0000-0000D21C0000}"/>
    <cellStyle name="40% - uthevingsfarge 4 56 2" xfId="1875" xr:uid="{00000000-0005-0000-0000-0000D31C0000}"/>
    <cellStyle name="40% - uthevingsfarge 4 56 2 2" xfId="5825" xr:uid="{00000000-0005-0000-0000-0000D41C0000}"/>
    <cellStyle name="40% - uthevingsfarge 4 56 2 2 2" xfId="8458" xr:uid="{00000000-0005-0000-0000-0000D51C0000}"/>
    <cellStyle name="40% - uthevingsfarge 4 56 2 3" xfId="10356" xr:uid="{00000000-0005-0000-0000-0000D61C0000}"/>
    <cellStyle name="40% - uthevingsfarge 4 56 3" xfId="5104" xr:uid="{00000000-0005-0000-0000-0000D71C0000}"/>
    <cellStyle name="40% - uthevingsfarge 4 56 3 2" xfId="7757" xr:uid="{00000000-0005-0000-0000-0000D81C0000}"/>
    <cellStyle name="40% - uthevingsfarge 4 56 4" xfId="9728" xr:uid="{00000000-0005-0000-0000-0000D91C0000}"/>
    <cellStyle name="40% - uthevingsfarge 4 57" xfId="1876" xr:uid="{00000000-0005-0000-0000-0000DA1C0000}"/>
    <cellStyle name="40% - uthevingsfarge 4 57 2" xfId="1877" xr:uid="{00000000-0005-0000-0000-0000DB1C0000}"/>
    <cellStyle name="40% - uthevingsfarge 4 57 2 2" xfId="5826" xr:uid="{00000000-0005-0000-0000-0000DC1C0000}"/>
    <cellStyle name="40% - uthevingsfarge 4 57 2 2 2" xfId="8459" xr:uid="{00000000-0005-0000-0000-0000DD1C0000}"/>
    <cellStyle name="40% - uthevingsfarge 4 57 2 3" xfId="9925" xr:uid="{00000000-0005-0000-0000-0000DE1C0000}"/>
    <cellStyle name="40% - uthevingsfarge 4 57 3" xfId="5105" xr:uid="{00000000-0005-0000-0000-0000DF1C0000}"/>
    <cellStyle name="40% - uthevingsfarge 4 57 3 2" xfId="7758" xr:uid="{00000000-0005-0000-0000-0000E01C0000}"/>
    <cellStyle name="40% - uthevingsfarge 4 57 4" xfId="9779" xr:uid="{00000000-0005-0000-0000-0000E11C0000}"/>
    <cellStyle name="40% - uthevingsfarge 4 58" xfId="1878" xr:uid="{00000000-0005-0000-0000-0000E21C0000}"/>
    <cellStyle name="40% - uthevingsfarge 4 58 2" xfId="1879" xr:uid="{00000000-0005-0000-0000-0000E31C0000}"/>
    <cellStyle name="40% - uthevingsfarge 4 58 2 2" xfId="5827" xr:uid="{00000000-0005-0000-0000-0000E41C0000}"/>
    <cellStyle name="40% - uthevingsfarge 4 58 2 2 2" xfId="8460" xr:uid="{00000000-0005-0000-0000-0000E51C0000}"/>
    <cellStyle name="40% - uthevingsfarge 4 58 2 3" xfId="10355" xr:uid="{00000000-0005-0000-0000-0000E61C0000}"/>
    <cellStyle name="40% - uthevingsfarge 4 58 3" xfId="5106" xr:uid="{00000000-0005-0000-0000-0000E71C0000}"/>
    <cellStyle name="40% - uthevingsfarge 4 58 3 2" xfId="7759" xr:uid="{00000000-0005-0000-0000-0000E81C0000}"/>
    <cellStyle name="40% - uthevingsfarge 4 58 4" xfId="9727" xr:uid="{00000000-0005-0000-0000-0000E91C0000}"/>
    <cellStyle name="40% - uthevingsfarge 4 59" xfId="1880" xr:uid="{00000000-0005-0000-0000-0000EA1C0000}"/>
    <cellStyle name="40% - uthevingsfarge 4 59 2" xfId="1881" xr:uid="{00000000-0005-0000-0000-0000EB1C0000}"/>
    <cellStyle name="40% - uthevingsfarge 4 59 2 2" xfId="5828" xr:uid="{00000000-0005-0000-0000-0000EC1C0000}"/>
    <cellStyle name="40% - uthevingsfarge 4 59 2 2 2" xfId="8461" xr:uid="{00000000-0005-0000-0000-0000ED1C0000}"/>
    <cellStyle name="40% - uthevingsfarge 4 59 2 3" xfId="9926" xr:uid="{00000000-0005-0000-0000-0000EE1C0000}"/>
    <cellStyle name="40% - uthevingsfarge 4 59 3" xfId="5107" xr:uid="{00000000-0005-0000-0000-0000EF1C0000}"/>
    <cellStyle name="40% - uthevingsfarge 4 59 3 2" xfId="7760" xr:uid="{00000000-0005-0000-0000-0000F01C0000}"/>
    <cellStyle name="40% - uthevingsfarge 4 59 4" xfId="9778" xr:uid="{00000000-0005-0000-0000-0000F11C0000}"/>
    <cellStyle name="40% - uthevingsfarge 4 6" xfId="1882" xr:uid="{00000000-0005-0000-0000-0000F21C0000}"/>
    <cellStyle name="40% - uthevingsfarge 4 6 2" xfId="1883" xr:uid="{00000000-0005-0000-0000-0000F31C0000}"/>
    <cellStyle name="40% - uthevingsfarge 4 6 2 2" xfId="5829" xr:uid="{00000000-0005-0000-0000-0000F41C0000}"/>
    <cellStyle name="40% - uthevingsfarge 4 6 2 2 2" xfId="8462" xr:uid="{00000000-0005-0000-0000-0000F51C0000}"/>
    <cellStyle name="40% - uthevingsfarge 4 6 2 3" xfId="10354" xr:uid="{00000000-0005-0000-0000-0000F61C0000}"/>
    <cellStyle name="40% - uthevingsfarge 4 6 3" xfId="5108" xr:uid="{00000000-0005-0000-0000-0000F71C0000}"/>
    <cellStyle name="40% - uthevingsfarge 4 6 3 2" xfId="7761" xr:uid="{00000000-0005-0000-0000-0000F81C0000}"/>
    <cellStyle name="40% - uthevingsfarge 4 6 4" xfId="9726" xr:uid="{00000000-0005-0000-0000-0000F91C0000}"/>
    <cellStyle name="40% - uthevingsfarge 4 60" xfId="1884" xr:uid="{00000000-0005-0000-0000-0000FA1C0000}"/>
    <cellStyle name="40% - uthevingsfarge 4 60 2" xfId="1885" xr:uid="{00000000-0005-0000-0000-0000FB1C0000}"/>
    <cellStyle name="40% - uthevingsfarge 4 60 3" xfId="9371" xr:uid="{00000000-0005-0000-0000-0000FC1C0000}"/>
    <cellStyle name="40% - uthevingsfarge 4 61" xfId="1886" xr:uid="{00000000-0005-0000-0000-0000FD1C0000}"/>
    <cellStyle name="40% - uthevingsfarge 4 61 2" xfId="1887" xr:uid="{00000000-0005-0000-0000-0000FE1C0000}"/>
    <cellStyle name="40% - uthevingsfarge 4 62" xfId="1888" xr:uid="{00000000-0005-0000-0000-0000FF1C0000}"/>
    <cellStyle name="40% - uthevingsfarge 4 62 2" xfId="1889" xr:uid="{00000000-0005-0000-0000-0000001D0000}"/>
    <cellStyle name="40% - uthevingsfarge 4 63" xfId="1890" xr:uid="{00000000-0005-0000-0000-0000011D0000}"/>
    <cellStyle name="40% - uthevingsfarge 4 63 2" xfId="1891" xr:uid="{00000000-0005-0000-0000-0000021D0000}"/>
    <cellStyle name="40% - uthevingsfarge 4 64" xfId="1892" xr:uid="{00000000-0005-0000-0000-0000031D0000}"/>
    <cellStyle name="40% - uthevingsfarge 4 64 2" xfId="1893" xr:uid="{00000000-0005-0000-0000-0000041D0000}"/>
    <cellStyle name="40% - uthevingsfarge 4 65" xfId="1894" xr:uid="{00000000-0005-0000-0000-0000051D0000}"/>
    <cellStyle name="40% - uthevingsfarge 4 65 2" xfId="1895" xr:uid="{00000000-0005-0000-0000-0000061D0000}"/>
    <cellStyle name="40% - uthevingsfarge 4 66" xfId="1896" xr:uid="{00000000-0005-0000-0000-0000071D0000}"/>
    <cellStyle name="40% - uthevingsfarge 4 66 2" xfId="1897" xr:uid="{00000000-0005-0000-0000-0000081D0000}"/>
    <cellStyle name="40% - uthevingsfarge 4 67" xfId="1898" xr:uid="{00000000-0005-0000-0000-0000091D0000}"/>
    <cellStyle name="40% - uthevingsfarge 4 67 2" xfId="1899" xr:uid="{00000000-0005-0000-0000-00000A1D0000}"/>
    <cellStyle name="40% - uthevingsfarge 4 68" xfId="1900" xr:uid="{00000000-0005-0000-0000-00000B1D0000}"/>
    <cellStyle name="40% - uthevingsfarge 4 68 2" xfId="1901" xr:uid="{00000000-0005-0000-0000-00000C1D0000}"/>
    <cellStyle name="40% - uthevingsfarge 4 69" xfId="1902" xr:uid="{00000000-0005-0000-0000-00000D1D0000}"/>
    <cellStyle name="40% - uthevingsfarge 4 69 2" xfId="1903" xr:uid="{00000000-0005-0000-0000-00000E1D0000}"/>
    <cellStyle name="40% - uthevingsfarge 4 7" xfId="1904" xr:uid="{00000000-0005-0000-0000-00000F1D0000}"/>
    <cellStyle name="40% - uthevingsfarge 4 7 2" xfId="1905" xr:uid="{00000000-0005-0000-0000-0000101D0000}"/>
    <cellStyle name="40% - uthevingsfarge 4 7 2 2" xfId="5830" xr:uid="{00000000-0005-0000-0000-0000111D0000}"/>
    <cellStyle name="40% - uthevingsfarge 4 7 2 2 2" xfId="8463" xr:uid="{00000000-0005-0000-0000-0000121D0000}"/>
    <cellStyle name="40% - uthevingsfarge 4 7 2 3" xfId="10353" xr:uid="{00000000-0005-0000-0000-0000131D0000}"/>
    <cellStyle name="40% - uthevingsfarge 4 7 3" xfId="5109" xr:uid="{00000000-0005-0000-0000-0000141D0000}"/>
    <cellStyle name="40% - uthevingsfarge 4 7 3 2" xfId="7762" xr:uid="{00000000-0005-0000-0000-0000151D0000}"/>
    <cellStyle name="40% - uthevingsfarge 4 7 4" xfId="10674" xr:uid="{00000000-0005-0000-0000-0000161D0000}"/>
    <cellStyle name="40% - uthevingsfarge 4 70" xfId="1906" xr:uid="{00000000-0005-0000-0000-0000171D0000}"/>
    <cellStyle name="40% - uthevingsfarge 4 70 2" xfId="1907" xr:uid="{00000000-0005-0000-0000-0000181D0000}"/>
    <cellStyle name="40% - uthevingsfarge 4 71" xfId="1908" xr:uid="{00000000-0005-0000-0000-0000191D0000}"/>
    <cellStyle name="40% - uthevingsfarge 4 71 2" xfId="1909" xr:uid="{00000000-0005-0000-0000-00001A1D0000}"/>
    <cellStyle name="40% - uthevingsfarge 4 72" xfId="1910" xr:uid="{00000000-0005-0000-0000-00001B1D0000}"/>
    <cellStyle name="40% - uthevingsfarge 4 72 2" xfId="1911" xr:uid="{00000000-0005-0000-0000-00001C1D0000}"/>
    <cellStyle name="40% - uthevingsfarge 4 73" xfId="1912" xr:uid="{00000000-0005-0000-0000-00001D1D0000}"/>
    <cellStyle name="40% - uthevingsfarge 4 73 2" xfId="1913" xr:uid="{00000000-0005-0000-0000-00001E1D0000}"/>
    <cellStyle name="40% - uthevingsfarge 4 74" xfId="1914" xr:uid="{00000000-0005-0000-0000-00001F1D0000}"/>
    <cellStyle name="40% - uthevingsfarge 4 74 2" xfId="1915" xr:uid="{00000000-0005-0000-0000-0000201D0000}"/>
    <cellStyle name="40% - uthevingsfarge 4 75" xfId="1916" xr:uid="{00000000-0005-0000-0000-0000211D0000}"/>
    <cellStyle name="40% - uthevingsfarge 4 75 2" xfId="1917" xr:uid="{00000000-0005-0000-0000-0000221D0000}"/>
    <cellStyle name="40% - uthevingsfarge 4 76" xfId="1918" xr:uid="{00000000-0005-0000-0000-0000231D0000}"/>
    <cellStyle name="40% - uthevingsfarge 4 76 2" xfId="1919" xr:uid="{00000000-0005-0000-0000-0000241D0000}"/>
    <cellStyle name="40% - uthevingsfarge 4 77" xfId="1920" xr:uid="{00000000-0005-0000-0000-0000251D0000}"/>
    <cellStyle name="40% - uthevingsfarge 4 78" xfId="1921" xr:uid="{00000000-0005-0000-0000-0000261D0000}"/>
    <cellStyle name="40% - uthevingsfarge 4 79" xfId="1922" xr:uid="{00000000-0005-0000-0000-0000271D0000}"/>
    <cellStyle name="40% - uthevingsfarge 4 8" xfId="1923" xr:uid="{00000000-0005-0000-0000-0000281D0000}"/>
    <cellStyle name="40% - uthevingsfarge 4 8 2" xfId="1924" xr:uid="{00000000-0005-0000-0000-0000291D0000}"/>
    <cellStyle name="40% - uthevingsfarge 4 8 2 2" xfId="5831" xr:uid="{00000000-0005-0000-0000-00002A1D0000}"/>
    <cellStyle name="40% - uthevingsfarge 4 8 2 2 2" xfId="8464" xr:uid="{00000000-0005-0000-0000-00002B1D0000}"/>
    <cellStyle name="40% - uthevingsfarge 4 8 2 3" xfId="9777" xr:uid="{00000000-0005-0000-0000-00002C1D0000}"/>
    <cellStyle name="40% - uthevingsfarge 4 8 3" xfId="5110" xr:uid="{00000000-0005-0000-0000-00002D1D0000}"/>
    <cellStyle name="40% - uthevingsfarge 4 8 3 2" xfId="7763" xr:uid="{00000000-0005-0000-0000-00002E1D0000}"/>
    <cellStyle name="40% - uthevingsfarge 4 8 4" xfId="9370" xr:uid="{00000000-0005-0000-0000-00002F1D0000}"/>
    <cellStyle name="40% - uthevingsfarge 4 80" xfId="1925" xr:uid="{00000000-0005-0000-0000-0000301D0000}"/>
    <cellStyle name="40% - uthevingsfarge 4 81" xfId="1926" xr:uid="{00000000-0005-0000-0000-0000311D0000}"/>
    <cellStyle name="40% - uthevingsfarge 4 82" xfId="1927" xr:uid="{00000000-0005-0000-0000-0000321D0000}"/>
    <cellStyle name="40% - uthevingsfarge 4 83" xfId="1928" xr:uid="{00000000-0005-0000-0000-0000331D0000}"/>
    <cellStyle name="40% - uthevingsfarge 4 84" xfId="1929" xr:uid="{00000000-0005-0000-0000-0000341D0000}"/>
    <cellStyle name="40% - uthevingsfarge 4 85" xfId="1930" xr:uid="{00000000-0005-0000-0000-0000351D0000}"/>
    <cellStyle name="40% - uthevingsfarge 4 86" xfId="1931" xr:uid="{00000000-0005-0000-0000-0000361D0000}"/>
    <cellStyle name="40% - uthevingsfarge 4 87" xfId="1932" xr:uid="{00000000-0005-0000-0000-0000371D0000}"/>
    <cellStyle name="40% - uthevingsfarge 4 88" xfId="1933" xr:uid="{00000000-0005-0000-0000-0000381D0000}"/>
    <cellStyle name="40% - uthevingsfarge 4 89" xfId="1934" xr:uid="{00000000-0005-0000-0000-0000391D0000}"/>
    <cellStyle name="40% - uthevingsfarge 4 9" xfId="1935" xr:uid="{00000000-0005-0000-0000-00003A1D0000}"/>
    <cellStyle name="40% - uthevingsfarge 4 9 2" xfId="1936" xr:uid="{00000000-0005-0000-0000-00003B1D0000}"/>
    <cellStyle name="40% - uthevingsfarge 4 9 2 2" xfId="5832" xr:uid="{00000000-0005-0000-0000-00003C1D0000}"/>
    <cellStyle name="40% - uthevingsfarge 4 9 2 2 2" xfId="8465" xr:uid="{00000000-0005-0000-0000-00003D1D0000}"/>
    <cellStyle name="40% - uthevingsfarge 4 9 2 3" xfId="10352" xr:uid="{00000000-0005-0000-0000-00003E1D0000}"/>
    <cellStyle name="40% - uthevingsfarge 4 9 3" xfId="5111" xr:uid="{00000000-0005-0000-0000-00003F1D0000}"/>
    <cellStyle name="40% - uthevingsfarge 4 9 3 2" xfId="7764" xr:uid="{00000000-0005-0000-0000-0000401D0000}"/>
    <cellStyle name="40% - uthevingsfarge 4 9 4" xfId="10673" xr:uid="{00000000-0005-0000-0000-0000411D0000}"/>
    <cellStyle name="40% - uthevingsfarge 4 90" xfId="1937" xr:uid="{00000000-0005-0000-0000-0000421D0000}"/>
    <cellStyle name="40% - uthevingsfarge 4 90 2" xfId="2919" xr:uid="{00000000-0005-0000-0000-0000431D0000}"/>
    <cellStyle name="40% - uthevingsfarge 4 90 2 2" xfId="3399" xr:uid="{00000000-0005-0000-0000-0000441D0000}"/>
    <cellStyle name="40% - uthevingsfarge 4 90 2 2 2" xfId="6984" xr:uid="{00000000-0005-0000-0000-0000451D0000}"/>
    <cellStyle name="40% - uthevingsfarge 4 90 2 3" xfId="3709" xr:uid="{00000000-0005-0000-0000-0000461D0000}"/>
    <cellStyle name="40% - uthevingsfarge 4 90 2 4" xfId="6492" xr:uid="{00000000-0005-0000-0000-0000471D0000}"/>
    <cellStyle name="40% - uthevingsfarge 4 90 2 5" xfId="8984" xr:uid="{00000000-0005-0000-0000-0000481D0000}"/>
    <cellStyle name="40% - uthevingsfarge 4 90 3" xfId="3398" xr:uid="{00000000-0005-0000-0000-0000491D0000}"/>
    <cellStyle name="40% - uthevingsfarge 4 90 3 2" xfId="6983" xr:uid="{00000000-0005-0000-0000-00004A1D0000}"/>
    <cellStyle name="40% - uthevingsfarge 4 90 4" xfId="3828" xr:uid="{00000000-0005-0000-0000-00004B1D0000}"/>
    <cellStyle name="40% - uthevingsfarge 4 90 5" xfId="6207" xr:uid="{00000000-0005-0000-0000-00004C1D0000}"/>
    <cellStyle name="40% - uthevingsfarge 4 90 6" xfId="8983" xr:uid="{00000000-0005-0000-0000-00004D1D0000}"/>
    <cellStyle name="40% - uthevingsfarge 4 91" xfId="1938" xr:uid="{00000000-0005-0000-0000-00004E1D0000}"/>
    <cellStyle name="40% - uthevingsfarge 4 91 2" xfId="2920" xr:uid="{00000000-0005-0000-0000-00004F1D0000}"/>
    <cellStyle name="40% - uthevingsfarge 4 91 2 2" xfId="3401" xr:uid="{00000000-0005-0000-0000-0000501D0000}"/>
    <cellStyle name="40% - uthevingsfarge 4 91 2 2 2" xfId="6986" xr:uid="{00000000-0005-0000-0000-0000511D0000}"/>
    <cellStyle name="40% - uthevingsfarge 4 91 2 3" xfId="3674" xr:uid="{00000000-0005-0000-0000-0000521D0000}"/>
    <cellStyle name="40% - uthevingsfarge 4 91 2 4" xfId="6493" xr:uid="{00000000-0005-0000-0000-0000531D0000}"/>
    <cellStyle name="40% - uthevingsfarge 4 91 2 5" xfId="8986" xr:uid="{00000000-0005-0000-0000-0000541D0000}"/>
    <cellStyle name="40% - uthevingsfarge 4 91 3" xfId="3400" xr:uid="{00000000-0005-0000-0000-0000551D0000}"/>
    <cellStyle name="40% - uthevingsfarge 4 91 3 2" xfId="6985" xr:uid="{00000000-0005-0000-0000-0000561D0000}"/>
    <cellStyle name="40% - uthevingsfarge 4 91 4" xfId="3827" xr:uid="{00000000-0005-0000-0000-0000571D0000}"/>
    <cellStyle name="40% - uthevingsfarge 4 91 5" xfId="6208" xr:uid="{00000000-0005-0000-0000-0000581D0000}"/>
    <cellStyle name="40% - uthevingsfarge 4 91 6" xfId="8985" xr:uid="{00000000-0005-0000-0000-0000591D0000}"/>
    <cellStyle name="40% - uthevingsfarge 4 92" xfId="1939" xr:uid="{00000000-0005-0000-0000-00005A1D0000}"/>
    <cellStyle name="40% - uthevingsfarge 4 92 2" xfId="2921" xr:uid="{00000000-0005-0000-0000-00005B1D0000}"/>
    <cellStyle name="40% - uthevingsfarge 4 92 2 2" xfId="3403" xr:uid="{00000000-0005-0000-0000-00005C1D0000}"/>
    <cellStyle name="40% - uthevingsfarge 4 92 2 2 2" xfId="6988" xr:uid="{00000000-0005-0000-0000-00005D1D0000}"/>
    <cellStyle name="40% - uthevingsfarge 4 92 2 3" xfId="4093" xr:uid="{00000000-0005-0000-0000-00005E1D0000}"/>
    <cellStyle name="40% - uthevingsfarge 4 92 2 4" xfId="6494" xr:uid="{00000000-0005-0000-0000-00005F1D0000}"/>
    <cellStyle name="40% - uthevingsfarge 4 92 2 5" xfId="8988" xr:uid="{00000000-0005-0000-0000-0000601D0000}"/>
    <cellStyle name="40% - uthevingsfarge 4 92 3" xfId="3402" xr:uid="{00000000-0005-0000-0000-0000611D0000}"/>
    <cellStyle name="40% - uthevingsfarge 4 92 3 2" xfId="6987" xr:uid="{00000000-0005-0000-0000-0000621D0000}"/>
    <cellStyle name="40% - uthevingsfarge 4 92 4" xfId="3826" xr:uid="{00000000-0005-0000-0000-0000631D0000}"/>
    <cellStyle name="40% - uthevingsfarge 4 92 5" xfId="6209" xr:uid="{00000000-0005-0000-0000-0000641D0000}"/>
    <cellStyle name="40% - uthevingsfarge 4 92 6" xfId="8987" xr:uid="{00000000-0005-0000-0000-0000651D0000}"/>
    <cellStyle name="40% - uthevingsfarge 4 93" xfId="1940" xr:uid="{00000000-0005-0000-0000-0000661D0000}"/>
    <cellStyle name="40% - uthevingsfarge 4 93 2" xfId="2922" xr:uid="{00000000-0005-0000-0000-0000671D0000}"/>
    <cellStyle name="40% - uthevingsfarge 4 93 2 2" xfId="3405" xr:uid="{00000000-0005-0000-0000-0000681D0000}"/>
    <cellStyle name="40% - uthevingsfarge 4 93 2 2 2" xfId="6990" xr:uid="{00000000-0005-0000-0000-0000691D0000}"/>
    <cellStyle name="40% - uthevingsfarge 4 93 2 3" xfId="4020" xr:uid="{00000000-0005-0000-0000-00006A1D0000}"/>
    <cellStyle name="40% - uthevingsfarge 4 93 2 4" xfId="6495" xr:uid="{00000000-0005-0000-0000-00006B1D0000}"/>
    <cellStyle name="40% - uthevingsfarge 4 93 2 5" xfId="8990" xr:uid="{00000000-0005-0000-0000-00006C1D0000}"/>
    <cellStyle name="40% - uthevingsfarge 4 93 3" xfId="3404" xr:uid="{00000000-0005-0000-0000-00006D1D0000}"/>
    <cellStyle name="40% - uthevingsfarge 4 93 3 2" xfId="6989" xr:uid="{00000000-0005-0000-0000-00006E1D0000}"/>
    <cellStyle name="40% - uthevingsfarge 4 93 4" xfId="3825" xr:uid="{00000000-0005-0000-0000-00006F1D0000}"/>
    <cellStyle name="40% - uthevingsfarge 4 93 5" xfId="6210" xr:uid="{00000000-0005-0000-0000-0000701D0000}"/>
    <cellStyle name="40% - uthevingsfarge 4 93 6" xfId="8989" xr:uid="{00000000-0005-0000-0000-0000711D0000}"/>
    <cellStyle name="40% - uthevingsfarge 4 94" xfId="1941" xr:uid="{00000000-0005-0000-0000-0000721D0000}"/>
    <cellStyle name="40% - uthevingsfarge 4 94 2" xfId="2923" xr:uid="{00000000-0005-0000-0000-0000731D0000}"/>
    <cellStyle name="40% - uthevingsfarge 4 94 2 2" xfId="3407" xr:uid="{00000000-0005-0000-0000-0000741D0000}"/>
    <cellStyle name="40% - uthevingsfarge 4 94 2 2 2" xfId="6992" xr:uid="{00000000-0005-0000-0000-0000751D0000}"/>
    <cellStyle name="40% - uthevingsfarge 4 94 2 3" xfId="3708" xr:uid="{00000000-0005-0000-0000-0000761D0000}"/>
    <cellStyle name="40% - uthevingsfarge 4 94 2 4" xfId="6496" xr:uid="{00000000-0005-0000-0000-0000771D0000}"/>
    <cellStyle name="40% - uthevingsfarge 4 94 2 5" xfId="8992" xr:uid="{00000000-0005-0000-0000-0000781D0000}"/>
    <cellStyle name="40% - uthevingsfarge 4 94 3" xfId="3406" xr:uid="{00000000-0005-0000-0000-0000791D0000}"/>
    <cellStyle name="40% - uthevingsfarge 4 94 3 2" xfId="6991" xr:uid="{00000000-0005-0000-0000-00007A1D0000}"/>
    <cellStyle name="40% - uthevingsfarge 4 94 4" xfId="3824" xr:uid="{00000000-0005-0000-0000-00007B1D0000}"/>
    <cellStyle name="40% - uthevingsfarge 4 94 5" xfId="6211" xr:uid="{00000000-0005-0000-0000-00007C1D0000}"/>
    <cellStyle name="40% - uthevingsfarge 4 94 6" xfId="8991" xr:uid="{00000000-0005-0000-0000-00007D1D0000}"/>
    <cellStyle name="40% - uthevingsfarge 4 95" xfId="1942" xr:uid="{00000000-0005-0000-0000-00007E1D0000}"/>
    <cellStyle name="40% - uthevingsfarge 4 95 2" xfId="2924" xr:uid="{00000000-0005-0000-0000-00007F1D0000}"/>
    <cellStyle name="40% - uthevingsfarge 4 95 2 2" xfId="3409" xr:uid="{00000000-0005-0000-0000-0000801D0000}"/>
    <cellStyle name="40% - uthevingsfarge 4 95 2 2 2" xfId="6994" xr:uid="{00000000-0005-0000-0000-0000811D0000}"/>
    <cellStyle name="40% - uthevingsfarge 4 95 2 3" xfId="4090" xr:uid="{00000000-0005-0000-0000-0000821D0000}"/>
    <cellStyle name="40% - uthevingsfarge 4 95 2 4" xfId="6497" xr:uid="{00000000-0005-0000-0000-0000831D0000}"/>
    <cellStyle name="40% - uthevingsfarge 4 95 2 5" xfId="8994" xr:uid="{00000000-0005-0000-0000-0000841D0000}"/>
    <cellStyle name="40% - uthevingsfarge 4 95 3" xfId="3408" xr:uid="{00000000-0005-0000-0000-0000851D0000}"/>
    <cellStyle name="40% - uthevingsfarge 4 95 3 2" xfId="6993" xr:uid="{00000000-0005-0000-0000-0000861D0000}"/>
    <cellStyle name="40% - uthevingsfarge 4 95 4" xfId="3823" xr:uid="{00000000-0005-0000-0000-0000871D0000}"/>
    <cellStyle name="40% - uthevingsfarge 4 95 5" xfId="6212" xr:uid="{00000000-0005-0000-0000-0000881D0000}"/>
    <cellStyle name="40% - uthevingsfarge 4 95 6" xfId="8993" xr:uid="{00000000-0005-0000-0000-0000891D0000}"/>
    <cellStyle name="40% - uthevingsfarge 4 96" xfId="1943" xr:uid="{00000000-0005-0000-0000-00008A1D0000}"/>
    <cellStyle name="40% - uthevingsfarge 4 96 2" xfId="2925" xr:uid="{00000000-0005-0000-0000-00008B1D0000}"/>
    <cellStyle name="40% - uthevingsfarge 4 96 2 2" xfId="3411" xr:uid="{00000000-0005-0000-0000-00008C1D0000}"/>
    <cellStyle name="40% - uthevingsfarge 4 96 2 2 2" xfId="6996" xr:uid="{00000000-0005-0000-0000-00008D1D0000}"/>
    <cellStyle name="40% - uthevingsfarge 4 96 2 3" xfId="4091" xr:uid="{00000000-0005-0000-0000-00008E1D0000}"/>
    <cellStyle name="40% - uthevingsfarge 4 96 2 4" xfId="6498" xr:uid="{00000000-0005-0000-0000-00008F1D0000}"/>
    <cellStyle name="40% - uthevingsfarge 4 96 2 5" xfId="8996" xr:uid="{00000000-0005-0000-0000-0000901D0000}"/>
    <cellStyle name="40% - uthevingsfarge 4 96 3" xfId="3410" xr:uid="{00000000-0005-0000-0000-0000911D0000}"/>
    <cellStyle name="40% - uthevingsfarge 4 96 3 2" xfId="6995" xr:uid="{00000000-0005-0000-0000-0000921D0000}"/>
    <cellStyle name="40% - uthevingsfarge 4 96 4" xfId="3822" xr:uid="{00000000-0005-0000-0000-0000931D0000}"/>
    <cellStyle name="40% - uthevingsfarge 4 96 5" xfId="6213" xr:uid="{00000000-0005-0000-0000-0000941D0000}"/>
    <cellStyle name="40% - uthevingsfarge 4 96 6" xfId="8995" xr:uid="{00000000-0005-0000-0000-0000951D0000}"/>
    <cellStyle name="40% - uthevingsfarge 4 97" xfId="1944" xr:uid="{00000000-0005-0000-0000-0000961D0000}"/>
    <cellStyle name="40% - uthevingsfarge 4 97 2" xfId="2926" xr:uid="{00000000-0005-0000-0000-0000971D0000}"/>
    <cellStyle name="40% - uthevingsfarge 4 97 2 2" xfId="3413" xr:uid="{00000000-0005-0000-0000-0000981D0000}"/>
    <cellStyle name="40% - uthevingsfarge 4 97 2 2 2" xfId="6998" xr:uid="{00000000-0005-0000-0000-0000991D0000}"/>
    <cellStyle name="40% - uthevingsfarge 4 97 2 3" xfId="4019" xr:uid="{00000000-0005-0000-0000-00009A1D0000}"/>
    <cellStyle name="40% - uthevingsfarge 4 97 2 4" xfId="6499" xr:uid="{00000000-0005-0000-0000-00009B1D0000}"/>
    <cellStyle name="40% - uthevingsfarge 4 97 2 5" xfId="8998" xr:uid="{00000000-0005-0000-0000-00009C1D0000}"/>
    <cellStyle name="40% - uthevingsfarge 4 97 3" xfId="3412" xr:uid="{00000000-0005-0000-0000-00009D1D0000}"/>
    <cellStyle name="40% - uthevingsfarge 4 97 3 2" xfId="6997" xr:uid="{00000000-0005-0000-0000-00009E1D0000}"/>
    <cellStyle name="40% - uthevingsfarge 4 97 4" xfId="3821" xr:uid="{00000000-0005-0000-0000-00009F1D0000}"/>
    <cellStyle name="40% - uthevingsfarge 4 97 5" xfId="6214" xr:uid="{00000000-0005-0000-0000-0000A01D0000}"/>
    <cellStyle name="40% - uthevingsfarge 4 97 6" xfId="8997" xr:uid="{00000000-0005-0000-0000-0000A11D0000}"/>
    <cellStyle name="40% - uthevingsfarge 4 98" xfId="1945" xr:uid="{00000000-0005-0000-0000-0000A21D0000}"/>
    <cellStyle name="40% - uthevingsfarge 4 98 2" xfId="2927" xr:uid="{00000000-0005-0000-0000-0000A31D0000}"/>
    <cellStyle name="40% - uthevingsfarge 4 98 2 2" xfId="3415" xr:uid="{00000000-0005-0000-0000-0000A41D0000}"/>
    <cellStyle name="40% - uthevingsfarge 4 98 2 2 2" xfId="7000" xr:uid="{00000000-0005-0000-0000-0000A51D0000}"/>
    <cellStyle name="40% - uthevingsfarge 4 98 2 3" xfId="3707" xr:uid="{00000000-0005-0000-0000-0000A61D0000}"/>
    <cellStyle name="40% - uthevingsfarge 4 98 2 4" xfId="6500" xr:uid="{00000000-0005-0000-0000-0000A71D0000}"/>
    <cellStyle name="40% - uthevingsfarge 4 98 2 5" xfId="9000" xr:uid="{00000000-0005-0000-0000-0000A81D0000}"/>
    <cellStyle name="40% - uthevingsfarge 4 98 3" xfId="3414" xr:uid="{00000000-0005-0000-0000-0000A91D0000}"/>
    <cellStyle name="40% - uthevingsfarge 4 98 3 2" xfId="6999" xr:uid="{00000000-0005-0000-0000-0000AA1D0000}"/>
    <cellStyle name="40% - uthevingsfarge 4 98 4" xfId="3820" xr:uid="{00000000-0005-0000-0000-0000AB1D0000}"/>
    <cellStyle name="40% - uthevingsfarge 4 98 5" xfId="6215" xr:uid="{00000000-0005-0000-0000-0000AC1D0000}"/>
    <cellStyle name="40% - uthevingsfarge 4 98 6" xfId="8999" xr:uid="{00000000-0005-0000-0000-0000AD1D0000}"/>
    <cellStyle name="40% - uthevingsfarge 4 99" xfId="1946" xr:uid="{00000000-0005-0000-0000-0000AE1D0000}"/>
    <cellStyle name="40% - uthevingsfarge 4 99 2" xfId="2928" xr:uid="{00000000-0005-0000-0000-0000AF1D0000}"/>
    <cellStyle name="40% - uthevingsfarge 4 99 2 2" xfId="3417" xr:uid="{00000000-0005-0000-0000-0000B01D0000}"/>
    <cellStyle name="40% - uthevingsfarge 4 99 2 2 2" xfId="7002" xr:uid="{00000000-0005-0000-0000-0000B11D0000}"/>
    <cellStyle name="40% - uthevingsfarge 4 99 2 3" xfId="4088" xr:uid="{00000000-0005-0000-0000-0000B21D0000}"/>
    <cellStyle name="40% - uthevingsfarge 4 99 2 4" xfId="6501" xr:uid="{00000000-0005-0000-0000-0000B31D0000}"/>
    <cellStyle name="40% - uthevingsfarge 4 99 2 5" xfId="9002" xr:uid="{00000000-0005-0000-0000-0000B41D0000}"/>
    <cellStyle name="40% - uthevingsfarge 4 99 3" xfId="3416" xr:uid="{00000000-0005-0000-0000-0000B51D0000}"/>
    <cellStyle name="40% - uthevingsfarge 4 99 3 2" xfId="7001" xr:uid="{00000000-0005-0000-0000-0000B61D0000}"/>
    <cellStyle name="40% - uthevingsfarge 4 99 4" xfId="3819" xr:uid="{00000000-0005-0000-0000-0000B71D0000}"/>
    <cellStyle name="40% - uthevingsfarge 4 99 5" xfId="6216" xr:uid="{00000000-0005-0000-0000-0000B81D0000}"/>
    <cellStyle name="40% - uthevingsfarge 4 99 6" xfId="9001" xr:uid="{00000000-0005-0000-0000-0000B91D0000}"/>
    <cellStyle name="40% - uthevingsfarge 5 10" xfId="1947" xr:uid="{00000000-0005-0000-0000-0000BA1D0000}"/>
    <cellStyle name="40% - uthevingsfarge 5 10 2" xfId="1948" xr:uid="{00000000-0005-0000-0000-0000BB1D0000}"/>
    <cellStyle name="40% - uthevingsfarge 5 10 2 2" xfId="5833" xr:uid="{00000000-0005-0000-0000-0000BC1D0000}"/>
    <cellStyle name="40% - uthevingsfarge 5 10 2 2 2" xfId="8466" xr:uid="{00000000-0005-0000-0000-0000BD1D0000}"/>
    <cellStyle name="40% - uthevingsfarge 5 10 2 3" xfId="9776" xr:uid="{00000000-0005-0000-0000-0000BE1D0000}"/>
    <cellStyle name="40% - uthevingsfarge 5 10 3" xfId="5112" xr:uid="{00000000-0005-0000-0000-0000BF1D0000}"/>
    <cellStyle name="40% - uthevingsfarge 5 10 3 2" xfId="7765" xr:uid="{00000000-0005-0000-0000-0000C01D0000}"/>
    <cellStyle name="40% - uthevingsfarge 5 10 4" xfId="9369" xr:uid="{00000000-0005-0000-0000-0000C11D0000}"/>
    <cellStyle name="40% - uthevingsfarge 5 100" xfId="1949" xr:uid="{00000000-0005-0000-0000-0000C21D0000}"/>
    <cellStyle name="40% - uthevingsfarge 5 100 2" xfId="2929" xr:uid="{00000000-0005-0000-0000-0000C31D0000}"/>
    <cellStyle name="40% - uthevingsfarge 5 100 2 2" xfId="3419" xr:uid="{00000000-0005-0000-0000-0000C41D0000}"/>
    <cellStyle name="40% - uthevingsfarge 5 100 2 2 2" xfId="7004" xr:uid="{00000000-0005-0000-0000-0000C51D0000}"/>
    <cellStyle name="40% - uthevingsfarge 5 100 2 3" xfId="4089" xr:uid="{00000000-0005-0000-0000-0000C61D0000}"/>
    <cellStyle name="40% - uthevingsfarge 5 100 2 4" xfId="6502" xr:uid="{00000000-0005-0000-0000-0000C71D0000}"/>
    <cellStyle name="40% - uthevingsfarge 5 100 2 5" xfId="9004" xr:uid="{00000000-0005-0000-0000-0000C81D0000}"/>
    <cellStyle name="40% - uthevingsfarge 5 100 3" xfId="3418" xr:uid="{00000000-0005-0000-0000-0000C91D0000}"/>
    <cellStyle name="40% - uthevingsfarge 5 100 3 2" xfId="7003" xr:uid="{00000000-0005-0000-0000-0000CA1D0000}"/>
    <cellStyle name="40% - uthevingsfarge 5 100 4" xfId="3818" xr:uid="{00000000-0005-0000-0000-0000CB1D0000}"/>
    <cellStyle name="40% - uthevingsfarge 5 100 5" xfId="6217" xr:uid="{00000000-0005-0000-0000-0000CC1D0000}"/>
    <cellStyle name="40% - uthevingsfarge 5 100 6" xfId="9003" xr:uid="{00000000-0005-0000-0000-0000CD1D0000}"/>
    <cellStyle name="40% - uthevingsfarge 5 101" xfId="1950" xr:uid="{00000000-0005-0000-0000-0000CE1D0000}"/>
    <cellStyle name="40% - uthevingsfarge 5 101 2" xfId="2930" xr:uid="{00000000-0005-0000-0000-0000CF1D0000}"/>
    <cellStyle name="40% - uthevingsfarge 5 101 2 2" xfId="3421" xr:uid="{00000000-0005-0000-0000-0000D01D0000}"/>
    <cellStyle name="40% - uthevingsfarge 5 101 2 2 2" xfId="7006" xr:uid="{00000000-0005-0000-0000-0000D11D0000}"/>
    <cellStyle name="40% - uthevingsfarge 5 101 2 3" xfId="4018" xr:uid="{00000000-0005-0000-0000-0000D21D0000}"/>
    <cellStyle name="40% - uthevingsfarge 5 101 2 4" xfId="6503" xr:uid="{00000000-0005-0000-0000-0000D31D0000}"/>
    <cellStyle name="40% - uthevingsfarge 5 101 2 5" xfId="9006" xr:uid="{00000000-0005-0000-0000-0000D41D0000}"/>
    <cellStyle name="40% - uthevingsfarge 5 101 3" xfId="3420" xr:uid="{00000000-0005-0000-0000-0000D51D0000}"/>
    <cellStyle name="40% - uthevingsfarge 5 101 3 2" xfId="7005" xr:uid="{00000000-0005-0000-0000-0000D61D0000}"/>
    <cellStyle name="40% - uthevingsfarge 5 101 4" xfId="3817" xr:uid="{00000000-0005-0000-0000-0000D71D0000}"/>
    <cellStyle name="40% - uthevingsfarge 5 101 5" xfId="6218" xr:uid="{00000000-0005-0000-0000-0000D81D0000}"/>
    <cellStyle name="40% - uthevingsfarge 5 101 6" xfId="9005" xr:uid="{00000000-0005-0000-0000-0000D91D0000}"/>
    <cellStyle name="40% - uthevingsfarge 5 102" xfId="1951" xr:uid="{00000000-0005-0000-0000-0000DA1D0000}"/>
    <cellStyle name="40% - uthevingsfarge 5 102 2" xfId="2931" xr:uid="{00000000-0005-0000-0000-0000DB1D0000}"/>
    <cellStyle name="40% - uthevingsfarge 5 102 2 2" xfId="3423" xr:uid="{00000000-0005-0000-0000-0000DC1D0000}"/>
    <cellStyle name="40% - uthevingsfarge 5 102 2 2 2" xfId="7008" xr:uid="{00000000-0005-0000-0000-0000DD1D0000}"/>
    <cellStyle name="40% - uthevingsfarge 5 102 2 3" xfId="3706" xr:uid="{00000000-0005-0000-0000-0000DE1D0000}"/>
    <cellStyle name="40% - uthevingsfarge 5 102 2 4" xfId="6504" xr:uid="{00000000-0005-0000-0000-0000DF1D0000}"/>
    <cellStyle name="40% - uthevingsfarge 5 102 2 5" xfId="9008" xr:uid="{00000000-0005-0000-0000-0000E01D0000}"/>
    <cellStyle name="40% - uthevingsfarge 5 102 3" xfId="3422" xr:uid="{00000000-0005-0000-0000-0000E11D0000}"/>
    <cellStyle name="40% - uthevingsfarge 5 102 3 2" xfId="7007" xr:uid="{00000000-0005-0000-0000-0000E21D0000}"/>
    <cellStyle name="40% - uthevingsfarge 5 102 4" xfId="3816" xr:uid="{00000000-0005-0000-0000-0000E31D0000}"/>
    <cellStyle name="40% - uthevingsfarge 5 102 5" xfId="6219" xr:uid="{00000000-0005-0000-0000-0000E41D0000}"/>
    <cellStyle name="40% - uthevingsfarge 5 102 6" xfId="9007" xr:uid="{00000000-0005-0000-0000-0000E51D0000}"/>
    <cellStyle name="40% - uthevingsfarge 5 103" xfId="1952" xr:uid="{00000000-0005-0000-0000-0000E61D0000}"/>
    <cellStyle name="40% - uthevingsfarge 5 103 2" xfId="2932" xr:uid="{00000000-0005-0000-0000-0000E71D0000}"/>
    <cellStyle name="40% - uthevingsfarge 5 103 2 2" xfId="3425" xr:uid="{00000000-0005-0000-0000-0000E81D0000}"/>
    <cellStyle name="40% - uthevingsfarge 5 103 2 2 2" xfId="7010" xr:uid="{00000000-0005-0000-0000-0000E91D0000}"/>
    <cellStyle name="40% - uthevingsfarge 5 103 2 3" xfId="4086" xr:uid="{00000000-0005-0000-0000-0000EA1D0000}"/>
    <cellStyle name="40% - uthevingsfarge 5 103 2 4" xfId="6505" xr:uid="{00000000-0005-0000-0000-0000EB1D0000}"/>
    <cellStyle name="40% - uthevingsfarge 5 103 2 5" xfId="9010" xr:uid="{00000000-0005-0000-0000-0000EC1D0000}"/>
    <cellStyle name="40% - uthevingsfarge 5 103 3" xfId="3424" xr:uid="{00000000-0005-0000-0000-0000ED1D0000}"/>
    <cellStyle name="40% - uthevingsfarge 5 103 3 2" xfId="7009" xr:uid="{00000000-0005-0000-0000-0000EE1D0000}"/>
    <cellStyle name="40% - uthevingsfarge 5 103 4" xfId="3815" xr:uid="{00000000-0005-0000-0000-0000EF1D0000}"/>
    <cellStyle name="40% - uthevingsfarge 5 103 5" xfId="6220" xr:uid="{00000000-0005-0000-0000-0000F01D0000}"/>
    <cellStyle name="40% - uthevingsfarge 5 103 6" xfId="9009" xr:uid="{00000000-0005-0000-0000-0000F11D0000}"/>
    <cellStyle name="40% - uthevingsfarge 5 104" xfId="1953" xr:uid="{00000000-0005-0000-0000-0000F21D0000}"/>
    <cellStyle name="40% - uthevingsfarge 5 104 2" xfId="2933" xr:uid="{00000000-0005-0000-0000-0000F31D0000}"/>
    <cellStyle name="40% - uthevingsfarge 5 104 2 2" xfId="3427" xr:uid="{00000000-0005-0000-0000-0000F41D0000}"/>
    <cellStyle name="40% - uthevingsfarge 5 104 2 2 2" xfId="7012" xr:uid="{00000000-0005-0000-0000-0000F51D0000}"/>
    <cellStyle name="40% - uthevingsfarge 5 104 2 3" xfId="4087" xr:uid="{00000000-0005-0000-0000-0000F61D0000}"/>
    <cellStyle name="40% - uthevingsfarge 5 104 2 4" xfId="6506" xr:uid="{00000000-0005-0000-0000-0000F71D0000}"/>
    <cellStyle name="40% - uthevingsfarge 5 104 2 5" xfId="9012" xr:uid="{00000000-0005-0000-0000-0000F81D0000}"/>
    <cellStyle name="40% - uthevingsfarge 5 104 3" xfId="3426" xr:uid="{00000000-0005-0000-0000-0000F91D0000}"/>
    <cellStyle name="40% - uthevingsfarge 5 104 3 2" xfId="7011" xr:uid="{00000000-0005-0000-0000-0000FA1D0000}"/>
    <cellStyle name="40% - uthevingsfarge 5 104 4" xfId="3814" xr:uid="{00000000-0005-0000-0000-0000FB1D0000}"/>
    <cellStyle name="40% - uthevingsfarge 5 104 5" xfId="6221" xr:uid="{00000000-0005-0000-0000-0000FC1D0000}"/>
    <cellStyle name="40% - uthevingsfarge 5 104 6" xfId="9011" xr:uid="{00000000-0005-0000-0000-0000FD1D0000}"/>
    <cellStyle name="40% - uthevingsfarge 5 105" xfId="1954" xr:uid="{00000000-0005-0000-0000-0000FE1D0000}"/>
    <cellStyle name="40% - uthevingsfarge 5 105 2" xfId="2934" xr:uid="{00000000-0005-0000-0000-0000FF1D0000}"/>
    <cellStyle name="40% - uthevingsfarge 5 105 2 2" xfId="3429" xr:uid="{00000000-0005-0000-0000-0000001E0000}"/>
    <cellStyle name="40% - uthevingsfarge 5 105 2 2 2" xfId="7014" xr:uid="{00000000-0005-0000-0000-0000011E0000}"/>
    <cellStyle name="40% - uthevingsfarge 5 105 2 3" xfId="4017" xr:uid="{00000000-0005-0000-0000-0000021E0000}"/>
    <cellStyle name="40% - uthevingsfarge 5 105 2 4" xfId="6507" xr:uid="{00000000-0005-0000-0000-0000031E0000}"/>
    <cellStyle name="40% - uthevingsfarge 5 105 2 5" xfId="9014" xr:uid="{00000000-0005-0000-0000-0000041E0000}"/>
    <cellStyle name="40% - uthevingsfarge 5 105 3" xfId="3428" xr:uid="{00000000-0005-0000-0000-0000051E0000}"/>
    <cellStyle name="40% - uthevingsfarge 5 105 3 2" xfId="7013" xr:uid="{00000000-0005-0000-0000-0000061E0000}"/>
    <cellStyle name="40% - uthevingsfarge 5 105 4" xfId="3813" xr:uid="{00000000-0005-0000-0000-0000071E0000}"/>
    <cellStyle name="40% - uthevingsfarge 5 105 5" xfId="6222" xr:uid="{00000000-0005-0000-0000-0000081E0000}"/>
    <cellStyle name="40% - uthevingsfarge 5 105 6" xfId="9013" xr:uid="{00000000-0005-0000-0000-0000091E0000}"/>
    <cellStyle name="40% - uthevingsfarge 5 106" xfId="1955" xr:uid="{00000000-0005-0000-0000-00000A1E0000}"/>
    <cellStyle name="40% - uthevingsfarge 5 106 2" xfId="2935" xr:uid="{00000000-0005-0000-0000-00000B1E0000}"/>
    <cellStyle name="40% - uthevingsfarge 5 106 2 2" xfId="3431" xr:uid="{00000000-0005-0000-0000-00000C1E0000}"/>
    <cellStyle name="40% - uthevingsfarge 5 106 2 2 2" xfId="7016" xr:uid="{00000000-0005-0000-0000-00000D1E0000}"/>
    <cellStyle name="40% - uthevingsfarge 5 106 2 3" xfId="3705" xr:uid="{00000000-0005-0000-0000-00000E1E0000}"/>
    <cellStyle name="40% - uthevingsfarge 5 106 2 4" xfId="6508" xr:uid="{00000000-0005-0000-0000-00000F1E0000}"/>
    <cellStyle name="40% - uthevingsfarge 5 106 2 5" xfId="9016" xr:uid="{00000000-0005-0000-0000-0000101E0000}"/>
    <cellStyle name="40% - uthevingsfarge 5 106 3" xfId="3430" xr:uid="{00000000-0005-0000-0000-0000111E0000}"/>
    <cellStyle name="40% - uthevingsfarge 5 106 3 2" xfId="7015" xr:uid="{00000000-0005-0000-0000-0000121E0000}"/>
    <cellStyle name="40% - uthevingsfarge 5 106 4" xfId="3812" xr:uid="{00000000-0005-0000-0000-0000131E0000}"/>
    <cellStyle name="40% - uthevingsfarge 5 106 5" xfId="6223" xr:uid="{00000000-0005-0000-0000-0000141E0000}"/>
    <cellStyle name="40% - uthevingsfarge 5 106 6" xfId="9015" xr:uid="{00000000-0005-0000-0000-0000151E0000}"/>
    <cellStyle name="40% - uthevingsfarge 5 107" xfId="1956" xr:uid="{00000000-0005-0000-0000-0000161E0000}"/>
    <cellStyle name="40% - uthevingsfarge 5 107 2" xfId="2936" xr:uid="{00000000-0005-0000-0000-0000171E0000}"/>
    <cellStyle name="40% - uthevingsfarge 5 107 2 2" xfId="3433" xr:uid="{00000000-0005-0000-0000-0000181E0000}"/>
    <cellStyle name="40% - uthevingsfarge 5 107 2 2 2" xfId="7018" xr:uid="{00000000-0005-0000-0000-0000191E0000}"/>
    <cellStyle name="40% - uthevingsfarge 5 107 2 3" xfId="4084" xr:uid="{00000000-0005-0000-0000-00001A1E0000}"/>
    <cellStyle name="40% - uthevingsfarge 5 107 2 4" xfId="6509" xr:uid="{00000000-0005-0000-0000-00001B1E0000}"/>
    <cellStyle name="40% - uthevingsfarge 5 107 2 5" xfId="9018" xr:uid="{00000000-0005-0000-0000-00001C1E0000}"/>
    <cellStyle name="40% - uthevingsfarge 5 107 3" xfId="3432" xr:uid="{00000000-0005-0000-0000-00001D1E0000}"/>
    <cellStyle name="40% - uthevingsfarge 5 107 3 2" xfId="7017" xr:uid="{00000000-0005-0000-0000-00001E1E0000}"/>
    <cellStyle name="40% - uthevingsfarge 5 107 4" xfId="3811" xr:uid="{00000000-0005-0000-0000-00001F1E0000}"/>
    <cellStyle name="40% - uthevingsfarge 5 107 5" xfId="6224" xr:uid="{00000000-0005-0000-0000-0000201E0000}"/>
    <cellStyle name="40% - uthevingsfarge 5 107 6" xfId="9017" xr:uid="{00000000-0005-0000-0000-0000211E0000}"/>
    <cellStyle name="40% - uthevingsfarge 5 108" xfId="1957" xr:uid="{00000000-0005-0000-0000-0000221E0000}"/>
    <cellStyle name="40% - uthevingsfarge 5 108 2" xfId="2937" xr:uid="{00000000-0005-0000-0000-0000231E0000}"/>
    <cellStyle name="40% - uthevingsfarge 5 108 2 2" xfId="3435" xr:uid="{00000000-0005-0000-0000-0000241E0000}"/>
    <cellStyle name="40% - uthevingsfarge 5 108 2 2 2" xfId="7020" xr:uid="{00000000-0005-0000-0000-0000251E0000}"/>
    <cellStyle name="40% - uthevingsfarge 5 108 2 3" xfId="4085" xr:uid="{00000000-0005-0000-0000-0000261E0000}"/>
    <cellStyle name="40% - uthevingsfarge 5 108 2 4" xfId="6510" xr:uid="{00000000-0005-0000-0000-0000271E0000}"/>
    <cellStyle name="40% - uthevingsfarge 5 108 2 5" xfId="9020" xr:uid="{00000000-0005-0000-0000-0000281E0000}"/>
    <cellStyle name="40% - uthevingsfarge 5 108 3" xfId="3434" xr:uid="{00000000-0005-0000-0000-0000291E0000}"/>
    <cellStyle name="40% - uthevingsfarge 5 108 3 2" xfId="7019" xr:uid="{00000000-0005-0000-0000-00002A1E0000}"/>
    <cellStyle name="40% - uthevingsfarge 5 108 4" xfId="3810" xr:uid="{00000000-0005-0000-0000-00002B1E0000}"/>
    <cellStyle name="40% - uthevingsfarge 5 108 5" xfId="6225" xr:uid="{00000000-0005-0000-0000-00002C1E0000}"/>
    <cellStyle name="40% - uthevingsfarge 5 108 6" xfId="9019" xr:uid="{00000000-0005-0000-0000-00002D1E0000}"/>
    <cellStyle name="40% - uthevingsfarge 5 109" xfId="1958" xr:uid="{00000000-0005-0000-0000-00002E1E0000}"/>
    <cellStyle name="40% - uthevingsfarge 5 109 2" xfId="2938" xr:uid="{00000000-0005-0000-0000-00002F1E0000}"/>
    <cellStyle name="40% - uthevingsfarge 5 109 2 2" xfId="3437" xr:uid="{00000000-0005-0000-0000-0000301E0000}"/>
    <cellStyle name="40% - uthevingsfarge 5 109 2 2 2" xfId="7022" xr:uid="{00000000-0005-0000-0000-0000311E0000}"/>
    <cellStyle name="40% - uthevingsfarge 5 109 2 3" xfId="4016" xr:uid="{00000000-0005-0000-0000-0000321E0000}"/>
    <cellStyle name="40% - uthevingsfarge 5 109 2 4" xfId="6511" xr:uid="{00000000-0005-0000-0000-0000331E0000}"/>
    <cellStyle name="40% - uthevingsfarge 5 109 2 5" xfId="9022" xr:uid="{00000000-0005-0000-0000-0000341E0000}"/>
    <cellStyle name="40% - uthevingsfarge 5 109 3" xfId="3436" xr:uid="{00000000-0005-0000-0000-0000351E0000}"/>
    <cellStyle name="40% - uthevingsfarge 5 109 3 2" xfId="7021" xr:uid="{00000000-0005-0000-0000-0000361E0000}"/>
    <cellStyle name="40% - uthevingsfarge 5 109 4" xfId="3809" xr:uid="{00000000-0005-0000-0000-0000371E0000}"/>
    <cellStyle name="40% - uthevingsfarge 5 109 5" xfId="6226" xr:uid="{00000000-0005-0000-0000-0000381E0000}"/>
    <cellStyle name="40% - uthevingsfarge 5 109 6" xfId="9021" xr:uid="{00000000-0005-0000-0000-0000391E0000}"/>
    <cellStyle name="40% - uthevingsfarge 5 11" xfId="1959" xr:uid="{00000000-0005-0000-0000-00003A1E0000}"/>
    <cellStyle name="40% - uthevingsfarge 5 11 2" xfId="1960" xr:uid="{00000000-0005-0000-0000-00003B1E0000}"/>
    <cellStyle name="40% - uthevingsfarge 5 11 2 2" xfId="5834" xr:uid="{00000000-0005-0000-0000-00003C1E0000}"/>
    <cellStyle name="40% - uthevingsfarge 5 11 2 2 2" xfId="8467" xr:uid="{00000000-0005-0000-0000-00003D1E0000}"/>
    <cellStyle name="40% - uthevingsfarge 5 11 2 3" xfId="10351" xr:uid="{00000000-0005-0000-0000-00003E1E0000}"/>
    <cellStyle name="40% - uthevingsfarge 5 11 3" xfId="5113" xr:uid="{00000000-0005-0000-0000-00003F1E0000}"/>
    <cellStyle name="40% - uthevingsfarge 5 11 3 2" xfId="7766" xr:uid="{00000000-0005-0000-0000-0000401E0000}"/>
    <cellStyle name="40% - uthevingsfarge 5 11 4" xfId="10672" xr:uid="{00000000-0005-0000-0000-0000411E0000}"/>
    <cellStyle name="40% - uthevingsfarge 5 110" xfId="6596" xr:uid="{00000000-0005-0000-0000-0000421E0000}"/>
    <cellStyle name="40% - uthevingsfarge 5 111" xfId="8599" xr:uid="{00000000-0005-0000-0000-0000431E0000}"/>
    <cellStyle name="40% - uthevingsfarge 5 12" xfId="1961" xr:uid="{00000000-0005-0000-0000-0000441E0000}"/>
    <cellStyle name="40% - uthevingsfarge 5 12 2" xfId="1962" xr:uid="{00000000-0005-0000-0000-0000451E0000}"/>
    <cellStyle name="40% - uthevingsfarge 5 12 2 2" xfId="5835" xr:uid="{00000000-0005-0000-0000-0000461E0000}"/>
    <cellStyle name="40% - uthevingsfarge 5 12 2 2 2" xfId="8468" xr:uid="{00000000-0005-0000-0000-0000471E0000}"/>
    <cellStyle name="40% - uthevingsfarge 5 12 2 3" xfId="9775" xr:uid="{00000000-0005-0000-0000-0000481E0000}"/>
    <cellStyle name="40% - uthevingsfarge 5 12 3" xfId="5114" xr:uid="{00000000-0005-0000-0000-0000491E0000}"/>
    <cellStyle name="40% - uthevingsfarge 5 12 3 2" xfId="7767" xr:uid="{00000000-0005-0000-0000-00004A1E0000}"/>
    <cellStyle name="40% - uthevingsfarge 5 12 4" xfId="9368" xr:uid="{00000000-0005-0000-0000-00004B1E0000}"/>
    <cellStyle name="40% - uthevingsfarge 5 13" xfId="1963" xr:uid="{00000000-0005-0000-0000-00004C1E0000}"/>
    <cellStyle name="40% - uthevingsfarge 5 13 2" xfId="1964" xr:uid="{00000000-0005-0000-0000-00004D1E0000}"/>
    <cellStyle name="40% - uthevingsfarge 5 13 2 2" xfId="5836" xr:uid="{00000000-0005-0000-0000-00004E1E0000}"/>
    <cellStyle name="40% - uthevingsfarge 5 13 2 2 2" xfId="8469" xr:uid="{00000000-0005-0000-0000-00004F1E0000}"/>
    <cellStyle name="40% - uthevingsfarge 5 13 2 3" xfId="10160" xr:uid="{00000000-0005-0000-0000-0000501E0000}"/>
    <cellStyle name="40% - uthevingsfarge 5 13 3" xfId="5115" xr:uid="{00000000-0005-0000-0000-0000511E0000}"/>
    <cellStyle name="40% - uthevingsfarge 5 13 3 2" xfId="7768" xr:uid="{00000000-0005-0000-0000-0000521E0000}"/>
    <cellStyle name="40% - uthevingsfarge 5 13 4" xfId="9367" xr:uid="{00000000-0005-0000-0000-0000531E0000}"/>
    <cellStyle name="40% - uthevingsfarge 5 14" xfId="1965" xr:uid="{00000000-0005-0000-0000-0000541E0000}"/>
    <cellStyle name="40% - uthevingsfarge 5 14 2" xfId="1966" xr:uid="{00000000-0005-0000-0000-0000551E0000}"/>
    <cellStyle name="40% - uthevingsfarge 5 14 2 2" xfId="5837" xr:uid="{00000000-0005-0000-0000-0000561E0000}"/>
    <cellStyle name="40% - uthevingsfarge 5 14 2 2 2" xfId="8470" xr:uid="{00000000-0005-0000-0000-0000571E0000}"/>
    <cellStyle name="40% - uthevingsfarge 5 14 2 3" xfId="9366" xr:uid="{00000000-0005-0000-0000-0000581E0000}"/>
    <cellStyle name="40% - uthevingsfarge 5 14 3" xfId="5116" xr:uid="{00000000-0005-0000-0000-0000591E0000}"/>
    <cellStyle name="40% - uthevingsfarge 5 14 3 2" xfId="7769" xr:uid="{00000000-0005-0000-0000-00005A1E0000}"/>
    <cellStyle name="40% - uthevingsfarge 5 14 4" xfId="9365" xr:uid="{00000000-0005-0000-0000-00005B1E0000}"/>
    <cellStyle name="40% - uthevingsfarge 5 15" xfId="1967" xr:uid="{00000000-0005-0000-0000-00005C1E0000}"/>
    <cellStyle name="40% - uthevingsfarge 5 15 2" xfId="1968" xr:uid="{00000000-0005-0000-0000-00005D1E0000}"/>
    <cellStyle name="40% - uthevingsfarge 5 15 2 2" xfId="5838" xr:uid="{00000000-0005-0000-0000-00005E1E0000}"/>
    <cellStyle name="40% - uthevingsfarge 5 15 2 2 2" xfId="8471" xr:uid="{00000000-0005-0000-0000-00005F1E0000}"/>
    <cellStyle name="40% - uthevingsfarge 5 15 2 3" xfId="9364" xr:uid="{00000000-0005-0000-0000-0000601E0000}"/>
    <cellStyle name="40% - uthevingsfarge 5 15 3" xfId="5117" xr:uid="{00000000-0005-0000-0000-0000611E0000}"/>
    <cellStyle name="40% - uthevingsfarge 5 15 3 2" xfId="7770" xr:uid="{00000000-0005-0000-0000-0000621E0000}"/>
    <cellStyle name="40% - uthevingsfarge 5 15 4" xfId="10113" xr:uid="{00000000-0005-0000-0000-0000631E0000}"/>
    <cellStyle name="40% - uthevingsfarge 5 16" xfId="1969" xr:uid="{00000000-0005-0000-0000-0000641E0000}"/>
    <cellStyle name="40% - uthevingsfarge 5 16 2" xfId="1970" xr:uid="{00000000-0005-0000-0000-0000651E0000}"/>
    <cellStyle name="40% - uthevingsfarge 5 16 2 2" xfId="5839" xr:uid="{00000000-0005-0000-0000-0000661E0000}"/>
    <cellStyle name="40% - uthevingsfarge 5 16 2 2 2" xfId="8472" xr:uid="{00000000-0005-0000-0000-0000671E0000}"/>
    <cellStyle name="40% - uthevingsfarge 5 16 2 3" xfId="9363" xr:uid="{00000000-0005-0000-0000-0000681E0000}"/>
    <cellStyle name="40% - uthevingsfarge 5 16 3" xfId="5118" xr:uid="{00000000-0005-0000-0000-0000691E0000}"/>
    <cellStyle name="40% - uthevingsfarge 5 16 3 2" xfId="7771" xr:uid="{00000000-0005-0000-0000-00006A1E0000}"/>
    <cellStyle name="40% - uthevingsfarge 5 16 4" xfId="9362" xr:uid="{00000000-0005-0000-0000-00006B1E0000}"/>
    <cellStyle name="40% - uthevingsfarge 5 17" xfId="1971" xr:uid="{00000000-0005-0000-0000-00006C1E0000}"/>
    <cellStyle name="40% - uthevingsfarge 5 17 2" xfId="1972" xr:uid="{00000000-0005-0000-0000-00006D1E0000}"/>
    <cellStyle name="40% - uthevingsfarge 5 17 2 2" xfId="5840" xr:uid="{00000000-0005-0000-0000-00006E1E0000}"/>
    <cellStyle name="40% - uthevingsfarge 5 17 2 2 2" xfId="8473" xr:uid="{00000000-0005-0000-0000-00006F1E0000}"/>
    <cellStyle name="40% - uthevingsfarge 5 17 2 3" xfId="9361" xr:uid="{00000000-0005-0000-0000-0000701E0000}"/>
    <cellStyle name="40% - uthevingsfarge 5 17 3" xfId="5119" xr:uid="{00000000-0005-0000-0000-0000711E0000}"/>
    <cellStyle name="40% - uthevingsfarge 5 17 3 2" xfId="7772" xr:uid="{00000000-0005-0000-0000-0000721E0000}"/>
    <cellStyle name="40% - uthevingsfarge 5 17 4" xfId="9360" xr:uid="{00000000-0005-0000-0000-0000731E0000}"/>
    <cellStyle name="40% - uthevingsfarge 5 18" xfId="1973" xr:uid="{00000000-0005-0000-0000-0000741E0000}"/>
    <cellStyle name="40% - uthevingsfarge 5 18 2" xfId="1974" xr:uid="{00000000-0005-0000-0000-0000751E0000}"/>
    <cellStyle name="40% - uthevingsfarge 5 18 2 2" xfId="5841" xr:uid="{00000000-0005-0000-0000-0000761E0000}"/>
    <cellStyle name="40% - uthevingsfarge 5 18 2 2 2" xfId="8474" xr:uid="{00000000-0005-0000-0000-0000771E0000}"/>
    <cellStyle name="40% - uthevingsfarge 5 18 2 3" xfId="9359" xr:uid="{00000000-0005-0000-0000-0000781E0000}"/>
    <cellStyle name="40% - uthevingsfarge 5 18 3" xfId="5120" xr:uid="{00000000-0005-0000-0000-0000791E0000}"/>
    <cellStyle name="40% - uthevingsfarge 5 18 3 2" xfId="7773" xr:uid="{00000000-0005-0000-0000-00007A1E0000}"/>
    <cellStyle name="40% - uthevingsfarge 5 18 4" xfId="9358" xr:uid="{00000000-0005-0000-0000-00007B1E0000}"/>
    <cellStyle name="40% - uthevingsfarge 5 19" xfId="1975" xr:uid="{00000000-0005-0000-0000-00007C1E0000}"/>
    <cellStyle name="40% - uthevingsfarge 5 19 2" xfId="1976" xr:uid="{00000000-0005-0000-0000-00007D1E0000}"/>
    <cellStyle name="40% - uthevingsfarge 5 19 2 2" xfId="5842" xr:uid="{00000000-0005-0000-0000-00007E1E0000}"/>
    <cellStyle name="40% - uthevingsfarge 5 19 2 2 2" xfId="8475" xr:uid="{00000000-0005-0000-0000-00007F1E0000}"/>
    <cellStyle name="40% - uthevingsfarge 5 19 2 3" xfId="10525" xr:uid="{00000000-0005-0000-0000-0000801E0000}"/>
    <cellStyle name="40% - uthevingsfarge 5 19 3" xfId="5121" xr:uid="{00000000-0005-0000-0000-0000811E0000}"/>
    <cellStyle name="40% - uthevingsfarge 5 19 3 2" xfId="7774" xr:uid="{00000000-0005-0000-0000-0000821E0000}"/>
    <cellStyle name="40% - uthevingsfarge 5 19 4" xfId="10576" xr:uid="{00000000-0005-0000-0000-0000831E0000}"/>
    <cellStyle name="40% - uthevingsfarge 5 2" xfId="71" xr:uid="{00000000-0005-0000-0000-0000841E0000}"/>
    <cellStyle name="40% - uthevingsfarge 5 2 2" xfId="1977" xr:uid="{00000000-0005-0000-0000-0000851E0000}"/>
    <cellStyle name="40% - uthevingsfarge 5 2 2 2" xfId="5843" xr:uid="{00000000-0005-0000-0000-0000861E0000}"/>
    <cellStyle name="40% - uthevingsfarge 5 2 2 2 2" xfId="8476" xr:uid="{00000000-0005-0000-0000-0000871E0000}"/>
    <cellStyle name="40% - uthevingsfarge 5 2 2 3" xfId="9357" xr:uid="{00000000-0005-0000-0000-0000881E0000}"/>
    <cellStyle name="40% - uthevingsfarge 5 2 3" xfId="5122" xr:uid="{00000000-0005-0000-0000-0000891E0000}"/>
    <cellStyle name="40% - uthevingsfarge 5 2 3 2" xfId="7775" xr:uid="{00000000-0005-0000-0000-00008A1E0000}"/>
    <cellStyle name="40% - uthevingsfarge 5 2 4" xfId="9356" xr:uid="{00000000-0005-0000-0000-00008B1E0000}"/>
    <cellStyle name="40% - uthevingsfarge 5 20" xfId="1978" xr:uid="{00000000-0005-0000-0000-00008C1E0000}"/>
    <cellStyle name="40% - uthevingsfarge 5 20 2" xfId="1979" xr:uid="{00000000-0005-0000-0000-00008D1E0000}"/>
    <cellStyle name="40% - uthevingsfarge 5 20 2 2" xfId="5844" xr:uid="{00000000-0005-0000-0000-00008E1E0000}"/>
    <cellStyle name="40% - uthevingsfarge 5 20 2 2 2" xfId="8477" xr:uid="{00000000-0005-0000-0000-00008F1E0000}"/>
    <cellStyle name="40% - uthevingsfarge 5 20 2 3" xfId="9355" xr:uid="{00000000-0005-0000-0000-0000901E0000}"/>
    <cellStyle name="40% - uthevingsfarge 5 20 3" xfId="5123" xr:uid="{00000000-0005-0000-0000-0000911E0000}"/>
    <cellStyle name="40% - uthevingsfarge 5 20 3 2" xfId="7776" xr:uid="{00000000-0005-0000-0000-0000921E0000}"/>
    <cellStyle name="40% - uthevingsfarge 5 20 4" xfId="9354" xr:uid="{00000000-0005-0000-0000-0000931E0000}"/>
    <cellStyle name="40% - uthevingsfarge 5 21" xfId="1980" xr:uid="{00000000-0005-0000-0000-0000941E0000}"/>
    <cellStyle name="40% - uthevingsfarge 5 21 2" xfId="1981" xr:uid="{00000000-0005-0000-0000-0000951E0000}"/>
    <cellStyle name="40% - uthevingsfarge 5 21 2 2" xfId="5845" xr:uid="{00000000-0005-0000-0000-0000961E0000}"/>
    <cellStyle name="40% - uthevingsfarge 5 21 2 2 2" xfId="8478" xr:uid="{00000000-0005-0000-0000-0000971E0000}"/>
    <cellStyle name="40% - uthevingsfarge 5 21 2 3" xfId="9353" xr:uid="{00000000-0005-0000-0000-0000981E0000}"/>
    <cellStyle name="40% - uthevingsfarge 5 21 3" xfId="5124" xr:uid="{00000000-0005-0000-0000-0000991E0000}"/>
    <cellStyle name="40% - uthevingsfarge 5 21 3 2" xfId="7777" xr:uid="{00000000-0005-0000-0000-00009A1E0000}"/>
    <cellStyle name="40% - uthevingsfarge 5 21 4" xfId="9352" xr:uid="{00000000-0005-0000-0000-00009B1E0000}"/>
    <cellStyle name="40% - uthevingsfarge 5 22" xfId="1982" xr:uid="{00000000-0005-0000-0000-00009C1E0000}"/>
    <cellStyle name="40% - uthevingsfarge 5 22 2" xfId="1983" xr:uid="{00000000-0005-0000-0000-00009D1E0000}"/>
    <cellStyle name="40% - uthevingsfarge 5 22 2 2" xfId="5846" xr:uid="{00000000-0005-0000-0000-00009E1E0000}"/>
    <cellStyle name="40% - uthevingsfarge 5 22 2 2 2" xfId="8479" xr:uid="{00000000-0005-0000-0000-00009F1E0000}"/>
    <cellStyle name="40% - uthevingsfarge 5 22 2 3" xfId="9351" xr:uid="{00000000-0005-0000-0000-0000A01E0000}"/>
    <cellStyle name="40% - uthevingsfarge 5 22 3" xfId="5125" xr:uid="{00000000-0005-0000-0000-0000A11E0000}"/>
    <cellStyle name="40% - uthevingsfarge 5 22 3 2" xfId="7778" xr:uid="{00000000-0005-0000-0000-0000A21E0000}"/>
    <cellStyle name="40% - uthevingsfarge 5 22 4" xfId="10524" xr:uid="{00000000-0005-0000-0000-0000A31E0000}"/>
    <cellStyle name="40% - uthevingsfarge 5 23" xfId="1984" xr:uid="{00000000-0005-0000-0000-0000A41E0000}"/>
    <cellStyle name="40% - uthevingsfarge 5 23 2" xfId="1985" xr:uid="{00000000-0005-0000-0000-0000A51E0000}"/>
    <cellStyle name="40% - uthevingsfarge 5 23 2 2" xfId="5847" xr:uid="{00000000-0005-0000-0000-0000A61E0000}"/>
    <cellStyle name="40% - uthevingsfarge 5 23 2 2 2" xfId="8480" xr:uid="{00000000-0005-0000-0000-0000A71E0000}"/>
    <cellStyle name="40% - uthevingsfarge 5 23 2 3" xfId="9350" xr:uid="{00000000-0005-0000-0000-0000A81E0000}"/>
    <cellStyle name="40% - uthevingsfarge 5 23 3" xfId="5126" xr:uid="{00000000-0005-0000-0000-0000A91E0000}"/>
    <cellStyle name="40% - uthevingsfarge 5 23 3 2" xfId="7779" xr:uid="{00000000-0005-0000-0000-0000AA1E0000}"/>
    <cellStyle name="40% - uthevingsfarge 5 23 4" xfId="10523" xr:uid="{00000000-0005-0000-0000-0000AB1E0000}"/>
    <cellStyle name="40% - uthevingsfarge 5 24" xfId="1986" xr:uid="{00000000-0005-0000-0000-0000AC1E0000}"/>
    <cellStyle name="40% - uthevingsfarge 5 24 2" xfId="1987" xr:uid="{00000000-0005-0000-0000-0000AD1E0000}"/>
    <cellStyle name="40% - uthevingsfarge 5 24 2 2" xfId="5848" xr:uid="{00000000-0005-0000-0000-0000AE1E0000}"/>
    <cellStyle name="40% - uthevingsfarge 5 24 2 2 2" xfId="8481" xr:uid="{00000000-0005-0000-0000-0000AF1E0000}"/>
    <cellStyle name="40% - uthevingsfarge 5 24 2 3" xfId="9349" xr:uid="{00000000-0005-0000-0000-0000B01E0000}"/>
    <cellStyle name="40% - uthevingsfarge 5 24 3" xfId="5127" xr:uid="{00000000-0005-0000-0000-0000B11E0000}"/>
    <cellStyle name="40% - uthevingsfarge 5 24 3 2" xfId="7780" xr:uid="{00000000-0005-0000-0000-0000B21E0000}"/>
    <cellStyle name="40% - uthevingsfarge 5 24 4" xfId="10522" xr:uid="{00000000-0005-0000-0000-0000B31E0000}"/>
    <cellStyle name="40% - uthevingsfarge 5 25" xfId="1988" xr:uid="{00000000-0005-0000-0000-0000B41E0000}"/>
    <cellStyle name="40% - uthevingsfarge 5 25 2" xfId="1989" xr:uid="{00000000-0005-0000-0000-0000B51E0000}"/>
    <cellStyle name="40% - uthevingsfarge 5 25 2 2" xfId="5849" xr:uid="{00000000-0005-0000-0000-0000B61E0000}"/>
    <cellStyle name="40% - uthevingsfarge 5 25 2 2 2" xfId="8482" xr:uid="{00000000-0005-0000-0000-0000B71E0000}"/>
    <cellStyle name="40% - uthevingsfarge 5 25 2 3" xfId="9348" xr:uid="{00000000-0005-0000-0000-0000B81E0000}"/>
    <cellStyle name="40% - uthevingsfarge 5 25 3" xfId="5128" xr:uid="{00000000-0005-0000-0000-0000B91E0000}"/>
    <cellStyle name="40% - uthevingsfarge 5 25 3 2" xfId="7781" xr:uid="{00000000-0005-0000-0000-0000BA1E0000}"/>
    <cellStyle name="40% - uthevingsfarge 5 25 4" xfId="10521" xr:uid="{00000000-0005-0000-0000-0000BB1E0000}"/>
    <cellStyle name="40% - uthevingsfarge 5 26" xfId="1990" xr:uid="{00000000-0005-0000-0000-0000BC1E0000}"/>
    <cellStyle name="40% - uthevingsfarge 5 26 2" xfId="1991" xr:uid="{00000000-0005-0000-0000-0000BD1E0000}"/>
    <cellStyle name="40% - uthevingsfarge 5 26 2 2" xfId="5850" xr:uid="{00000000-0005-0000-0000-0000BE1E0000}"/>
    <cellStyle name="40% - uthevingsfarge 5 26 2 2 2" xfId="8483" xr:uid="{00000000-0005-0000-0000-0000BF1E0000}"/>
    <cellStyle name="40% - uthevingsfarge 5 26 2 3" xfId="9347" xr:uid="{00000000-0005-0000-0000-0000C01E0000}"/>
    <cellStyle name="40% - uthevingsfarge 5 26 3" xfId="5129" xr:uid="{00000000-0005-0000-0000-0000C11E0000}"/>
    <cellStyle name="40% - uthevingsfarge 5 26 3 2" xfId="7782" xr:uid="{00000000-0005-0000-0000-0000C21E0000}"/>
    <cellStyle name="40% - uthevingsfarge 5 26 4" xfId="10520" xr:uid="{00000000-0005-0000-0000-0000C31E0000}"/>
    <cellStyle name="40% - uthevingsfarge 5 27" xfId="1992" xr:uid="{00000000-0005-0000-0000-0000C41E0000}"/>
    <cellStyle name="40% - uthevingsfarge 5 27 2" xfId="1993" xr:uid="{00000000-0005-0000-0000-0000C51E0000}"/>
    <cellStyle name="40% - uthevingsfarge 5 27 2 2" xfId="5851" xr:uid="{00000000-0005-0000-0000-0000C61E0000}"/>
    <cellStyle name="40% - uthevingsfarge 5 27 2 2 2" xfId="8484" xr:uid="{00000000-0005-0000-0000-0000C71E0000}"/>
    <cellStyle name="40% - uthevingsfarge 5 27 2 3" xfId="9346" xr:uid="{00000000-0005-0000-0000-0000C81E0000}"/>
    <cellStyle name="40% - uthevingsfarge 5 27 3" xfId="5130" xr:uid="{00000000-0005-0000-0000-0000C91E0000}"/>
    <cellStyle name="40% - uthevingsfarge 5 27 3 2" xfId="7783" xr:uid="{00000000-0005-0000-0000-0000CA1E0000}"/>
    <cellStyle name="40% - uthevingsfarge 5 27 4" xfId="10519" xr:uid="{00000000-0005-0000-0000-0000CB1E0000}"/>
    <cellStyle name="40% - uthevingsfarge 5 28" xfId="1994" xr:uid="{00000000-0005-0000-0000-0000CC1E0000}"/>
    <cellStyle name="40% - uthevingsfarge 5 28 2" xfId="1995" xr:uid="{00000000-0005-0000-0000-0000CD1E0000}"/>
    <cellStyle name="40% - uthevingsfarge 5 28 2 2" xfId="5852" xr:uid="{00000000-0005-0000-0000-0000CE1E0000}"/>
    <cellStyle name="40% - uthevingsfarge 5 28 2 2 2" xfId="8485" xr:uid="{00000000-0005-0000-0000-0000CF1E0000}"/>
    <cellStyle name="40% - uthevingsfarge 5 28 2 3" xfId="9345" xr:uid="{00000000-0005-0000-0000-0000D01E0000}"/>
    <cellStyle name="40% - uthevingsfarge 5 28 3" xfId="5131" xr:uid="{00000000-0005-0000-0000-0000D11E0000}"/>
    <cellStyle name="40% - uthevingsfarge 5 28 3 2" xfId="7784" xr:uid="{00000000-0005-0000-0000-0000D21E0000}"/>
    <cellStyle name="40% - uthevingsfarge 5 28 4" xfId="10518" xr:uid="{00000000-0005-0000-0000-0000D31E0000}"/>
    <cellStyle name="40% - uthevingsfarge 5 29" xfId="1996" xr:uid="{00000000-0005-0000-0000-0000D41E0000}"/>
    <cellStyle name="40% - uthevingsfarge 5 29 2" xfId="1997" xr:uid="{00000000-0005-0000-0000-0000D51E0000}"/>
    <cellStyle name="40% - uthevingsfarge 5 29 2 2" xfId="5853" xr:uid="{00000000-0005-0000-0000-0000D61E0000}"/>
    <cellStyle name="40% - uthevingsfarge 5 29 2 2 2" xfId="8486" xr:uid="{00000000-0005-0000-0000-0000D71E0000}"/>
    <cellStyle name="40% - uthevingsfarge 5 29 2 3" xfId="9344" xr:uid="{00000000-0005-0000-0000-0000D81E0000}"/>
    <cellStyle name="40% - uthevingsfarge 5 29 3" xfId="5132" xr:uid="{00000000-0005-0000-0000-0000D91E0000}"/>
    <cellStyle name="40% - uthevingsfarge 5 29 3 2" xfId="7785" xr:uid="{00000000-0005-0000-0000-0000DA1E0000}"/>
    <cellStyle name="40% - uthevingsfarge 5 29 4" xfId="10517" xr:uid="{00000000-0005-0000-0000-0000DB1E0000}"/>
    <cellStyle name="40% - uthevingsfarge 5 3" xfId="1998" xr:uid="{00000000-0005-0000-0000-0000DC1E0000}"/>
    <cellStyle name="40% - uthevingsfarge 5 3 2" xfId="1999" xr:uid="{00000000-0005-0000-0000-0000DD1E0000}"/>
    <cellStyle name="40% - uthevingsfarge 5 3 2 2" xfId="5854" xr:uid="{00000000-0005-0000-0000-0000DE1E0000}"/>
    <cellStyle name="40% - uthevingsfarge 5 3 2 2 2" xfId="8487" xr:uid="{00000000-0005-0000-0000-0000DF1E0000}"/>
    <cellStyle name="40% - uthevingsfarge 5 3 2 3" xfId="9343" xr:uid="{00000000-0005-0000-0000-0000E01E0000}"/>
    <cellStyle name="40% - uthevingsfarge 5 3 3" xfId="5133" xr:uid="{00000000-0005-0000-0000-0000E11E0000}"/>
    <cellStyle name="40% - uthevingsfarge 5 3 3 2" xfId="7786" xr:uid="{00000000-0005-0000-0000-0000E21E0000}"/>
    <cellStyle name="40% - uthevingsfarge 5 3 4" xfId="10516" xr:uid="{00000000-0005-0000-0000-0000E31E0000}"/>
    <cellStyle name="40% - uthevingsfarge 5 30" xfId="2000" xr:uid="{00000000-0005-0000-0000-0000E41E0000}"/>
    <cellStyle name="40% - uthevingsfarge 5 30 2" xfId="2001" xr:uid="{00000000-0005-0000-0000-0000E51E0000}"/>
    <cellStyle name="40% - uthevingsfarge 5 30 2 2" xfId="5855" xr:uid="{00000000-0005-0000-0000-0000E61E0000}"/>
    <cellStyle name="40% - uthevingsfarge 5 30 2 2 2" xfId="8488" xr:uid="{00000000-0005-0000-0000-0000E71E0000}"/>
    <cellStyle name="40% - uthevingsfarge 5 30 2 3" xfId="9342" xr:uid="{00000000-0005-0000-0000-0000E81E0000}"/>
    <cellStyle name="40% - uthevingsfarge 5 30 3" xfId="5134" xr:uid="{00000000-0005-0000-0000-0000E91E0000}"/>
    <cellStyle name="40% - uthevingsfarge 5 30 3 2" xfId="7787" xr:uid="{00000000-0005-0000-0000-0000EA1E0000}"/>
    <cellStyle name="40% - uthevingsfarge 5 30 4" xfId="10515" xr:uid="{00000000-0005-0000-0000-0000EB1E0000}"/>
    <cellStyle name="40% - uthevingsfarge 5 31" xfId="2002" xr:uid="{00000000-0005-0000-0000-0000EC1E0000}"/>
    <cellStyle name="40% - uthevingsfarge 5 31 2" xfId="2003" xr:uid="{00000000-0005-0000-0000-0000ED1E0000}"/>
    <cellStyle name="40% - uthevingsfarge 5 31 2 2" xfId="5856" xr:uid="{00000000-0005-0000-0000-0000EE1E0000}"/>
    <cellStyle name="40% - uthevingsfarge 5 31 2 2 2" xfId="8489" xr:uid="{00000000-0005-0000-0000-0000EF1E0000}"/>
    <cellStyle name="40% - uthevingsfarge 5 31 2 3" xfId="9341" xr:uid="{00000000-0005-0000-0000-0000F01E0000}"/>
    <cellStyle name="40% - uthevingsfarge 5 31 3" xfId="5135" xr:uid="{00000000-0005-0000-0000-0000F11E0000}"/>
    <cellStyle name="40% - uthevingsfarge 5 31 3 2" xfId="7788" xr:uid="{00000000-0005-0000-0000-0000F21E0000}"/>
    <cellStyle name="40% - uthevingsfarge 5 31 4" xfId="10514" xr:uid="{00000000-0005-0000-0000-0000F31E0000}"/>
    <cellStyle name="40% - uthevingsfarge 5 32" xfId="2004" xr:uid="{00000000-0005-0000-0000-0000F41E0000}"/>
    <cellStyle name="40% - uthevingsfarge 5 32 2" xfId="2005" xr:uid="{00000000-0005-0000-0000-0000F51E0000}"/>
    <cellStyle name="40% - uthevingsfarge 5 32 2 2" xfId="5857" xr:uid="{00000000-0005-0000-0000-0000F61E0000}"/>
    <cellStyle name="40% - uthevingsfarge 5 32 2 2 2" xfId="8490" xr:uid="{00000000-0005-0000-0000-0000F71E0000}"/>
    <cellStyle name="40% - uthevingsfarge 5 32 2 3" xfId="9340" xr:uid="{00000000-0005-0000-0000-0000F81E0000}"/>
    <cellStyle name="40% - uthevingsfarge 5 32 3" xfId="5136" xr:uid="{00000000-0005-0000-0000-0000F91E0000}"/>
    <cellStyle name="40% - uthevingsfarge 5 32 3 2" xfId="7789" xr:uid="{00000000-0005-0000-0000-0000FA1E0000}"/>
    <cellStyle name="40% - uthevingsfarge 5 32 4" xfId="10513" xr:uid="{00000000-0005-0000-0000-0000FB1E0000}"/>
    <cellStyle name="40% - uthevingsfarge 5 33" xfId="2006" xr:uid="{00000000-0005-0000-0000-0000FC1E0000}"/>
    <cellStyle name="40% - uthevingsfarge 5 33 2" xfId="2007" xr:uid="{00000000-0005-0000-0000-0000FD1E0000}"/>
    <cellStyle name="40% - uthevingsfarge 5 33 2 2" xfId="5858" xr:uid="{00000000-0005-0000-0000-0000FE1E0000}"/>
    <cellStyle name="40% - uthevingsfarge 5 33 2 2 2" xfId="8491" xr:uid="{00000000-0005-0000-0000-0000FF1E0000}"/>
    <cellStyle name="40% - uthevingsfarge 5 33 2 3" xfId="9339" xr:uid="{00000000-0005-0000-0000-0000001F0000}"/>
    <cellStyle name="40% - uthevingsfarge 5 33 3" xfId="5137" xr:uid="{00000000-0005-0000-0000-0000011F0000}"/>
    <cellStyle name="40% - uthevingsfarge 5 33 3 2" xfId="7790" xr:uid="{00000000-0005-0000-0000-0000021F0000}"/>
    <cellStyle name="40% - uthevingsfarge 5 33 4" xfId="10512" xr:uid="{00000000-0005-0000-0000-0000031F0000}"/>
    <cellStyle name="40% - uthevingsfarge 5 34" xfId="2008" xr:uid="{00000000-0005-0000-0000-0000041F0000}"/>
    <cellStyle name="40% - uthevingsfarge 5 34 2" xfId="2009" xr:uid="{00000000-0005-0000-0000-0000051F0000}"/>
    <cellStyle name="40% - uthevingsfarge 5 34 2 2" xfId="5859" xr:uid="{00000000-0005-0000-0000-0000061F0000}"/>
    <cellStyle name="40% - uthevingsfarge 5 34 2 2 2" xfId="8492" xr:uid="{00000000-0005-0000-0000-0000071F0000}"/>
    <cellStyle name="40% - uthevingsfarge 5 34 2 3" xfId="9338" xr:uid="{00000000-0005-0000-0000-0000081F0000}"/>
    <cellStyle name="40% - uthevingsfarge 5 34 3" xfId="5138" xr:uid="{00000000-0005-0000-0000-0000091F0000}"/>
    <cellStyle name="40% - uthevingsfarge 5 34 3 2" xfId="7791" xr:uid="{00000000-0005-0000-0000-00000A1F0000}"/>
    <cellStyle name="40% - uthevingsfarge 5 34 4" xfId="10511" xr:uid="{00000000-0005-0000-0000-00000B1F0000}"/>
    <cellStyle name="40% - uthevingsfarge 5 35" xfId="2010" xr:uid="{00000000-0005-0000-0000-00000C1F0000}"/>
    <cellStyle name="40% - uthevingsfarge 5 35 2" xfId="2011" xr:uid="{00000000-0005-0000-0000-00000D1F0000}"/>
    <cellStyle name="40% - uthevingsfarge 5 35 2 2" xfId="5860" xr:uid="{00000000-0005-0000-0000-00000E1F0000}"/>
    <cellStyle name="40% - uthevingsfarge 5 35 2 2 2" xfId="8493" xr:uid="{00000000-0005-0000-0000-00000F1F0000}"/>
    <cellStyle name="40% - uthevingsfarge 5 35 2 3" xfId="9337" xr:uid="{00000000-0005-0000-0000-0000101F0000}"/>
    <cellStyle name="40% - uthevingsfarge 5 35 3" xfId="5139" xr:uid="{00000000-0005-0000-0000-0000111F0000}"/>
    <cellStyle name="40% - uthevingsfarge 5 35 3 2" xfId="7792" xr:uid="{00000000-0005-0000-0000-0000121F0000}"/>
    <cellStyle name="40% - uthevingsfarge 5 35 4" xfId="10510" xr:uid="{00000000-0005-0000-0000-0000131F0000}"/>
    <cellStyle name="40% - uthevingsfarge 5 36" xfId="2012" xr:uid="{00000000-0005-0000-0000-0000141F0000}"/>
    <cellStyle name="40% - uthevingsfarge 5 36 2" xfId="2013" xr:uid="{00000000-0005-0000-0000-0000151F0000}"/>
    <cellStyle name="40% - uthevingsfarge 5 36 2 2" xfId="5861" xr:uid="{00000000-0005-0000-0000-0000161F0000}"/>
    <cellStyle name="40% - uthevingsfarge 5 36 2 2 2" xfId="8494" xr:uid="{00000000-0005-0000-0000-0000171F0000}"/>
    <cellStyle name="40% - uthevingsfarge 5 36 2 3" xfId="9336" xr:uid="{00000000-0005-0000-0000-0000181F0000}"/>
    <cellStyle name="40% - uthevingsfarge 5 36 3" xfId="5140" xr:uid="{00000000-0005-0000-0000-0000191F0000}"/>
    <cellStyle name="40% - uthevingsfarge 5 36 3 2" xfId="7793" xr:uid="{00000000-0005-0000-0000-00001A1F0000}"/>
    <cellStyle name="40% - uthevingsfarge 5 36 4" xfId="10509" xr:uid="{00000000-0005-0000-0000-00001B1F0000}"/>
    <cellStyle name="40% - uthevingsfarge 5 37" xfId="2014" xr:uid="{00000000-0005-0000-0000-00001C1F0000}"/>
    <cellStyle name="40% - uthevingsfarge 5 37 2" xfId="2015" xr:uid="{00000000-0005-0000-0000-00001D1F0000}"/>
    <cellStyle name="40% - uthevingsfarge 5 37 2 2" xfId="5862" xr:uid="{00000000-0005-0000-0000-00001E1F0000}"/>
    <cellStyle name="40% - uthevingsfarge 5 37 2 2 2" xfId="8495" xr:uid="{00000000-0005-0000-0000-00001F1F0000}"/>
    <cellStyle name="40% - uthevingsfarge 5 37 2 3" xfId="9335" xr:uid="{00000000-0005-0000-0000-0000201F0000}"/>
    <cellStyle name="40% - uthevingsfarge 5 37 3" xfId="5141" xr:uid="{00000000-0005-0000-0000-0000211F0000}"/>
    <cellStyle name="40% - uthevingsfarge 5 37 3 2" xfId="7794" xr:uid="{00000000-0005-0000-0000-0000221F0000}"/>
    <cellStyle name="40% - uthevingsfarge 5 37 4" xfId="10508" xr:uid="{00000000-0005-0000-0000-0000231F0000}"/>
    <cellStyle name="40% - uthevingsfarge 5 38" xfId="2016" xr:uid="{00000000-0005-0000-0000-0000241F0000}"/>
    <cellStyle name="40% - uthevingsfarge 5 38 2" xfId="2017" xr:uid="{00000000-0005-0000-0000-0000251F0000}"/>
    <cellStyle name="40% - uthevingsfarge 5 38 2 2" xfId="5863" xr:uid="{00000000-0005-0000-0000-0000261F0000}"/>
    <cellStyle name="40% - uthevingsfarge 5 38 2 2 2" xfId="8496" xr:uid="{00000000-0005-0000-0000-0000271F0000}"/>
    <cellStyle name="40% - uthevingsfarge 5 38 2 3" xfId="9334" xr:uid="{00000000-0005-0000-0000-0000281F0000}"/>
    <cellStyle name="40% - uthevingsfarge 5 38 3" xfId="5142" xr:uid="{00000000-0005-0000-0000-0000291F0000}"/>
    <cellStyle name="40% - uthevingsfarge 5 38 3 2" xfId="7795" xr:uid="{00000000-0005-0000-0000-00002A1F0000}"/>
    <cellStyle name="40% - uthevingsfarge 5 38 4" xfId="10507" xr:uid="{00000000-0005-0000-0000-00002B1F0000}"/>
    <cellStyle name="40% - uthevingsfarge 5 39" xfId="2018" xr:uid="{00000000-0005-0000-0000-00002C1F0000}"/>
    <cellStyle name="40% - uthevingsfarge 5 39 2" xfId="2019" xr:uid="{00000000-0005-0000-0000-00002D1F0000}"/>
    <cellStyle name="40% - uthevingsfarge 5 39 2 2" xfId="5864" xr:uid="{00000000-0005-0000-0000-00002E1F0000}"/>
    <cellStyle name="40% - uthevingsfarge 5 39 2 2 2" xfId="8497" xr:uid="{00000000-0005-0000-0000-00002F1F0000}"/>
    <cellStyle name="40% - uthevingsfarge 5 39 2 3" xfId="9333" xr:uid="{00000000-0005-0000-0000-0000301F0000}"/>
    <cellStyle name="40% - uthevingsfarge 5 39 3" xfId="5143" xr:uid="{00000000-0005-0000-0000-0000311F0000}"/>
    <cellStyle name="40% - uthevingsfarge 5 39 3 2" xfId="7796" xr:uid="{00000000-0005-0000-0000-0000321F0000}"/>
    <cellStyle name="40% - uthevingsfarge 5 39 4" xfId="10506" xr:uid="{00000000-0005-0000-0000-0000331F0000}"/>
    <cellStyle name="40% - uthevingsfarge 5 4" xfId="2020" xr:uid="{00000000-0005-0000-0000-0000341F0000}"/>
    <cellStyle name="40% - uthevingsfarge 5 4 2" xfId="2021" xr:uid="{00000000-0005-0000-0000-0000351F0000}"/>
    <cellStyle name="40% - uthevingsfarge 5 4 2 2" xfId="5865" xr:uid="{00000000-0005-0000-0000-0000361F0000}"/>
    <cellStyle name="40% - uthevingsfarge 5 4 2 2 2" xfId="8498" xr:uid="{00000000-0005-0000-0000-0000371F0000}"/>
    <cellStyle name="40% - uthevingsfarge 5 4 2 3" xfId="9332" xr:uid="{00000000-0005-0000-0000-0000381F0000}"/>
    <cellStyle name="40% - uthevingsfarge 5 4 3" xfId="5144" xr:uid="{00000000-0005-0000-0000-0000391F0000}"/>
    <cellStyle name="40% - uthevingsfarge 5 4 3 2" xfId="7797" xr:uid="{00000000-0005-0000-0000-00003A1F0000}"/>
    <cellStyle name="40% - uthevingsfarge 5 4 4" xfId="10505" xr:uid="{00000000-0005-0000-0000-00003B1F0000}"/>
    <cellStyle name="40% - uthevingsfarge 5 40" xfId="2022" xr:uid="{00000000-0005-0000-0000-00003C1F0000}"/>
    <cellStyle name="40% - uthevingsfarge 5 40 2" xfId="2023" xr:uid="{00000000-0005-0000-0000-00003D1F0000}"/>
    <cellStyle name="40% - uthevingsfarge 5 40 2 2" xfId="5866" xr:uid="{00000000-0005-0000-0000-00003E1F0000}"/>
    <cellStyle name="40% - uthevingsfarge 5 40 2 2 2" xfId="8499" xr:uid="{00000000-0005-0000-0000-00003F1F0000}"/>
    <cellStyle name="40% - uthevingsfarge 5 40 2 3" xfId="9331" xr:uid="{00000000-0005-0000-0000-0000401F0000}"/>
    <cellStyle name="40% - uthevingsfarge 5 40 3" xfId="5145" xr:uid="{00000000-0005-0000-0000-0000411F0000}"/>
    <cellStyle name="40% - uthevingsfarge 5 40 3 2" xfId="7798" xr:uid="{00000000-0005-0000-0000-0000421F0000}"/>
    <cellStyle name="40% - uthevingsfarge 5 40 4" xfId="10504" xr:uid="{00000000-0005-0000-0000-0000431F0000}"/>
    <cellStyle name="40% - uthevingsfarge 5 41" xfId="2024" xr:uid="{00000000-0005-0000-0000-0000441F0000}"/>
    <cellStyle name="40% - uthevingsfarge 5 41 2" xfId="2025" xr:uid="{00000000-0005-0000-0000-0000451F0000}"/>
    <cellStyle name="40% - uthevingsfarge 5 41 2 2" xfId="5867" xr:uid="{00000000-0005-0000-0000-0000461F0000}"/>
    <cellStyle name="40% - uthevingsfarge 5 41 2 2 2" xfId="8500" xr:uid="{00000000-0005-0000-0000-0000471F0000}"/>
    <cellStyle name="40% - uthevingsfarge 5 41 2 3" xfId="9330" xr:uid="{00000000-0005-0000-0000-0000481F0000}"/>
    <cellStyle name="40% - uthevingsfarge 5 41 3" xfId="5146" xr:uid="{00000000-0005-0000-0000-0000491F0000}"/>
    <cellStyle name="40% - uthevingsfarge 5 41 3 2" xfId="7799" xr:uid="{00000000-0005-0000-0000-00004A1F0000}"/>
    <cellStyle name="40% - uthevingsfarge 5 41 4" xfId="10503" xr:uid="{00000000-0005-0000-0000-00004B1F0000}"/>
    <cellStyle name="40% - uthevingsfarge 5 42" xfId="2026" xr:uid="{00000000-0005-0000-0000-00004C1F0000}"/>
    <cellStyle name="40% - uthevingsfarge 5 42 2" xfId="2027" xr:uid="{00000000-0005-0000-0000-00004D1F0000}"/>
    <cellStyle name="40% - uthevingsfarge 5 42 2 2" xfId="5868" xr:uid="{00000000-0005-0000-0000-00004E1F0000}"/>
    <cellStyle name="40% - uthevingsfarge 5 42 2 2 2" xfId="8501" xr:uid="{00000000-0005-0000-0000-00004F1F0000}"/>
    <cellStyle name="40% - uthevingsfarge 5 42 2 3" xfId="9329" xr:uid="{00000000-0005-0000-0000-0000501F0000}"/>
    <cellStyle name="40% - uthevingsfarge 5 42 3" xfId="5147" xr:uid="{00000000-0005-0000-0000-0000511F0000}"/>
    <cellStyle name="40% - uthevingsfarge 5 42 3 2" xfId="7800" xr:uid="{00000000-0005-0000-0000-0000521F0000}"/>
    <cellStyle name="40% - uthevingsfarge 5 42 4" xfId="10502" xr:uid="{00000000-0005-0000-0000-0000531F0000}"/>
    <cellStyle name="40% - uthevingsfarge 5 43" xfId="2028" xr:uid="{00000000-0005-0000-0000-0000541F0000}"/>
    <cellStyle name="40% - uthevingsfarge 5 43 2" xfId="2029" xr:uid="{00000000-0005-0000-0000-0000551F0000}"/>
    <cellStyle name="40% - uthevingsfarge 5 43 2 2" xfId="5869" xr:uid="{00000000-0005-0000-0000-0000561F0000}"/>
    <cellStyle name="40% - uthevingsfarge 5 43 2 2 2" xfId="8502" xr:uid="{00000000-0005-0000-0000-0000571F0000}"/>
    <cellStyle name="40% - uthevingsfarge 5 43 2 3" xfId="9328" xr:uid="{00000000-0005-0000-0000-0000581F0000}"/>
    <cellStyle name="40% - uthevingsfarge 5 43 3" xfId="5148" xr:uid="{00000000-0005-0000-0000-0000591F0000}"/>
    <cellStyle name="40% - uthevingsfarge 5 43 3 2" xfId="7801" xr:uid="{00000000-0005-0000-0000-00005A1F0000}"/>
    <cellStyle name="40% - uthevingsfarge 5 43 4" xfId="10501" xr:uid="{00000000-0005-0000-0000-00005B1F0000}"/>
    <cellStyle name="40% - uthevingsfarge 5 44" xfId="2030" xr:uid="{00000000-0005-0000-0000-00005C1F0000}"/>
    <cellStyle name="40% - uthevingsfarge 5 44 2" xfId="2031" xr:uid="{00000000-0005-0000-0000-00005D1F0000}"/>
    <cellStyle name="40% - uthevingsfarge 5 44 2 2" xfId="5870" xr:uid="{00000000-0005-0000-0000-00005E1F0000}"/>
    <cellStyle name="40% - uthevingsfarge 5 44 2 2 2" xfId="8503" xr:uid="{00000000-0005-0000-0000-00005F1F0000}"/>
    <cellStyle name="40% - uthevingsfarge 5 44 2 3" xfId="9327" xr:uid="{00000000-0005-0000-0000-0000601F0000}"/>
    <cellStyle name="40% - uthevingsfarge 5 44 3" xfId="5149" xr:uid="{00000000-0005-0000-0000-0000611F0000}"/>
    <cellStyle name="40% - uthevingsfarge 5 44 3 2" xfId="7802" xr:uid="{00000000-0005-0000-0000-0000621F0000}"/>
    <cellStyle name="40% - uthevingsfarge 5 44 4" xfId="10500" xr:uid="{00000000-0005-0000-0000-0000631F0000}"/>
    <cellStyle name="40% - uthevingsfarge 5 45" xfId="2032" xr:uid="{00000000-0005-0000-0000-0000641F0000}"/>
    <cellStyle name="40% - uthevingsfarge 5 45 2" xfId="2033" xr:uid="{00000000-0005-0000-0000-0000651F0000}"/>
    <cellStyle name="40% - uthevingsfarge 5 45 2 2" xfId="5871" xr:uid="{00000000-0005-0000-0000-0000661F0000}"/>
    <cellStyle name="40% - uthevingsfarge 5 45 2 2 2" xfId="8504" xr:uid="{00000000-0005-0000-0000-0000671F0000}"/>
    <cellStyle name="40% - uthevingsfarge 5 45 2 3" xfId="9326" xr:uid="{00000000-0005-0000-0000-0000681F0000}"/>
    <cellStyle name="40% - uthevingsfarge 5 45 3" xfId="5150" xr:uid="{00000000-0005-0000-0000-0000691F0000}"/>
    <cellStyle name="40% - uthevingsfarge 5 45 3 2" xfId="7803" xr:uid="{00000000-0005-0000-0000-00006A1F0000}"/>
    <cellStyle name="40% - uthevingsfarge 5 45 4" xfId="10499" xr:uid="{00000000-0005-0000-0000-00006B1F0000}"/>
    <cellStyle name="40% - uthevingsfarge 5 46" xfId="2034" xr:uid="{00000000-0005-0000-0000-00006C1F0000}"/>
    <cellStyle name="40% - uthevingsfarge 5 46 2" xfId="2035" xr:uid="{00000000-0005-0000-0000-00006D1F0000}"/>
    <cellStyle name="40% - uthevingsfarge 5 46 2 2" xfId="5872" xr:uid="{00000000-0005-0000-0000-00006E1F0000}"/>
    <cellStyle name="40% - uthevingsfarge 5 46 2 2 2" xfId="8505" xr:uid="{00000000-0005-0000-0000-00006F1F0000}"/>
    <cellStyle name="40% - uthevingsfarge 5 46 2 3" xfId="9325" xr:uid="{00000000-0005-0000-0000-0000701F0000}"/>
    <cellStyle name="40% - uthevingsfarge 5 46 3" xfId="5151" xr:uid="{00000000-0005-0000-0000-0000711F0000}"/>
    <cellStyle name="40% - uthevingsfarge 5 46 3 2" xfId="7804" xr:uid="{00000000-0005-0000-0000-0000721F0000}"/>
    <cellStyle name="40% - uthevingsfarge 5 46 4" xfId="10498" xr:uid="{00000000-0005-0000-0000-0000731F0000}"/>
    <cellStyle name="40% - uthevingsfarge 5 47" xfId="2036" xr:uid="{00000000-0005-0000-0000-0000741F0000}"/>
    <cellStyle name="40% - uthevingsfarge 5 47 2" xfId="2037" xr:uid="{00000000-0005-0000-0000-0000751F0000}"/>
    <cellStyle name="40% - uthevingsfarge 5 47 2 2" xfId="5873" xr:uid="{00000000-0005-0000-0000-0000761F0000}"/>
    <cellStyle name="40% - uthevingsfarge 5 47 2 2 2" xfId="8506" xr:uid="{00000000-0005-0000-0000-0000771F0000}"/>
    <cellStyle name="40% - uthevingsfarge 5 47 2 3" xfId="9324" xr:uid="{00000000-0005-0000-0000-0000781F0000}"/>
    <cellStyle name="40% - uthevingsfarge 5 47 3" xfId="5152" xr:uid="{00000000-0005-0000-0000-0000791F0000}"/>
    <cellStyle name="40% - uthevingsfarge 5 47 3 2" xfId="7805" xr:uid="{00000000-0005-0000-0000-00007A1F0000}"/>
    <cellStyle name="40% - uthevingsfarge 5 47 4" xfId="10497" xr:uid="{00000000-0005-0000-0000-00007B1F0000}"/>
    <cellStyle name="40% - uthevingsfarge 5 48" xfId="2038" xr:uid="{00000000-0005-0000-0000-00007C1F0000}"/>
    <cellStyle name="40% - uthevingsfarge 5 48 2" xfId="2039" xr:uid="{00000000-0005-0000-0000-00007D1F0000}"/>
    <cellStyle name="40% - uthevingsfarge 5 48 2 2" xfId="5874" xr:uid="{00000000-0005-0000-0000-00007E1F0000}"/>
    <cellStyle name="40% - uthevingsfarge 5 48 2 2 2" xfId="8507" xr:uid="{00000000-0005-0000-0000-00007F1F0000}"/>
    <cellStyle name="40% - uthevingsfarge 5 48 2 3" xfId="9323" xr:uid="{00000000-0005-0000-0000-0000801F0000}"/>
    <cellStyle name="40% - uthevingsfarge 5 48 3" xfId="5153" xr:uid="{00000000-0005-0000-0000-0000811F0000}"/>
    <cellStyle name="40% - uthevingsfarge 5 48 3 2" xfId="7806" xr:uid="{00000000-0005-0000-0000-0000821F0000}"/>
    <cellStyle name="40% - uthevingsfarge 5 48 4" xfId="10496" xr:uid="{00000000-0005-0000-0000-0000831F0000}"/>
    <cellStyle name="40% - uthevingsfarge 5 49" xfId="2040" xr:uid="{00000000-0005-0000-0000-0000841F0000}"/>
    <cellStyle name="40% - uthevingsfarge 5 49 2" xfId="2041" xr:uid="{00000000-0005-0000-0000-0000851F0000}"/>
    <cellStyle name="40% - uthevingsfarge 5 49 2 2" xfId="5875" xr:uid="{00000000-0005-0000-0000-0000861F0000}"/>
    <cellStyle name="40% - uthevingsfarge 5 49 2 2 2" xfId="8508" xr:uid="{00000000-0005-0000-0000-0000871F0000}"/>
    <cellStyle name="40% - uthevingsfarge 5 49 2 3" xfId="9322" xr:uid="{00000000-0005-0000-0000-0000881F0000}"/>
    <cellStyle name="40% - uthevingsfarge 5 49 3" xfId="5154" xr:uid="{00000000-0005-0000-0000-0000891F0000}"/>
    <cellStyle name="40% - uthevingsfarge 5 49 3 2" xfId="7807" xr:uid="{00000000-0005-0000-0000-00008A1F0000}"/>
    <cellStyle name="40% - uthevingsfarge 5 49 4" xfId="10495" xr:uid="{00000000-0005-0000-0000-00008B1F0000}"/>
    <cellStyle name="40% - uthevingsfarge 5 5" xfId="2042" xr:uid="{00000000-0005-0000-0000-00008C1F0000}"/>
    <cellStyle name="40% - uthevingsfarge 5 5 2" xfId="2043" xr:uid="{00000000-0005-0000-0000-00008D1F0000}"/>
    <cellStyle name="40% - uthevingsfarge 5 5 2 2" xfId="5876" xr:uid="{00000000-0005-0000-0000-00008E1F0000}"/>
    <cellStyle name="40% - uthevingsfarge 5 5 2 2 2" xfId="8509" xr:uid="{00000000-0005-0000-0000-00008F1F0000}"/>
    <cellStyle name="40% - uthevingsfarge 5 5 2 3" xfId="9321" xr:uid="{00000000-0005-0000-0000-0000901F0000}"/>
    <cellStyle name="40% - uthevingsfarge 5 5 3" xfId="5155" xr:uid="{00000000-0005-0000-0000-0000911F0000}"/>
    <cellStyle name="40% - uthevingsfarge 5 5 3 2" xfId="7808" xr:uid="{00000000-0005-0000-0000-0000921F0000}"/>
    <cellStyle name="40% - uthevingsfarge 5 5 4" xfId="10494" xr:uid="{00000000-0005-0000-0000-0000931F0000}"/>
    <cellStyle name="40% - uthevingsfarge 5 50" xfId="2044" xr:uid="{00000000-0005-0000-0000-0000941F0000}"/>
    <cellStyle name="40% - uthevingsfarge 5 50 2" xfId="2045" xr:uid="{00000000-0005-0000-0000-0000951F0000}"/>
    <cellStyle name="40% - uthevingsfarge 5 50 2 2" xfId="5877" xr:uid="{00000000-0005-0000-0000-0000961F0000}"/>
    <cellStyle name="40% - uthevingsfarge 5 50 2 2 2" xfId="8510" xr:uid="{00000000-0005-0000-0000-0000971F0000}"/>
    <cellStyle name="40% - uthevingsfarge 5 50 2 3" xfId="9320" xr:uid="{00000000-0005-0000-0000-0000981F0000}"/>
    <cellStyle name="40% - uthevingsfarge 5 50 3" xfId="5156" xr:uid="{00000000-0005-0000-0000-0000991F0000}"/>
    <cellStyle name="40% - uthevingsfarge 5 50 3 2" xfId="7809" xr:uid="{00000000-0005-0000-0000-00009A1F0000}"/>
    <cellStyle name="40% - uthevingsfarge 5 50 4" xfId="10493" xr:uid="{00000000-0005-0000-0000-00009B1F0000}"/>
    <cellStyle name="40% - uthevingsfarge 5 51" xfId="2046" xr:uid="{00000000-0005-0000-0000-00009C1F0000}"/>
    <cellStyle name="40% - uthevingsfarge 5 51 2" xfId="2047" xr:uid="{00000000-0005-0000-0000-00009D1F0000}"/>
    <cellStyle name="40% - uthevingsfarge 5 51 2 2" xfId="5878" xr:uid="{00000000-0005-0000-0000-00009E1F0000}"/>
    <cellStyle name="40% - uthevingsfarge 5 51 2 2 2" xfId="8511" xr:uid="{00000000-0005-0000-0000-00009F1F0000}"/>
    <cellStyle name="40% - uthevingsfarge 5 51 2 3" xfId="9319" xr:uid="{00000000-0005-0000-0000-0000A01F0000}"/>
    <cellStyle name="40% - uthevingsfarge 5 51 3" xfId="5157" xr:uid="{00000000-0005-0000-0000-0000A11F0000}"/>
    <cellStyle name="40% - uthevingsfarge 5 51 3 2" xfId="7810" xr:uid="{00000000-0005-0000-0000-0000A21F0000}"/>
    <cellStyle name="40% - uthevingsfarge 5 51 4" xfId="10492" xr:uid="{00000000-0005-0000-0000-0000A31F0000}"/>
    <cellStyle name="40% - uthevingsfarge 5 52" xfId="2048" xr:uid="{00000000-0005-0000-0000-0000A41F0000}"/>
    <cellStyle name="40% - uthevingsfarge 5 52 2" xfId="2049" xr:uid="{00000000-0005-0000-0000-0000A51F0000}"/>
    <cellStyle name="40% - uthevingsfarge 5 52 2 2" xfId="5879" xr:uid="{00000000-0005-0000-0000-0000A61F0000}"/>
    <cellStyle name="40% - uthevingsfarge 5 52 2 2 2" xfId="8512" xr:uid="{00000000-0005-0000-0000-0000A71F0000}"/>
    <cellStyle name="40% - uthevingsfarge 5 52 2 3" xfId="9318" xr:uid="{00000000-0005-0000-0000-0000A81F0000}"/>
    <cellStyle name="40% - uthevingsfarge 5 52 3" xfId="5158" xr:uid="{00000000-0005-0000-0000-0000A91F0000}"/>
    <cellStyle name="40% - uthevingsfarge 5 52 3 2" xfId="7811" xr:uid="{00000000-0005-0000-0000-0000AA1F0000}"/>
    <cellStyle name="40% - uthevingsfarge 5 52 4" xfId="10491" xr:uid="{00000000-0005-0000-0000-0000AB1F0000}"/>
    <cellStyle name="40% - uthevingsfarge 5 53" xfId="2050" xr:uid="{00000000-0005-0000-0000-0000AC1F0000}"/>
    <cellStyle name="40% - uthevingsfarge 5 53 2" xfId="2051" xr:uid="{00000000-0005-0000-0000-0000AD1F0000}"/>
    <cellStyle name="40% - uthevingsfarge 5 53 2 2" xfId="5880" xr:uid="{00000000-0005-0000-0000-0000AE1F0000}"/>
    <cellStyle name="40% - uthevingsfarge 5 53 2 2 2" xfId="8513" xr:uid="{00000000-0005-0000-0000-0000AF1F0000}"/>
    <cellStyle name="40% - uthevingsfarge 5 53 2 3" xfId="9317" xr:uid="{00000000-0005-0000-0000-0000B01F0000}"/>
    <cellStyle name="40% - uthevingsfarge 5 53 3" xfId="5159" xr:uid="{00000000-0005-0000-0000-0000B11F0000}"/>
    <cellStyle name="40% - uthevingsfarge 5 53 3 2" xfId="7812" xr:uid="{00000000-0005-0000-0000-0000B21F0000}"/>
    <cellStyle name="40% - uthevingsfarge 5 53 4" xfId="10490" xr:uid="{00000000-0005-0000-0000-0000B31F0000}"/>
    <cellStyle name="40% - uthevingsfarge 5 54" xfId="2052" xr:uid="{00000000-0005-0000-0000-0000B41F0000}"/>
    <cellStyle name="40% - uthevingsfarge 5 54 2" xfId="2053" xr:uid="{00000000-0005-0000-0000-0000B51F0000}"/>
    <cellStyle name="40% - uthevingsfarge 5 54 2 2" xfId="5881" xr:uid="{00000000-0005-0000-0000-0000B61F0000}"/>
    <cellStyle name="40% - uthevingsfarge 5 54 2 2 2" xfId="8514" xr:uid="{00000000-0005-0000-0000-0000B71F0000}"/>
    <cellStyle name="40% - uthevingsfarge 5 54 2 3" xfId="9316" xr:uid="{00000000-0005-0000-0000-0000B81F0000}"/>
    <cellStyle name="40% - uthevingsfarge 5 54 3" xfId="5160" xr:uid="{00000000-0005-0000-0000-0000B91F0000}"/>
    <cellStyle name="40% - uthevingsfarge 5 54 3 2" xfId="7813" xr:uid="{00000000-0005-0000-0000-0000BA1F0000}"/>
    <cellStyle name="40% - uthevingsfarge 5 54 4" xfId="10489" xr:uid="{00000000-0005-0000-0000-0000BB1F0000}"/>
    <cellStyle name="40% - uthevingsfarge 5 55" xfId="2054" xr:uid="{00000000-0005-0000-0000-0000BC1F0000}"/>
    <cellStyle name="40% - uthevingsfarge 5 55 2" xfId="2055" xr:uid="{00000000-0005-0000-0000-0000BD1F0000}"/>
    <cellStyle name="40% - uthevingsfarge 5 55 2 2" xfId="5882" xr:uid="{00000000-0005-0000-0000-0000BE1F0000}"/>
    <cellStyle name="40% - uthevingsfarge 5 55 2 2 2" xfId="8515" xr:uid="{00000000-0005-0000-0000-0000BF1F0000}"/>
    <cellStyle name="40% - uthevingsfarge 5 55 2 3" xfId="9315" xr:uid="{00000000-0005-0000-0000-0000C01F0000}"/>
    <cellStyle name="40% - uthevingsfarge 5 55 3" xfId="5161" xr:uid="{00000000-0005-0000-0000-0000C11F0000}"/>
    <cellStyle name="40% - uthevingsfarge 5 55 3 2" xfId="7814" xr:uid="{00000000-0005-0000-0000-0000C21F0000}"/>
    <cellStyle name="40% - uthevingsfarge 5 55 4" xfId="10488" xr:uid="{00000000-0005-0000-0000-0000C31F0000}"/>
    <cellStyle name="40% - uthevingsfarge 5 56" xfId="2056" xr:uid="{00000000-0005-0000-0000-0000C41F0000}"/>
    <cellStyle name="40% - uthevingsfarge 5 56 2" xfId="2057" xr:uid="{00000000-0005-0000-0000-0000C51F0000}"/>
    <cellStyle name="40% - uthevingsfarge 5 56 2 2" xfId="5883" xr:uid="{00000000-0005-0000-0000-0000C61F0000}"/>
    <cellStyle name="40% - uthevingsfarge 5 56 2 2 2" xfId="8516" xr:uid="{00000000-0005-0000-0000-0000C71F0000}"/>
    <cellStyle name="40% - uthevingsfarge 5 56 2 3" xfId="9314" xr:uid="{00000000-0005-0000-0000-0000C81F0000}"/>
    <cellStyle name="40% - uthevingsfarge 5 56 3" xfId="5162" xr:uid="{00000000-0005-0000-0000-0000C91F0000}"/>
    <cellStyle name="40% - uthevingsfarge 5 56 3 2" xfId="7815" xr:uid="{00000000-0005-0000-0000-0000CA1F0000}"/>
    <cellStyle name="40% - uthevingsfarge 5 56 4" xfId="10487" xr:uid="{00000000-0005-0000-0000-0000CB1F0000}"/>
    <cellStyle name="40% - uthevingsfarge 5 57" xfId="2058" xr:uid="{00000000-0005-0000-0000-0000CC1F0000}"/>
    <cellStyle name="40% - uthevingsfarge 5 57 2" xfId="2059" xr:uid="{00000000-0005-0000-0000-0000CD1F0000}"/>
    <cellStyle name="40% - uthevingsfarge 5 57 2 2" xfId="5884" xr:uid="{00000000-0005-0000-0000-0000CE1F0000}"/>
    <cellStyle name="40% - uthevingsfarge 5 57 2 2 2" xfId="8517" xr:uid="{00000000-0005-0000-0000-0000CF1F0000}"/>
    <cellStyle name="40% - uthevingsfarge 5 57 2 3" xfId="9313" xr:uid="{00000000-0005-0000-0000-0000D01F0000}"/>
    <cellStyle name="40% - uthevingsfarge 5 57 3" xfId="5163" xr:uid="{00000000-0005-0000-0000-0000D11F0000}"/>
    <cellStyle name="40% - uthevingsfarge 5 57 3 2" xfId="7816" xr:uid="{00000000-0005-0000-0000-0000D21F0000}"/>
    <cellStyle name="40% - uthevingsfarge 5 57 4" xfId="10486" xr:uid="{00000000-0005-0000-0000-0000D31F0000}"/>
    <cellStyle name="40% - uthevingsfarge 5 58" xfId="2060" xr:uid="{00000000-0005-0000-0000-0000D41F0000}"/>
    <cellStyle name="40% - uthevingsfarge 5 58 2" xfId="2061" xr:uid="{00000000-0005-0000-0000-0000D51F0000}"/>
    <cellStyle name="40% - uthevingsfarge 5 58 2 2" xfId="5885" xr:uid="{00000000-0005-0000-0000-0000D61F0000}"/>
    <cellStyle name="40% - uthevingsfarge 5 58 2 2 2" xfId="8518" xr:uid="{00000000-0005-0000-0000-0000D71F0000}"/>
    <cellStyle name="40% - uthevingsfarge 5 58 2 3" xfId="9312" xr:uid="{00000000-0005-0000-0000-0000D81F0000}"/>
    <cellStyle name="40% - uthevingsfarge 5 58 3" xfId="5164" xr:uid="{00000000-0005-0000-0000-0000D91F0000}"/>
    <cellStyle name="40% - uthevingsfarge 5 58 3 2" xfId="7817" xr:uid="{00000000-0005-0000-0000-0000DA1F0000}"/>
    <cellStyle name="40% - uthevingsfarge 5 58 4" xfId="10485" xr:uid="{00000000-0005-0000-0000-0000DB1F0000}"/>
    <cellStyle name="40% - uthevingsfarge 5 59" xfId="2062" xr:uid="{00000000-0005-0000-0000-0000DC1F0000}"/>
    <cellStyle name="40% - uthevingsfarge 5 59 2" xfId="2063" xr:uid="{00000000-0005-0000-0000-0000DD1F0000}"/>
    <cellStyle name="40% - uthevingsfarge 5 59 2 2" xfId="5886" xr:uid="{00000000-0005-0000-0000-0000DE1F0000}"/>
    <cellStyle name="40% - uthevingsfarge 5 59 2 2 2" xfId="8519" xr:uid="{00000000-0005-0000-0000-0000DF1F0000}"/>
    <cellStyle name="40% - uthevingsfarge 5 59 2 3" xfId="9311" xr:uid="{00000000-0005-0000-0000-0000E01F0000}"/>
    <cellStyle name="40% - uthevingsfarge 5 59 3" xfId="5165" xr:uid="{00000000-0005-0000-0000-0000E11F0000}"/>
    <cellStyle name="40% - uthevingsfarge 5 59 3 2" xfId="7818" xr:uid="{00000000-0005-0000-0000-0000E21F0000}"/>
    <cellStyle name="40% - uthevingsfarge 5 59 4" xfId="10484" xr:uid="{00000000-0005-0000-0000-0000E31F0000}"/>
    <cellStyle name="40% - uthevingsfarge 5 6" xfId="2064" xr:uid="{00000000-0005-0000-0000-0000E41F0000}"/>
    <cellStyle name="40% - uthevingsfarge 5 6 2" xfId="2065" xr:uid="{00000000-0005-0000-0000-0000E51F0000}"/>
    <cellStyle name="40% - uthevingsfarge 5 6 2 2" xfId="5887" xr:uid="{00000000-0005-0000-0000-0000E61F0000}"/>
    <cellStyle name="40% - uthevingsfarge 5 6 2 2 2" xfId="8520" xr:uid="{00000000-0005-0000-0000-0000E71F0000}"/>
    <cellStyle name="40% - uthevingsfarge 5 6 2 3" xfId="9310" xr:uid="{00000000-0005-0000-0000-0000E81F0000}"/>
    <cellStyle name="40% - uthevingsfarge 5 6 3" xfId="5166" xr:uid="{00000000-0005-0000-0000-0000E91F0000}"/>
    <cellStyle name="40% - uthevingsfarge 5 6 3 2" xfId="7819" xr:uid="{00000000-0005-0000-0000-0000EA1F0000}"/>
    <cellStyle name="40% - uthevingsfarge 5 6 4" xfId="10483" xr:uid="{00000000-0005-0000-0000-0000EB1F0000}"/>
    <cellStyle name="40% - uthevingsfarge 5 60" xfId="2066" xr:uid="{00000000-0005-0000-0000-0000EC1F0000}"/>
    <cellStyle name="40% - uthevingsfarge 5 60 2" xfId="2067" xr:uid="{00000000-0005-0000-0000-0000ED1F0000}"/>
    <cellStyle name="40% - uthevingsfarge 5 60 3" xfId="10112" xr:uid="{00000000-0005-0000-0000-0000EE1F0000}"/>
    <cellStyle name="40% - uthevingsfarge 5 61" xfId="2068" xr:uid="{00000000-0005-0000-0000-0000EF1F0000}"/>
    <cellStyle name="40% - uthevingsfarge 5 61 2" xfId="2069" xr:uid="{00000000-0005-0000-0000-0000F01F0000}"/>
    <cellStyle name="40% - uthevingsfarge 5 62" xfId="2070" xr:uid="{00000000-0005-0000-0000-0000F11F0000}"/>
    <cellStyle name="40% - uthevingsfarge 5 62 2" xfId="2071" xr:uid="{00000000-0005-0000-0000-0000F21F0000}"/>
    <cellStyle name="40% - uthevingsfarge 5 63" xfId="2072" xr:uid="{00000000-0005-0000-0000-0000F31F0000}"/>
    <cellStyle name="40% - uthevingsfarge 5 63 2" xfId="2073" xr:uid="{00000000-0005-0000-0000-0000F41F0000}"/>
    <cellStyle name="40% - uthevingsfarge 5 64" xfId="2074" xr:uid="{00000000-0005-0000-0000-0000F51F0000}"/>
    <cellStyle name="40% - uthevingsfarge 5 64 2" xfId="2075" xr:uid="{00000000-0005-0000-0000-0000F61F0000}"/>
    <cellStyle name="40% - uthevingsfarge 5 65" xfId="2076" xr:uid="{00000000-0005-0000-0000-0000F71F0000}"/>
    <cellStyle name="40% - uthevingsfarge 5 65 2" xfId="2077" xr:uid="{00000000-0005-0000-0000-0000F81F0000}"/>
    <cellStyle name="40% - uthevingsfarge 5 66" xfId="2078" xr:uid="{00000000-0005-0000-0000-0000F91F0000}"/>
    <cellStyle name="40% - uthevingsfarge 5 66 2" xfId="2079" xr:uid="{00000000-0005-0000-0000-0000FA1F0000}"/>
    <cellStyle name="40% - uthevingsfarge 5 67" xfId="2080" xr:uid="{00000000-0005-0000-0000-0000FB1F0000}"/>
    <cellStyle name="40% - uthevingsfarge 5 67 2" xfId="2081" xr:uid="{00000000-0005-0000-0000-0000FC1F0000}"/>
    <cellStyle name="40% - uthevingsfarge 5 68" xfId="2082" xr:uid="{00000000-0005-0000-0000-0000FD1F0000}"/>
    <cellStyle name="40% - uthevingsfarge 5 68 2" xfId="2083" xr:uid="{00000000-0005-0000-0000-0000FE1F0000}"/>
    <cellStyle name="40% - uthevingsfarge 5 69" xfId="2084" xr:uid="{00000000-0005-0000-0000-0000FF1F0000}"/>
    <cellStyle name="40% - uthevingsfarge 5 69 2" xfId="2085" xr:uid="{00000000-0005-0000-0000-000000200000}"/>
    <cellStyle name="40% - uthevingsfarge 5 7" xfId="2086" xr:uid="{00000000-0005-0000-0000-000001200000}"/>
    <cellStyle name="40% - uthevingsfarge 5 7 2" xfId="2087" xr:uid="{00000000-0005-0000-0000-000002200000}"/>
    <cellStyle name="40% - uthevingsfarge 5 7 2 2" xfId="5888" xr:uid="{00000000-0005-0000-0000-000003200000}"/>
    <cellStyle name="40% - uthevingsfarge 5 7 2 2 2" xfId="8521" xr:uid="{00000000-0005-0000-0000-000004200000}"/>
    <cellStyle name="40% - uthevingsfarge 5 7 2 3" xfId="9309" xr:uid="{00000000-0005-0000-0000-000005200000}"/>
    <cellStyle name="40% - uthevingsfarge 5 7 3" xfId="5167" xr:uid="{00000000-0005-0000-0000-000006200000}"/>
    <cellStyle name="40% - uthevingsfarge 5 7 3 2" xfId="7820" xr:uid="{00000000-0005-0000-0000-000007200000}"/>
    <cellStyle name="40% - uthevingsfarge 5 7 4" xfId="10111" xr:uid="{00000000-0005-0000-0000-000008200000}"/>
    <cellStyle name="40% - uthevingsfarge 5 70" xfId="2088" xr:uid="{00000000-0005-0000-0000-000009200000}"/>
    <cellStyle name="40% - uthevingsfarge 5 70 2" xfId="2089" xr:uid="{00000000-0005-0000-0000-00000A200000}"/>
    <cellStyle name="40% - uthevingsfarge 5 71" xfId="2090" xr:uid="{00000000-0005-0000-0000-00000B200000}"/>
    <cellStyle name="40% - uthevingsfarge 5 71 2" xfId="2091" xr:uid="{00000000-0005-0000-0000-00000C200000}"/>
    <cellStyle name="40% - uthevingsfarge 5 72" xfId="2092" xr:uid="{00000000-0005-0000-0000-00000D200000}"/>
    <cellStyle name="40% - uthevingsfarge 5 72 2" xfId="2093" xr:uid="{00000000-0005-0000-0000-00000E200000}"/>
    <cellStyle name="40% - uthevingsfarge 5 73" xfId="2094" xr:uid="{00000000-0005-0000-0000-00000F200000}"/>
    <cellStyle name="40% - uthevingsfarge 5 73 2" xfId="2095" xr:uid="{00000000-0005-0000-0000-000010200000}"/>
    <cellStyle name="40% - uthevingsfarge 5 74" xfId="2096" xr:uid="{00000000-0005-0000-0000-000011200000}"/>
    <cellStyle name="40% - uthevingsfarge 5 74 2" xfId="2097" xr:uid="{00000000-0005-0000-0000-000012200000}"/>
    <cellStyle name="40% - uthevingsfarge 5 75" xfId="2098" xr:uid="{00000000-0005-0000-0000-000013200000}"/>
    <cellStyle name="40% - uthevingsfarge 5 75 2" xfId="2099" xr:uid="{00000000-0005-0000-0000-000014200000}"/>
    <cellStyle name="40% - uthevingsfarge 5 76" xfId="2100" xr:uid="{00000000-0005-0000-0000-000015200000}"/>
    <cellStyle name="40% - uthevingsfarge 5 76 2" xfId="2101" xr:uid="{00000000-0005-0000-0000-000016200000}"/>
    <cellStyle name="40% - uthevingsfarge 5 77" xfId="2102" xr:uid="{00000000-0005-0000-0000-000017200000}"/>
    <cellStyle name="40% - uthevingsfarge 5 78" xfId="2103" xr:uid="{00000000-0005-0000-0000-000018200000}"/>
    <cellStyle name="40% - uthevingsfarge 5 79" xfId="2104" xr:uid="{00000000-0005-0000-0000-000019200000}"/>
    <cellStyle name="40% - uthevingsfarge 5 8" xfId="2105" xr:uid="{00000000-0005-0000-0000-00001A200000}"/>
    <cellStyle name="40% - uthevingsfarge 5 8 2" xfId="2106" xr:uid="{00000000-0005-0000-0000-00001B200000}"/>
    <cellStyle name="40% - uthevingsfarge 5 8 2 2" xfId="5889" xr:uid="{00000000-0005-0000-0000-00001C200000}"/>
    <cellStyle name="40% - uthevingsfarge 5 8 2 2 2" xfId="8522" xr:uid="{00000000-0005-0000-0000-00001D200000}"/>
    <cellStyle name="40% - uthevingsfarge 5 8 2 3" xfId="9308" xr:uid="{00000000-0005-0000-0000-00001E200000}"/>
    <cellStyle name="40% - uthevingsfarge 5 8 3" xfId="5168" xr:uid="{00000000-0005-0000-0000-00001F200000}"/>
    <cellStyle name="40% - uthevingsfarge 5 8 3 2" xfId="7821" xr:uid="{00000000-0005-0000-0000-000020200000}"/>
    <cellStyle name="40% - uthevingsfarge 5 8 4" xfId="10110" xr:uid="{00000000-0005-0000-0000-000021200000}"/>
    <cellStyle name="40% - uthevingsfarge 5 80" xfId="2107" xr:uid="{00000000-0005-0000-0000-000022200000}"/>
    <cellStyle name="40% - uthevingsfarge 5 81" xfId="2108" xr:uid="{00000000-0005-0000-0000-000023200000}"/>
    <cellStyle name="40% - uthevingsfarge 5 82" xfId="2109" xr:uid="{00000000-0005-0000-0000-000024200000}"/>
    <cellStyle name="40% - uthevingsfarge 5 83" xfId="2110" xr:uid="{00000000-0005-0000-0000-000025200000}"/>
    <cellStyle name="40% - uthevingsfarge 5 84" xfId="2111" xr:uid="{00000000-0005-0000-0000-000026200000}"/>
    <cellStyle name="40% - uthevingsfarge 5 85" xfId="2112" xr:uid="{00000000-0005-0000-0000-000027200000}"/>
    <cellStyle name="40% - uthevingsfarge 5 86" xfId="2113" xr:uid="{00000000-0005-0000-0000-000028200000}"/>
    <cellStyle name="40% - uthevingsfarge 5 87" xfId="2114" xr:uid="{00000000-0005-0000-0000-000029200000}"/>
    <cellStyle name="40% - uthevingsfarge 5 88" xfId="2115" xr:uid="{00000000-0005-0000-0000-00002A200000}"/>
    <cellStyle name="40% - uthevingsfarge 5 89" xfId="2116" xr:uid="{00000000-0005-0000-0000-00002B200000}"/>
    <cellStyle name="40% - uthevingsfarge 5 9" xfId="2117" xr:uid="{00000000-0005-0000-0000-00002C200000}"/>
    <cellStyle name="40% - uthevingsfarge 5 9 2" xfId="2118" xr:uid="{00000000-0005-0000-0000-00002D200000}"/>
    <cellStyle name="40% - uthevingsfarge 5 9 2 2" xfId="5890" xr:uid="{00000000-0005-0000-0000-00002E200000}"/>
    <cellStyle name="40% - uthevingsfarge 5 9 2 2 2" xfId="8523" xr:uid="{00000000-0005-0000-0000-00002F200000}"/>
    <cellStyle name="40% - uthevingsfarge 5 9 2 3" xfId="9307" xr:uid="{00000000-0005-0000-0000-000030200000}"/>
    <cellStyle name="40% - uthevingsfarge 5 9 3" xfId="5169" xr:uid="{00000000-0005-0000-0000-000031200000}"/>
    <cellStyle name="40% - uthevingsfarge 5 9 3 2" xfId="7822" xr:uid="{00000000-0005-0000-0000-000032200000}"/>
    <cellStyle name="40% - uthevingsfarge 5 9 4" xfId="10109" xr:uid="{00000000-0005-0000-0000-000033200000}"/>
    <cellStyle name="40% - uthevingsfarge 5 90" xfId="2119" xr:uid="{00000000-0005-0000-0000-000034200000}"/>
    <cellStyle name="40% - uthevingsfarge 5 90 2" xfId="2939" xr:uid="{00000000-0005-0000-0000-000035200000}"/>
    <cellStyle name="40% - uthevingsfarge 5 90 2 2" xfId="3439" xr:uid="{00000000-0005-0000-0000-000036200000}"/>
    <cellStyle name="40% - uthevingsfarge 5 90 2 2 2" xfId="7024" xr:uid="{00000000-0005-0000-0000-000037200000}"/>
    <cellStyle name="40% - uthevingsfarge 5 90 2 3" xfId="3704" xr:uid="{00000000-0005-0000-0000-000038200000}"/>
    <cellStyle name="40% - uthevingsfarge 5 90 2 4" xfId="6512" xr:uid="{00000000-0005-0000-0000-000039200000}"/>
    <cellStyle name="40% - uthevingsfarge 5 90 2 5" xfId="9024" xr:uid="{00000000-0005-0000-0000-00003A200000}"/>
    <cellStyle name="40% - uthevingsfarge 5 90 3" xfId="3438" xr:uid="{00000000-0005-0000-0000-00003B200000}"/>
    <cellStyle name="40% - uthevingsfarge 5 90 3 2" xfId="7023" xr:uid="{00000000-0005-0000-0000-00003C200000}"/>
    <cellStyle name="40% - uthevingsfarge 5 90 4" xfId="3808" xr:uid="{00000000-0005-0000-0000-00003D200000}"/>
    <cellStyle name="40% - uthevingsfarge 5 90 5" xfId="6227" xr:uid="{00000000-0005-0000-0000-00003E200000}"/>
    <cellStyle name="40% - uthevingsfarge 5 90 6" xfId="9023" xr:uid="{00000000-0005-0000-0000-00003F200000}"/>
    <cellStyle name="40% - uthevingsfarge 5 91" xfId="2120" xr:uid="{00000000-0005-0000-0000-000040200000}"/>
    <cellStyle name="40% - uthevingsfarge 5 91 2" xfId="2940" xr:uid="{00000000-0005-0000-0000-000041200000}"/>
    <cellStyle name="40% - uthevingsfarge 5 91 2 2" xfId="3441" xr:uid="{00000000-0005-0000-0000-000042200000}"/>
    <cellStyle name="40% - uthevingsfarge 5 91 2 2 2" xfId="7026" xr:uid="{00000000-0005-0000-0000-000043200000}"/>
    <cellStyle name="40% - uthevingsfarge 5 91 2 3" xfId="4082" xr:uid="{00000000-0005-0000-0000-000044200000}"/>
    <cellStyle name="40% - uthevingsfarge 5 91 2 4" xfId="6513" xr:uid="{00000000-0005-0000-0000-000045200000}"/>
    <cellStyle name="40% - uthevingsfarge 5 91 2 5" xfId="9026" xr:uid="{00000000-0005-0000-0000-000046200000}"/>
    <cellStyle name="40% - uthevingsfarge 5 91 3" xfId="3440" xr:uid="{00000000-0005-0000-0000-000047200000}"/>
    <cellStyle name="40% - uthevingsfarge 5 91 3 2" xfId="7025" xr:uid="{00000000-0005-0000-0000-000048200000}"/>
    <cellStyle name="40% - uthevingsfarge 5 91 4" xfId="3807" xr:uid="{00000000-0005-0000-0000-000049200000}"/>
    <cellStyle name="40% - uthevingsfarge 5 91 5" xfId="6228" xr:uid="{00000000-0005-0000-0000-00004A200000}"/>
    <cellStyle name="40% - uthevingsfarge 5 91 6" xfId="9025" xr:uid="{00000000-0005-0000-0000-00004B200000}"/>
    <cellStyle name="40% - uthevingsfarge 5 92" xfId="2121" xr:uid="{00000000-0005-0000-0000-00004C200000}"/>
    <cellStyle name="40% - uthevingsfarge 5 92 2" xfId="2941" xr:uid="{00000000-0005-0000-0000-00004D200000}"/>
    <cellStyle name="40% - uthevingsfarge 5 92 2 2" xfId="3443" xr:uid="{00000000-0005-0000-0000-00004E200000}"/>
    <cellStyle name="40% - uthevingsfarge 5 92 2 2 2" xfId="7028" xr:uid="{00000000-0005-0000-0000-00004F200000}"/>
    <cellStyle name="40% - uthevingsfarge 5 92 2 3" xfId="4083" xr:uid="{00000000-0005-0000-0000-000050200000}"/>
    <cellStyle name="40% - uthevingsfarge 5 92 2 4" xfId="6514" xr:uid="{00000000-0005-0000-0000-000051200000}"/>
    <cellStyle name="40% - uthevingsfarge 5 92 2 5" xfId="9028" xr:uid="{00000000-0005-0000-0000-000052200000}"/>
    <cellStyle name="40% - uthevingsfarge 5 92 3" xfId="3442" xr:uid="{00000000-0005-0000-0000-000053200000}"/>
    <cellStyle name="40% - uthevingsfarge 5 92 3 2" xfId="7027" xr:uid="{00000000-0005-0000-0000-000054200000}"/>
    <cellStyle name="40% - uthevingsfarge 5 92 4" xfId="3806" xr:uid="{00000000-0005-0000-0000-000055200000}"/>
    <cellStyle name="40% - uthevingsfarge 5 92 5" xfId="6229" xr:uid="{00000000-0005-0000-0000-000056200000}"/>
    <cellStyle name="40% - uthevingsfarge 5 92 6" xfId="9027" xr:uid="{00000000-0005-0000-0000-000057200000}"/>
    <cellStyle name="40% - uthevingsfarge 5 93" xfId="2122" xr:uid="{00000000-0005-0000-0000-000058200000}"/>
    <cellStyle name="40% - uthevingsfarge 5 93 2" xfId="2942" xr:uid="{00000000-0005-0000-0000-000059200000}"/>
    <cellStyle name="40% - uthevingsfarge 5 93 2 2" xfId="3445" xr:uid="{00000000-0005-0000-0000-00005A200000}"/>
    <cellStyle name="40% - uthevingsfarge 5 93 2 2 2" xfId="7030" xr:uid="{00000000-0005-0000-0000-00005B200000}"/>
    <cellStyle name="40% - uthevingsfarge 5 93 2 3" xfId="4015" xr:uid="{00000000-0005-0000-0000-00005C200000}"/>
    <cellStyle name="40% - uthevingsfarge 5 93 2 4" xfId="6515" xr:uid="{00000000-0005-0000-0000-00005D200000}"/>
    <cellStyle name="40% - uthevingsfarge 5 93 2 5" xfId="9030" xr:uid="{00000000-0005-0000-0000-00005E200000}"/>
    <cellStyle name="40% - uthevingsfarge 5 93 3" xfId="3444" xr:uid="{00000000-0005-0000-0000-00005F200000}"/>
    <cellStyle name="40% - uthevingsfarge 5 93 3 2" xfId="7029" xr:uid="{00000000-0005-0000-0000-000060200000}"/>
    <cellStyle name="40% - uthevingsfarge 5 93 4" xfId="3805" xr:uid="{00000000-0005-0000-0000-000061200000}"/>
    <cellStyle name="40% - uthevingsfarge 5 93 5" xfId="6230" xr:uid="{00000000-0005-0000-0000-000062200000}"/>
    <cellStyle name="40% - uthevingsfarge 5 93 6" xfId="9029" xr:uid="{00000000-0005-0000-0000-000063200000}"/>
    <cellStyle name="40% - uthevingsfarge 5 94" xfId="2123" xr:uid="{00000000-0005-0000-0000-000064200000}"/>
    <cellStyle name="40% - uthevingsfarge 5 94 2" xfId="2943" xr:uid="{00000000-0005-0000-0000-000065200000}"/>
    <cellStyle name="40% - uthevingsfarge 5 94 2 2" xfId="3447" xr:uid="{00000000-0005-0000-0000-000066200000}"/>
    <cellStyle name="40% - uthevingsfarge 5 94 2 2 2" xfId="7032" xr:uid="{00000000-0005-0000-0000-000067200000}"/>
    <cellStyle name="40% - uthevingsfarge 5 94 2 3" xfId="3703" xr:uid="{00000000-0005-0000-0000-000068200000}"/>
    <cellStyle name="40% - uthevingsfarge 5 94 2 4" xfId="6516" xr:uid="{00000000-0005-0000-0000-000069200000}"/>
    <cellStyle name="40% - uthevingsfarge 5 94 2 5" xfId="9032" xr:uid="{00000000-0005-0000-0000-00006A200000}"/>
    <cellStyle name="40% - uthevingsfarge 5 94 3" xfId="3446" xr:uid="{00000000-0005-0000-0000-00006B200000}"/>
    <cellStyle name="40% - uthevingsfarge 5 94 3 2" xfId="7031" xr:uid="{00000000-0005-0000-0000-00006C200000}"/>
    <cellStyle name="40% - uthevingsfarge 5 94 4" xfId="3804" xr:uid="{00000000-0005-0000-0000-00006D200000}"/>
    <cellStyle name="40% - uthevingsfarge 5 94 5" xfId="6231" xr:uid="{00000000-0005-0000-0000-00006E200000}"/>
    <cellStyle name="40% - uthevingsfarge 5 94 6" xfId="9031" xr:uid="{00000000-0005-0000-0000-00006F200000}"/>
    <cellStyle name="40% - uthevingsfarge 5 95" xfId="2124" xr:uid="{00000000-0005-0000-0000-000070200000}"/>
    <cellStyle name="40% - uthevingsfarge 5 95 2" xfId="2944" xr:uid="{00000000-0005-0000-0000-000071200000}"/>
    <cellStyle name="40% - uthevingsfarge 5 95 2 2" xfId="3449" xr:uid="{00000000-0005-0000-0000-000072200000}"/>
    <cellStyle name="40% - uthevingsfarge 5 95 2 2 2" xfId="7034" xr:uid="{00000000-0005-0000-0000-000073200000}"/>
    <cellStyle name="40% - uthevingsfarge 5 95 2 3" xfId="4080" xr:uid="{00000000-0005-0000-0000-000074200000}"/>
    <cellStyle name="40% - uthevingsfarge 5 95 2 4" xfId="6517" xr:uid="{00000000-0005-0000-0000-000075200000}"/>
    <cellStyle name="40% - uthevingsfarge 5 95 2 5" xfId="9034" xr:uid="{00000000-0005-0000-0000-000076200000}"/>
    <cellStyle name="40% - uthevingsfarge 5 95 3" xfId="3448" xr:uid="{00000000-0005-0000-0000-000077200000}"/>
    <cellStyle name="40% - uthevingsfarge 5 95 3 2" xfId="7033" xr:uid="{00000000-0005-0000-0000-000078200000}"/>
    <cellStyle name="40% - uthevingsfarge 5 95 4" xfId="3803" xr:uid="{00000000-0005-0000-0000-000079200000}"/>
    <cellStyle name="40% - uthevingsfarge 5 95 5" xfId="6232" xr:uid="{00000000-0005-0000-0000-00007A200000}"/>
    <cellStyle name="40% - uthevingsfarge 5 95 6" xfId="9033" xr:uid="{00000000-0005-0000-0000-00007B200000}"/>
    <cellStyle name="40% - uthevingsfarge 5 96" xfId="2125" xr:uid="{00000000-0005-0000-0000-00007C200000}"/>
    <cellStyle name="40% - uthevingsfarge 5 96 2" xfId="2945" xr:uid="{00000000-0005-0000-0000-00007D200000}"/>
    <cellStyle name="40% - uthevingsfarge 5 96 2 2" xfId="3451" xr:uid="{00000000-0005-0000-0000-00007E200000}"/>
    <cellStyle name="40% - uthevingsfarge 5 96 2 2 2" xfId="7036" xr:uid="{00000000-0005-0000-0000-00007F200000}"/>
    <cellStyle name="40% - uthevingsfarge 5 96 2 3" xfId="4081" xr:uid="{00000000-0005-0000-0000-000080200000}"/>
    <cellStyle name="40% - uthevingsfarge 5 96 2 4" xfId="6518" xr:uid="{00000000-0005-0000-0000-000081200000}"/>
    <cellStyle name="40% - uthevingsfarge 5 96 2 5" xfId="9036" xr:uid="{00000000-0005-0000-0000-000082200000}"/>
    <cellStyle name="40% - uthevingsfarge 5 96 3" xfId="3450" xr:uid="{00000000-0005-0000-0000-000083200000}"/>
    <cellStyle name="40% - uthevingsfarge 5 96 3 2" xfId="7035" xr:uid="{00000000-0005-0000-0000-000084200000}"/>
    <cellStyle name="40% - uthevingsfarge 5 96 4" xfId="3802" xr:uid="{00000000-0005-0000-0000-000085200000}"/>
    <cellStyle name="40% - uthevingsfarge 5 96 5" xfId="6233" xr:uid="{00000000-0005-0000-0000-000086200000}"/>
    <cellStyle name="40% - uthevingsfarge 5 96 6" xfId="9035" xr:uid="{00000000-0005-0000-0000-000087200000}"/>
    <cellStyle name="40% - uthevingsfarge 5 97" xfId="2126" xr:uid="{00000000-0005-0000-0000-000088200000}"/>
    <cellStyle name="40% - uthevingsfarge 5 97 2" xfId="2946" xr:uid="{00000000-0005-0000-0000-000089200000}"/>
    <cellStyle name="40% - uthevingsfarge 5 97 2 2" xfId="3453" xr:uid="{00000000-0005-0000-0000-00008A200000}"/>
    <cellStyle name="40% - uthevingsfarge 5 97 2 2 2" xfId="7038" xr:uid="{00000000-0005-0000-0000-00008B200000}"/>
    <cellStyle name="40% - uthevingsfarge 5 97 2 3" xfId="3999" xr:uid="{00000000-0005-0000-0000-00008C200000}"/>
    <cellStyle name="40% - uthevingsfarge 5 97 2 4" xfId="6519" xr:uid="{00000000-0005-0000-0000-00008D200000}"/>
    <cellStyle name="40% - uthevingsfarge 5 97 2 5" xfId="9038" xr:uid="{00000000-0005-0000-0000-00008E200000}"/>
    <cellStyle name="40% - uthevingsfarge 5 97 3" xfId="3452" xr:uid="{00000000-0005-0000-0000-00008F200000}"/>
    <cellStyle name="40% - uthevingsfarge 5 97 3 2" xfId="7037" xr:uid="{00000000-0005-0000-0000-000090200000}"/>
    <cellStyle name="40% - uthevingsfarge 5 97 4" xfId="3801" xr:uid="{00000000-0005-0000-0000-000091200000}"/>
    <cellStyle name="40% - uthevingsfarge 5 97 5" xfId="6234" xr:uid="{00000000-0005-0000-0000-000092200000}"/>
    <cellStyle name="40% - uthevingsfarge 5 97 6" xfId="9037" xr:uid="{00000000-0005-0000-0000-000093200000}"/>
    <cellStyle name="40% - uthevingsfarge 5 98" xfId="2127" xr:uid="{00000000-0005-0000-0000-000094200000}"/>
    <cellStyle name="40% - uthevingsfarge 5 98 2" xfId="2947" xr:uid="{00000000-0005-0000-0000-000095200000}"/>
    <cellStyle name="40% - uthevingsfarge 5 98 2 2" xfId="3455" xr:uid="{00000000-0005-0000-0000-000096200000}"/>
    <cellStyle name="40% - uthevingsfarge 5 98 2 2 2" xfId="7040" xr:uid="{00000000-0005-0000-0000-000097200000}"/>
    <cellStyle name="40% - uthevingsfarge 5 98 2 3" xfId="4014" xr:uid="{00000000-0005-0000-0000-000098200000}"/>
    <cellStyle name="40% - uthevingsfarge 5 98 2 4" xfId="6520" xr:uid="{00000000-0005-0000-0000-000099200000}"/>
    <cellStyle name="40% - uthevingsfarge 5 98 2 5" xfId="9040" xr:uid="{00000000-0005-0000-0000-00009A200000}"/>
    <cellStyle name="40% - uthevingsfarge 5 98 3" xfId="3454" xr:uid="{00000000-0005-0000-0000-00009B200000}"/>
    <cellStyle name="40% - uthevingsfarge 5 98 3 2" xfId="7039" xr:uid="{00000000-0005-0000-0000-00009C200000}"/>
    <cellStyle name="40% - uthevingsfarge 5 98 4" xfId="3800" xr:uid="{00000000-0005-0000-0000-00009D200000}"/>
    <cellStyle name="40% - uthevingsfarge 5 98 5" xfId="6235" xr:uid="{00000000-0005-0000-0000-00009E200000}"/>
    <cellStyle name="40% - uthevingsfarge 5 98 6" xfId="9039" xr:uid="{00000000-0005-0000-0000-00009F200000}"/>
    <cellStyle name="40% - uthevingsfarge 5 99" xfId="2128" xr:uid="{00000000-0005-0000-0000-0000A0200000}"/>
    <cellStyle name="40% - uthevingsfarge 5 99 2" xfId="2948" xr:uid="{00000000-0005-0000-0000-0000A1200000}"/>
    <cellStyle name="40% - uthevingsfarge 5 99 2 2" xfId="3457" xr:uid="{00000000-0005-0000-0000-0000A2200000}"/>
    <cellStyle name="40% - uthevingsfarge 5 99 2 2 2" xfId="7042" xr:uid="{00000000-0005-0000-0000-0000A3200000}"/>
    <cellStyle name="40% - uthevingsfarge 5 99 2 3" xfId="3702" xr:uid="{00000000-0005-0000-0000-0000A4200000}"/>
    <cellStyle name="40% - uthevingsfarge 5 99 2 4" xfId="6521" xr:uid="{00000000-0005-0000-0000-0000A5200000}"/>
    <cellStyle name="40% - uthevingsfarge 5 99 2 5" xfId="9042" xr:uid="{00000000-0005-0000-0000-0000A6200000}"/>
    <cellStyle name="40% - uthevingsfarge 5 99 3" xfId="3456" xr:uid="{00000000-0005-0000-0000-0000A7200000}"/>
    <cellStyle name="40% - uthevingsfarge 5 99 3 2" xfId="7041" xr:uid="{00000000-0005-0000-0000-0000A8200000}"/>
    <cellStyle name="40% - uthevingsfarge 5 99 4" xfId="3799" xr:uid="{00000000-0005-0000-0000-0000A9200000}"/>
    <cellStyle name="40% - uthevingsfarge 5 99 5" xfId="6236" xr:uid="{00000000-0005-0000-0000-0000AA200000}"/>
    <cellStyle name="40% - uthevingsfarge 5 99 6" xfId="9041" xr:uid="{00000000-0005-0000-0000-0000AB200000}"/>
    <cellStyle name="40% - uthevingsfarge 6 10" xfId="2129" xr:uid="{00000000-0005-0000-0000-0000AC200000}"/>
    <cellStyle name="40% - uthevingsfarge 6 10 2" xfId="2130" xr:uid="{00000000-0005-0000-0000-0000AD200000}"/>
    <cellStyle name="40% - uthevingsfarge 6 10 2 2" xfId="5891" xr:uid="{00000000-0005-0000-0000-0000AE200000}"/>
    <cellStyle name="40% - uthevingsfarge 6 10 2 2 2" xfId="8524" xr:uid="{00000000-0005-0000-0000-0000AF200000}"/>
    <cellStyle name="40% - uthevingsfarge 6 10 2 3" xfId="9205" xr:uid="{00000000-0005-0000-0000-0000B0200000}"/>
    <cellStyle name="40% - uthevingsfarge 6 10 3" xfId="5170" xr:uid="{00000000-0005-0000-0000-0000B1200000}"/>
    <cellStyle name="40% - uthevingsfarge 6 10 3 2" xfId="7823" xr:uid="{00000000-0005-0000-0000-0000B2200000}"/>
    <cellStyle name="40% - uthevingsfarge 6 10 4" xfId="10108" xr:uid="{00000000-0005-0000-0000-0000B3200000}"/>
    <cellStyle name="40% - uthevingsfarge 6 100" xfId="2131" xr:uid="{00000000-0005-0000-0000-0000B4200000}"/>
    <cellStyle name="40% - uthevingsfarge 6 100 2" xfId="2949" xr:uid="{00000000-0005-0000-0000-0000B5200000}"/>
    <cellStyle name="40% - uthevingsfarge 6 100 2 2" xfId="3459" xr:uid="{00000000-0005-0000-0000-0000B6200000}"/>
    <cellStyle name="40% - uthevingsfarge 6 100 2 2 2" xfId="7044" xr:uid="{00000000-0005-0000-0000-0000B7200000}"/>
    <cellStyle name="40% - uthevingsfarge 6 100 2 3" xfId="4078" xr:uid="{00000000-0005-0000-0000-0000B8200000}"/>
    <cellStyle name="40% - uthevingsfarge 6 100 2 4" xfId="6522" xr:uid="{00000000-0005-0000-0000-0000B9200000}"/>
    <cellStyle name="40% - uthevingsfarge 6 100 2 5" xfId="9044" xr:uid="{00000000-0005-0000-0000-0000BA200000}"/>
    <cellStyle name="40% - uthevingsfarge 6 100 3" xfId="3458" xr:uid="{00000000-0005-0000-0000-0000BB200000}"/>
    <cellStyle name="40% - uthevingsfarge 6 100 3 2" xfId="7043" xr:uid="{00000000-0005-0000-0000-0000BC200000}"/>
    <cellStyle name="40% - uthevingsfarge 6 100 4" xfId="3798" xr:uid="{00000000-0005-0000-0000-0000BD200000}"/>
    <cellStyle name="40% - uthevingsfarge 6 100 5" xfId="6237" xr:uid="{00000000-0005-0000-0000-0000BE200000}"/>
    <cellStyle name="40% - uthevingsfarge 6 100 6" xfId="9043" xr:uid="{00000000-0005-0000-0000-0000BF200000}"/>
    <cellStyle name="40% - uthevingsfarge 6 101" xfId="2132" xr:uid="{00000000-0005-0000-0000-0000C0200000}"/>
    <cellStyle name="40% - uthevingsfarge 6 101 2" xfId="2950" xr:uid="{00000000-0005-0000-0000-0000C1200000}"/>
    <cellStyle name="40% - uthevingsfarge 6 101 2 2" xfId="3461" xr:uid="{00000000-0005-0000-0000-0000C2200000}"/>
    <cellStyle name="40% - uthevingsfarge 6 101 2 2 2" xfId="7046" xr:uid="{00000000-0005-0000-0000-0000C3200000}"/>
    <cellStyle name="40% - uthevingsfarge 6 101 2 3" xfId="4079" xr:uid="{00000000-0005-0000-0000-0000C4200000}"/>
    <cellStyle name="40% - uthevingsfarge 6 101 2 4" xfId="6523" xr:uid="{00000000-0005-0000-0000-0000C5200000}"/>
    <cellStyle name="40% - uthevingsfarge 6 101 2 5" xfId="9046" xr:uid="{00000000-0005-0000-0000-0000C6200000}"/>
    <cellStyle name="40% - uthevingsfarge 6 101 3" xfId="3460" xr:uid="{00000000-0005-0000-0000-0000C7200000}"/>
    <cellStyle name="40% - uthevingsfarge 6 101 3 2" xfId="7045" xr:uid="{00000000-0005-0000-0000-0000C8200000}"/>
    <cellStyle name="40% - uthevingsfarge 6 101 4" xfId="3797" xr:uid="{00000000-0005-0000-0000-0000C9200000}"/>
    <cellStyle name="40% - uthevingsfarge 6 101 5" xfId="6238" xr:uid="{00000000-0005-0000-0000-0000CA200000}"/>
    <cellStyle name="40% - uthevingsfarge 6 101 6" xfId="9045" xr:uid="{00000000-0005-0000-0000-0000CB200000}"/>
    <cellStyle name="40% - uthevingsfarge 6 102" xfId="2133" xr:uid="{00000000-0005-0000-0000-0000CC200000}"/>
    <cellStyle name="40% - uthevingsfarge 6 102 2" xfId="2951" xr:uid="{00000000-0005-0000-0000-0000CD200000}"/>
    <cellStyle name="40% - uthevingsfarge 6 102 2 2" xfId="3463" xr:uid="{00000000-0005-0000-0000-0000CE200000}"/>
    <cellStyle name="40% - uthevingsfarge 6 102 2 2 2" xfId="7048" xr:uid="{00000000-0005-0000-0000-0000CF200000}"/>
    <cellStyle name="40% - uthevingsfarge 6 102 2 3" xfId="4013" xr:uid="{00000000-0005-0000-0000-0000D0200000}"/>
    <cellStyle name="40% - uthevingsfarge 6 102 2 4" xfId="6524" xr:uid="{00000000-0005-0000-0000-0000D1200000}"/>
    <cellStyle name="40% - uthevingsfarge 6 102 2 5" xfId="9048" xr:uid="{00000000-0005-0000-0000-0000D2200000}"/>
    <cellStyle name="40% - uthevingsfarge 6 102 3" xfId="3462" xr:uid="{00000000-0005-0000-0000-0000D3200000}"/>
    <cellStyle name="40% - uthevingsfarge 6 102 3 2" xfId="7047" xr:uid="{00000000-0005-0000-0000-0000D4200000}"/>
    <cellStyle name="40% - uthevingsfarge 6 102 4" xfId="3796" xr:uid="{00000000-0005-0000-0000-0000D5200000}"/>
    <cellStyle name="40% - uthevingsfarge 6 102 5" xfId="6239" xr:uid="{00000000-0005-0000-0000-0000D6200000}"/>
    <cellStyle name="40% - uthevingsfarge 6 102 6" xfId="9047" xr:uid="{00000000-0005-0000-0000-0000D7200000}"/>
    <cellStyle name="40% - uthevingsfarge 6 103" xfId="2134" xr:uid="{00000000-0005-0000-0000-0000D8200000}"/>
    <cellStyle name="40% - uthevingsfarge 6 103 2" xfId="2952" xr:uid="{00000000-0005-0000-0000-0000D9200000}"/>
    <cellStyle name="40% - uthevingsfarge 6 103 2 2" xfId="3465" xr:uid="{00000000-0005-0000-0000-0000DA200000}"/>
    <cellStyle name="40% - uthevingsfarge 6 103 2 2 2" xfId="7050" xr:uid="{00000000-0005-0000-0000-0000DB200000}"/>
    <cellStyle name="40% - uthevingsfarge 6 103 2 3" xfId="3701" xr:uid="{00000000-0005-0000-0000-0000DC200000}"/>
    <cellStyle name="40% - uthevingsfarge 6 103 2 4" xfId="6525" xr:uid="{00000000-0005-0000-0000-0000DD200000}"/>
    <cellStyle name="40% - uthevingsfarge 6 103 2 5" xfId="9050" xr:uid="{00000000-0005-0000-0000-0000DE200000}"/>
    <cellStyle name="40% - uthevingsfarge 6 103 3" xfId="3464" xr:uid="{00000000-0005-0000-0000-0000DF200000}"/>
    <cellStyle name="40% - uthevingsfarge 6 103 3 2" xfId="7049" xr:uid="{00000000-0005-0000-0000-0000E0200000}"/>
    <cellStyle name="40% - uthevingsfarge 6 103 4" xfId="3795" xr:uid="{00000000-0005-0000-0000-0000E1200000}"/>
    <cellStyle name="40% - uthevingsfarge 6 103 5" xfId="6240" xr:uid="{00000000-0005-0000-0000-0000E2200000}"/>
    <cellStyle name="40% - uthevingsfarge 6 103 6" xfId="9049" xr:uid="{00000000-0005-0000-0000-0000E3200000}"/>
    <cellStyle name="40% - uthevingsfarge 6 104" xfId="2135" xr:uid="{00000000-0005-0000-0000-0000E4200000}"/>
    <cellStyle name="40% - uthevingsfarge 6 104 2" xfId="2953" xr:uid="{00000000-0005-0000-0000-0000E5200000}"/>
    <cellStyle name="40% - uthevingsfarge 6 104 2 2" xfId="3467" xr:uid="{00000000-0005-0000-0000-0000E6200000}"/>
    <cellStyle name="40% - uthevingsfarge 6 104 2 2 2" xfId="7052" xr:uid="{00000000-0005-0000-0000-0000E7200000}"/>
    <cellStyle name="40% - uthevingsfarge 6 104 2 3" xfId="4076" xr:uid="{00000000-0005-0000-0000-0000E8200000}"/>
    <cellStyle name="40% - uthevingsfarge 6 104 2 4" xfId="6526" xr:uid="{00000000-0005-0000-0000-0000E9200000}"/>
    <cellStyle name="40% - uthevingsfarge 6 104 2 5" xfId="9052" xr:uid="{00000000-0005-0000-0000-0000EA200000}"/>
    <cellStyle name="40% - uthevingsfarge 6 104 3" xfId="3466" xr:uid="{00000000-0005-0000-0000-0000EB200000}"/>
    <cellStyle name="40% - uthevingsfarge 6 104 3 2" xfId="7051" xr:uid="{00000000-0005-0000-0000-0000EC200000}"/>
    <cellStyle name="40% - uthevingsfarge 6 104 4" xfId="3794" xr:uid="{00000000-0005-0000-0000-0000ED200000}"/>
    <cellStyle name="40% - uthevingsfarge 6 104 5" xfId="6241" xr:uid="{00000000-0005-0000-0000-0000EE200000}"/>
    <cellStyle name="40% - uthevingsfarge 6 104 6" xfId="9051" xr:uid="{00000000-0005-0000-0000-0000EF200000}"/>
    <cellStyle name="40% - uthevingsfarge 6 105" xfId="2136" xr:uid="{00000000-0005-0000-0000-0000F0200000}"/>
    <cellStyle name="40% - uthevingsfarge 6 105 2" xfId="2954" xr:uid="{00000000-0005-0000-0000-0000F1200000}"/>
    <cellStyle name="40% - uthevingsfarge 6 105 2 2" xfId="3469" xr:uid="{00000000-0005-0000-0000-0000F2200000}"/>
    <cellStyle name="40% - uthevingsfarge 6 105 2 2 2" xfId="7054" xr:uid="{00000000-0005-0000-0000-0000F3200000}"/>
    <cellStyle name="40% - uthevingsfarge 6 105 2 3" xfId="4077" xr:uid="{00000000-0005-0000-0000-0000F4200000}"/>
    <cellStyle name="40% - uthevingsfarge 6 105 2 4" xfId="6527" xr:uid="{00000000-0005-0000-0000-0000F5200000}"/>
    <cellStyle name="40% - uthevingsfarge 6 105 2 5" xfId="9054" xr:uid="{00000000-0005-0000-0000-0000F6200000}"/>
    <cellStyle name="40% - uthevingsfarge 6 105 3" xfId="3468" xr:uid="{00000000-0005-0000-0000-0000F7200000}"/>
    <cellStyle name="40% - uthevingsfarge 6 105 3 2" xfId="7053" xr:uid="{00000000-0005-0000-0000-0000F8200000}"/>
    <cellStyle name="40% - uthevingsfarge 6 105 4" xfId="3793" xr:uid="{00000000-0005-0000-0000-0000F9200000}"/>
    <cellStyle name="40% - uthevingsfarge 6 105 5" xfId="6242" xr:uid="{00000000-0005-0000-0000-0000FA200000}"/>
    <cellStyle name="40% - uthevingsfarge 6 105 6" xfId="9053" xr:uid="{00000000-0005-0000-0000-0000FB200000}"/>
    <cellStyle name="40% - uthevingsfarge 6 106" xfId="2137" xr:uid="{00000000-0005-0000-0000-0000FC200000}"/>
    <cellStyle name="40% - uthevingsfarge 6 106 2" xfId="2955" xr:uid="{00000000-0005-0000-0000-0000FD200000}"/>
    <cellStyle name="40% - uthevingsfarge 6 106 2 2" xfId="3471" xr:uid="{00000000-0005-0000-0000-0000FE200000}"/>
    <cellStyle name="40% - uthevingsfarge 6 106 2 2 2" xfId="7056" xr:uid="{00000000-0005-0000-0000-0000FF200000}"/>
    <cellStyle name="40% - uthevingsfarge 6 106 2 3" xfId="4012" xr:uid="{00000000-0005-0000-0000-000000210000}"/>
    <cellStyle name="40% - uthevingsfarge 6 106 2 4" xfId="6528" xr:uid="{00000000-0005-0000-0000-000001210000}"/>
    <cellStyle name="40% - uthevingsfarge 6 106 2 5" xfId="9056" xr:uid="{00000000-0005-0000-0000-000002210000}"/>
    <cellStyle name="40% - uthevingsfarge 6 106 3" xfId="3470" xr:uid="{00000000-0005-0000-0000-000003210000}"/>
    <cellStyle name="40% - uthevingsfarge 6 106 3 2" xfId="7055" xr:uid="{00000000-0005-0000-0000-000004210000}"/>
    <cellStyle name="40% - uthevingsfarge 6 106 4" xfId="3792" xr:uid="{00000000-0005-0000-0000-000005210000}"/>
    <cellStyle name="40% - uthevingsfarge 6 106 5" xfId="6243" xr:uid="{00000000-0005-0000-0000-000006210000}"/>
    <cellStyle name="40% - uthevingsfarge 6 106 6" xfId="9055" xr:uid="{00000000-0005-0000-0000-000007210000}"/>
    <cellStyle name="40% - uthevingsfarge 6 107" xfId="2138" xr:uid="{00000000-0005-0000-0000-000008210000}"/>
    <cellStyle name="40% - uthevingsfarge 6 107 2" xfId="2956" xr:uid="{00000000-0005-0000-0000-000009210000}"/>
    <cellStyle name="40% - uthevingsfarge 6 107 2 2" xfId="3473" xr:uid="{00000000-0005-0000-0000-00000A210000}"/>
    <cellStyle name="40% - uthevingsfarge 6 107 2 2 2" xfId="7058" xr:uid="{00000000-0005-0000-0000-00000B210000}"/>
    <cellStyle name="40% - uthevingsfarge 6 107 2 3" xfId="3700" xr:uid="{00000000-0005-0000-0000-00000C210000}"/>
    <cellStyle name="40% - uthevingsfarge 6 107 2 4" xfId="6529" xr:uid="{00000000-0005-0000-0000-00000D210000}"/>
    <cellStyle name="40% - uthevingsfarge 6 107 2 5" xfId="9058" xr:uid="{00000000-0005-0000-0000-00000E210000}"/>
    <cellStyle name="40% - uthevingsfarge 6 107 3" xfId="3472" xr:uid="{00000000-0005-0000-0000-00000F210000}"/>
    <cellStyle name="40% - uthevingsfarge 6 107 3 2" xfId="7057" xr:uid="{00000000-0005-0000-0000-000010210000}"/>
    <cellStyle name="40% - uthevingsfarge 6 107 4" xfId="3791" xr:uid="{00000000-0005-0000-0000-000011210000}"/>
    <cellStyle name="40% - uthevingsfarge 6 107 5" xfId="6244" xr:uid="{00000000-0005-0000-0000-000012210000}"/>
    <cellStyle name="40% - uthevingsfarge 6 107 6" xfId="9057" xr:uid="{00000000-0005-0000-0000-000013210000}"/>
    <cellStyle name="40% - uthevingsfarge 6 108" xfId="2139" xr:uid="{00000000-0005-0000-0000-000014210000}"/>
    <cellStyle name="40% - uthevingsfarge 6 108 2" xfId="2957" xr:uid="{00000000-0005-0000-0000-000015210000}"/>
    <cellStyle name="40% - uthevingsfarge 6 108 2 2" xfId="3475" xr:uid="{00000000-0005-0000-0000-000016210000}"/>
    <cellStyle name="40% - uthevingsfarge 6 108 2 2 2" xfId="7060" xr:uid="{00000000-0005-0000-0000-000017210000}"/>
    <cellStyle name="40% - uthevingsfarge 6 108 2 3" xfId="3699" xr:uid="{00000000-0005-0000-0000-000018210000}"/>
    <cellStyle name="40% - uthevingsfarge 6 108 2 4" xfId="6530" xr:uid="{00000000-0005-0000-0000-000019210000}"/>
    <cellStyle name="40% - uthevingsfarge 6 108 2 5" xfId="9060" xr:uid="{00000000-0005-0000-0000-00001A210000}"/>
    <cellStyle name="40% - uthevingsfarge 6 108 3" xfId="3474" xr:uid="{00000000-0005-0000-0000-00001B210000}"/>
    <cellStyle name="40% - uthevingsfarge 6 108 3 2" xfId="7059" xr:uid="{00000000-0005-0000-0000-00001C210000}"/>
    <cellStyle name="40% - uthevingsfarge 6 108 4" xfId="3790" xr:uid="{00000000-0005-0000-0000-00001D210000}"/>
    <cellStyle name="40% - uthevingsfarge 6 108 5" xfId="6245" xr:uid="{00000000-0005-0000-0000-00001E210000}"/>
    <cellStyle name="40% - uthevingsfarge 6 108 6" xfId="9059" xr:uid="{00000000-0005-0000-0000-00001F210000}"/>
    <cellStyle name="40% - uthevingsfarge 6 109" xfId="2140" xr:uid="{00000000-0005-0000-0000-000020210000}"/>
    <cellStyle name="40% - uthevingsfarge 6 109 2" xfId="2958" xr:uid="{00000000-0005-0000-0000-000021210000}"/>
    <cellStyle name="40% - uthevingsfarge 6 109 2 2" xfId="3477" xr:uid="{00000000-0005-0000-0000-000022210000}"/>
    <cellStyle name="40% - uthevingsfarge 6 109 2 2 2" xfId="7062" xr:uid="{00000000-0005-0000-0000-000023210000}"/>
    <cellStyle name="40% - uthevingsfarge 6 109 2 3" xfId="3698" xr:uid="{00000000-0005-0000-0000-000024210000}"/>
    <cellStyle name="40% - uthevingsfarge 6 109 2 4" xfId="6531" xr:uid="{00000000-0005-0000-0000-000025210000}"/>
    <cellStyle name="40% - uthevingsfarge 6 109 2 5" xfId="9062" xr:uid="{00000000-0005-0000-0000-000026210000}"/>
    <cellStyle name="40% - uthevingsfarge 6 109 3" xfId="3476" xr:uid="{00000000-0005-0000-0000-000027210000}"/>
    <cellStyle name="40% - uthevingsfarge 6 109 3 2" xfId="7061" xr:uid="{00000000-0005-0000-0000-000028210000}"/>
    <cellStyle name="40% - uthevingsfarge 6 109 4" xfId="3789" xr:uid="{00000000-0005-0000-0000-000029210000}"/>
    <cellStyle name="40% - uthevingsfarge 6 109 5" xfId="6246" xr:uid="{00000000-0005-0000-0000-00002A210000}"/>
    <cellStyle name="40% - uthevingsfarge 6 109 6" xfId="9061" xr:uid="{00000000-0005-0000-0000-00002B210000}"/>
    <cellStyle name="40% - uthevingsfarge 6 11" xfId="2141" xr:uid="{00000000-0005-0000-0000-00002C210000}"/>
    <cellStyle name="40% - uthevingsfarge 6 11 2" xfId="2142" xr:uid="{00000000-0005-0000-0000-00002D210000}"/>
    <cellStyle name="40% - uthevingsfarge 6 11 2 2" xfId="5892" xr:uid="{00000000-0005-0000-0000-00002E210000}"/>
    <cellStyle name="40% - uthevingsfarge 6 11 2 2 2" xfId="8525" xr:uid="{00000000-0005-0000-0000-00002F210000}"/>
    <cellStyle name="40% - uthevingsfarge 6 11 2 3" xfId="9306" xr:uid="{00000000-0005-0000-0000-000030210000}"/>
    <cellStyle name="40% - uthevingsfarge 6 11 3" xfId="5171" xr:uid="{00000000-0005-0000-0000-000031210000}"/>
    <cellStyle name="40% - uthevingsfarge 6 11 3 2" xfId="7824" xr:uid="{00000000-0005-0000-0000-000032210000}"/>
    <cellStyle name="40% - uthevingsfarge 6 11 4" xfId="10107" xr:uid="{00000000-0005-0000-0000-000033210000}"/>
    <cellStyle name="40% - uthevingsfarge 6 110" xfId="6598" xr:uid="{00000000-0005-0000-0000-000034210000}"/>
    <cellStyle name="40% - uthevingsfarge 6 111" xfId="8601" xr:uid="{00000000-0005-0000-0000-000035210000}"/>
    <cellStyle name="40% - uthevingsfarge 6 12" xfId="2143" xr:uid="{00000000-0005-0000-0000-000036210000}"/>
    <cellStyle name="40% - uthevingsfarge 6 12 2" xfId="2144" xr:uid="{00000000-0005-0000-0000-000037210000}"/>
    <cellStyle name="40% - uthevingsfarge 6 12 2 2" xfId="5893" xr:uid="{00000000-0005-0000-0000-000038210000}"/>
    <cellStyle name="40% - uthevingsfarge 6 12 2 2 2" xfId="8526" xr:uid="{00000000-0005-0000-0000-000039210000}"/>
    <cellStyle name="40% - uthevingsfarge 6 12 2 3" xfId="9305" xr:uid="{00000000-0005-0000-0000-00003A210000}"/>
    <cellStyle name="40% - uthevingsfarge 6 12 3" xfId="5172" xr:uid="{00000000-0005-0000-0000-00003B210000}"/>
    <cellStyle name="40% - uthevingsfarge 6 12 3 2" xfId="7825" xr:uid="{00000000-0005-0000-0000-00003C210000}"/>
    <cellStyle name="40% - uthevingsfarge 6 12 4" xfId="10106" xr:uid="{00000000-0005-0000-0000-00003D210000}"/>
    <cellStyle name="40% - uthevingsfarge 6 13" xfId="2145" xr:uid="{00000000-0005-0000-0000-00003E210000}"/>
    <cellStyle name="40% - uthevingsfarge 6 13 2" xfId="2146" xr:uid="{00000000-0005-0000-0000-00003F210000}"/>
    <cellStyle name="40% - uthevingsfarge 6 13 2 2" xfId="5894" xr:uid="{00000000-0005-0000-0000-000040210000}"/>
    <cellStyle name="40% - uthevingsfarge 6 13 2 2 2" xfId="8527" xr:uid="{00000000-0005-0000-0000-000041210000}"/>
    <cellStyle name="40% - uthevingsfarge 6 13 2 3" xfId="9304" xr:uid="{00000000-0005-0000-0000-000042210000}"/>
    <cellStyle name="40% - uthevingsfarge 6 13 3" xfId="5173" xr:uid="{00000000-0005-0000-0000-000043210000}"/>
    <cellStyle name="40% - uthevingsfarge 6 13 3 2" xfId="7826" xr:uid="{00000000-0005-0000-0000-000044210000}"/>
    <cellStyle name="40% - uthevingsfarge 6 13 4" xfId="10105" xr:uid="{00000000-0005-0000-0000-000045210000}"/>
    <cellStyle name="40% - uthevingsfarge 6 14" xfId="2147" xr:uid="{00000000-0005-0000-0000-000046210000}"/>
    <cellStyle name="40% - uthevingsfarge 6 14 2" xfId="2148" xr:uid="{00000000-0005-0000-0000-000047210000}"/>
    <cellStyle name="40% - uthevingsfarge 6 14 2 2" xfId="5895" xr:uid="{00000000-0005-0000-0000-000048210000}"/>
    <cellStyle name="40% - uthevingsfarge 6 14 2 2 2" xfId="8528" xr:uid="{00000000-0005-0000-0000-000049210000}"/>
    <cellStyle name="40% - uthevingsfarge 6 14 2 3" xfId="9303" xr:uid="{00000000-0005-0000-0000-00004A210000}"/>
    <cellStyle name="40% - uthevingsfarge 6 14 3" xfId="5174" xr:uid="{00000000-0005-0000-0000-00004B210000}"/>
    <cellStyle name="40% - uthevingsfarge 6 14 3 2" xfId="7827" xr:uid="{00000000-0005-0000-0000-00004C210000}"/>
    <cellStyle name="40% - uthevingsfarge 6 14 4" xfId="10104" xr:uid="{00000000-0005-0000-0000-00004D210000}"/>
    <cellStyle name="40% - uthevingsfarge 6 15" xfId="2149" xr:uid="{00000000-0005-0000-0000-00004E210000}"/>
    <cellStyle name="40% - uthevingsfarge 6 15 2" xfId="2150" xr:uid="{00000000-0005-0000-0000-00004F210000}"/>
    <cellStyle name="40% - uthevingsfarge 6 15 2 2" xfId="5896" xr:uid="{00000000-0005-0000-0000-000050210000}"/>
    <cellStyle name="40% - uthevingsfarge 6 15 2 2 2" xfId="8529" xr:uid="{00000000-0005-0000-0000-000051210000}"/>
    <cellStyle name="40% - uthevingsfarge 6 15 2 3" xfId="9302" xr:uid="{00000000-0005-0000-0000-000052210000}"/>
    <cellStyle name="40% - uthevingsfarge 6 15 3" xfId="5175" xr:uid="{00000000-0005-0000-0000-000053210000}"/>
    <cellStyle name="40% - uthevingsfarge 6 15 3 2" xfId="7828" xr:uid="{00000000-0005-0000-0000-000054210000}"/>
    <cellStyle name="40% - uthevingsfarge 6 15 4" xfId="10103" xr:uid="{00000000-0005-0000-0000-000055210000}"/>
    <cellStyle name="40% - uthevingsfarge 6 16" xfId="2151" xr:uid="{00000000-0005-0000-0000-000056210000}"/>
    <cellStyle name="40% - uthevingsfarge 6 16 2" xfId="2152" xr:uid="{00000000-0005-0000-0000-000057210000}"/>
    <cellStyle name="40% - uthevingsfarge 6 16 2 2" xfId="5897" xr:uid="{00000000-0005-0000-0000-000058210000}"/>
    <cellStyle name="40% - uthevingsfarge 6 16 2 2 2" xfId="8530" xr:uid="{00000000-0005-0000-0000-000059210000}"/>
    <cellStyle name="40% - uthevingsfarge 6 16 2 3" xfId="9301" xr:uid="{00000000-0005-0000-0000-00005A210000}"/>
    <cellStyle name="40% - uthevingsfarge 6 16 3" xfId="5176" xr:uid="{00000000-0005-0000-0000-00005B210000}"/>
    <cellStyle name="40% - uthevingsfarge 6 16 3 2" xfId="7829" xr:uid="{00000000-0005-0000-0000-00005C210000}"/>
    <cellStyle name="40% - uthevingsfarge 6 16 4" xfId="10102" xr:uid="{00000000-0005-0000-0000-00005D210000}"/>
    <cellStyle name="40% - uthevingsfarge 6 17" xfId="2153" xr:uid="{00000000-0005-0000-0000-00005E210000}"/>
    <cellStyle name="40% - uthevingsfarge 6 17 2" xfId="2154" xr:uid="{00000000-0005-0000-0000-00005F210000}"/>
    <cellStyle name="40% - uthevingsfarge 6 17 2 2" xfId="5898" xr:uid="{00000000-0005-0000-0000-000060210000}"/>
    <cellStyle name="40% - uthevingsfarge 6 17 2 2 2" xfId="8531" xr:uid="{00000000-0005-0000-0000-000061210000}"/>
    <cellStyle name="40% - uthevingsfarge 6 17 2 3" xfId="9300" xr:uid="{00000000-0005-0000-0000-000062210000}"/>
    <cellStyle name="40% - uthevingsfarge 6 17 3" xfId="5177" xr:uid="{00000000-0005-0000-0000-000063210000}"/>
    <cellStyle name="40% - uthevingsfarge 6 17 3 2" xfId="7830" xr:uid="{00000000-0005-0000-0000-000064210000}"/>
    <cellStyle name="40% - uthevingsfarge 6 17 4" xfId="10101" xr:uid="{00000000-0005-0000-0000-000065210000}"/>
    <cellStyle name="40% - uthevingsfarge 6 18" xfId="2155" xr:uid="{00000000-0005-0000-0000-000066210000}"/>
    <cellStyle name="40% - uthevingsfarge 6 18 2" xfId="2156" xr:uid="{00000000-0005-0000-0000-000067210000}"/>
    <cellStyle name="40% - uthevingsfarge 6 18 2 2" xfId="5899" xr:uid="{00000000-0005-0000-0000-000068210000}"/>
    <cellStyle name="40% - uthevingsfarge 6 18 2 2 2" xfId="8532" xr:uid="{00000000-0005-0000-0000-000069210000}"/>
    <cellStyle name="40% - uthevingsfarge 6 18 2 3" xfId="9299" xr:uid="{00000000-0005-0000-0000-00006A210000}"/>
    <cellStyle name="40% - uthevingsfarge 6 18 3" xfId="5178" xr:uid="{00000000-0005-0000-0000-00006B210000}"/>
    <cellStyle name="40% - uthevingsfarge 6 18 3 2" xfId="7831" xr:uid="{00000000-0005-0000-0000-00006C210000}"/>
    <cellStyle name="40% - uthevingsfarge 6 18 4" xfId="10329" xr:uid="{00000000-0005-0000-0000-00006D210000}"/>
    <cellStyle name="40% - uthevingsfarge 6 19" xfId="2157" xr:uid="{00000000-0005-0000-0000-00006E210000}"/>
    <cellStyle name="40% - uthevingsfarge 6 19 2" xfId="2158" xr:uid="{00000000-0005-0000-0000-00006F210000}"/>
    <cellStyle name="40% - uthevingsfarge 6 19 2 2" xfId="5900" xr:uid="{00000000-0005-0000-0000-000070210000}"/>
    <cellStyle name="40% - uthevingsfarge 6 19 2 2 2" xfId="8533" xr:uid="{00000000-0005-0000-0000-000071210000}"/>
    <cellStyle name="40% - uthevingsfarge 6 19 2 3" xfId="10159" xr:uid="{00000000-0005-0000-0000-000072210000}"/>
    <cellStyle name="40% - uthevingsfarge 6 19 3" xfId="5179" xr:uid="{00000000-0005-0000-0000-000073210000}"/>
    <cellStyle name="40% - uthevingsfarge 6 19 3 2" xfId="7832" xr:uid="{00000000-0005-0000-0000-000074210000}"/>
    <cellStyle name="40% - uthevingsfarge 6 19 4" xfId="9298" xr:uid="{00000000-0005-0000-0000-000075210000}"/>
    <cellStyle name="40% - uthevingsfarge 6 2" xfId="72" xr:uid="{00000000-0005-0000-0000-000076210000}"/>
    <cellStyle name="40% - uthevingsfarge 6 2 2" xfId="2159" xr:uid="{00000000-0005-0000-0000-000077210000}"/>
    <cellStyle name="40% - uthevingsfarge 6 2 2 2" xfId="5901" xr:uid="{00000000-0005-0000-0000-000078210000}"/>
    <cellStyle name="40% - uthevingsfarge 6 2 2 2 2" xfId="8534" xr:uid="{00000000-0005-0000-0000-000079210000}"/>
    <cellStyle name="40% - uthevingsfarge 6 2 2 3" xfId="10350" xr:uid="{00000000-0005-0000-0000-00007A210000}"/>
    <cellStyle name="40% - uthevingsfarge 6 2 3" xfId="5180" xr:uid="{00000000-0005-0000-0000-00007B210000}"/>
    <cellStyle name="40% - uthevingsfarge 6 2 3 2" xfId="7833" xr:uid="{00000000-0005-0000-0000-00007C210000}"/>
    <cellStyle name="40% - uthevingsfarge 6 2 4" xfId="10671" xr:uid="{00000000-0005-0000-0000-00007D210000}"/>
    <cellStyle name="40% - uthevingsfarge 6 20" xfId="2160" xr:uid="{00000000-0005-0000-0000-00007E210000}"/>
    <cellStyle name="40% - uthevingsfarge 6 20 2" xfId="2161" xr:uid="{00000000-0005-0000-0000-00007F210000}"/>
    <cellStyle name="40% - uthevingsfarge 6 20 2 2" xfId="5902" xr:uid="{00000000-0005-0000-0000-000080210000}"/>
    <cellStyle name="40% - uthevingsfarge 6 20 2 2 2" xfId="8535" xr:uid="{00000000-0005-0000-0000-000081210000}"/>
    <cellStyle name="40% - uthevingsfarge 6 20 2 3" xfId="9774" xr:uid="{00000000-0005-0000-0000-000082210000}"/>
    <cellStyle name="40% - uthevingsfarge 6 20 3" xfId="5181" xr:uid="{00000000-0005-0000-0000-000083210000}"/>
    <cellStyle name="40% - uthevingsfarge 6 20 3 2" xfId="7834" xr:uid="{00000000-0005-0000-0000-000084210000}"/>
    <cellStyle name="40% - uthevingsfarge 6 20 4" xfId="9297" xr:uid="{00000000-0005-0000-0000-000085210000}"/>
    <cellStyle name="40% - uthevingsfarge 6 21" xfId="2162" xr:uid="{00000000-0005-0000-0000-000086210000}"/>
    <cellStyle name="40% - uthevingsfarge 6 21 2" xfId="2163" xr:uid="{00000000-0005-0000-0000-000087210000}"/>
    <cellStyle name="40% - uthevingsfarge 6 21 2 2" xfId="5903" xr:uid="{00000000-0005-0000-0000-000088210000}"/>
    <cellStyle name="40% - uthevingsfarge 6 21 2 2 2" xfId="8536" xr:uid="{00000000-0005-0000-0000-000089210000}"/>
    <cellStyle name="40% - uthevingsfarge 6 21 2 3" xfId="10349" xr:uid="{00000000-0005-0000-0000-00008A210000}"/>
    <cellStyle name="40% - uthevingsfarge 6 21 3" xfId="5182" xr:uid="{00000000-0005-0000-0000-00008B210000}"/>
    <cellStyle name="40% - uthevingsfarge 6 21 3 2" xfId="7835" xr:uid="{00000000-0005-0000-0000-00008C210000}"/>
    <cellStyle name="40% - uthevingsfarge 6 21 4" xfId="10670" xr:uid="{00000000-0005-0000-0000-00008D210000}"/>
    <cellStyle name="40% - uthevingsfarge 6 22" xfId="2164" xr:uid="{00000000-0005-0000-0000-00008E210000}"/>
    <cellStyle name="40% - uthevingsfarge 6 22 2" xfId="2165" xr:uid="{00000000-0005-0000-0000-00008F210000}"/>
    <cellStyle name="40% - uthevingsfarge 6 22 2 2" xfId="5904" xr:uid="{00000000-0005-0000-0000-000090210000}"/>
    <cellStyle name="40% - uthevingsfarge 6 22 2 2 2" xfId="8537" xr:uid="{00000000-0005-0000-0000-000091210000}"/>
    <cellStyle name="40% - uthevingsfarge 6 22 2 3" xfId="9773" xr:uid="{00000000-0005-0000-0000-000092210000}"/>
    <cellStyle name="40% - uthevingsfarge 6 22 3" xfId="5183" xr:uid="{00000000-0005-0000-0000-000093210000}"/>
    <cellStyle name="40% - uthevingsfarge 6 22 3 2" xfId="7836" xr:uid="{00000000-0005-0000-0000-000094210000}"/>
    <cellStyle name="40% - uthevingsfarge 6 22 4" xfId="9296" xr:uid="{00000000-0005-0000-0000-000095210000}"/>
    <cellStyle name="40% - uthevingsfarge 6 23" xfId="2166" xr:uid="{00000000-0005-0000-0000-000096210000}"/>
    <cellStyle name="40% - uthevingsfarge 6 23 2" xfId="2167" xr:uid="{00000000-0005-0000-0000-000097210000}"/>
    <cellStyle name="40% - uthevingsfarge 6 23 2 2" xfId="5905" xr:uid="{00000000-0005-0000-0000-000098210000}"/>
    <cellStyle name="40% - uthevingsfarge 6 23 2 2 2" xfId="8538" xr:uid="{00000000-0005-0000-0000-000099210000}"/>
    <cellStyle name="40% - uthevingsfarge 6 23 2 3" xfId="10348" xr:uid="{00000000-0005-0000-0000-00009A210000}"/>
    <cellStyle name="40% - uthevingsfarge 6 23 3" xfId="5184" xr:uid="{00000000-0005-0000-0000-00009B210000}"/>
    <cellStyle name="40% - uthevingsfarge 6 23 3 2" xfId="7837" xr:uid="{00000000-0005-0000-0000-00009C210000}"/>
    <cellStyle name="40% - uthevingsfarge 6 23 4" xfId="10669" xr:uid="{00000000-0005-0000-0000-00009D210000}"/>
    <cellStyle name="40% - uthevingsfarge 6 24" xfId="2168" xr:uid="{00000000-0005-0000-0000-00009E210000}"/>
    <cellStyle name="40% - uthevingsfarge 6 24 2" xfId="2169" xr:uid="{00000000-0005-0000-0000-00009F210000}"/>
    <cellStyle name="40% - uthevingsfarge 6 24 2 2" xfId="5906" xr:uid="{00000000-0005-0000-0000-0000A0210000}"/>
    <cellStyle name="40% - uthevingsfarge 6 24 2 2 2" xfId="8539" xr:uid="{00000000-0005-0000-0000-0000A1210000}"/>
    <cellStyle name="40% - uthevingsfarge 6 24 2 3" xfId="9772" xr:uid="{00000000-0005-0000-0000-0000A2210000}"/>
    <cellStyle name="40% - uthevingsfarge 6 24 3" xfId="5185" xr:uid="{00000000-0005-0000-0000-0000A3210000}"/>
    <cellStyle name="40% - uthevingsfarge 6 24 3 2" xfId="7838" xr:uid="{00000000-0005-0000-0000-0000A4210000}"/>
    <cellStyle name="40% - uthevingsfarge 6 24 4" xfId="9295" xr:uid="{00000000-0005-0000-0000-0000A5210000}"/>
    <cellStyle name="40% - uthevingsfarge 6 25" xfId="2170" xr:uid="{00000000-0005-0000-0000-0000A6210000}"/>
    <cellStyle name="40% - uthevingsfarge 6 25 2" xfId="2171" xr:uid="{00000000-0005-0000-0000-0000A7210000}"/>
    <cellStyle name="40% - uthevingsfarge 6 25 2 2" xfId="5907" xr:uid="{00000000-0005-0000-0000-0000A8210000}"/>
    <cellStyle name="40% - uthevingsfarge 6 25 2 2 2" xfId="8540" xr:uid="{00000000-0005-0000-0000-0000A9210000}"/>
    <cellStyle name="40% - uthevingsfarge 6 25 2 3" xfId="10347" xr:uid="{00000000-0005-0000-0000-0000AA210000}"/>
    <cellStyle name="40% - uthevingsfarge 6 25 3" xfId="5186" xr:uid="{00000000-0005-0000-0000-0000AB210000}"/>
    <cellStyle name="40% - uthevingsfarge 6 25 3 2" xfId="7839" xr:uid="{00000000-0005-0000-0000-0000AC210000}"/>
    <cellStyle name="40% - uthevingsfarge 6 25 4" xfId="10668" xr:uid="{00000000-0005-0000-0000-0000AD210000}"/>
    <cellStyle name="40% - uthevingsfarge 6 26" xfId="2172" xr:uid="{00000000-0005-0000-0000-0000AE210000}"/>
    <cellStyle name="40% - uthevingsfarge 6 26 2" xfId="2173" xr:uid="{00000000-0005-0000-0000-0000AF210000}"/>
    <cellStyle name="40% - uthevingsfarge 6 26 2 2" xfId="5908" xr:uid="{00000000-0005-0000-0000-0000B0210000}"/>
    <cellStyle name="40% - uthevingsfarge 6 26 2 2 2" xfId="8541" xr:uid="{00000000-0005-0000-0000-0000B1210000}"/>
    <cellStyle name="40% - uthevingsfarge 6 26 2 3" xfId="9771" xr:uid="{00000000-0005-0000-0000-0000B2210000}"/>
    <cellStyle name="40% - uthevingsfarge 6 26 3" xfId="5187" xr:uid="{00000000-0005-0000-0000-0000B3210000}"/>
    <cellStyle name="40% - uthevingsfarge 6 26 3 2" xfId="7840" xr:uid="{00000000-0005-0000-0000-0000B4210000}"/>
    <cellStyle name="40% - uthevingsfarge 6 26 4" xfId="9294" xr:uid="{00000000-0005-0000-0000-0000B5210000}"/>
    <cellStyle name="40% - uthevingsfarge 6 27" xfId="2174" xr:uid="{00000000-0005-0000-0000-0000B6210000}"/>
    <cellStyle name="40% - uthevingsfarge 6 27 2" xfId="2175" xr:uid="{00000000-0005-0000-0000-0000B7210000}"/>
    <cellStyle name="40% - uthevingsfarge 6 27 2 2" xfId="5909" xr:uid="{00000000-0005-0000-0000-0000B8210000}"/>
    <cellStyle name="40% - uthevingsfarge 6 27 2 2 2" xfId="8542" xr:uid="{00000000-0005-0000-0000-0000B9210000}"/>
    <cellStyle name="40% - uthevingsfarge 6 27 2 3" xfId="10346" xr:uid="{00000000-0005-0000-0000-0000BA210000}"/>
    <cellStyle name="40% - uthevingsfarge 6 27 3" xfId="5188" xr:uid="{00000000-0005-0000-0000-0000BB210000}"/>
    <cellStyle name="40% - uthevingsfarge 6 27 3 2" xfId="7841" xr:uid="{00000000-0005-0000-0000-0000BC210000}"/>
    <cellStyle name="40% - uthevingsfarge 6 27 4" xfId="10667" xr:uid="{00000000-0005-0000-0000-0000BD210000}"/>
    <cellStyle name="40% - uthevingsfarge 6 28" xfId="2176" xr:uid="{00000000-0005-0000-0000-0000BE210000}"/>
    <cellStyle name="40% - uthevingsfarge 6 28 2" xfId="2177" xr:uid="{00000000-0005-0000-0000-0000BF210000}"/>
    <cellStyle name="40% - uthevingsfarge 6 28 2 2" xfId="5910" xr:uid="{00000000-0005-0000-0000-0000C0210000}"/>
    <cellStyle name="40% - uthevingsfarge 6 28 2 2 2" xfId="8543" xr:uid="{00000000-0005-0000-0000-0000C1210000}"/>
    <cellStyle name="40% - uthevingsfarge 6 28 2 3" xfId="9770" xr:uid="{00000000-0005-0000-0000-0000C2210000}"/>
    <cellStyle name="40% - uthevingsfarge 6 28 3" xfId="5189" xr:uid="{00000000-0005-0000-0000-0000C3210000}"/>
    <cellStyle name="40% - uthevingsfarge 6 28 3 2" xfId="7842" xr:uid="{00000000-0005-0000-0000-0000C4210000}"/>
    <cellStyle name="40% - uthevingsfarge 6 28 4" xfId="9293" xr:uid="{00000000-0005-0000-0000-0000C5210000}"/>
    <cellStyle name="40% - uthevingsfarge 6 29" xfId="2178" xr:uid="{00000000-0005-0000-0000-0000C6210000}"/>
    <cellStyle name="40% - uthevingsfarge 6 29 2" xfId="2179" xr:uid="{00000000-0005-0000-0000-0000C7210000}"/>
    <cellStyle name="40% - uthevingsfarge 6 29 2 2" xfId="5911" xr:uid="{00000000-0005-0000-0000-0000C8210000}"/>
    <cellStyle name="40% - uthevingsfarge 6 29 2 2 2" xfId="8544" xr:uid="{00000000-0005-0000-0000-0000C9210000}"/>
    <cellStyle name="40% - uthevingsfarge 6 29 2 3" xfId="10345" xr:uid="{00000000-0005-0000-0000-0000CA210000}"/>
    <cellStyle name="40% - uthevingsfarge 6 29 3" xfId="5190" xr:uid="{00000000-0005-0000-0000-0000CB210000}"/>
    <cellStyle name="40% - uthevingsfarge 6 29 3 2" xfId="7843" xr:uid="{00000000-0005-0000-0000-0000CC210000}"/>
    <cellStyle name="40% - uthevingsfarge 6 29 4" xfId="10666" xr:uid="{00000000-0005-0000-0000-0000CD210000}"/>
    <cellStyle name="40% - uthevingsfarge 6 3" xfId="2180" xr:uid="{00000000-0005-0000-0000-0000CE210000}"/>
    <cellStyle name="40% - uthevingsfarge 6 3 2" xfId="2181" xr:uid="{00000000-0005-0000-0000-0000CF210000}"/>
    <cellStyle name="40% - uthevingsfarge 6 3 2 2" xfId="5912" xr:uid="{00000000-0005-0000-0000-0000D0210000}"/>
    <cellStyle name="40% - uthevingsfarge 6 3 2 2 2" xfId="8545" xr:uid="{00000000-0005-0000-0000-0000D1210000}"/>
    <cellStyle name="40% - uthevingsfarge 6 3 2 3" xfId="9769" xr:uid="{00000000-0005-0000-0000-0000D2210000}"/>
    <cellStyle name="40% - uthevingsfarge 6 3 3" xfId="5191" xr:uid="{00000000-0005-0000-0000-0000D3210000}"/>
    <cellStyle name="40% - uthevingsfarge 6 3 3 2" xfId="7844" xr:uid="{00000000-0005-0000-0000-0000D4210000}"/>
    <cellStyle name="40% - uthevingsfarge 6 3 4" xfId="9292" xr:uid="{00000000-0005-0000-0000-0000D5210000}"/>
    <cellStyle name="40% - uthevingsfarge 6 30" xfId="2182" xr:uid="{00000000-0005-0000-0000-0000D6210000}"/>
    <cellStyle name="40% - uthevingsfarge 6 30 2" xfId="2183" xr:uid="{00000000-0005-0000-0000-0000D7210000}"/>
    <cellStyle name="40% - uthevingsfarge 6 30 2 2" xfId="5913" xr:uid="{00000000-0005-0000-0000-0000D8210000}"/>
    <cellStyle name="40% - uthevingsfarge 6 30 2 2 2" xfId="8546" xr:uid="{00000000-0005-0000-0000-0000D9210000}"/>
    <cellStyle name="40% - uthevingsfarge 6 30 2 3" xfId="10344" xr:uid="{00000000-0005-0000-0000-0000DA210000}"/>
    <cellStyle name="40% - uthevingsfarge 6 30 3" xfId="5192" xr:uid="{00000000-0005-0000-0000-0000DB210000}"/>
    <cellStyle name="40% - uthevingsfarge 6 30 3 2" xfId="7845" xr:uid="{00000000-0005-0000-0000-0000DC210000}"/>
    <cellStyle name="40% - uthevingsfarge 6 30 4" xfId="10665" xr:uid="{00000000-0005-0000-0000-0000DD210000}"/>
    <cellStyle name="40% - uthevingsfarge 6 31" xfId="2184" xr:uid="{00000000-0005-0000-0000-0000DE210000}"/>
    <cellStyle name="40% - uthevingsfarge 6 31 2" xfId="2185" xr:uid="{00000000-0005-0000-0000-0000DF210000}"/>
    <cellStyle name="40% - uthevingsfarge 6 31 2 2" xfId="5914" xr:uid="{00000000-0005-0000-0000-0000E0210000}"/>
    <cellStyle name="40% - uthevingsfarge 6 31 2 2 2" xfId="8547" xr:uid="{00000000-0005-0000-0000-0000E1210000}"/>
    <cellStyle name="40% - uthevingsfarge 6 31 2 3" xfId="9768" xr:uid="{00000000-0005-0000-0000-0000E2210000}"/>
    <cellStyle name="40% - uthevingsfarge 6 31 3" xfId="5193" xr:uid="{00000000-0005-0000-0000-0000E3210000}"/>
    <cellStyle name="40% - uthevingsfarge 6 31 3 2" xfId="7846" xr:uid="{00000000-0005-0000-0000-0000E4210000}"/>
    <cellStyle name="40% - uthevingsfarge 6 31 4" xfId="9291" xr:uid="{00000000-0005-0000-0000-0000E5210000}"/>
    <cellStyle name="40% - uthevingsfarge 6 32" xfId="2186" xr:uid="{00000000-0005-0000-0000-0000E6210000}"/>
    <cellStyle name="40% - uthevingsfarge 6 32 2" xfId="2187" xr:uid="{00000000-0005-0000-0000-0000E7210000}"/>
    <cellStyle name="40% - uthevingsfarge 6 32 2 2" xfId="5915" xr:uid="{00000000-0005-0000-0000-0000E8210000}"/>
    <cellStyle name="40% - uthevingsfarge 6 32 2 2 2" xfId="8548" xr:uid="{00000000-0005-0000-0000-0000E9210000}"/>
    <cellStyle name="40% - uthevingsfarge 6 32 2 3" xfId="10343" xr:uid="{00000000-0005-0000-0000-0000EA210000}"/>
    <cellStyle name="40% - uthevingsfarge 6 32 3" xfId="5194" xr:uid="{00000000-0005-0000-0000-0000EB210000}"/>
    <cellStyle name="40% - uthevingsfarge 6 32 3 2" xfId="7847" xr:uid="{00000000-0005-0000-0000-0000EC210000}"/>
    <cellStyle name="40% - uthevingsfarge 6 32 4" xfId="10664" xr:uid="{00000000-0005-0000-0000-0000ED210000}"/>
    <cellStyle name="40% - uthevingsfarge 6 33" xfId="2188" xr:uid="{00000000-0005-0000-0000-0000EE210000}"/>
    <cellStyle name="40% - uthevingsfarge 6 33 2" xfId="2189" xr:uid="{00000000-0005-0000-0000-0000EF210000}"/>
    <cellStyle name="40% - uthevingsfarge 6 33 2 2" xfId="5916" xr:uid="{00000000-0005-0000-0000-0000F0210000}"/>
    <cellStyle name="40% - uthevingsfarge 6 33 2 2 2" xfId="8549" xr:uid="{00000000-0005-0000-0000-0000F1210000}"/>
    <cellStyle name="40% - uthevingsfarge 6 33 2 3" xfId="9767" xr:uid="{00000000-0005-0000-0000-0000F2210000}"/>
    <cellStyle name="40% - uthevingsfarge 6 33 3" xfId="5195" xr:uid="{00000000-0005-0000-0000-0000F3210000}"/>
    <cellStyle name="40% - uthevingsfarge 6 33 3 2" xfId="7848" xr:uid="{00000000-0005-0000-0000-0000F4210000}"/>
    <cellStyle name="40% - uthevingsfarge 6 33 4" xfId="9290" xr:uid="{00000000-0005-0000-0000-0000F5210000}"/>
    <cellStyle name="40% - uthevingsfarge 6 34" xfId="2190" xr:uid="{00000000-0005-0000-0000-0000F6210000}"/>
    <cellStyle name="40% - uthevingsfarge 6 34 2" xfId="2191" xr:uid="{00000000-0005-0000-0000-0000F7210000}"/>
    <cellStyle name="40% - uthevingsfarge 6 34 2 2" xfId="5917" xr:uid="{00000000-0005-0000-0000-0000F8210000}"/>
    <cellStyle name="40% - uthevingsfarge 6 34 2 2 2" xfId="8550" xr:uid="{00000000-0005-0000-0000-0000F9210000}"/>
    <cellStyle name="40% - uthevingsfarge 6 34 2 3" xfId="10342" xr:uid="{00000000-0005-0000-0000-0000FA210000}"/>
    <cellStyle name="40% - uthevingsfarge 6 34 3" xfId="5196" xr:uid="{00000000-0005-0000-0000-0000FB210000}"/>
    <cellStyle name="40% - uthevingsfarge 6 34 3 2" xfId="7849" xr:uid="{00000000-0005-0000-0000-0000FC210000}"/>
    <cellStyle name="40% - uthevingsfarge 6 34 4" xfId="10663" xr:uid="{00000000-0005-0000-0000-0000FD210000}"/>
    <cellStyle name="40% - uthevingsfarge 6 35" xfId="2192" xr:uid="{00000000-0005-0000-0000-0000FE210000}"/>
    <cellStyle name="40% - uthevingsfarge 6 35 2" xfId="2193" xr:uid="{00000000-0005-0000-0000-0000FF210000}"/>
    <cellStyle name="40% - uthevingsfarge 6 35 2 2" xfId="5918" xr:uid="{00000000-0005-0000-0000-000000220000}"/>
    <cellStyle name="40% - uthevingsfarge 6 35 2 2 2" xfId="8551" xr:uid="{00000000-0005-0000-0000-000001220000}"/>
    <cellStyle name="40% - uthevingsfarge 6 35 2 3" xfId="9766" xr:uid="{00000000-0005-0000-0000-000002220000}"/>
    <cellStyle name="40% - uthevingsfarge 6 35 3" xfId="5197" xr:uid="{00000000-0005-0000-0000-000003220000}"/>
    <cellStyle name="40% - uthevingsfarge 6 35 3 2" xfId="7850" xr:uid="{00000000-0005-0000-0000-000004220000}"/>
    <cellStyle name="40% - uthevingsfarge 6 35 4" xfId="9289" xr:uid="{00000000-0005-0000-0000-000005220000}"/>
    <cellStyle name="40% - uthevingsfarge 6 36" xfId="2194" xr:uid="{00000000-0005-0000-0000-000006220000}"/>
    <cellStyle name="40% - uthevingsfarge 6 36 2" xfId="2195" xr:uid="{00000000-0005-0000-0000-000007220000}"/>
    <cellStyle name="40% - uthevingsfarge 6 36 2 2" xfId="5919" xr:uid="{00000000-0005-0000-0000-000008220000}"/>
    <cellStyle name="40% - uthevingsfarge 6 36 2 2 2" xfId="8552" xr:uid="{00000000-0005-0000-0000-000009220000}"/>
    <cellStyle name="40% - uthevingsfarge 6 36 2 3" xfId="10341" xr:uid="{00000000-0005-0000-0000-00000A220000}"/>
    <cellStyle name="40% - uthevingsfarge 6 36 3" xfId="5198" xr:uid="{00000000-0005-0000-0000-00000B220000}"/>
    <cellStyle name="40% - uthevingsfarge 6 36 3 2" xfId="7851" xr:uid="{00000000-0005-0000-0000-00000C220000}"/>
    <cellStyle name="40% - uthevingsfarge 6 36 4" xfId="10662" xr:uid="{00000000-0005-0000-0000-00000D220000}"/>
    <cellStyle name="40% - uthevingsfarge 6 37" xfId="2196" xr:uid="{00000000-0005-0000-0000-00000E220000}"/>
    <cellStyle name="40% - uthevingsfarge 6 37 2" xfId="2197" xr:uid="{00000000-0005-0000-0000-00000F220000}"/>
    <cellStyle name="40% - uthevingsfarge 6 37 2 2" xfId="5920" xr:uid="{00000000-0005-0000-0000-000010220000}"/>
    <cellStyle name="40% - uthevingsfarge 6 37 2 2 2" xfId="8553" xr:uid="{00000000-0005-0000-0000-000011220000}"/>
    <cellStyle name="40% - uthevingsfarge 6 37 2 3" xfId="9765" xr:uid="{00000000-0005-0000-0000-000012220000}"/>
    <cellStyle name="40% - uthevingsfarge 6 37 3" xfId="5199" xr:uid="{00000000-0005-0000-0000-000013220000}"/>
    <cellStyle name="40% - uthevingsfarge 6 37 3 2" xfId="7852" xr:uid="{00000000-0005-0000-0000-000014220000}"/>
    <cellStyle name="40% - uthevingsfarge 6 37 4" xfId="9288" xr:uid="{00000000-0005-0000-0000-000015220000}"/>
    <cellStyle name="40% - uthevingsfarge 6 38" xfId="2198" xr:uid="{00000000-0005-0000-0000-000016220000}"/>
    <cellStyle name="40% - uthevingsfarge 6 38 2" xfId="2199" xr:uid="{00000000-0005-0000-0000-000017220000}"/>
    <cellStyle name="40% - uthevingsfarge 6 38 2 2" xfId="5921" xr:uid="{00000000-0005-0000-0000-000018220000}"/>
    <cellStyle name="40% - uthevingsfarge 6 38 2 2 2" xfId="8554" xr:uid="{00000000-0005-0000-0000-000019220000}"/>
    <cellStyle name="40% - uthevingsfarge 6 38 2 3" xfId="10158" xr:uid="{00000000-0005-0000-0000-00001A220000}"/>
    <cellStyle name="40% - uthevingsfarge 6 38 3" xfId="5200" xr:uid="{00000000-0005-0000-0000-00001B220000}"/>
    <cellStyle name="40% - uthevingsfarge 6 38 3 2" xfId="7853" xr:uid="{00000000-0005-0000-0000-00001C220000}"/>
    <cellStyle name="40% - uthevingsfarge 6 38 4" xfId="9287" xr:uid="{00000000-0005-0000-0000-00001D220000}"/>
    <cellStyle name="40% - uthevingsfarge 6 39" xfId="2200" xr:uid="{00000000-0005-0000-0000-00001E220000}"/>
    <cellStyle name="40% - uthevingsfarge 6 39 2" xfId="2201" xr:uid="{00000000-0005-0000-0000-00001F220000}"/>
    <cellStyle name="40% - uthevingsfarge 6 39 2 2" xfId="5922" xr:uid="{00000000-0005-0000-0000-000020220000}"/>
    <cellStyle name="40% - uthevingsfarge 6 39 2 2 2" xfId="8555" xr:uid="{00000000-0005-0000-0000-000021220000}"/>
    <cellStyle name="40% - uthevingsfarge 6 39 2 3" xfId="10340" xr:uid="{00000000-0005-0000-0000-000022220000}"/>
    <cellStyle name="40% - uthevingsfarge 6 39 3" xfId="5201" xr:uid="{00000000-0005-0000-0000-000023220000}"/>
    <cellStyle name="40% - uthevingsfarge 6 39 3 2" xfId="7854" xr:uid="{00000000-0005-0000-0000-000024220000}"/>
    <cellStyle name="40% - uthevingsfarge 6 39 4" xfId="10661" xr:uid="{00000000-0005-0000-0000-000025220000}"/>
    <cellStyle name="40% - uthevingsfarge 6 4" xfId="2202" xr:uid="{00000000-0005-0000-0000-000026220000}"/>
    <cellStyle name="40% - uthevingsfarge 6 4 2" xfId="2203" xr:uid="{00000000-0005-0000-0000-000027220000}"/>
    <cellStyle name="40% - uthevingsfarge 6 4 2 2" xfId="5923" xr:uid="{00000000-0005-0000-0000-000028220000}"/>
    <cellStyle name="40% - uthevingsfarge 6 4 2 2 2" xfId="8556" xr:uid="{00000000-0005-0000-0000-000029220000}"/>
    <cellStyle name="40% - uthevingsfarge 6 4 2 3" xfId="9764" xr:uid="{00000000-0005-0000-0000-00002A220000}"/>
    <cellStyle name="40% - uthevingsfarge 6 4 3" xfId="5202" xr:uid="{00000000-0005-0000-0000-00002B220000}"/>
    <cellStyle name="40% - uthevingsfarge 6 4 3 2" xfId="7855" xr:uid="{00000000-0005-0000-0000-00002C220000}"/>
    <cellStyle name="40% - uthevingsfarge 6 4 4" xfId="9286" xr:uid="{00000000-0005-0000-0000-00002D220000}"/>
    <cellStyle name="40% - uthevingsfarge 6 40" xfId="2204" xr:uid="{00000000-0005-0000-0000-00002E220000}"/>
    <cellStyle name="40% - uthevingsfarge 6 40 2" xfId="2205" xr:uid="{00000000-0005-0000-0000-00002F220000}"/>
    <cellStyle name="40% - uthevingsfarge 6 40 2 2" xfId="5924" xr:uid="{00000000-0005-0000-0000-000030220000}"/>
    <cellStyle name="40% - uthevingsfarge 6 40 2 2 2" xfId="8557" xr:uid="{00000000-0005-0000-0000-000031220000}"/>
    <cellStyle name="40% - uthevingsfarge 6 40 2 3" xfId="10339" xr:uid="{00000000-0005-0000-0000-000032220000}"/>
    <cellStyle name="40% - uthevingsfarge 6 40 3" xfId="5203" xr:uid="{00000000-0005-0000-0000-000033220000}"/>
    <cellStyle name="40% - uthevingsfarge 6 40 3 2" xfId="7856" xr:uid="{00000000-0005-0000-0000-000034220000}"/>
    <cellStyle name="40% - uthevingsfarge 6 40 4" xfId="10660" xr:uid="{00000000-0005-0000-0000-000035220000}"/>
    <cellStyle name="40% - uthevingsfarge 6 41" xfId="2206" xr:uid="{00000000-0005-0000-0000-000036220000}"/>
    <cellStyle name="40% - uthevingsfarge 6 41 2" xfId="2207" xr:uid="{00000000-0005-0000-0000-000037220000}"/>
    <cellStyle name="40% - uthevingsfarge 6 41 2 2" xfId="5925" xr:uid="{00000000-0005-0000-0000-000038220000}"/>
    <cellStyle name="40% - uthevingsfarge 6 41 2 2 2" xfId="8558" xr:uid="{00000000-0005-0000-0000-000039220000}"/>
    <cellStyle name="40% - uthevingsfarge 6 41 2 3" xfId="9763" xr:uid="{00000000-0005-0000-0000-00003A220000}"/>
    <cellStyle name="40% - uthevingsfarge 6 41 3" xfId="5204" xr:uid="{00000000-0005-0000-0000-00003B220000}"/>
    <cellStyle name="40% - uthevingsfarge 6 41 3 2" xfId="7857" xr:uid="{00000000-0005-0000-0000-00003C220000}"/>
    <cellStyle name="40% - uthevingsfarge 6 41 4" xfId="9285" xr:uid="{00000000-0005-0000-0000-00003D220000}"/>
    <cellStyle name="40% - uthevingsfarge 6 42" xfId="2208" xr:uid="{00000000-0005-0000-0000-00003E220000}"/>
    <cellStyle name="40% - uthevingsfarge 6 42 2" xfId="2209" xr:uid="{00000000-0005-0000-0000-00003F220000}"/>
    <cellStyle name="40% - uthevingsfarge 6 42 2 2" xfId="5926" xr:uid="{00000000-0005-0000-0000-000040220000}"/>
    <cellStyle name="40% - uthevingsfarge 6 42 2 2 2" xfId="8559" xr:uid="{00000000-0005-0000-0000-000041220000}"/>
    <cellStyle name="40% - uthevingsfarge 6 42 2 3" xfId="10338" xr:uid="{00000000-0005-0000-0000-000042220000}"/>
    <cellStyle name="40% - uthevingsfarge 6 42 3" xfId="5205" xr:uid="{00000000-0005-0000-0000-000043220000}"/>
    <cellStyle name="40% - uthevingsfarge 6 42 3 2" xfId="7858" xr:uid="{00000000-0005-0000-0000-000044220000}"/>
    <cellStyle name="40% - uthevingsfarge 6 42 4" xfId="10659" xr:uid="{00000000-0005-0000-0000-000045220000}"/>
    <cellStyle name="40% - uthevingsfarge 6 43" xfId="2210" xr:uid="{00000000-0005-0000-0000-000046220000}"/>
    <cellStyle name="40% - uthevingsfarge 6 43 2" xfId="2211" xr:uid="{00000000-0005-0000-0000-000047220000}"/>
    <cellStyle name="40% - uthevingsfarge 6 43 2 2" xfId="5927" xr:uid="{00000000-0005-0000-0000-000048220000}"/>
    <cellStyle name="40% - uthevingsfarge 6 43 2 2 2" xfId="8560" xr:uid="{00000000-0005-0000-0000-000049220000}"/>
    <cellStyle name="40% - uthevingsfarge 6 43 2 3" xfId="9762" xr:uid="{00000000-0005-0000-0000-00004A220000}"/>
    <cellStyle name="40% - uthevingsfarge 6 43 3" xfId="5206" xr:uid="{00000000-0005-0000-0000-00004B220000}"/>
    <cellStyle name="40% - uthevingsfarge 6 43 3 2" xfId="7859" xr:uid="{00000000-0005-0000-0000-00004C220000}"/>
    <cellStyle name="40% - uthevingsfarge 6 43 4" xfId="9284" xr:uid="{00000000-0005-0000-0000-00004D220000}"/>
    <cellStyle name="40% - uthevingsfarge 6 44" xfId="2212" xr:uid="{00000000-0005-0000-0000-00004E220000}"/>
    <cellStyle name="40% - uthevingsfarge 6 44 2" xfId="2213" xr:uid="{00000000-0005-0000-0000-00004F220000}"/>
    <cellStyle name="40% - uthevingsfarge 6 44 2 2" xfId="5928" xr:uid="{00000000-0005-0000-0000-000050220000}"/>
    <cellStyle name="40% - uthevingsfarge 6 44 2 2 2" xfId="8561" xr:uid="{00000000-0005-0000-0000-000051220000}"/>
    <cellStyle name="40% - uthevingsfarge 6 44 2 3" xfId="10337" xr:uid="{00000000-0005-0000-0000-000052220000}"/>
    <cellStyle name="40% - uthevingsfarge 6 44 3" xfId="5207" xr:uid="{00000000-0005-0000-0000-000053220000}"/>
    <cellStyle name="40% - uthevingsfarge 6 44 3 2" xfId="7860" xr:uid="{00000000-0005-0000-0000-000054220000}"/>
    <cellStyle name="40% - uthevingsfarge 6 44 4" xfId="10658" xr:uid="{00000000-0005-0000-0000-000055220000}"/>
    <cellStyle name="40% - uthevingsfarge 6 45" xfId="2214" xr:uid="{00000000-0005-0000-0000-000056220000}"/>
    <cellStyle name="40% - uthevingsfarge 6 45 2" xfId="2215" xr:uid="{00000000-0005-0000-0000-000057220000}"/>
    <cellStyle name="40% - uthevingsfarge 6 45 2 2" xfId="5929" xr:uid="{00000000-0005-0000-0000-000058220000}"/>
    <cellStyle name="40% - uthevingsfarge 6 45 2 2 2" xfId="8562" xr:uid="{00000000-0005-0000-0000-000059220000}"/>
    <cellStyle name="40% - uthevingsfarge 6 45 2 3" xfId="9761" xr:uid="{00000000-0005-0000-0000-00005A220000}"/>
    <cellStyle name="40% - uthevingsfarge 6 45 3" xfId="5208" xr:uid="{00000000-0005-0000-0000-00005B220000}"/>
    <cellStyle name="40% - uthevingsfarge 6 45 3 2" xfId="7861" xr:uid="{00000000-0005-0000-0000-00005C220000}"/>
    <cellStyle name="40% - uthevingsfarge 6 45 4" xfId="9283" xr:uid="{00000000-0005-0000-0000-00005D220000}"/>
    <cellStyle name="40% - uthevingsfarge 6 46" xfId="2216" xr:uid="{00000000-0005-0000-0000-00005E220000}"/>
    <cellStyle name="40% - uthevingsfarge 6 46 2" xfId="2217" xr:uid="{00000000-0005-0000-0000-00005F220000}"/>
    <cellStyle name="40% - uthevingsfarge 6 46 2 2" xfId="5930" xr:uid="{00000000-0005-0000-0000-000060220000}"/>
    <cellStyle name="40% - uthevingsfarge 6 46 2 2 2" xfId="8563" xr:uid="{00000000-0005-0000-0000-000061220000}"/>
    <cellStyle name="40% - uthevingsfarge 6 46 2 3" xfId="10336" xr:uid="{00000000-0005-0000-0000-000062220000}"/>
    <cellStyle name="40% - uthevingsfarge 6 46 3" xfId="5209" xr:uid="{00000000-0005-0000-0000-000063220000}"/>
    <cellStyle name="40% - uthevingsfarge 6 46 3 2" xfId="7862" xr:uid="{00000000-0005-0000-0000-000064220000}"/>
    <cellStyle name="40% - uthevingsfarge 6 46 4" xfId="10657" xr:uid="{00000000-0005-0000-0000-000065220000}"/>
    <cellStyle name="40% - uthevingsfarge 6 47" xfId="2218" xr:uid="{00000000-0005-0000-0000-000066220000}"/>
    <cellStyle name="40% - uthevingsfarge 6 47 2" xfId="2219" xr:uid="{00000000-0005-0000-0000-000067220000}"/>
    <cellStyle name="40% - uthevingsfarge 6 47 2 2" xfId="5931" xr:uid="{00000000-0005-0000-0000-000068220000}"/>
    <cellStyle name="40% - uthevingsfarge 6 47 2 2 2" xfId="8564" xr:uid="{00000000-0005-0000-0000-000069220000}"/>
    <cellStyle name="40% - uthevingsfarge 6 47 2 3" xfId="9760" xr:uid="{00000000-0005-0000-0000-00006A220000}"/>
    <cellStyle name="40% - uthevingsfarge 6 47 3" xfId="5210" xr:uid="{00000000-0005-0000-0000-00006B220000}"/>
    <cellStyle name="40% - uthevingsfarge 6 47 3 2" xfId="7863" xr:uid="{00000000-0005-0000-0000-00006C220000}"/>
    <cellStyle name="40% - uthevingsfarge 6 47 4" xfId="9282" xr:uid="{00000000-0005-0000-0000-00006D220000}"/>
    <cellStyle name="40% - uthevingsfarge 6 48" xfId="2220" xr:uid="{00000000-0005-0000-0000-00006E220000}"/>
    <cellStyle name="40% - uthevingsfarge 6 48 2" xfId="2221" xr:uid="{00000000-0005-0000-0000-00006F220000}"/>
    <cellStyle name="40% - uthevingsfarge 6 48 2 2" xfId="5932" xr:uid="{00000000-0005-0000-0000-000070220000}"/>
    <cellStyle name="40% - uthevingsfarge 6 48 2 2 2" xfId="8565" xr:uid="{00000000-0005-0000-0000-000071220000}"/>
    <cellStyle name="40% - uthevingsfarge 6 48 2 3" xfId="10335" xr:uid="{00000000-0005-0000-0000-000072220000}"/>
    <cellStyle name="40% - uthevingsfarge 6 48 3" xfId="5211" xr:uid="{00000000-0005-0000-0000-000073220000}"/>
    <cellStyle name="40% - uthevingsfarge 6 48 3 2" xfId="7864" xr:uid="{00000000-0005-0000-0000-000074220000}"/>
    <cellStyle name="40% - uthevingsfarge 6 48 4" xfId="10656" xr:uid="{00000000-0005-0000-0000-000075220000}"/>
    <cellStyle name="40% - uthevingsfarge 6 49" xfId="2222" xr:uid="{00000000-0005-0000-0000-000076220000}"/>
    <cellStyle name="40% - uthevingsfarge 6 49 2" xfId="2223" xr:uid="{00000000-0005-0000-0000-000077220000}"/>
    <cellStyle name="40% - uthevingsfarge 6 49 2 2" xfId="5933" xr:uid="{00000000-0005-0000-0000-000078220000}"/>
    <cellStyle name="40% - uthevingsfarge 6 49 2 2 2" xfId="8566" xr:uid="{00000000-0005-0000-0000-000079220000}"/>
    <cellStyle name="40% - uthevingsfarge 6 49 2 3" xfId="9759" xr:uid="{00000000-0005-0000-0000-00007A220000}"/>
    <cellStyle name="40% - uthevingsfarge 6 49 3" xfId="5212" xr:uid="{00000000-0005-0000-0000-00007B220000}"/>
    <cellStyle name="40% - uthevingsfarge 6 49 3 2" xfId="7865" xr:uid="{00000000-0005-0000-0000-00007C220000}"/>
    <cellStyle name="40% - uthevingsfarge 6 49 4" xfId="9281" xr:uid="{00000000-0005-0000-0000-00007D220000}"/>
    <cellStyle name="40% - uthevingsfarge 6 5" xfId="2224" xr:uid="{00000000-0005-0000-0000-00007E220000}"/>
    <cellStyle name="40% - uthevingsfarge 6 5 2" xfId="2225" xr:uid="{00000000-0005-0000-0000-00007F220000}"/>
    <cellStyle name="40% - uthevingsfarge 6 5 2 2" xfId="5934" xr:uid="{00000000-0005-0000-0000-000080220000}"/>
    <cellStyle name="40% - uthevingsfarge 6 5 2 2 2" xfId="8567" xr:uid="{00000000-0005-0000-0000-000081220000}"/>
    <cellStyle name="40% - uthevingsfarge 6 5 2 3" xfId="10334" xr:uid="{00000000-0005-0000-0000-000082220000}"/>
    <cellStyle name="40% - uthevingsfarge 6 5 3" xfId="5213" xr:uid="{00000000-0005-0000-0000-000083220000}"/>
    <cellStyle name="40% - uthevingsfarge 6 5 3 2" xfId="7866" xr:uid="{00000000-0005-0000-0000-000084220000}"/>
    <cellStyle name="40% - uthevingsfarge 6 5 4" xfId="10655" xr:uid="{00000000-0005-0000-0000-000085220000}"/>
    <cellStyle name="40% - uthevingsfarge 6 50" xfId="2226" xr:uid="{00000000-0005-0000-0000-000086220000}"/>
    <cellStyle name="40% - uthevingsfarge 6 50 2" xfId="2227" xr:uid="{00000000-0005-0000-0000-000087220000}"/>
    <cellStyle name="40% - uthevingsfarge 6 50 2 2" xfId="5935" xr:uid="{00000000-0005-0000-0000-000088220000}"/>
    <cellStyle name="40% - uthevingsfarge 6 50 2 2 2" xfId="8568" xr:uid="{00000000-0005-0000-0000-000089220000}"/>
    <cellStyle name="40% - uthevingsfarge 6 50 2 3" xfId="9758" xr:uid="{00000000-0005-0000-0000-00008A220000}"/>
    <cellStyle name="40% - uthevingsfarge 6 50 3" xfId="5214" xr:uid="{00000000-0005-0000-0000-00008B220000}"/>
    <cellStyle name="40% - uthevingsfarge 6 50 3 2" xfId="7867" xr:uid="{00000000-0005-0000-0000-00008C220000}"/>
    <cellStyle name="40% - uthevingsfarge 6 50 4" xfId="9280" xr:uid="{00000000-0005-0000-0000-00008D220000}"/>
    <cellStyle name="40% - uthevingsfarge 6 51" xfId="2228" xr:uid="{00000000-0005-0000-0000-00008E220000}"/>
    <cellStyle name="40% - uthevingsfarge 6 51 2" xfId="2229" xr:uid="{00000000-0005-0000-0000-00008F220000}"/>
    <cellStyle name="40% - uthevingsfarge 6 51 2 2" xfId="5936" xr:uid="{00000000-0005-0000-0000-000090220000}"/>
    <cellStyle name="40% - uthevingsfarge 6 51 2 2 2" xfId="8569" xr:uid="{00000000-0005-0000-0000-000091220000}"/>
    <cellStyle name="40% - uthevingsfarge 6 51 2 3" xfId="10333" xr:uid="{00000000-0005-0000-0000-000092220000}"/>
    <cellStyle name="40% - uthevingsfarge 6 51 3" xfId="5215" xr:uid="{00000000-0005-0000-0000-000093220000}"/>
    <cellStyle name="40% - uthevingsfarge 6 51 3 2" xfId="7868" xr:uid="{00000000-0005-0000-0000-000094220000}"/>
    <cellStyle name="40% - uthevingsfarge 6 51 4" xfId="10654" xr:uid="{00000000-0005-0000-0000-000095220000}"/>
    <cellStyle name="40% - uthevingsfarge 6 52" xfId="2230" xr:uid="{00000000-0005-0000-0000-000096220000}"/>
    <cellStyle name="40% - uthevingsfarge 6 52 2" xfId="2231" xr:uid="{00000000-0005-0000-0000-000097220000}"/>
    <cellStyle name="40% - uthevingsfarge 6 52 2 2" xfId="5937" xr:uid="{00000000-0005-0000-0000-000098220000}"/>
    <cellStyle name="40% - uthevingsfarge 6 52 2 2 2" xfId="8570" xr:uid="{00000000-0005-0000-0000-000099220000}"/>
    <cellStyle name="40% - uthevingsfarge 6 52 2 3" xfId="9757" xr:uid="{00000000-0005-0000-0000-00009A220000}"/>
    <cellStyle name="40% - uthevingsfarge 6 52 3" xfId="5216" xr:uid="{00000000-0005-0000-0000-00009B220000}"/>
    <cellStyle name="40% - uthevingsfarge 6 52 3 2" xfId="7869" xr:uid="{00000000-0005-0000-0000-00009C220000}"/>
    <cellStyle name="40% - uthevingsfarge 6 52 4" xfId="9279" xr:uid="{00000000-0005-0000-0000-00009D220000}"/>
    <cellStyle name="40% - uthevingsfarge 6 53" xfId="2232" xr:uid="{00000000-0005-0000-0000-00009E220000}"/>
    <cellStyle name="40% - uthevingsfarge 6 53 2" xfId="2233" xr:uid="{00000000-0005-0000-0000-00009F220000}"/>
    <cellStyle name="40% - uthevingsfarge 6 53 2 2" xfId="5938" xr:uid="{00000000-0005-0000-0000-0000A0220000}"/>
    <cellStyle name="40% - uthevingsfarge 6 53 2 2 2" xfId="8571" xr:uid="{00000000-0005-0000-0000-0000A1220000}"/>
    <cellStyle name="40% - uthevingsfarge 6 53 2 3" xfId="10332" xr:uid="{00000000-0005-0000-0000-0000A2220000}"/>
    <cellStyle name="40% - uthevingsfarge 6 53 3" xfId="5217" xr:uid="{00000000-0005-0000-0000-0000A3220000}"/>
    <cellStyle name="40% - uthevingsfarge 6 53 3 2" xfId="7870" xr:uid="{00000000-0005-0000-0000-0000A4220000}"/>
    <cellStyle name="40% - uthevingsfarge 6 53 4" xfId="10653" xr:uid="{00000000-0005-0000-0000-0000A5220000}"/>
    <cellStyle name="40% - uthevingsfarge 6 54" xfId="2234" xr:uid="{00000000-0005-0000-0000-0000A6220000}"/>
    <cellStyle name="40% - uthevingsfarge 6 54 2" xfId="2235" xr:uid="{00000000-0005-0000-0000-0000A7220000}"/>
    <cellStyle name="40% - uthevingsfarge 6 54 2 2" xfId="5939" xr:uid="{00000000-0005-0000-0000-0000A8220000}"/>
    <cellStyle name="40% - uthevingsfarge 6 54 2 2 2" xfId="8572" xr:uid="{00000000-0005-0000-0000-0000A9220000}"/>
    <cellStyle name="40% - uthevingsfarge 6 54 2 3" xfId="9756" xr:uid="{00000000-0005-0000-0000-0000AA220000}"/>
    <cellStyle name="40% - uthevingsfarge 6 54 3" xfId="5218" xr:uid="{00000000-0005-0000-0000-0000AB220000}"/>
    <cellStyle name="40% - uthevingsfarge 6 54 3 2" xfId="7871" xr:uid="{00000000-0005-0000-0000-0000AC220000}"/>
    <cellStyle name="40% - uthevingsfarge 6 54 4" xfId="9278" xr:uid="{00000000-0005-0000-0000-0000AD220000}"/>
    <cellStyle name="40% - uthevingsfarge 6 55" xfId="2236" xr:uid="{00000000-0005-0000-0000-0000AE220000}"/>
    <cellStyle name="40% - uthevingsfarge 6 55 2" xfId="2237" xr:uid="{00000000-0005-0000-0000-0000AF220000}"/>
    <cellStyle name="40% - uthevingsfarge 6 55 2 2" xfId="5940" xr:uid="{00000000-0005-0000-0000-0000B0220000}"/>
    <cellStyle name="40% - uthevingsfarge 6 55 2 2 2" xfId="8573" xr:uid="{00000000-0005-0000-0000-0000B1220000}"/>
    <cellStyle name="40% - uthevingsfarge 6 55 2 3" xfId="10331" xr:uid="{00000000-0005-0000-0000-0000B2220000}"/>
    <cellStyle name="40% - uthevingsfarge 6 55 3" xfId="5219" xr:uid="{00000000-0005-0000-0000-0000B3220000}"/>
    <cellStyle name="40% - uthevingsfarge 6 55 3 2" xfId="7872" xr:uid="{00000000-0005-0000-0000-0000B4220000}"/>
    <cellStyle name="40% - uthevingsfarge 6 55 4" xfId="10652" xr:uid="{00000000-0005-0000-0000-0000B5220000}"/>
    <cellStyle name="40% - uthevingsfarge 6 56" xfId="2238" xr:uid="{00000000-0005-0000-0000-0000B6220000}"/>
    <cellStyle name="40% - uthevingsfarge 6 56 2" xfId="2239" xr:uid="{00000000-0005-0000-0000-0000B7220000}"/>
    <cellStyle name="40% - uthevingsfarge 6 56 2 2" xfId="5941" xr:uid="{00000000-0005-0000-0000-0000B8220000}"/>
    <cellStyle name="40% - uthevingsfarge 6 56 2 2 2" xfId="8574" xr:uid="{00000000-0005-0000-0000-0000B9220000}"/>
    <cellStyle name="40% - uthevingsfarge 6 56 2 3" xfId="9755" xr:uid="{00000000-0005-0000-0000-0000BA220000}"/>
    <cellStyle name="40% - uthevingsfarge 6 56 3" xfId="5220" xr:uid="{00000000-0005-0000-0000-0000BB220000}"/>
    <cellStyle name="40% - uthevingsfarge 6 56 3 2" xfId="7873" xr:uid="{00000000-0005-0000-0000-0000BC220000}"/>
    <cellStyle name="40% - uthevingsfarge 6 56 4" xfId="9277" xr:uid="{00000000-0005-0000-0000-0000BD220000}"/>
    <cellStyle name="40% - uthevingsfarge 6 57" xfId="2240" xr:uid="{00000000-0005-0000-0000-0000BE220000}"/>
    <cellStyle name="40% - uthevingsfarge 6 57 2" xfId="2241" xr:uid="{00000000-0005-0000-0000-0000BF220000}"/>
    <cellStyle name="40% - uthevingsfarge 6 57 2 2" xfId="5942" xr:uid="{00000000-0005-0000-0000-0000C0220000}"/>
    <cellStyle name="40% - uthevingsfarge 6 57 2 2 2" xfId="8575" xr:uid="{00000000-0005-0000-0000-0000C1220000}"/>
    <cellStyle name="40% - uthevingsfarge 6 57 2 3" xfId="10157" xr:uid="{00000000-0005-0000-0000-0000C2220000}"/>
    <cellStyle name="40% - uthevingsfarge 6 57 3" xfId="5221" xr:uid="{00000000-0005-0000-0000-0000C3220000}"/>
    <cellStyle name="40% - uthevingsfarge 6 57 3 2" xfId="7874" xr:uid="{00000000-0005-0000-0000-0000C4220000}"/>
    <cellStyle name="40% - uthevingsfarge 6 57 4" xfId="9276" xr:uid="{00000000-0005-0000-0000-0000C5220000}"/>
    <cellStyle name="40% - uthevingsfarge 6 58" xfId="2242" xr:uid="{00000000-0005-0000-0000-0000C6220000}"/>
    <cellStyle name="40% - uthevingsfarge 6 58 2" xfId="2243" xr:uid="{00000000-0005-0000-0000-0000C7220000}"/>
    <cellStyle name="40% - uthevingsfarge 6 58 2 2" xfId="5943" xr:uid="{00000000-0005-0000-0000-0000C8220000}"/>
    <cellStyle name="40% - uthevingsfarge 6 58 2 2 2" xfId="8576" xr:uid="{00000000-0005-0000-0000-0000C9220000}"/>
    <cellStyle name="40% - uthevingsfarge 6 58 2 3" xfId="9275" xr:uid="{00000000-0005-0000-0000-0000CA220000}"/>
    <cellStyle name="40% - uthevingsfarge 6 58 3" xfId="5222" xr:uid="{00000000-0005-0000-0000-0000CB220000}"/>
    <cellStyle name="40% - uthevingsfarge 6 58 3 2" xfId="7875" xr:uid="{00000000-0005-0000-0000-0000CC220000}"/>
    <cellStyle name="40% - uthevingsfarge 6 58 4" xfId="9274" xr:uid="{00000000-0005-0000-0000-0000CD220000}"/>
    <cellStyle name="40% - uthevingsfarge 6 59" xfId="2244" xr:uid="{00000000-0005-0000-0000-0000CE220000}"/>
    <cellStyle name="40% - uthevingsfarge 6 59 2" xfId="2245" xr:uid="{00000000-0005-0000-0000-0000CF220000}"/>
    <cellStyle name="40% - uthevingsfarge 6 59 2 2" xfId="5944" xr:uid="{00000000-0005-0000-0000-0000D0220000}"/>
    <cellStyle name="40% - uthevingsfarge 6 59 2 2 2" xfId="8577" xr:uid="{00000000-0005-0000-0000-0000D1220000}"/>
    <cellStyle name="40% - uthevingsfarge 6 59 2 3" xfId="9273" xr:uid="{00000000-0005-0000-0000-0000D2220000}"/>
    <cellStyle name="40% - uthevingsfarge 6 59 3" xfId="5223" xr:uid="{00000000-0005-0000-0000-0000D3220000}"/>
    <cellStyle name="40% - uthevingsfarge 6 59 3 2" xfId="7876" xr:uid="{00000000-0005-0000-0000-0000D4220000}"/>
    <cellStyle name="40% - uthevingsfarge 6 59 4" xfId="10100" xr:uid="{00000000-0005-0000-0000-0000D5220000}"/>
    <cellStyle name="40% - uthevingsfarge 6 6" xfId="2246" xr:uid="{00000000-0005-0000-0000-0000D6220000}"/>
    <cellStyle name="40% - uthevingsfarge 6 6 2" xfId="2247" xr:uid="{00000000-0005-0000-0000-0000D7220000}"/>
    <cellStyle name="40% - uthevingsfarge 6 6 2 2" xfId="5945" xr:uid="{00000000-0005-0000-0000-0000D8220000}"/>
    <cellStyle name="40% - uthevingsfarge 6 6 2 2 2" xfId="8578" xr:uid="{00000000-0005-0000-0000-0000D9220000}"/>
    <cellStyle name="40% - uthevingsfarge 6 6 2 3" xfId="9272" xr:uid="{00000000-0005-0000-0000-0000DA220000}"/>
    <cellStyle name="40% - uthevingsfarge 6 6 3" xfId="5224" xr:uid="{00000000-0005-0000-0000-0000DB220000}"/>
    <cellStyle name="40% - uthevingsfarge 6 6 3 2" xfId="7877" xr:uid="{00000000-0005-0000-0000-0000DC220000}"/>
    <cellStyle name="40% - uthevingsfarge 6 6 4" xfId="9271" xr:uid="{00000000-0005-0000-0000-0000DD220000}"/>
    <cellStyle name="40% - uthevingsfarge 6 60" xfId="2248" xr:uid="{00000000-0005-0000-0000-0000DE220000}"/>
    <cellStyle name="40% - uthevingsfarge 6 60 2" xfId="2249" xr:uid="{00000000-0005-0000-0000-0000DF220000}"/>
    <cellStyle name="40% - uthevingsfarge 6 60 3" xfId="9270" xr:uid="{00000000-0005-0000-0000-0000E0220000}"/>
    <cellStyle name="40% - uthevingsfarge 6 61" xfId="2250" xr:uid="{00000000-0005-0000-0000-0000E1220000}"/>
    <cellStyle name="40% - uthevingsfarge 6 61 2" xfId="2251" xr:uid="{00000000-0005-0000-0000-0000E2220000}"/>
    <cellStyle name="40% - uthevingsfarge 6 62" xfId="2252" xr:uid="{00000000-0005-0000-0000-0000E3220000}"/>
    <cellStyle name="40% - uthevingsfarge 6 62 2" xfId="2253" xr:uid="{00000000-0005-0000-0000-0000E4220000}"/>
    <cellStyle name="40% - uthevingsfarge 6 63" xfId="2254" xr:uid="{00000000-0005-0000-0000-0000E5220000}"/>
    <cellStyle name="40% - uthevingsfarge 6 63 2" xfId="2255" xr:uid="{00000000-0005-0000-0000-0000E6220000}"/>
    <cellStyle name="40% - uthevingsfarge 6 64" xfId="2256" xr:uid="{00000000-0005-0000-0000-0000E7220000}"/>
    <cellStyle name="40% - uthevingsfarge 6 64 2" xfId="2257" xr:uid="{00000000-0005-0000-0000-0000E8220000}"/>
    <cellStyle name="40% - uthevingsfarge 6 65" xfId="2258" xr:uid="{00000000-0005-0000-0000-0000E9220000}"/>
    <cellStyle name="40% - uthevingsfarge 6 65 2" xfId="2259" xr:uid="{00000000-0005-0000-0000-0000EA220000}"/>
    <cellStyle name="40% - uthevingsfarge 6 66" xfId="2260" xr:uid="{00000000-0005-0000-0000-0000EB220000}"/>
    <cellStyle name="40% - uthevingsfarge 6 66 2" xfId="2261" xr:uid="{00000000-0005-0000-0000-0000EC220000}"/>
    <cellStyle name="40% - uthevingsfarge 6 67" xfId="2262" xr:uid="{00000000-0005-0000-0000-0000ED220000}"/>
    <cellStyle name="40% - uthevingsfarge 6 67 2" xfId="2263" xr:uid="{00000000-0005-0000-0000-0000EE220000}"/>
    <cellStyle name="40% - uthevingsfarge 6 68" xfId="2264" xr:uid="{00000000-0005-0000-0000-0000EF220000}"/>
    <cellStyle name="40% - uthevingsfarge 6 68 2" xfId="2265" xr:uid="{00000000-0005-0000-0000-0000F0220000}"/>
    <cellStyle name="40% - uthevingsfarge 6 69" xfId="2266" xr:uid="{00000000-0005-0000-0000-0000F1220000}"/>
    <cellStyle name="40% - uthevingsfarge 6 69 2" xfId="2267" xr:uid="{00000000-0005-0000-0000-0000F2220000}"/>
    <cellStyle name="40% - uthevingsfarge 6 7" xfId="2268" xr:uid="{00000000-0005-0000-0000-0000F3220000}"/>
    <cellStyle name="40% - uthevingsfarge 6 7 2" xfId="2269" xr:uid="{00000000-0005-0000-0000-0000F4220000}"/>
    <cellStyle name="40% - uthevingsfarge 6 7 2 2" xfId="5946" xr:uid="{00000000-0005-0000-0000-0000F5220000}"/>
    <cellStyle name="40% - uthevingsfarge 6 7 2 2 2" xfId="8579" xr:uid="{00000000-0005-0000-0000-0000F6220000}"/>
    <cellStyle name="40% - uthevingsfarge 6 7 2 3" xfId="9269" xr:uid="{00000000-0005-0000-0000-0000F7220000}"/>
    <cellStyle name="40% - uthevingsfarge 6 7 3" xfId="5225" xr:uid="{00000000-0005-0000-0000-0000F8220000}"/>
    <cellStyle name="40% - uthevingsfarge 6 7 3 2" xfId="7878" xr:uid="{00000000-0005-0000-0000-0000F9220000}"/>
    <cellStyle name="40% - uthevingsfarge 6 7 4" xfId="9268" xr:uid="{00000000-0005-0000-0000-0000FA220000}"/>
    <cellStyle name="40% - uthevingsfarge 6 70" xfId="2270" xr:uid="{00000000-0005-0000-0000-0000FB220000}"/>
    <cellStyle name="40% - uthevingsfarge 6 70 2" xfId="2271" xr:uid="{00000000-0005-0000-0000-0000FC220000}"/>
    <cellStyle name="40% - uthevingsfarge 6 71" xfId="2272" xr:uid="{00000000-0005-0000-0000-0000FD220000}"/>
    <cellStyle name="40% - uthevingsfarge 6 71 2" xfId="2273" xr:uid="{00000000-0005-0000-0000-0000FE220000}"/>
    <cellStyle name="40% - uthevingsfarge 6 72" xfId="2274" xr:uid="{00000000-0005-0000-0000-0000FF220000}"/>
    <cellStyle name="40% - uthevingsfarge 6 72 2" xfId="2275" xr:uid="{00000000-0005-0000-0000-000000230000}"/>
    <cellStyle name="40% - uthevingsfarge 6 73" xfId="2276" xr:uid="{00000000-0005-0000-0000-000001230000}"/>
    <cellStyle name="40% - uthevingsfarge 6 73 2" xfId="2277" xr:uid="{00000000-0005-0000-0000-000002230000}"/>
    <cellStyle name="40% - uthevingsfarge 6 74" xfId="2278" xr:uid="{00000000-0005-0000-0000-000003230000}"/>
    <cellStyle name="40% - uthevingsfarge 6 74 2" xfId="2279" xr:uid="{00000000-0005-0000-0000-000004230000}"/>
    <cellStyle name="40% - uthevingsfarge 6 75" xfId="2280" xr:uid="{00000000-0005-0000-0000-000005230000}"/>
    <cellStyle name="40% - uthevingsfarge 6 75 2" xfId="2281" xr:uid="{00000000-0005-0000-0000-000006230000}"/>
    <cellStyle name="40% - uthevingsfarge 6 76" xfId="2282" xr:uid="{00000000-0005-0000-0000-000007230000}"/>
    <cellStyle name="40% - uthevingsfarge 6 76 2" xfId="2283" xr:uid="{00000000-0005-0000-0000-000008230000}"/>
    <cellStyle name="40% - uthevingsfarge 6 77" xfId="2284" xr:uid="{00000000-0005-0000-0000-000009230000}"/>
    <cellStyle name="40% - uthevingsfarge 6 78" xfId="2285" xr:uid="{00000000-0005-0000-0000-00000A230000}"/>
    <cellStyle name="40% - uthevingsfarge 6 79" xfId="2286" xr:uid="{00000000-0005-0000-0000-00000B230000}"/>
    <cellStyle name="40% - uthevingsfarge 6 8" xfId="2287" xr:uid="{00000000-0005-0000-0000-00000C230000}"/>
    <cellStyle name="40% - uthevingsfarge 6 8 2" xfId="2288" xr:uid="{00000000-0005-0000-0000-00000D230000}"/>
    <cellStyle name="40% - uthevingsfarge 6 8 2 2" xfId="5947" xr:uid="{00000000-0005-0000-0000-00000E230000}"/>
    <cellStyle name="40% - uthevingsfarge 6 8 2 2 2" xfId="8580" xr:uid="{00000000-0005-0000-0000-00000F230000}"/>
    <cellStyle name="40% - uthevingsfarge 6 8 2 3" xfId="9267" xr:uid="{00000000-0005-0000-0000-000010230000}"/>
    <cellStyle name="40% - uthevingsfarge 6 8 3" xfId="5226" xr:uid="{00000000-0005-0000-0000-000011230000}"/>
    <cellStyle name="40% - uthevingsfarge 6 8 3 2" xfId="7879" xr:uid="{00000000-0005-0000-0000-000012230000}"/>
    <cellStyle name="40% - uthevingsfarge 6 8 4" xfId="9266" xr:uid="{00000000-0005-0000-0000-000013230000}"/>
    <cellStyle name="40% - uthevingsfarge 6 80" xfId="2289" xr:uid="{00000000-0005-0000-0000-000014230000}"/>
    <cellStyle name="40% - uthevingsfarge 6 81" xfId="2290" xr:uid="{00000000-0005-0000-0000-000015230000}"/>
    <cellStyle name="40% - uthevingsfarge 6 82" xfId="2291" xr:uid="{00000000-0005-0000-0000-000016230000}"/>
    <cellStyle name="40% - uthevingsfarge 6 83" xfId="2292" xr:uid="{00000000-0005-0000-0000-000017230000}"/>
    <cellStyle name="40% - uthevingsfarge 6 84" xfId="2293" xr:uid="{00000000-0005-0000-0000-000018230000}"/>
    <cellStyle name="40% - uthevingsfarge 6 85" xfId="2294" xr:uid="{00000000-0005-0000-0000-000019230000}"/>
    <cellStyle name="40% - uthevingsfarge 6 86" xfId="2295" xr:uid="{00000000-0005-0000-0000-00001A230000}"/>
    <cellStyle name="40% - uthevingsfarge 6 87" xfId="2296" xr:uid="{00000000-0005-0000-0000-00001B230000}"/>
    <cellStyle name="40% - uthevingsfarge 6 88" xfId="2297" xr:uid="{00000000-0005-0000-0000-00001C230000}"/>
    <cellStyle name="40% - uthevingsfarge 6 89" xfId="2298" xr:uid="{00000000-0005-0000-0000-00001D230000}"/>
    <cellStyle name="40% - uthevingsfarge 6 9" xfId="2299" xr:uid="{00000000-0005-0000-0000-00001E230000}"/>
    <cellStyle name="40% - uthevingsfarge 6 9 2" xfId="2300" xr:uid="{00000000-0005-0000-0000-00001F230000}"/>
    <cellStyle name="40% - uthevingsfarge 6 9 2 2" xfId="5948" xr:uid="{00000000-0005-0000-0000-000020230000}"/>
    <cellStyle name="40% - uthevingsfarge 6 9 2 2 2" xfId="8581" xr:uid="{00000000-0005-0000-0000-000021230000}"/>
    <cellStyle name="40% - uthevingsfarge 6 9 2 3" xfId="10099" xr:uid="{00000000-0005-0000-0000-000022230000}"/>
    <cellStyle name="40% - uthevingsfarge 6 9 3" xfId="5227" xr:uid="{00000000-0005-0000-0000-000023230000}"/>
    <cellStyle name="40% - uthevingsfarge 6 9 3 2" xfId="7880" xr:uid="{00000000-0005-0000-0000-000024230000}"/>
    <cellStyle name="40% - uthevingsfarge 6 9 4" xfId="10156" xr:uid="{00000000-0005-0000-0000-000025230000}"/>
    <cellStyle name="40% - uthevingsfarge 6 90" xfId="2301" xr:uid="{00000000-0005-0000-0000-000026230000}"/>
    <cellStyle name="40% - uthevingsfarge 6 90 2" xfId="2959" xr:uid="{00000000-0005-0000-0000-000027230000}"/>
    <cellStyle name="40% - uthevingsfarge 6 90 2 2" xfId="3479" xr:uid="{00000000-0005-0000-0000-000028230000}"/>
    <cellStyle name="40% - uthevingsfarge 6 90 2 2 2" xfId="7064" xr:uid="{00000000-0005-0000-0000-000029230000}"/>
    <cellStyle name="40% - uthevingsfarge 6 90 2 3" xfId="3697" xr:uid="{00000000-0005-0000-0000-00002A230000}"/>
    <cellStyle name="40% - uthevingsfarge 6 90 2 4" xfId="6532" xr:uid="{00000000-0005-0000-0000-00002B230000}"/>
    <cellStyle name="40% - uthevingsfarge 6 90 2 5" xfId="9064" xr:uid="{00000000-0005-0000-0000-00002C230000}"/>
    <cellStyle name="40% - uthevingsfarge 6 90 3" xfId="3478" xr:uid="{00000000-0005-0000-0000-00002D230000}"/>
    <cellStyle name="40% - uthevingsfarge 6 90 3 2" xfId="7063" xr:uid="{00000000-0005-0000-0000-00002E230000}"/>
    <cellStyle name="40% - uthevingsfarge 6 90 4" xfId="3788" xr:uid="{00000000-0005-0000-0000-00002F230000}"/>
    <cellStyle name="40% - uthevingsfarge 6 90 5" xfId="6247" xr:uid="{00000000-0005-0000-0000-000030230000}"/>
    <cellStyle name="40% - uthevingsfarge 6 90 6" xfId="9063" xr:uid="{00000000-0005-0000-0000-000031230000}"/>
    <cellStyle name="40% - uthevingsfarge 6 91" xfId="2302" xr:uid="{00000000-0005-0000-0000-000032230000}"/>
    <cellStyle name="40% - uthevingsfarge 6 91 2" xfId="2960" xr:uid="{00000000-0005-0000-0000-000033230000}"/>
    <cellStyle name="40% - uthevingsfarge 6 91 2 2" xfId="3481" xr:uid="{00000000-0005-0000-0000-000034230000}"/>
    <cellStyle name="40% - uthevingsfarge 6 91 2 2 2" xfId="7066" xr:uid="{00000000-0005-0000-0000-000035230000}"/>
    <cellStyle name="40% - uthevingsfarge 6 91 2 3" xfId="3696" xr:uid="{00000000-0005-0000-0000-000036230000}"/>
    <cellStyle name="40% - uthevingsfarge 6 91 2 4" xfId="6533" xr:uid="{00000000-0005-0000-0000-000037230000}"/>
    <cellStyle name="40% - uthevingsfarge 6 91 2 5" xfId="9066" xr:uid="{00000000-0005-0000-0000-000038230000}"/>
    <cellStyle name="40% - uthevingsfarge 6 91 3" xfId="3480" xr:uid="{00000000-0005-0000-0000-000039230000}"/>
    <cellStyle name="40% - uthevingsfarge 6 91 3 2" xfId="7065" xr:uid="{00000000-0005-0000-0000-00003A230000}"/>
    <cellStyle name="40% - uthevingsfarge 6 91 4" xfId="3787" xr:uid="{00000000-0005-0000-0000-00003B230000}"/>
    <cellStyle name="40% - uthevingsfarge 6 91 5" xfId="6248" xr:uid="{00000000-0005-0000-0000-00003C230000}"/>
    <cellStyle name="40% - uthevingsfarge 6 91 6" xfId="9065" xr:uid="{00000000-0005-0000-0000-00003D230000}"/>
    <cellStyle name="40% - uthevingsfarge 6 92" xfId="2303" xr:uid="{00000000-0005-0000-0000-00003E230000}"/>
    <cellStyle name="40% - uthevingsfarge 6 92 2" xfId="2961" xr:uid="{00000000-0005-0000-0000-00003F230000}"/>
    <cellStyle name="40% - uthevingsfarge 6 92 2 2" xfId="3483" xr:uid="{00000000-0005-0000-0000-000040230000}"/>
    <cellStyle name="40% - uthevingsfarge 6 92 2 2 2" xfId="7068" xr:uid="{00000000-0005-0000-0000-000041230000}"/>
    <cellStyle name="40% - uthevingsfarge 6 92 2 3" xfId="3695" xr:uid="{00000000-0005-0000-0000-000042230000}"/>
    <cellStyle name="40% - uthevingsfarge 6 92 2 4" xfId="6534" xr:uid="{00000000-0005-0000-0000-000043230000}"/>
    <cellStyle name="40% - uthevingsfarge 6 92 2 5" xfId="9068" xr:uid="{00000000-0005-0000-0000-000044230000}"/>
    <cellStyle name="40% - uthevingsfarge 6 92 3" xfId="3482" xr:uid="{00000000-0005-0000-0000-000045230000}"/>
    <cellStyle name="40% - uthevingsfarge 6 92 3 2" xfId="7067" xr:uid="{00000000-0005-0000-0000-000046230000}"/>
    <cellStyle name="40% - uthevingsfarge 6 92 4" xfId="3786" xr:uid="{00000000-0005-0000-0000-000047230000}"/>
    <cellStyle name="40% - uthevingsfarge 6 92 5" xfId="6249" xr:uid="{00000000-0005-0000-0000-000048230000}"/>
    <cellStyle name="40% - uthevingsfarge 6 92 6" xfId="9067" xr:uid="{00000000-0005-0000-0000-000049230000}"/>
    <cellStyle name="40% - uthevingsfarge 6 93" xfId="2304" xr:uid="{00000000-0005-0000-0000-00004A230000}"/>
    <cellStyle name="40% - uthevingsfarge 6 93 2" xfId="2962" xr:uid="{00000000-0005-0000-0000-00004B230000}"/>
    <cellStyle name="40% - uthevingsfarge 6 93 2 2" xfId="3485" xr:uid="{00000000-0005-0000-0000-00004C230000}"/>
    <cellStyle name="40% - uthevingsfarge 6 93 2 2 2" xfId="7070" xr:uid="{00000000-0005-0000-0000-00004D230000}"/>
    <cellStyle name="40% - uthevingsfarge 6 93 2 3" xfId="3694" xr:uid="{00000000-0005-0000-0000-00004E230000}"/>
    <cellStyle name="40% - uthevingsfarge 6 93 2 4" xfId="6535" xr:uid="{00000000-0005-0000-0000-00004F230000}"/>
    <cellStyle name="40% - uthevingsfarge 6 93 2 5" xfId="9070" xr:uid="{00000000-0005-0000-0000-000050230000}"/>
    <cellStyle name="40% - uthevingsfarge 6 93 3" xfId="3484" xr:uid="{00000000-0005-0000-0000-000051230000}"/>
    <cellStyle name="40% - uthevingsfarge 6 93 3 2" xfId="7069" xr:uid="{00000000-0005-0000-0000-000052230000}"/>
    <cellStyle name="40% - uthevingsfarge 6 93 4" xfId="3785" xr:uid="{00000000-0005-0000-0000-000053230000}"/>
    <cellStyle name="40% - uthevingsfarge 6 93 5" xfId="6250" xr:uid="{00000000-0005-0000-0000-000054230000}"/>
    <cellStyle name="40% - uthevingsfarge 6 93 6" xfId="9069" xr:uid="{00000000-0005-0000-0000-000055230000}"/>
    <cellStyle name="40% - uthevingsfarge 6 94" xfId="2305" xr:uid="{00000000-0005-0000-0000-000056230000}"/>
    <cellStyle name="40% - uthevingsfarge 6 94 2" xfId="2963" xr:uid="{00000000-0005-0000-0000-000057230000}"/>
    <cellStyle name="40% - uthevingsfarge 6 94 2 2" xfId="3487" xr:uid="{00000000-0005-0000-0000-000058230000}"/>
    <cellStyle name="40% - uthevingsfarge 6 94 2 2 2" xfId="7072" xr:uid="{00000000-0005-0000-0000-000059230000}"/>
    <cellStyle name="40% - uthevingsfarge 6 94 2 3" xfId="3693" xr:uid="{00000000-0005-0000-0000-00005A230000}"/>
    <cellStyle name="40% - uthevingsfarge 6 94 2 4" xfId="6536" xr:uid="{00000000-0005-0000-0000-00005B230000}"/>
    <cellStyle name="40% - uthevingsfarge 6 94 2 5" xfId="9072" xr:uid="{00000000-0005-0000-0000-00005C230000}"/>
    <cellStyle name="40% - uthevingsfarge 6 94 3" xfId="3486" xr:uid="{00000000-0005-0000-0000-00005D230000}"/>
    <cellStyle name="40% - uthevingsfarge 6 94 3 2" xfId="7071" xr:uid="{00000000-0005-0000-0000-00005E230000}"/>
    <cellStyle name="40% - uthevingsfarge 6 94 4" xfId="3784" xr:uid="{00000000-0005-0000-0000-00005F230000}"/>
    <cellStyle name="40% - uthevingsfarge 6 94 5" xfId="6251" xr:uid="{00000000-0005-0000-0000-000060230000}"/>
    <cellStyle name="40% - uthevingsfarge 6 94 6" xfId="9071" xr:uid="{00000000-0005-0000-0000-000061230000}"/>
    <cellStyle name="40% - uthevingsfarge 6 95" xfId="2306" xr:uid="{00000000-0005-0000-0000-000062230000}"/>
    <cellStyle name="40% - uthevingsfarge 6 95 2" xfId="2964" xr:uid="{00000000-0005-0000-0000-000063230000}"/>
    <cellStyle name="40% - uthevingsfarge 6 95 2 2" xfId="3489" xr:uid="{00000000-0005-0000-0000-000064230000}"/>
    <cellStyle name="40% - uthevingsfarge 6 95 2 2 2" xfId="7074" xr:uid="{00000000-0005-0000-0000-000065230000}"/>
    <cellStyle name="40% - uthevingsfarge 6 95 2 3" xfId="3692" xr:uid="{00000000-0005-0000-0000-000066230000}"/>
    <cellStyle name="40% - uthevingsfarge 6 95 2 4" xfId="6537" xr:uid="{00000000-0005-0000-0000-000067230000}"/>
    <cellStyle name="40% - uthevingsfarge 6 95 2 5" xfId="9074" xr:uid="{00000000-0005-0000-0000-000068230000}"/>
    <cellStyle name="40% - uthevingsfarge 6 95 3" xfId="3488" xr:uid="{00000000-0005-0000-0000-000069230000}"/>
    <cellStyle name="40% - uthevingsfarge 6 95 3 2" xfId="7073" xr:uid="{00000000-0005-0000-0000-00006A230000}"/>
    <cellStyle name="40% - uthevingsfarge 6 95 4" xfId="3783" xr:uid="{00000000-0005-0000-0000-00006B230000}"/>
    <cellStyle name="40% - uthevingsfarge 6 95 5" xfId="6252" xr:uid="{00000000-0005-0000-0000-00006C230000}"/>
    <cellStyle name="40% - uthevingsfarge 6 95 6" xfId="9073" xr:uid="{00000000-0005-0000-0000-00006D230000}"/>
    <cellStyle name="40% - uthevingsfarge 6 96" xfId="2307" xr:uid="{00000000-0005-0000-0000-00006E230000}"/>
    <cellStyle name="40% - uthevingsfarge 6 96 2" xfId="2965" xr:uid="{00000000-0005-0000-0000-00006F230000}"/>
    <cellStyle name="40% - uthevingsfarge 6 96 2 2" xfId="3491" xr:uid="{00000000-0005-0000-0000-000070230000}"/>
    <cellStyle name="40% - uthevingsfarge 6 96 2 2 2" xfId="7076" xr:uid="{00000000-0005-0000-0000-000071230000}"/>
    <cellStyle name="40% - uthevingsfarge 6 96 2 3" xfId="3954" xr:uid="{00000000-0005-0000-0000-000072230000}"/>
    <cellStyle name="40% - uthevingsfarge 6 96 2 4" xfId="6538" xr:uid="{00000000-0005-0000-0000-000073230000}"/>
    <cellStyle name="40% - uthevingsfarge 6 96 2 5" xfId="9076" xr:uid="{00000000-0005-0000-0000-000074230000}"/>
    <cellStyle name="40% - uthevingsfarge 6 96 3" xfId="3490" xr:uid="{00000000-0005-0000-0000-000075230000}"/>
    <cellStyle name="40% - uthevingsfarge 6 96 3 2" xfId="7075" xr:uid="{00000000-0005-0000-0000-000076230000}"/>
    <cellStyle name="40% - uthevingsfarge 6 96 4" xfId="3782" xr:uid="{00000000-0005-0000-0000-000077230000}"/>
    <cellStyle name="40% - uthevingsfarge 6 96 5" xfId="6253" xr:uid="{00000000-0005-0000-0000-000078230000}"/>
    <cellStyle name="40% - uthevingsfarge 6 96 6" xfId="9075" xr:uid="{00000000-0005-0000-0000-000079230000}"/>
    <cellStyle name="40% - uthevingsfarge 6 97" xfId="2308" xr:uid="{00000000-0005-0000-0000-00007A230000}"/>
    <cellStyle name="40% - uthevingsfarge 6 97 2" xfId="2966" xr:uid="{00000000-0005-0000-0000-00007B230000}"/>
    <cellStyle name="40% - uthevingsfarge 6 97 2 2" xfId="3493" xr:uid="{00000000-0005-0000-0000-00007C230000}"/>
    <cellStyle name="40% - uthevingsfarge 6 97 2 2 2" xfId="7078" xr:uid="{00000000-0005-0000-0000-00007D230000}"/>
    <cellStyle name="40% - uthevingsfarge 6 97 2 3" xfId="3955" xr:uid="{00000000-0005-0000-0000-00007E230000}"/>
    <cellStyle name="40% - uthevingsfarge 6 97 2 4" xfId="6539" xr:uid="{00000000-0005-0000-0000-00007F230000}"/>
    <cellStyle name="40% - uthevingsfarge 6 97 2 5" xfId="9078" xr:uid="{00000000-0005-0000-0000-000080230000}"/>
    <cellStyle name="40% - uthevingsfarge 6 97 3" xfId="3492" xr:uid="{00000000-0005-0000-0000-000081230000}"/>
    <cellStyle name="40% - uthevingsfarge 6 97 3 2" xfId="7077" xr:uid="{00000000-0005-0000-0000-000082230000}"/>
    <cellStyle name="40% - uthevingsfarge 6 97 4" xfId="3781" xr:uid="{00000000-0005-0000-0000-000083230000}"/>
    <cellStyle name="40% - uthevingsfarge 6 97 5" xfId="6254" xr:uid="{00000000-0005-0000-0000-000084230000}"/>
    <cellStyle name="40% - uthevingsfarge 6 97 6" xfId="9077" xr:uid="{00000000-0005-0000-0000-000085230000}"/>
    <cellStyle name="40% - uthevingsfarge 6 98" xfId="2309" xr:uid="{00000000-0005-0000-0000-000086230000}"/>
    <cellStyle name="40% - uthevingsfarge 6 98 2" xfId="2967" xr:uid="{00000000-0005-0000-0000-000087230000}"/>
    <cellStyle name="40% - uthevingsfarge 6 98 2 2" xfId="3495" xr:uid="{00000000-0005-0000-0000-000088230000}"/>
    <cellStyle name="40% - uthevingsfarge 6 98 2 2 2" xfId="7080" xr:uid="{00000000-0005-0000-0000-000089230000}"/>
    <cellStyle name="40% - uthevingsfarge 6 98 2 3" xfId="3909" xr:uid="{00000000-0005-0000-0000-00008A230000}"/>
    <cellStyle name="40% - uthevingsfarge 6 98 2 4" xfId="6540" xr:uid="{00000000-0005-0000-0000-00008B230000}"/>
    <cellStyle name="40% - uthevingsfarge 6 98 2 5" xfId="9080" xr:uid="{00000000-0005-0000-0000-00008C230000}"/>
    <cellStyle name="40% - uthevingsfarge 6 98 3" xfId="3494" xr:uid="{00000000-0005-0000-0000-00008D230000}"/>
    <cellStyle name="40% - uthevingsfarge 6 98 3 2" xfId="7079" xr:uid="{00000000-0005-0000-0000-00008E230000}"/>
    <cellStyle name="40% - uthevingsfarge 6 98 4" xfId="3780" xr:uid="{00000000-0005-0000-0000-00008F230000}"/>
    <cellStyle name="40% - uthevingsfarge 6 98 5" xfId="6255" xr:uid="{00000000-0005-0000-0000-000090230000}"/>
    <cellStyle name="40% - uthevingsfarge 6 98 6" xfId="9079" xr:uid="{00000000-0005-0000-0000-000091230000}"/>
    <cellStyle name="40% - uthevingsfarge 6 99" xfId="2310" xr:uid="{00000000-0005-0000-0000-000092230000}"/>
    <cellStyle name="40% - uthevingsfarge 6 99 2" xfId="2968" xr:uid="{00000000-0005-0000-0000-000093230000}"/>
    <cellStyle name="40% - uthevingsfarge 6 99 2 2" xfId="3497" xr:uid="{00000000-0005-0000-0000-000094230000}"/>
    <cellStyle name="40% - uthevingsfarge 6 99 2 2 2" xfId="7082" xr:uid="{00000000-0005-0000-0000-000095230000}"/>
    <cellStyle name="40% - uthevingsfarge 6 99 2 3" xfId="3691" xr:uid="{00000000-0005-0000-0000-000096230000}"/>
    <cellStyle name="40% - uthevingsfarge 6 99 2 4" xfId="6541" xr:uid="{00000000-0005-0000-0000-000097230000}"/>
    <cellStyle name="40% - uthevingsfarge 6 99 2 5" xfId="9082" xr:uid="{00000000-0005-0000-0000-000098230000}"/>
    <cellStyle name="40% - uthevingsfarge 6 99 3" xfId="3496" xr:uid="{00000000-0005-0000-0000-000099230000}"/>
    <cellStyle name="40% - uthevingsfarge 6 99 3 2" xfId="7081" xr:uid="{00000000-0005-0000-0000-00009A230000}"/>
    <cellStyle name="40% - uthevingsfarge 6 99 4" xfId="3779" xr:uid="{00000000-0005-0000-0000-00009B230000}"/>
    <cellStyle name="40% - uthevingsfarge 6 99 5" xfId="6256" xr:uid="{00000000-0005-0000-0000-00009C230000}"/>
    <cellStyle name="40% - uthevingsfarge 6 99 6" xfId="9081" xr:uid="{00000000-0005-0000-0000-00009D230000}"/>
    <cellStyle name="60 % - uthevingsfarge 1" xfId="11317" xr:uid="{A9EB5E49-F9CB-4905-933F-9EB0BC2233F7}"/>
    <cellStyle name="60 % – uthevingsfarge 1 2" xfId="11016" xr:uid="{00000000-0005-0000-0000-0000DE230000}"/>
    <cellStyle name="60 % - uthevingsfarge 2" xfId="11318" xr:uid="{91DAD08A-56CE-4CDE-BE32-17F2147B2C7C}"/>
    <cellStyle name="60 % – uthevingsfarge 2 2" xfId="11017" xr:uid="{00000000-0005-0000-0000-0000E0230000}"/>
    <cellStyle name="60 % - uthevingsfarge 3" xfId="11319" xr:uid="{5EEDC855-AAD2-4761-AF7B-4E6FABC7AA4D}"/>
    <cellStyle name="60 % – uthevingsfarge 3 2" xfId="11018" xr:uid="{00000000-0005-0000-0000-0000E2230000}"/>
    <cellStyle name="60 % - uthevingsfarge 4" xfId="11320" xr:uid="{ABDB80D3-99F0-44A4-8733-A478C8736149}"/>
    <cellStyle name="60 % – uthevingsfarge 4 2" xfId="11019" xr:uid="{00000000-0005-0000-0000-0000E4230000}"/>
    <cellStyle name="60 % - uthevingsfarge 5" xfId="11321" xr:uid="{10A30FCF-4F20-4F21-9123-D581D8E510A8}"/>
    <cellStyle name="60 % – uthevingsfarge 5 2" xfId="11020" xr:uid="{00000000-0005-0000-0000-0000E6230000}"/>
    <cellStyle name="60 % - uthevingsfarge 6" xfId="11322" xr:uid="{C51AA1B5-D3CF-4C27-992A-B318641C90EB}"/>
    <cellStyle name="60 % – uthevingsfarge 6 2" xfId="11021" xr:uid="{00000000-0005-0000-0000-0000E8230000}"/>
    <cellStyle name="60% - 1. jelölőszín" xfId="4198" xr:uid="{00000000-0005-0000-0000-0000A4230000}"/>
    <cellStyle name="60% - 2. jelölőszín" xfId="4199" xr:uid="{00000000-0005-0000-0000-0000A5230000}"/>
    <cellStyle name="60% - 3. jelölőszín" xfId="4200" xr:uid="{00000000-0005-0000-0000-0000A6230000}"/>
    <cellStyle name="60% - 4. jelölőszín" xfId="4201" xr:uid="{00000000-0005-0000-0000-0000A7230000}"/>
    <cellStyle name="60% - 5. jelölőszín" xfId="4202" xr:uid="{00000000-0005-0000-0000-0000A8230000}"/>
    <cellStyle name="60% - 6. jelölőszín" xfId="4203" xr:uid="{00000000-0005-0000-0000-0000A9230000}"/>
    <cellStyle name="60% - Accent1 2" xfId="10784" xr:uid="{00000000-0005-0000-0000-0000AA230000}"/>
    <cellStyle name="60% - Accent2 2" xfId="10785" xr:uid="{00000000-0005-0000-0000-0000AB230000}"/>
    <cellStyle name="60% - Accent3 2" xfId="10786" xr:uid="{00000000-0005-0000-0000-0000AC230000}"/>
    <cellStyle name="60% - Accent4 2" xfId="10787" xr:uid="{00000000-0005-0000-0000-0000AD230000}"/>
    <cellStyle name="60% - Accent5 2" xfId="10788" xr:uid="{00000000-0005-0000-0000-0000AE230000}"/>
    <cellStyle name="60% - Accent6 2" xfId="10789" xr:uid="{00000000-0005-0000-0000-0000AF230000}"/>
    <cellStyle name="60% - Énfasis1" xfId="4204" xr:uid="{00000000-0005-0000-0000-0000B0230000}"/>
    <cellStyle name="60% - Énfasis2" xfId="4205" xr:uid="{00000000-0005-0000-0000-0000B1230000}"/>
    <cellStyle name="60% - Énfasis3" xfId="4206" xr:uid="{00000000-0005-0000-0000-0000B2230000}"/>
    <cellStyle name="60% - Énfasis4" xfId="4207" xr:uid="{00000000-0005-0000-0000-0000B3230000}"/>
    <cellStyle name="60% - Énfasis5" xfId="4208" xr:uid="{00000000-0005-0000-0000-0000B4230000}"/>
    <cellStyle name="60% - Énfasis6" xfId="4209" xr:uid="{00000000-0005-0000-0000-0000B5230000}"/>
    <cellStyle name="60% - uthevingsfarge 1 2" xfId="73" xr:uid="{00000000-0005-0000-0000-0000B6230000}"/>
    <cellStyle name="60% - uthevingsfarge 1 2 2" xfId="2311" xr:uid="{00000000-0005-0000-0000-0000B7230000}"/>
    <cellStyle name="60% - uthevingsfarge 2 2" xfId="74" xr:uid="{00000000-0005-0000-0000-0000B8230000}"/>
    <cellStyle name="60% - uthevingsfarge 2 2 2" xfId="2312" xr:uid="{00000000-0005-0000-0000-0000B9230000}"/>
    <cellStyle name="60% - uthevingsfarge 3 2" xfId="75" xr:uid="{00000000-0005-0000-0000-0000BA230000}"/>
    <cellStyle name="60% - uthevingsfarge 3 2 2" xfId="2313" xr:uid="{00000000-0005-0000-0000-0000BB230000}"/>
    <cellStyle name="60% - uthevingsfarge 4 2" xfId="76" xr:uid="{00000000-0005-0000-0000-0000BC230000}"/>
    <cellStyle name="60% - uthevingsfarge 4 2 2" xfId="2314" xr:uid="{00000000-0005-0000-0000-0000BD230000}"/>
    <cellStyle name="60% - uthevingsfarge 5 2" xfId="77" xr:uid="{00000000-0005-0000-0000-0000BE230000}"/>
    <cellStyle name="60% - uthevingsfarge 5 2 2" xfId="2315" xr:uid="{00000000-0005-0000-0000-0000BF230000}"/>
    <cellStyle name="60% - uthevingsfarge 6 2" xfId="78" xr:uid="{00000000-0005-0000-0000-0000C0230000}"/>
    <cellStyle name="60% - uthevingsfarge 6 2 2" xfId="2316" xr:uid="{00000000-0005-0000-0000-0000C1230000}"/>
    <cellStyle name="Accent1" xfId="47" xr:uid="{00000000-0005-0000-0000-0000C2230000}"/>
    <cellStyle name="Accent1 2" xfId="10790" xr:uid="{00000000-0005-0000-0000-0000C3230000}"/>
    <cellStyle name="Accent2" xfId="48" xr:uid="{00000000-0005-0000-0000-0000C4230000}"/>
    <cellStyle name="Accent2 2" xfId="10791" xr:uid="{00000000-0005-0000-0000-0000C5230000}"/>
    <cellStyle name="Accent3" xfId="49" xr:uid="{00000000-0005-0000-0000-0000C6230000}"/>
    <cellStyle name="Accent3 2" xfId="10792" xr:uid="{00000000-0005-0000-0000-0000C7230000}"/>
    <cellStyle name="Accent4" xfId="50" xr:uid="{00000000-0005-0000-0000-0000C8230000}"/>
    <cellStyle name="Accent4 2" xfId="10793" xr:uid="{00000000-0005-0000-0000-0000C9230000}"/>
    <cellStyle name="Accent5" xfId="51" xr:uid="{00000000-0005-0000-0000-0000CA230000}"/>
    <cellStyle name="Accent5 2" xfId="10794" xr:uid="{00000000-0005-0000-0000-0000CB230000}"/>
    <cellStyle name="Accent6" xfId="52" xr:uid="{00000000-0005-0000-0000-0000CC230000}"/>
    <cellStyle name="Accent6 2" xfId="10795" xr:uid="{00000000-0005-0000-0000-0000CD230000}"/>
    <cellStyle name="Bad" xfId="41" xr:uid="{00000000-0005-0000-0000-0000CE230000}"/>
    <cellStyle name="Bad 2" xfId="10796" xr:uid="{00000000-0005-0000-0000-0000CF230000}"/>
    <cellStyle name="Beregning" xfId="19" builtinId="22" customBuiltin="1"/>
    <cellStyle name="Beregning 2" xfId="79" xr:uid="{00000000-0005-0000-0000-0000D1230000}"/>
    <cellStyle name="Beregning 2 2" xfId="2317" xr:uid="{00000000-0005-0000-0000-0000D2230000}"/>
    <cellStyle name="Beregning 2_Balanse" xfId="11247" xr:uid="{00000000-0005-0000-0000-0000D3230000}"/>
    <cellStyle name="Bevitel" xfId="4210" xr:uid="{00000000-0005-0000-0000-0000D4230000}"/>
    <cellStyle name="Bevitel 2" xfId="9173" xr:uid="{00000000-0005-0000-0000-0000D5230000}"/>
    <cellStyle name="Bevitel 2 2" xfId="10949" xr:uid="{00000000-0005-0000-0000-0000D6230000}"/>
    <cellStyle name="Bevitel 2 3" xfId="10980" xr:uid="{00000000-0005-0000-0000-0000D7230000}"/>
    <cellStyle name="Bevitel 2 4" xfId="10892" xr:uid="{00000000-0005-0000-0000-0000D8230000}"/>
    <cellStyle name="Bevitel 2 5" xfId="10911" xr:uid="{00000000-0005-0000-0000-0000D9230000}"/>
    <cellStyle name="Bevitel 2 6" xfId="10849" xr:uid="{00000000-0005-0000-0000-0000DA230000}"/>
    <cellStyle name="Bevitel 3" xfId="10905" xr:uid="{00000000-0005-0000-0000-0000DB230000}"/>
    <cellStyle name="Bevitel 4" xfId="10957" xr:uid="{00000000-0005-0000-0000-0000DC230000}"/>
    <cellStyle name="Bevitel 5" xfId="10981" xr:uid="{00000000-0005-0000-0000-0000DD230000}"/>
    <cellStyle name="Bevitel 6" xfId="10942" xr:uid="{00000000-0005-0000-0000-0000DE230000}"/>
    <cellStyle name="Bevitel 7" xfId="10840" xr:uid="{00000000-0005-0000-0000-0000DF230000}"/>
    <cellStyle name="Buena" xfId="4211" xr:uid="{00000000-0005-0000-0000-0000E0230000}"/>
    <cellStyle name="Calculation 2" xfId="9174" xr:uid="{00000000-0005-0000-0000-0000E1230000}"/>
    <cellStyle name="Calculation 2 2" xfId="10916" xr:uid="{00000000-0005-0000-0000-0000E2230000}"/>
    <cellStyle name="Calculation 2 3" xfId="10972" xr:uid="{00000000-0005-0000-0000-0000E3230000}"/>
    <cellStyle name="Calculation 2 4" xfId="10985" xr:uid="{00000000-0005-0000-0000-0000E4230000}"/>
    <cellStyle name="Calculation 2 5" xfId="10932" xr:uid="{00000000-0005-0000-0000-0000E5230000}"/>
    <cellStyle name="Calculation 2 6" xfId="10850" xr:uid="{00000000-0005-0000-0000-0000E6230000}"/>
    <cellStyle name="Cálculo" xfId="4212" xr:uid="{00000000-0005-0000-0000-0000E7230000}"/>
    <cellStyle name="Cálculo 2" xfId="9175" xr:uid="{00000000-0005-0000-0000-0000E8230000}"/>
    <cellStyle name="Cálculo 2 2" xfId="10913" xr:uid="{00000000-0005-0000-0000-0000E9230000}"/>
    <cellStyle name="Cálculo 2 3" xfId="10986" xr:uid="{00000000-0005-0000-0000-0000EA230000}"/>
    <cellStyle name="Cálculo 2 4" xfId="10912" xr:uid="{00000000-0005-0000-0000-0000EB230000}"/>
    <cellStyle name="Cálculo 2 5" xfId="10901" xr:uid="{00000000-0005-0000-0000-0000EC230000}"/>
    <cellStyle name="Cálculo 2 6" xfId="10851" xr:uid="{00000000-0005-0000-0000-0000ED230000}"/>
    <cellStyle name="Cálculo 3" xfId="10960" xr:uid="{00000000-0005-0000-0000-0000EE230000}"/>
    <cellStyle name="Cálculo 4" xfId="10898" xr:uid="{00000000-0005-0000-0000-0000EF230000}"/>
    <cellStyle name="Cálculo 5" xfId="10923" xr:uid="{00000000-0005-0000-0000-0000F0230000}"/>
    <cellStyle name="Cálculo 6" xfId="10939" xr:uid="{00000000-0005-0000-0000-0000F1230000}"/>
    <cellStyle name="Cálculo 7" xfId="10841" xr:uid="{00000000-0005-0000-0000-0000F2230000}"/>
    <cellStyle name="Celda de comprobación" xfId="4213" xr:uid="{00000000-0005-0000-0000-0000F3230000}"/>
    <cellStyle name="Celda vinculada" xfId="4214" xr:uid="{00000000-0005-0000-0000-0000F4230000}"/>
    <cellStyle name="Check Cell" xfId="44" xr:uid="{00000000-0005-0000-0000-0000F5230000}"/>
    <cellStyle name="Check Cell 2" xfId="10797" xr:uid="{00000000-0005-0000-0000-0000F6230000}"/>
    <cellStyle name="Cím" xfId="4215" xr:uid="{00000000-0005-0000-0000-0000F7230000}"/>
    <cellStyle name="Címsor 1" xfId="4216" xr:uid="{00000000-0005-0000-0000-0000F8230000}"/>
    <cellStyle name="Címsor 2" xfId="4217" xr:uid="{00000000-0005-0000-0000-0000F9230000}"/>
    <cellStyle name="Címsor 3" xfId="4218" xr:uid="{00000000-0005-0000-0000-0000FA230000}"/>
    <cellStyle name="Címsor 4" xfId="4219" xr:uid="{00000000-0005-0000-0000-0000FB230000}"/>
    <cellStyle name="Comma 2" xfId="9" xr:uid="{00000000-0005-0000-0000-000000000000}"/>
    <cellStyle name="Comma 2 10" xfId="11023" xr:uid="{00000000-0005-0000-0000-0000FC230000}"/>
    <cellStyle name="Comma 2 2" xfId="11024" xr:uid="{00000000-0005-0000-0000-0000FD230000}"/>
    <cellStyle name="Comma 2 2 2" xfId="11025" xr:uid="{00000000-0005-0000-0000-0000FE230000}"/>
    <cellStyle name="Comma 2 2 2 2" xfId="11026" xr:uid="{00000000-0005-0000-0000-0000FF230000}"/>
    <cellStyle name="Comma 2 2 3" xfId="11027" xr:uid="{00000000-0005-0000-0000-000000240000}"/>
    <cellStyle name="Comma 2 2 3 2" xfId="11028" xr:uid="{00000000-0005-0000-0000-000001240000}"/>
    <cellStyle name="Comma 2 2 4" xfId="11029" xr:uid="{00000000-0005-0000-0000-000002240000}"/>
    <cellStyle name="Comma 2 2 5" xfId="11030" xr:uid="{00000000-0005-0000-0000-000003240000}"/>
    <cellStyle name="Comma 2 3" xfId="11031" xr:uid="{00000000-0005-0000-0000-000004240000}"/>
    <cellStyle name="Comma 2 3 2" xfId="11032" xr:uid="{00000000-0005-0000-0000-000005240000}"/>
    <cellStyle name="Comma 2 3 2 2" xfId="11033" xr:uid="{00000000-0005-0000-0000-000006240000}"/>
    <cellStyle name="Comma 2 3 3" xfId="11034" xr:uid="{00000000-0005-0000-0000-000007240000}"/>
    <cellStyle name="Comma 2 3 3 2" xfId="11035" xr:uid="{00000000-0005-0000-0000-000008240000}"/>
    <cellStyle name="Comma 2 3 4" xfId="11036" xr:uid="{00000000-0005-0000-0000-000009240000}"/>
    <cellStyle name="Comma 2 3 5" xfId="11037" xr:uid="{00000000-0005-0000-0000-00000A240000}"/>
    <cellStyle name="Comma 2 4" xfId="11038" xr:uid="{00000000-0005-0000-0000-00000B240000}"/>
    <cellStyle name="Comma 2 4 2" xfId="11039" xr:uid="{00000000-0005-0000-0000-00000C240000}"/>
    <cellStyle name="Comma 2 4 2 2" xfId="11040" xr:uid="{00000000-0005-0000-0000-00000D240000}"/>
    <cellStyle name="Comma 2 4 3" xfId="11041" xr:uid="{00000000-0005-0000-0000-00000E240000}"/>
    <cellStyle name="Comma 2 4 3 2" xfId="11042" xr:uid="{00000000-0005-0000-0000-00000F240000}"/>
    <cellStyle name="Comma 2 4 4" xfId="11043" xr:uid="{00000000-0005-0000-0000-000010240000}"/>
    <cellStyle name="Comma 2 4 5" xfId="11044" xr:uid="{00000000-0005-0000-0000-000011240000}"/>
    <cellStyle name="Comma 2 5" xfId="11045" xr:uid="{00000000-0005-0000-0000-000012240000}"/>
    <cellStyle name="Comma 2 5 2" xfId="11046" xr:uid="{00000000-0005-0000-0000-000013240000}"/>
    <cellStyle name="Comma 2 6" xfId="11047" xr:uid="{00000000-0005-0000-0000-000014240000}"/>
    <cellStyle name="Comma 2 6 2" xfId="11048" xr:uid="{00000000-0005-0000-0000-000015240000}"/>
    <cellStyle name="Comma 2 7" xfId="11049" xr:uid="{00000000-0005-0000-0000-000016240000}"/>
    <cellStyle name="Comma 2 8" xfId="11050" xr:uid="{00000000-0005-0000-0000-000017240000}"/>
    <cellStyle name="Comma 2 9" xfId="11051" xr:uid="{00000000-0005-0000-0000-000018240000}"/>
    <cellStyle name="Comma 3" xfId="11052" xr:uid="{00000000-0005-0000-0000-000019240000}"/>
    <cellStyle name="Comma 3 2" xfId="11053" xr:uid="{00000000-0005-0000-0000-00001A240000}"/>
    <cellStyle name="Comma 3 2 2" xfId="11054" xr:uid="{00000000-0005-0000-0000-00001B240000}"/>
    <cellStyle name="Comma 3 2 2 2" xfId="11055" xr:uid="{00000000-0005-0000-0000-00001C240000}"/>
    <cellStyle name="Comma 3 2 3" xfId="11056" xr:uid="{00000000-0005-0000-0000-00001D240000}"/>
    <cellStyle name="Comma 3 2 3 2" xfId="11057" xr:uid="{00000000-0005-0000-0000-00001E240000}"/>
    <cellStyle name="Comma 3 2 4" xfId="11058" xr:uid="{00000000-0005-0000-0000-00001F240000}"/>
    <cellStyle name="Comma 3 2 5" xfId="11059" xr:uid="{00000000-0005-0000-0000-000020240000}"/>
    <cellStyle name="Comma 3 3" xfId="11060" xr:uid="{00000000-0005-0000-0000-000021240000}"/>
    <cellStyle name="Comma 3 3 2" xfId="11061" xr:uid="{00000000-0005-0000-0000-000022240000}"/>
    <cellStyle name="Comma 3 3 2 2" xfId="11062" xr:uid="{00000000-0005-0000-0000-000023240000}"/>
    <cellStyle name="Comma 3 3 3" xfId="11063" xr:uid="{00000000-0005-0000-0000-000024240000}"/>
    <cellStyle name="Comma 3 3 3 2" xfId="11064" xr:uid="{00000000-0005-0000-0000-000025240000}"/>
    <cellStyle name="Comma 3 3 4" xfId="11065" xr:uid="{00000000-0005-0000-0000-000026240000}"/>
    <cellStyle name="Comma 3 3 5" xfId="11066" xr:uid="{00000000-0005-0000-0000-000027240000}"/>
    <cellStyle name="Comma 3 4" xfId="11067" xr:uid="{00000000-0005-0000-0000-000028240000}"/>
    <cellStyle name="Comma 3 4 2" xfId="11068" xr:uid="{00000000-0005-0000-0000-000029240000}"/>
    <cellStyle name="Comma 3 4 2 2" xfId="11069" xr:uid="{00000000-0005-0000-0000-00002A240000}"/>
    <cellStyle name="Comma 3 4 3" xfId="11070" xr:uid="{00000000-0005-0000-0000-00002B240000}"/>
    <cellStyle name="Comma 3 4 3 2" xfId="11071" xr:uid="{00000000-0005-0000-0000-00002C240000}"/>
    <cellStyle name="Comma 3 4 4" xfId="11072" xr:uid="{00000000-0005-0000-0000-00002D240000}"/>
    <cellStyle name="Comma 3 4 5" xfId="11073" xr:uid="{00000000-0005-0000-0000-00002E240000}"/>
    <cellStyle name="Comma 3 5" xfId="11074" xr:uid="{00000000-0005-0000-0000-00002F240000}"/>
    <cellStyle name="Comma 3 5 2" xfId="11075" xr:uid="{00000000-0005-0000-0000-000030240000}"/>
    <cellStyle name="Comma 3 6" xfId="11076" xr:uid="{00000000-0005-0000-0000-000031240000}"/>
    <cellStyle name="Comma 3 6 2" xfId="11077" xr:uid="{00000000-0005-0000-0000-000032240000}"/>
    <cellStyle name="Comma 3 7" xfId="11078" xr:uid="{00000000-0005-0000-0000-000033240000}"/>
    <cellStyle name="Comma 3 8" xfId="11079" xr:uid="{00000000-0005-0000-0000-000034240000}"/>
    <cellStyle name="Comma 4" xfId="11080" xr:uid="{00000000-0005-0000-0000-000035240000}"/>
    <cellStyle name="Comma 4 2" xfId="11081" xr:uid="{00000000-0005-0000-0000-000036240000}"/>
    <cellStyle name="Comma 4 2 2" xfId="11082" xr:uid="{00000000-0005-0000-0000-000037240000}"/>
    <cellStyle name="Comma 4 3" xfId="11083" xr:uid="{00000000-0005-0000-0000-000038240000}"/>
    <cellStyle name="Comma 4 3 2" xfId="11084" xr:uid="{00000000-0005-0000-0000-000039240000}"/>
    <cellStyle name="Comma 4 4" xfId="11085" xr:uid="{00000000-0005-0000-0000-00003A240000}"/>
    <cellStyle name="Comma 4 5" xfId="11086" xr:uid="{00000000-0005-0000-0000-00003B240000}"/>
    <cellStyle name="Comma 5" xfId="11087" xr:uid="{00000000-0005-0000-0000-00003C240000}"/>
    <cellStyle name="Comma 5 2" xfId="11088" xr:uid="{00000000-0005-0000-0000-00003D240000}"/>
    <cellStyle name="Comma 5 2 2" xfId="11089" xr:uid="{00000000-0005-0000-0000-00003E240000}"/>
    <cellStyle name="Comma 5 3" xfId="11090" xr:uid="{00000000-0005-0000-0000-00003F240000}"/>
    <cellStyle name="Comma 5 3 2" xfId="11091" xr:uid="{00000000-0005-0000-0000-000040240000}"/>
    <cellStyle name="Comma 5 4" xfId="11092" xr:uid="{00000000-0005-0000-0000-000041240000}"/>
    <cellStyle name="Comma 5 5" xfId="11093" xr:uid="{00000000-0005-0000-0000-000042240000}"/>
    <cellStyle name="Dårlig 2" xfId="80" xr:uid="{00000000-0005-0000-0000-000043240000}"/>
    <cellStyle name="Dårlig 2 2" xfId="2318" xr:uid="{00000000-0005-0000-0000-000044240000}"/>
    <cellStyle name="Dårlig 2_Balanse" xfId="11248" xr:uid="{00000000-0005-0000-0000-000045240000}"/>
    <cellStyle name="Ellenőrzőcella" xfId="4220" xr:uid="{00000000-0005-0000-0000-000046240000}"/>
    <cellStyle name="Encabezado 4" xfId="4221" xr:uid="{00000000-0005-0000-0000-000047240000}"/>
    <cellStyle name="Énfasis1" xfId="4222" xr:uid="{00000000-0005-0000-0000-000048240000}"/>
    <cellStyle name="Énfasis2" xfId="4223" xr:uid="{00000000-0005-0000-0000-000049240000}"/>
    <cellStyle name="Énfasis3" xfId="4224" xr:uid="{00000000-0005-0000-0000-00004A240000}"/>
    <cellStyle name="Énfasis4" xfId="4225" xr:uid="{00000000-0005-0000-0000-00004B240000}"/>
    <cellStyle name="Énfasis5" xfId="4226" xr:uid="{00000000-0005-0000-0000-00004C240000}"/>
    <cellStyle name="Énfasis6" xfId="4227" xr:uid="{00000000-0005-0000-0000-00004D240000}"/>
    <cellStyle name="Entrada" xfId="4228" xr:uid="{00000000-0005-0000-0000-00004E240000}"/>
    <cellStyle name="Entrada 2" xfId="9176" xr:uid="{00000000-0005-0000-0000-00004F240000}"/>
    <cellStyle name="Entrada 2 2" xfId="10895" xr:uid="{00000000-0005-0000-0000-000050240000}"/>
    <cellStyle name="Entrada 2 3" xfId="10925" xr:uid="{00000000-0005-0000-0000-000051240000}"/>
    <cellStyle name="Entrada 2 4" xfId="10952" xr:uid="{00000000-0005-0000-0000-000052240000}"/>
    <cellStyle name="Entrada 2 5" xfId="10931" xr:uid="{00000000-0005-0000-0000-000053240000}"/>
    <cellStyle name="Entrada 2 6" xfId="10852" xr:uid="{00000000-0005-0000-0000-000054240000}"/>
    <cellStyle name="Entrada 3" xfId="10959" xr:uid="{00000000-0005-0000-0000-000055240000}"/>
    <cellStyle name="Entrada 4" xfId="10938" xr:uid="{00000000-0005-0000-0000-000056240000}"/>
    <cellStyle name="Entrada 5" xfId="10992" xr:uid="{00000000-0005-0000-0000-000057240000}"/>
    <cellStyle name="Entrada 6" xfId="10950" xr:uid="{00000000-0005-0000-0000-000058240000}"/>
    <cellStyle name="Entrada 7" xfId="10842" xr:uid="{00000000-0005-0000-0000-000059240000}"/>
    <cellStyle name="Explanatory Text" xfId="45" xr:uid="{00000000-0005-0000-0000-00005A240000}"/>
    <cellStyle name="Explanatory Text 2" xfId="9265" xr:uid="{00000000-0005-0000-0000-00005B240000}"/>
    <cellStyle name="EY%colcalc" xfId="81" xr:uid="{00000000-0005-0000-0000-00005C240000}"/>
    <cellStyle name="EY%input" xfId="82" xr:uid="{00000000-0005-0000-0000-00005D240000}"/>
    <cellStyle name="EY%rowcalc" xfId="83" xr:uid="{00000000-0005-0000-0000-00005E240000}"/>
    <cellStyle name="EY0dp" xfId="57" xr:uid="{00000000-0005-0000-0000-00005F240000}"/>
    <cellStyle name="EY1dp" xfId="84" xr:uid="{00000000-0005-0000-0000-000060240000}"/>
    <cellStyle name="EY2dp" xfId="85" xr:uid="{00000000-0005-0000-0000-000061240000}"/>
    <cellStyle name="EY3dp" xfId="86" xr:uid="{00000000-0005-0000-0000-000062240000}"/>
    <cellStyle name="EYColumnHeading" xfId="55" xr:uid="{00000000-0005-0000-0000-000063240000}"/>
    <cellStyle name="EYHeading1" xfId="87" xr:uid="{00000000-0005-0000-0000-000064240000}"/>
    <cellStyle name="EYheading2" xfId="88" xr:uid="{00000000-0005-0000-0000-000065240000}"/>
    <cellStyle name="EYheading3" xfId="89" xr:uid="{00000000-0005-0000-0000-000066240000}"/>
    <cellStyle name="EYnumber" xfId="54" xr:uid="{00000000-0005-0000-0000-000067240000}"/>
    <cellStyle name="EYnumber 2" xfId="9194" xr:uid="{00000000-0005-0000-0000-000068240000}"/>
    <cellStyle name="EYnumber 2 2" xfId="10739" xr:uid="{00000000-0005-0000-0000-000069240000}"/>
    <cellStyle name="EYnumber 2 2 2" xfId="10876" xr:uid="{00000000-0005-0000-0000-00006A240000}"/>
    <cellStyle name="EYnumber 2 2 3" xfId="10999" xr:uid="{00000000-0005-0000-0000-00006B240000}"/>
    <cellStyle name="EYnumber 2 3" xfId="10861" xr:uid="{00000000-0005-0000-0000-00006C240000}"/>
    <cellStyle name="EYnumber 2 4" xfId="10973" xr:uid="{00000000-0005-0000-0000-00006D240000}"/>
    <cellStyle name="EYnumber 2 5" xfId="10834" xr:uid="{00000000-0005-0000-0000-00006E240000}"/>
    <cellStyle name="EYnumber 3" xfId="10734" xr:uid="{00000000-0005-0000-0000-00006F240000}"/>
    <cellStyle name="EYnumber 3 2" xfId="10996" xr:uid="{00000000-0005-0000-0000-000070240000}"/>
    <cellStyle name="EYnumber 3 3" xfId="10873" xr:uid="{00000000-0005-0000-0000-000071240000}"/>
    <cellStyle name="EYnumber 4" xfId="10836" xr:uid="{00000000-0005-0000-0000-000072240000}"/>
    <cellStyle name="EYSheetHeader1" xfId="56" xr:uid="{00000000-0005-0000-0000-000073240000}"/>
    <cellStyle name="EYtext" xfId="53" xr:uid="{00000000-0005-0000-0000-000074240000}"/>
    <cellStyle name="Figyelmeztetés" xfId="4229" xr:uid="{00000000-0005-0000-0000-000075240000}"/>
    <cellStyle name="Followed Hyperlink" xfId="10098" xr:uid="{00000000-0005-0000-0000-000076240000}"/>
    <cellStyle name="Forklarende tekst 2" xfId="90" xr:uid="{00000000-0005-0000-0000-000077240000}"/>
    <cellStyle name="Forklarende tekst 2 2" xfId="2319" xr:uid="{00000000-0005-0000-0000-000078240000}"/>
    <cellStyle name="Forklarende tekst 2_Balanse" xfId="11249" xr:uid="{00000000-0005-0000-0000-000079240000}"/>
    <cellStyle name="God" xfId="17" builtinId="26" customBuiltin="1"/>
    <cellStyle name="God 2" xfId="91" xr:uid="{00000000-0005-0000-0000-00007B240000}"/>
    <cellStyle name="God 2 2" xfId="2320" xr:uid="{00000000-0005-0000-0000-00007C240000}"/>
    <cellStyle name="God 2_Balanse" xfId="11250" xr:uid="{00000000-0005-0000-0000-00007D240000}"/>
    <cellStyle name="Good 2" xfId="10798" xr:uid="{00000000-0005-0000-0000-00007E240000}"/>
    <cellStyle name="greyed" xfId="10799" xr:uid="{00000000-0005-0000-0000-00007F240000}"/>
    <cellStyle name="Heading 1" xfId="37" xr:uid="{00000000-0005-0000-0000-000080240000}"/>
    <cellStyle name="Heading 1 2" xfId="10800" xr:uid="{00000000-0005-0000-0000-000081240000}"/>
    <cellStyle name="Heading 2" xfId="38" xr:uid="{00000000-0005-0000-0000-000082240000}"/>
    <cellStyle name="Heading 2 2" xfId="10801" xr:uid="{00000000-0005-0000-0000-000083240000}"/>
    <cellStyle name="Heading 3" xfId="39" xr:uid="{00000000-0005-0000-0000-000084240000}"/>
    <cellStyle name="Heading 3 2" xfId="10802" xr:uid="{00000000-0005-0000-0000-000085240000}"/>
    <cellStyle name="Heading 4" xfId="40" xr:uid="{00000000-0005-0000-0000-000086240000}"/>
    <cellStyle name="Heading 4 2" xfId="10803" xr:uid="{00000000-0005-0000-0000-000087240000}"/>
    <cellStyle name="highlightExposure" xfId="10804" xr:uid="{00000000-0005-0000-0000-000088240000}"/>
    <cellStyle name="highlightText" xfId="10805" xr:uid="{00000000-0005-0000-0000-000089240000}"/>
    <cellStyle name="Hipervínculo 2" xfId="4230" xr:uid="{00000000-0005-0000-0000-00008A240000}"/>
    <cellStyle name="Hivatkozott cella" xfId="4231" xr:uid="{00000000-0005-0000-0000-00008B240000}"/>
    <cellStyle name="Hyperkobling" xfId="10097" builtinId="8"/>
    <cellStyle name="Hyperkobling 2" xfId="4272" xr:uid="{00000000-0005-0000-0000-00008C240000}"/>
    <cellStyle name="Hyperkobling 3" xfId="4282" xr:uid="{00000000-0005-0000-0000-00008D240000}"/>
    <cellStyle name="Hyperkobling 4" xfId="10482" xr:uid="{00000000-0005-0000-0000-00008E240000}"/>
    <cellStyle name="Hyperlink 2" xfId="4232" xr:uid="{00000000-0005-0000-0000-000090240000}"/>
    <cellStyle name="Hyperlink 3" xfId="10806" xr:uid="{00000000-0005-0000-0000-000091240000}"/>
    <cellStyle name="Hyperlink 3 2" xfId="10807" xr:uid="{00000000-0005-0000-0000-000092240000}"/>
    <cellStyle name="Incorrecto" xfId="4233" xr:uid="{00000000-0005-0000-0000-000094240000}"/>
    <cellStyle name="Inndata" xfId="18" builtinId="20" customBuiltin="1"/>
    <cellStyle name="Inndata 2" xfId="92" xr:uid="{00000000-0005-0000-0000-000096240000}"/>
    <cellStyle name="Inndata 2 2" xfId="2321" xr:uid="{00000000-0005-0000-0000-000097240000}"/>
    <cellStyle name="Inndata 2_Balanse" xfId="11251" xr:uid="{00000000-0005-0000-0000-000098240000}"/>
    <cellStyle name="Input 2" xfId="9177" xr:uid="{00000000-0005-0000-0000-000099240000}"/>
    <cellStyle name="Input 2 2" xfId="10967" xr:uid="{00000000-0005-0000-0000-00009A240000}"/>
    <cellStyle name="Input 2 3" xfId="10971" xr:uid="{00000000-0005-0000-0000-00009B240000}"/>
    <cellStyle name="Input 2 4" xfId="10989" xr:uid="{00000000-0005-0000-0000-00009C240000}"/>
    <cellStyle name="Input 2 5" xfId="10920" xr:uid="{00000000-0005-0000-0000-00009D240000}"/>
    <cellStyle name="Input 2 6" xfId="10853" xr:uid="{00000000-0005-0000-0000-00009E240000}"/>
    <cellStyle name="inputExposure" xfId="10808" xr:uid="{00000000-0005-0000-0000-00009F240000}"/>
    <cellStyle name="Jegyzet" xfId="4234" xr:uid="{00000000-0005-0000-0000-0000A0240000}"/>
    <cellStyle name="Jegyzet 2" xfId="9178" xr:uid="{00000000-0005-0000-0000-0000A1240000}"/>
    <cellStyle name="Jegyzet 2 2" xfId="10945" xr:uid="{00000000-0005-0000-0000-0000A2240000}"/>
    <cellStyle name="Jegyzet 2 3" xfId="10955" xr:uid="{00000000-0005-0000-0000-0000A3240000}"/>
    <cellStyle name="Jegyzet 2 4" xfId="10953" xr:uid="{00000000-0005-0000-0000-0000A4240000}"/>
    <cellStyle name="Jegyzet 2 5" xfId="10958" xr:uid="{00000000-0005-0000-0000-0000A5240000}"/>
    <cellStyle name="Jegyzet 2 6" xfId="10854" xr:uid="{00000000-0005-0000-0000-0000A6240000}"/>
    <cellStyle name="Jegyzet 3" xfId="10904" xr:uid="{00000000-0005-0000-0000-0000A7240000}"/>
    <cellStyle name="Jegyzet 4" xfId="10900" xr:uid="{00000000-0005-0000-0000-0000A8240000}"/>
    <cellStyle name="Jegyzet 5" xfId="10976" xr:uid="{00000000-0005-0000-0000-0000A9240000}"/>
    <cellStyle name="Jegyzet 6" xfId="10909" xr:uid="{00000000-0005-0000-0000-0000AA240000}"/>
    <cellStyle name="Jegyzet 7" xfId="10843" xr:uid="{00000000-0005-0000-0000-0000AB240000}"/>
    <cellStyle name="Jelölőszín (1)" xfId="4235" xr:uid="{00000000-0005-0000-0000-0000AC240000}"/>
    <cellStyle name="Jelölőszín (2)" xfId="4236" xr:uid="{00000000-0005-0000-0000-0000AD240000}"/>
    <cellStyle name="Jelölőszín (3)" xfId="4237" xr:uid="{00000000-0005-0000-0000-0000AE240000}"/>
    <cellStyle name="Jelölőszín (4)" xfId="4238" xr:uid="{00000000-0005-0000-0000-0000AF240000}"/>
    <cellStyle name="Jelölőszín (5)" xfId="4239" xr:uid="{00000000-0005-0000-0000-0000B0240000}"/>
    <cellStyle name="Jelölőszín (6)" xfId="4240" xr:uid="{00000000-0005-0000-0000-0000B1240000}"/>
    <cellStyle name="Jó" xfId="4241" xr:uid="{00000000-0005-0000-0000-0000B2240000}"/>
    <cellStyle name="K AVR." xfId="10575" xr:uid="{00000000-0005-0000-0000-0000B3240000}"/>
    <cellStyle name="K AVR. 2" xfId="10893" xr:uid="{00000000-0005-0000-0000-0000B4240000}"/>
    <cellStyle name="K AVR. 3" xfId="10954" xr:uid="{00000000-0005-0000-0000-0000B5240000}"/>
    <cellStyle name="K AVR. 4" xfId="10933" xr:uid="{00000000-0005-0000-0000-0000B6240000}"/>
    <cellStyle name="K AVR. 5" xfId="10961" xr:uid="{00000000-0005-0000-0000-0000B7240000}"/>
    <cellStyle name="K AVR. 6" xfId="10870" xr:uid="{00000000-0005-0000-0000-0000B8240000}"/>
    <cellStyle name="Kimenet" xfId="4242" xr:uid="{00000000-0005-0000-0000-0000B9240000}"/>
    <cellStyle name="Kimenet 2" xfId="9179" xr:uid="{00000000-0005-0000-0000-0000BA240000}"/>
    <cellStyle name="Kimenet 2 2" xfId="10927" xr:uid="{00000000-0005-0000-0000-0000BB240000}"/>
    <cellStyle name="Kimenet 2 3" xfId="10947" xr:uid="{00000000-0005-0000-0000-0000BC240000}"/>
    <cellStyle name="Kimenet 2 4" xfId="10917" xr:uid="{00000000-0005-0000-0000-0000BD240000}"/>
    <cellStyle name="Kimenet 2 5" xfId="10934" xr:uid="{00000000-0005-0000-0000-0000BE240000}"/>
    <cellStyle name="Kimenet 2 6" xfId="10855" xr:uid="{00000000-0005-0000-0000-0000BF240000}"/>
    <cellStyle name="Kimenet 3" xfId="10903" xr:uid="{00000000-0005-0000-0000-0000C0240000}"/>
    <cellStyle name="Kimenet 4" xfId="10940" xr:uid="{00000000-0005-0000-0000-0000C1240000}"/>
    <cellStyle name="Kimenet 5" xfId="10983" xr:uid="{00000000-0005-0000-0000-0000C2240000}"/>
    <cellStyle name="Kimenet 6" xfId="10982" xr:uid="{00000000-0005-0000-0000-0000C3240000}"/>
    <cellStyle name="Kimenet 7" xfId="10844" xr:uid="{00000000-0005-0000-0000-0000C4240000}"/>
    <cellStyle name="Koblet celle" xfId="20" builtinId="24" customBuiltin="1"/>
    <cellStyle name="Koblet celle 2" xfId="93" xr:uid="{00000000-0005-0000-0000-0000C6240000}"/>
    <cellStyle name="Koblet celle 2 2" xfId="2322" xr:uid="{00000000-0005-0000-0000-0000C7240000}"/>
    <cellStyle name="Koblet celle 2_Balanse" xfId="11252" xr:uid="{00000000-0005-0000-0000-0000C8240000}"/>
    <cellStyle name="Komma" xfId="1" builtinId="3"/>
    <cellStyle name="Komma 2" xfId="4000" xr:uid="{00000000-0005-0000-0000-0000CA240000}"/>
    <cellStyle name="Komma 2 2" xfId="10076" xr:uid="{00000000-0005-0000-0000-0000CB240000}"/>
    <cellStyle name="Komma 2 2 2" xfId="11022" xr:uid="{00000000-0005-0000-0000-0000CC240000}"/>
    <cellStyle name="Komma 2 3" xfId="10839" xr:uid="{00000000-0005-0000-0000-0000CD240000}"/>
    <cellStyle name="Komma 2 4" xfId="10835" xr:uid="{00000000-0005-0000-0000-0000CE240000}"/>
    <cellStyle name="Komma 2 5" xfId="11323" xr:uid="{B7251DD4-CEBA-4EB9-ABB8-63B747563BB0}"/>
    <cellStyle name="Komma 3" xfId="9185" xr:uid="{00000000-0005-0000-0000-0000CF240000}"/>
    <cellStyle name="Komma 3 2" xfId="9224" xr:uid="{00000000-0005-0000-0000-0000D0240000}"/>
    <cellStyle name="Komma 3 2 2" xfId="10743" xr:uid="{00000000-0005-0000-0000-0000D1240000}"/>
    <cellStyle name="Komma 3 2 2 2" xfId="11003" xr:uid="{00000000-0005-0000-0000-0000D2240000}"/>
    <cellStyle name="Komma 3 2 2 3" xfId="10880" xr:uid="{00000000-0005-0000-0000-0000D3240000}"/>
    <cellStyle name="Komma 3 2 3" xfId="10978" xr:uid="{00000000-0005-0000-0000-0000D4240000}"/>
    <cellStyle name="Komma 3 2 4" xfId="10865" xr:uid="{00000000-0005-0000-0000-0000D5240000}"/>
    <cellStyle name="Komma 4" xfId="9187" xr:uid="{00000000-0005-0000-0000-0000D6240000}"/>
    <cellStyle name="Komma 4 2" xfId="9202" xr:uid="{00000000-0005-0000-0000-0000D7240000}"/>
    <cellStyle name="Komma 5" xfId="9192" xr:uid="{00000000-0005-0000-0000-0000D8240000}"/>
    <cellStyle name="Komma 55" xfId="4" xr:uid="{00000000-0005-0000-0000-000003000000}"/>
    <cellStyle name="Komma 6" xfId="9220" xr:uid="{00000000-0005-0000-0000-0000D9240000}"/>
    <cellStyle name="Komma 6 2" xfId="10742" xr:uid="{00000000-0005-0000-0000-0000DA240000}"/>
    <cellStyle name="Komma 6 2 2" xfId="11002" xr:uid="{00000000-0005-0000-0000-0000DB240000}"/>
    <cellStyle name="Komma 6 2 3" xfId="10879" xr:uid="{00000000-0005-0000-0000-0000DC240000}"/>
    <cellStyle name="Komma 6 3" xfId="10977" xr:uid="{00000000-0005-0000-0000-0000DD240000}"/>
    <cellStyle name="Komma 6 4" xfId="10864" xr:uid="{00000000-0005-0000-0000-0000DE240000}"/>
    <cellStyle name="Komma 7" xfId="10733" xr:uid="{00000000-0005-0000-0000-0000DF240000}"/>
    <cellStyle name="Komma 8" xfId="35" xr:uid="{00000000-0005-0000-0000-00000A250000}"/>
    <cellStyle name="Komma 9" xfId="11326" xr:uid="{15ACEA87-4C32-4ACD-AA42-9FCA06EAE975}"/>
    <cellStyle name="Kontrollcelle 2" xfId="94" xr:uid="{00000000-0005-0000-0000-0000E0240000}"/>
    <cellStyle name="Kontrollcelle 2 2" xfId="2323" xr:uid="{00000000-0005-0000-0000-0000E1240000}"/>
    <cellStyle name="Kontrollcelle 2_Balanse" xfId="11253" xr:uid="{00000000-0005-0000-0000-0000E2240000}"/>
    <cellStyle name="Lien hypertexte 2" xfId="4243" xr:uid="{00000000-0005-0000-0000-0000E3240000}"/>
    <cellStyle name="Lien hypertexte 3" xfId="4244" xr:uid="{00000000-0005-0000-0000-0000E4240000}"/>
    <cellStyle name="Linked Cell 2" xfId="10809" xr:uid="{00000000-0005-0000-0000-0000E5240000}"/>
    <cellStyle name="Magyarázó szöveg" xfId="4245" xr:uid="{00000000-0005-0000-0000-0000E6240000}"/>
    <cellStyle name="Merknad 10" xfId="2324" xr:uid="{00000000-0005-0000-0000-0000E7240000}"/>
    <cellStyle name="Merknad 10 2" xfId="2325" xr:uid="{00000000-0005-0000-0000-0000E8240000}"/>
    <cellStyle name="Merknad 100" xfId="2326" xr:uid="{00000000-0005-0000-0000-0000E9240000}"/>
    <cellStyle name="Merknad 101" xfId="2327" xr:uid="{00000000-0005-0000-0000-0000EA240000}"/>
    <cellStyle name="Merknad 101 2" xfId="2969" xr:uid="{00000000-0005-0000-0000-0000EB240000}"/>
    <cellStyle name="Merknad 101 2 2" xfId="3499" xr:uid="{00000000-0005-0000-0000-0000EC240000}"/>
    <cellStyle name="Merknad 101 2 2 2" xfId="7084" xr:uid="{00000000-0005-0000-0000-0000ED240000}"/>
    <cellStyle name="Merknad 101 2 3" xfId="4157" xr:uid="{00000000-0005-0000-0000-0000EE240000}"/>
    <cellStyle name="Merknad 101 2 4" xfId="6542" xr:uid="{00000000-0005-0000-0000-0000EF240000}"/>
    <cellStyle name="Merknad 101 2 5" xfId="9084" xr:uid="{00000000-0005-0000-0000-0000F0240000}"/>
    <cellStyle name="Merknad 101 3" xfId="3498" xr:uid="{00000000-0005-0000-0000-0000F1240000}"/>
    <cellStyle name="Merknad 101 3 2" xfId="7083" xr:uid="{00000000-0005-0000-0000-0000F2240000}"/>
    <cellStyle name="Merknad 101 4" xfId="3778" xr:uid="{00000000-0005-0000-0000-0000F3240000}"/>
    <cellStyle name="Merknad 101 5" xfId="6257" xr:uid="{00000000-0005-0000-0000-0000F4240000}"/>
    <cellStyle name="Merknad 101 6" xfId="9083" xr:uid="{00000000-0005-0000-0000-0000F5240000}"/>
    <cellStyle name="Merknad 102" xfId="2328" xr:uid="{00000000-0005-0000-0000-0000F6240000}"/>
    <cellStyle name="Merknad 102 2" xfId="2970" xr:uid="{00000000-0005-0000-0000-0000F7240000}"/>
    <cellStyle name="Merknad 102 2 2" xfId="3501" xr:uid="{00000000-0005-0000-0000-0000F8240000}"/>
    <cellStyle name="Merknad 102 2 2 2" xfId="7086" xr:uid="{00000000-0005-0000-0000-0000F9240000}"/>
    <cellStyle name="Merknad 102 2 3" xfId="4156" xr:uid="{00000000-0005-0000-0000-0000FA240000}"/>
    <cellStyle name="Merknad 102 2 4" xfId="6543" xr:uid="{00000000-0005-0000-0000-0000FB240000}"/>
    <cellStyle name="Merknad 102 2 5" xfId="9086" xr:uid="{00000000-0005-0000-0000-0000FC240000}"/>
    <cellStyle name="Merknad 102 3" xfId="3500" xr:uid="{00000000-0005-0000-0000-0000FD240000}"/>
    <cellStyle name="Merknad 102 3 2" xfId="7085" xr:uid="{00000000-0005-0000-0000-0000FE240000}"/>
    <cellStyle name="Merknad 102 4" xfId="3777" xr:uid="{00000000-0005-0000-0000-0000FF240000}"/>
    <cellStyle name="Merknad 102 5" xfId="6258" xr:uid="{00000000-0005-0000-0000-000000250000}"/>
    <cellStyle name="Merknad 102 6" xfId="9085" xr:uid="{00000000-0005-0000-0000-000001250000}"/>
    <cellStyle name="Merknad 103" xfId="2329" xr:uid="{00000000-0005-0000-0000-000002250000}"/>
    <cellStyle name="Merknad 103 2" xfId="2971" xr:uid="{00000000-0005-0000-0000-000003250000}"/>
    <cellStyle name="Merknad 103 2 2" xfId="3503" xr:uid="{00000000-0005-0000-0000-000004250000}"/>
    <cellStyle name="Merknad 103 2 2 2" xfId="7088" xr:uid="{00000000-0005-0000-0000-000005250000}"/>
    <cellStyle name="Merknad 103 2 3" xfId="3908" xr:uid="{00000000-0005-0000-0000-000006250000}"/>
    <cellStyle name="Merknad 103 2 4" xfId="6544" xr:uid="{00000000-0005-0000-0000-000007250000}"/>
    <cellStyle name="Merknad 103 2 5" xfId="9088" xr:uid="{00000000-0005-0000-0000-000008250000}"/>
    <cellStyle name="Merknad 103 3" xfId="3502" xr:uid="{00000000-0005-0000-0000-000009250000}"/>
    <cellStyle name="Merknad 103 3 2" xfId="7087" xr:uid="{00000000-0005-0000-0000-00000A250000}"/>
    <cellStyle name="Merknad 103 4" xfId="3776" xr:uid="{00000000-0005-0000-0000-00000B250000}"/>
    <cellStyle name="Merknad 103 5" xfId="6259" xr:uid="{00000000-0005-0000-0000-00000C250000}"/>
    <cellStyle name="Merknad 103 6" xfId="9087" xr:uid="{00000000-0005-0000-0000-00000D250000}"/>
    <cellStyle name="Merknad 104" xfId="2330" xr:uid="{00000000-0005-0000-0000-00000E250000}"/>
    <cellStyle name="Merknad 104 2" xfId="2972" xr:uid="{00000000-0005-0000-0000-00000F250000}"/>
    <cellStyle name="Merknad 104 2 2" xfId="3505" xr:uid="{00000000-0005-0000-0000-000010250000}"/>
    <cellStyle name="Merknad 104 2 2 2" xfId="7090" xr:uid="{00000000-0005-0000-0000-000011250000}"/>
    <cellStyle name="Merknad 104 2 3" xfId="3690" xr:uid="{00000000-0005-0000-0000-000012250000}"/>
    <cellStyle name="Merknad 104 2 4" xfId="6545" xr:uid="{00000000-0005-0000-0000-000013250000}"/>
    <cellStyle name="Merknad 104 2 5" xfId="9090" xr:uid="{00000000-0005-0000-0000-000014250000}"/>
    <cellStyle name="Merknad 104 3" xfId="3504" xr:uid="{00000000-0005-0000-0000-000015250000}"/>
    <cellStyle name="Merknad 104 3 2" xfId="7089" xr:uid="{00000000-0005-0000-0000-000016250000}"/>
    <cellStyle name="Merknad 104 4" xfId="3775" xr:uid="{00000000-0005-0000-0000-000017250000}"/>
    <cellStyle name="Merknad 104 5" xfId="6260" xr:uid="{00000000-0005-0000-0000-000018250000}"/>
    <cellStyle name="Merknad 104 6" xfId="9089" xr:uid="{00000000-0005-0000-0000-000019250000}"/>
    <cellStyle name="Merknad 105" xfId="2331" xr:uid="{00000000-0005-0000-0000-00001A250000}"/>
    <cellStyle name="Merknad 105 2" xfId="2973" xr:uid="{00000000-0005-0000-0000-00001B250000}"/>
    <cellStyle name="Merknad 105 2 2" xfId="3507" xr:uid="{00000000-0005-0000-0000-00001C250000}"/>
    <cellStyle name="Merknad 105 2 2 2" xfId="7092" xr:uid="{00000000-0005-0000-0000-00001D250000}"/>
    <cellStyle name="Merknad 105 2 3" xfId="3953" xr:uid="{00000000-0005-0000-0000-00001E250000}"/>
    <cellStyle name="Merknad 105 2 4" xfId="6546" xr:uid="{00000000-0005-0000-0000-00001F250000}"/>
    <cellStyle name="Merknad 105 2 5" xfId="9092" xr:uid="{00000000-0005-0000-0000-000020250000}"/>
    <cellStyle name="Merknad 105 3" xfId="3506" xr:uid="{00000000-0005-0000-0000-000021250000}"/>
    <cellStyle name="Merknad 105 3 2" xfId="7091" xr:uid="{00000000-0005-0000-0000-000022250000}"/>
    <cellStyle name="Merknad 105 4" xfId="3774" xr:uid="{00000000-0005-0000-0000-000023250000}"/>
    <cellStyle name="Merknad 105 5" xfId="6261" xr:uid="{00000000-0005-0000-0000-000024250000}"/>
    <cellStyle name="Merknad 105 6" xfId="9091" xr:uid="{00000000-0005-0000-0000-000025250000}"/>
    <cellStyle name="Merknad 106" xfId="2332" xr:uid="{00000000-0005-0000-0000-000026250000}"/>
    <cellStyle name="Merknad 106 2" xfId="2974" xr:uid="{00000000-0005-0000-0000-000027250000}"/>
    <cellStyle name="Merknad 106 2 2" xfId="3509" xr:uid="{00000000-0005-0000-0000-000028250000}"/>
    <cellStyle name="Merknad 106 2 2 2" xfId="7094" xr:uid="{00000000-0005-0000-0000-000029250000}"/>
    <cellStyle name="Merknad 106 2 3" xfId="4051" xr:uid="{00000000-0005-0000-0000-00002A250000}"/>
    <cellStyle name="Merknad 106 2 4" xfId="6547" xr:uid="{00000000-0005-0000-0000-00002B250000}"/>
    <cellStyle name="Merknad 106 2 5" xfId="9094" xr:uid="{00000000-0005-0000-0000-00002C250000}"/>
    <cellStyle name="Merknad 106 3" xfId="3508" xr:uid="{00000000-0005-0000-0000-00002D250000}"/>
    <cellStyle name="Merknad 106 3 2" xfId="7093" xr:uid="{00000000-0005-0000-0000-00002E250000}"/>
    <cellStyle name="Merknad 106 4" xfId="3773" xr:uid="{00000000-0005-0000-0000-00002F250000}"/>
    <cellStyle name="Merknad 106 5" xfId="6262" xr:uid="{00000000-0005-0000-0000-000030250000}"/>
    <cellStyle name="Merknad 106 6" xfId="9093" xr:uid="{00000000-0005-0000-0000-000031250000}"/>
    <cellStyle name="Merknad 107" xfId="2333" xr:uid="{00000000-0005-0000-0000-000032250000}"/>
    <cellStyle name="Merknad 107 2" xfId="2975" xr:uid="{00000000-0005-0000-0000-000033250000}"/>
    <cellStyle name="Merknad 107 2 2" xfId="3511" xr:uid="{00000000-0005-0000-0000-000034250000}"/>
    <cellStyle name="Merknad 107 2 2 2" xfId="7096" xr:uid="{00000000-0005-0000-0000-000035250000}"/>
    <cellStyle name="Merknad 107 2 3" xfId="3907" xr:uid="{00000000-0005-0000-0000-000036250000}"/>
    <cellStyle name="Merknad 107 2 4" xfId="6548" xr:uid="{00000000-0005-0000-0000-000037250000}"/>
    <cellStyle name="Merknad 107 2 5" xfId="9096" xr:uid="{00000000-0005-0000-0000-000038250000}"/>
    <cellStyle name="Merknad 107 3" xfId="3510" xr:uid="{00000000-0005-0000-0000-000039250000}"/>
    <cellStyle name="Merknad 107 3 2" xfId="7095" xr:uid="{00000000-0005-0000-0000-00003A250000}"/>
    <cellStyle name="Merknad 107 4" xfId="3772" xr:uid="{00000000-0005-0000-0000-00003B250000}"/>
    <cellStyle name="Merknad 107 5" xfId="6263" xr:uid="{00000000-0005-0000-0000-00003C250000}"/>
    <cellStyle name="Merknad 107 6" xfId="9095" xr:uid="{00000000-0005-0000-0000-00003D250000}"/>
    <cellStyle name="Merknad 108" xfId="2334" xr:uid="{00000000-0005-0000-0000-00003E250000}"/>
    <cellStyle name="Merknad 108 2" xfId="2976" xr:uid="{00000000-0005-0000-0000-00003F250000}"/>
    <cellStyle name="Merknad 108 2 2" xfId="3513" xr:uid="{00000000-0005-0000-0000-000040250000}"/>
    <cellStyle name="Merknad 108 2 2 2" xfId="7098" xr:uid="{00000000-0005-0000-0000-000041250000}"/>
    <cellStyle name="Merknad 108 2 3" xfId="3689" xr:uid="{00000000-0005-0000-0000-000042250000}"/>
    <cellStyle name="Merknad 108 2 4" xfId="6549" xr:uid="{00000000-0005-0000-0000-000043250000}"/>
    <cellStyle name="Merknad 108 2 5" xfId="9098" xr:uid="{00000000-0005-0000-0000-000044250000}"/>
    <cellStyle name="Merknad 108 3" xfId="3512" xr:uid="{00000000-0005-0000-0000-000045250000}"/>
    <cellStyle name="Merknad 108 3 2" xfId="7097" xr:uid="{00000000-0005-0000-0000-000046250000}"/>
    <cellStyle name="Merknad 108 4" xfId="3771" xr:uid="{00000000-0005-0000-0000-000047250000}"/>
    <cellStyle name="Merknad 108 5" xfId="6264" xr:uid="{00000000-0005-0000-0000-000048250000}"/>
    <cellStyle name="Merknad 108 6" xfId="9097" xr:uid="{00000000-0005-0000-0000-000049250000}"/>
    <cellStyle name="Merknad 109" xfId="2335" xr:uid="{00000000-0005-0000-0000-00004A250000}"/>
    <cellStyle name="Merknad 109 2" xfId="2977" xr:uid="{00000000-0005-0000-0000-00004B250000}"/>
    <cellStyle name="Merknad 109 2 2" xfId="3515" xr:uid="{00000000-0005-0000-0000-00004C250000}"/>
    <cellStyle name="Merknad 109 2 2 2" xfId="7100" xr:uid="{00000000-0005-0000-0000-00004D250000}"/>
    <cellStyle name="Merknad 109 2 3" xfId="4155" xr:uid="{00000000-0005-0000-0000-00004E250000}"/>
    <cellStyle name="Merknad 109 2 4" xfId="6550" xr:uid="{00000000-0005-0000-0000-00004F250000}"/>
    <cellStyle name="Merknad 109 2 5" xfId="9100" xr:uid="{00000000-0005-0000-0000-000050250000}"/>
    <cellStyle name="Merknad 109 3" xfId="3514" xr:uid="{00000000-0005-0000-0000-000051250000}"/>
    <cellStyle name="Merknad 109 3 2" xfId="7099" xr:uid="{00000000-0005-0000-0000-000052250000}"/>
    <cellStyle name="Merknad 109 4" xfId="3770" xr:uid="{00000000-0005-0000-0000-000053250000}"/>
    <cellStyle name="Merknad 109 5" xfId="6265" xr:uid="{00000000-0005-0000-0000-000054250000}"/>
    <cellStyle name="Merknad 109 6" xfId="9099" xr:uid="{00000000-0005-0000-0000-000055250000}"/>
    <cellStyle name="Merknad 11" xfId="2336" xr:uid="{00000000-0005-0000-0000-000056250000}"/>
    <cellStyle name="Merknad 11 2" xfId="2337" xr:uid="{00000000-0005-0000-0000-000057250000}"/>
    <cellStyle name="Merknad 110" xfId="2338" xr:uid="{00000000-0005-0000-0000-000058250000}"/>
    <cellStyle name="Merknad 110 2" xfId="2978" xr:uid="{00000000-0005-0000-0000-000059250000}"/>
    <cellStyle name="Merknad 110 2 2" xfId="3517" xr:uid="{00000000-0005-0000-0000-00005A250000}"/>
    <cellStyle name="Merknad 110 2 2 2" xfId="7102" xr:uid="{00000000-0005-0000-0000-00005B250000}"/>
    <cellStyle name="Merknad 110 2 3" xfId="4154" xr:uid="{00000000-0005-0000-0000-00005C250000}"/>
    <cellStyle name="Merknad 110 2 4" xfId="6551" xr:uid="{00000000-0005-0000-0000-00005D250000}"/>
    <cellStyle name="Merknad 110 2 5" xfId="9102" xr:uid="{00000000-0005-0000-0000-00005E250000}"/>
    <cellStyle name="Merknad 110 3" xfId="3516" xr:uid="{00000000-0005-0000-0000-00005F250000}"/>
    <cellStyle name="Merknad 110 3 2" xfId="7101" xr:uid="{00000000-0005-0000-0000-000060250000}"/>
    <cellStyle name="Merknad 110 4" xfId="3769" xr:uid="{00000000-0005-0000-0000-000061250000}"/>
    <cellStyle name="Merknad 110 5" xfId="6266" xr:uid="{00000000-0005-0000-0000-000062250000}"/>
    <cellStyle name="Merknad 110 6" xfId="9101" xr:uid="{00000000-0005-0000-0000-000063250000}"/>
    <cellStyle name="Merknad 111" xfId="2339" xr:uid="{00000000-0005-0000-0000-000064250000}"/>
    <cellStyle name="Merknad 111 2" xfId="2979" xr:uid="{00000000-0005-0000-0000-000065250000}"/>
    <cellStyle name="Merknad 111 2 2" xfId="3519" xr:uid="{00000000-0005-0000-0000-000066250000}"/>
    <cellStyle name="Merknad 111 2 2 2" xfId="7104" xr:uid="{00000000-0005-0000-0000-000067250000}"/>
    <cellStyle name="Merknad 111 2 3" xfId="3906" xr:uid="{00000000-0005-0000-0000-000068250000}"/>
    <cellStyle name="Merknad 111 2 4" xfId="6552" xr:uid="{00000000-0005-0000-0000-000069250000}"/>
    <cellStyle name="Merknad 111 2 5" xfId="9104" xr:uid="{00000000-0005-0000-0000-00006A250000}"/>
    <cellStyle name="Merknad 111 3" xfId="3518" xr:uid="{00000000-0005-0000-0000-00006B250000}"/>
    <cellStyle name="Merknad 111 3 2" xfId="7103" xr:uid="{00000000-0005-0000-0000-00006C250000}"/>
    <cellStyle name="Merknad 111 4" xfId="3768" xr:uid="{00000000-0005-0000-0000-00006D250000}"/>
    <cellStyle name="Merknad 111 5" xfId="6267" xr:uid="{00000000-0005-0000-0000-00006E250000}"/>
    <cellStyle name="Merknad 111 6" xfId="9103" xr:uid="{00000000-0005-0000-0000-00006F250000}"/>
    <cellStyle name="Merknad 112" xfId="2340" xr:uid="{00000000-0005-0000-0000-000070250000}"/>
    <cellStyle name="Merknad 112 2" xfId="2980" xr:uid="{00000000-0005-0000-0000-000071250000}"/>
    <cellStyle name="Merknad 112 2 2" xfId="3521" xr:uid="{00000000-0005-0000-0000-000072250000}"/>
    <cellStyle name="Merknad 112 2 2 2" xfId="7106" xr:uid="{00000000-0005-0000-0000-000073250000}"/>
    <cellStyle name="Merknad 112 2 3" xfId="3688" xr:uid="{00000000-0005-0000-0000-000074250000}"/>
    <cellStyle name="Merknad 112 2 4" xfId="6553" xr:uid="{00000000-0005-0000-0000-000075250000}"/>
    <cellStyle name="Merknad 112 2 5" xfId="9106" xr:uid="{00000000-0005-0000-0000-000076250000}"/>
    <cellStyle name="Merknad 112 3" xfId="3520" xr:uid="{00000000-0005-0000-0000-000077250000}"/>
    <cellStyle name="Merknad 112 3 2" xfId="7105" xr:uid="{00000000-0005-0000-0000-000078250000}"/>
    <cellStyle name="Merknad 112 4" xfId="3767" xr:uid="{00000000-0005-0000-0000-000079250000}"/>
    <cellStyle name="Merknad 112 5" xfId="6268" xr:uid="{00000000-0005-0000-0000-00007A250000}"/>
    <cellStyle name="Merknad 112 6" xfId="9105" xr:uid="{00000000-0005-0000-0000-00007B250000}"/>
    <cellStyle name="Merknad 113" xfId="2341" xr:uid="{00000000-0005-0000-0000-00007C250000}"/>
    <cellStyle name="Merknad 113 2" xfId="2981" xr:uid="{00000000-0005-0000-0000-00007D250000}"/>
    <cellStyle name="Merknad 113 2 2" xfId="3523" xr:uid="{00000000-0005-0000-0000-00007E250000}"/>
    <cellStyle name="Merknad 113 2 2 2" xfId="7108" xr:uid="{00000000-0005-0000-0000-00007F250000}"/>
    <cellStyle name="Merknad 113 2 3" xfId="3952" xr:uid="{00000000-0005-0000-0000-000080250000}"/>
    <cellStyle name="Merknad 113 2 4" xfId="6554" xr:uid="{00000000-0005-0000-0000-000081250000}"/>
    <cellStyle name="Merknad 113 2 5" xfId="9108" xr:uid="{00000000-0005-0000-0000-000082250000}"/>
    <cellStyle name="Merknad 113 3" xfId="3522" xr:uid="{00000000-0005-0000-0000-000083250000}"/>
    <cellStyle name="Merknad 113 3 2" xfId="7107" xr:uid="{00000000-0005-0000-0000-000084250000}"/>
    <cellStyle name="Merknad 113 4" xfId="3766" xr:uid="{00000000-0005-0000-0000-000085250000}"/>
    <cellStyle name="Merknad 113 5" xfId="6269" xr:uid="{00000000-0005-0000-0000-000086250000}"/>
    <cellStyle name="Merknad 113 6" xfId="9107" xr:uid="{00000000-0005-0000-0000-000087250000}"/>
    <cellStyle name="Merknad 114" xfId="2342" xr:uid="{00000000-0005-0000-0000-000088250000}"/>
    <cellStyle name="Merknad 114 2" xfId="2982" xr:uid="{00000000-0005-0000-0000-000089250000}"/>
    <cellStyle name="Merknad 114 2 2" xfId="3525" xr:uid="{00000000-0005-0000-0000-00008A250000}"/>
    <cellStyle name="Merknad 114 2 2 2" xfId="7110" xr:uid="{00000000-0005-0000-0000-00008B250000}"/>
    <cellStyle name="Merknad 114 2 3" xfId="4050" xr:uid="{00000000-0005-0000-0000-00008C250000}"/>
    <cellStyle name="Merknad 114 2 4" xfId="6555" xr:uid="{00000000-0005-0000-0000-00008D250000}"/>
    <cellStyle name="Merknad 114 2 5" xfId="9110" xr:uid="{00000000-0005-0000-0000-00008E250000}"/>
    <cellStyle name="Merknad 114 3" xfId="3524" xr:uid="{00000000-0005-0000-0000-00008F250000}"/>
    <cellStyle name="Merknad 114 3 2" xfId="7109" xr:uid="{00000000-0005-0000-0000-000090250000}"/>
    <cellStyle name="Merknad 114 4" xfId="3594" xr:uid="{00000000-0005-0000-0000-000091250000}"/>
    <cellStyle name="Merknad 114 5" xfId="6270" xr:uid="{00000000-0005-0000-0000-000092250000}"/>
    <cellStyle name="Merknad 114 6" xfId="9109" xr:uid="{00000000-0005-0000-0000-000093250000}"/>
    <cellStyle name="Merknad 115" xfId="2343" xr:uid="{00000000-0005-0000-0000-000094250000}"/>
    <cellStyle name="Merknad 115 2" xfId="2983" xr:uid="{00000000-0005-0000-0000-000095250000}"/>
    <cellStyle name="Merknad 115 2 2" xfId="3527" xr:uid="{00000000-0005-0000-0000-000096250000}"/>
    <cellStyle name="Merknad 115 2 2 2" xfId="7112" xr:uid="{00000000-0005-0000-0000-000097250000}"/>
    <cellStyle name="Merknad 115 2 3" xfId="3905" xr:uid="{00000000-0005-0000-0000-000098250000}"/>
    <cellStyle name="Merknad 115 2 4" xfId="6556" xr:uid="{00000000-0005-0000-0000-000099250000}"/>
    <cellStyle name="Merknad 115 2 5" xfId="9112" xr:uid="{00000000-0005-0000-0000-00009A250000}"/>
    <cellStyle name="Merknad 115 3" xfId="3526" xr:uid="{00000000-0005-0000-0000-00009B250000}"/>
    <cellStyle name="Merknad 115 3 2" xfId="7111" xr:uid="{00000000-0005-0000-0000-00009C250000}"/>
    <cellStyle name="Merknad 115 4" xfId="3765" xr:uid="{00000000-0005-0000-0000-00009D250000}"/>
    <cellStyle name="Merknad 115 5" xfId="6271" xr:uid="{00000000-0005-0000-0000-00009E250000}"/>
    <cellStyle name="Merknad 115 6" xfId="9111" xr:uid="{00000000-0005-0000-0000-00009F250000}"/>
    <cellStyle name="Merknad 116" xfId="2344" xr:uid="{00000000-0005-0000-0000-0000A0250000}"/>
    <cellStyle name="Merknad 116 2" xfId="2984" xr:uid="{00000000-0005-0000-0000-0000A1250000}"/>
    <cellStyle name="Merknad 116 2 2" xfId="3529" xr:uid="{00000000-0005-0000-0000-0000A2250000}"/>
    <cellStyle name="Merknad 116 2 2 2" xfId="7114" xr:uid="{00000000-0005-0000-0000-0000A3250000}"/>
    <cellStyle name="Merknad 116 2 3" xfId="3687" xr:uid="{00000000-0005-0000-0000-0000A4250000}"/>
    <cellStyle name="Merknad 116 2 4" xfId="6557" xr:uid="{00000000-0005-0000-0000-0000A5250000}"/>
    <cellStyle name="Merknad 116 2 5" xfId="9114" xr:uid="{00000000-0005-0000-0000-0000A6250000}"/>
    <cellStyle name="Merknad 116 3" xfId="3528" xr:uid="{00000000-0005-0000-0000-0000A7250000}"/>
    <cellStyle name="Merknad 116 3 2" xfId="7113" xr:uid="{00000000-0005-0000-0000-0000A8250000}"/>
    <cellStyle name="Merknad 116 4" xfId="3764" xr:uid="{00000000-0005-0000-0000-0000A9250000}"/>
    <cellStyle name="Merknad 116 5" xfId="6272" xr:uid="{00000000-0005-0000-0000-0000AA250000}"/>
    <cellStyle name="Merknad 116 6" xfId="9113" xr:uid="{00000000-0005-0000-0000-0000AB250000}"/>
    <cellStyle name="Merknad 117" xfId="2345" xr:uid="{00000000-0005-0000-0000-0000AC250000}"/>
    <cellStyle name="Merknad 117 2" xfId="2985" xr:uid="{00000000-0005-0000-0000-0000AD250000}"/>
    <cellStyle name="Merknad 117 2 2" xfId="3531" xr:uid="{00000000-0005-0000-0000-0000AE250000}"/>
    <cellStyle name="Merknad 117 2 2 2" xfId="7116" xr:uid="{00000000-0005-0000-0000-0000AF250000}"/>
    <cellStyle name="Merknad 117 2 3" xfId="4153" xr:uid="{00000000-0005-0000-0000-0000B0250000}"/>
    <cellStyle name="Merknad 117 2 4" xfId="6558" xr:uid="{00000000-0005-0000-0000-0000B1250000}"/>
    <cellStyle name="Merknad 117 2 5" xfId="9116" xr:uid="{00000000-0005-0000-0000-0000B2250000}"/>
    <cellStyle name="Merknad 117 3" xfId="3530" xr:uid="{00000000-0005-0000-0000-0000B3250000}"/>
    <cellStyle name="Merknad 117 3 2" xfId="7115" xr:uid="{00000000-0005-0000-0000-0000B4250000}"/>
    <cellStyle name="Merknad 117 4" xfId="3603" xr:uid="{00000000-0005-0000-0000-0000B5250000}"/>
    <cellStyle name="Merknad 117 5" xfId="6273" xr:uid="{00000000-0005-0000-0000-0000B6250000}"/>
    <cellStyle name="Merknad 117 6" xfId="9115" xr:uid="{00000000-0005-0000-0000-0000B7250000}"/>
    <cellStyle name="Merknad 118" xfId="2346" xr:uid="{00000000-0005-0000-0000-0000B8250000}"/>
    <cellStyle name="Merknad 118 2" xfId="2986" xr:uid="{00000000-0005-0000-0000-0000B9250000}"/>
    <cellStyle name="Merknad 118 2 2" xfId="3533" xr:uid="{00000000-0005-0000-0000-0000BA250000}"/>
    <cellStyle name="Merknad 118 2 2 2" xfId="7118" xr:uid="{00000000-0005-0000-0000-0000BB250000}"/>
    <cellStyle name="Merknad 118 2 3" xfId="4152" xr:uid="{00000000-0005-0000-0000-0000BC250000}"/>
    <cellStyle name="Merknad 118 2 4" xfId="6559" xr:uid="{00000000-0005-0000-0000-0000BD250000}"/>
    <cellStyle name="Merknad 118 2 5" xfId="9118" xr:uid="{00000000-0005-0000-0000-0000BE250000}"/>
    <cellStyle name="Merknad 118 3" xfId="3532" xr:uid="{00000000-0005-0000-0000-0000BF250000}"/>
    <cellStyle name="Merknad 118 3 2" xfId="7117" xr:uid="{00000000-0005-0000-0000-0000C0250000}"/>
    <cellStyle name="Merknad 118 4" xfId="3763" xr:uid="{00000000-0005-0000-0000-0000C1250000}"/>
    <cellStyle name="Merknad 118 5" xfId="6274" xr:uid="{00000000-0005-0000-0000-0000C2250000}"/>
    <cellStyle name="Merknad 118 6" xfId="9117" xr:uid="{00000000-0005-0000-0000-0000C3250000}"/>
    <cellStyle name="Merknad 119" xfId="2347" xr:uid="{00000000-0005-0000-0000-0000C4250000}"/>
    <cellStyle name="Merknad 119 2" xfId="2987" xr:uid="{00000000-0005-0000-0000-0000C5250000}"/>
    <cellStyle name="Merknad 119 2 2" xfId="3535" xr:uid="{00000000-0005-0000-0000-0000C6250000}"/>
    <cellStyle name="Merknad 119 2 2 2" xfId="7120" xr:uid="{00000000-0005-0000-0000-0000C7250000}"/>
    <cellStyle name="Merknad 119 2 3" xfId="3904" xr:uid="{00000000-0005-0000-0000-0000C8250000}"/>
    <cellStyle name="Merknad 119 2 4" xfId="6560" xr:uid="{00000000-0005-0000-0000-0000C9250000}"/>
    <cellStyle name="Merknad 119 2 5" xfId="9120" xr:uid="{00000000-0005-0000-0000-0000CA250000}"/>
    <cellStyle name="Merknad 119 3" xfId="3534" xr:uid="{00000000-0005-0000-0000-0000CB250000}"/>
    <cellStyle name="Merknad 119 3 2" xfId="7119" xr:uid="{00000000-0005-0000-0000-0000CC250000}"/>
    <cellStyle name="Merknad 119 4" xfId="3655" xr:uid="{00000000-0005-0000-0000-0000CD250000}"/>
    <cellStyle name="Merknad 119 5" xfId="6275" xr:uid="{00000000-0005-0000-0000-0000CE250000}"/>
    <cellStyle name="Merknad 119 6" xfId="9119" xr:uid="{00000000-0005-0000-0000-0000CF250000}"/>
    <cellStyle name="Merknad 12" xfId="2348" xr:uid="{00000000-0005-0000-0000-0000D0250000}"/>
    <cellStyle name="Merknad 12 2" xfId="2349" xr:uid="{00000000-0005-0000-0000-0000D1250000}"/>
    <cellStyle name="Merknad 120" xfId="2350" xr:uid="{00000000-0005-0000-0000-0000D2250000}"/>
    <cellStyle name="Merknad 120 2" xfId="2988" xr:uid="{00000000-0005-0000-0000-0000D3250000}"/>
    <cellStyle name="Merknad 120 2 2" xfId="3537" xr:uid="{00000000-0005-0000-0000-0000D4250000}"/>
    <cellStyle name="Merknad 120 2 2 2" xfId="7122" xr:uid="{00000000-0005-0000-0000-0000D5250000}"/>
    <cellStyle name="Merknad 120 2 3" xfId="3686" xr:uid="{00000000-0005-0000-0000-0000D6250000}"/>
    <cellStyle name="Merknad 120 2 4" xfId="6561" xr:uid="{00000000-0005-0000-0000-0000D7250000}"/>
    <cellStyle name="Merknad 120 2 5" xfId="9122" xr:uid="{00000000-0005-0000-0000-0000D8250000}"/>
    <cellStyle name="Merknad 120 3" xfId="3536" xr:uid="{00000000-0005-0000-0000-0000D9250000}"/>
    <cellStyle name="Merknad 120 3 2" xfId="7121" xr:uid="{00000000-0005-0000-0000-0000DA250000}"/>
    <cellStyle name="Merknad 120 4" xfId="3620" xr:uid="{00000000-0005-0000-0000-0000DB250000}"/>
    <cellStyle name="Merknad 120 5" xfId="6276" xr:uid="{00000000-0005-0000-0000-0000DC250000}"/>
    <cellStyle name="Merknad 120 6" xfId="9121" xr:uid="{00000000-0005-0000-0000-0000DD250000}"/>
    <cellStyle name="Merknad 121" xfId="3015" xr:uid="{00000000-0005-0000-0000-0000DE250000}"/>
    <cellStyle name="Merknad 121 2" xfId="6600" xr:uid="{00000000-0005-0000-0000-0000DF250000}"/>
    <cellStyle name="Merknad 122" xfId="8589" xr:uid="{00000000-0005-0000-0000-0000E0250000}"/>
    <cellStyle name="Merknad 13" xfId="2351" xr:uid="{00000000-0005-0000-0000-0000E1250000}"/>
    <cellStyle name="Merknad 13 2" xfId="2352" xr:uid="{00000000-0005-0000-0000-0000E2250000}"/>
    <cellStyle name="Merknad 14" xfId="2353" xr:uid="{00000000-0005-0000-0000-0000E3250000}"/>
    <cellStyle name="Merknad 14 2" xfId="2354" xr:uid="{00000000-0005-0000-0000-0000E4250000}"/>
    <cellStyle name="Merknad 15" xfId="2355" xr:uid="{00000000-0005-0000-0000-0000E5250000}"/>
    <cellStyle name="Merknad 15 2" xfId="2356" xr:uid="{00000000-0005-0000-0000-0000E6250000}"/>
    <cellStyle name="Merknad 16" xfId="2357" xr:uid="{00000000-0005-0000-0000-0000E7250000}"/>
    <cellStyle name="Merknad 16 2" xfId="2358" xr:uid="{00000000-0005-0000-0000-0000E8250000}"/>
    <cellStyle name="Merknad 17" xfId="2359" xr:uid="{00000000-0005-0000-0000-0000E9250000}"/>
    <cellStyle name="Merknad 17 2" xfId="2360" xr:uid="{00000000-0005-0000-0000-0000EA250000}"/>
    <cellStyle name="Merknad 18" xfId="2361" xr:uid="{00000000-0005-0000-0000-0000EB250000}"/>
    <cellStyle name="Merknad 18 2" xfId="2362" xr:uid="{00000000-0005-0000-0000-0000EC250000}"/>
    <cellStyle name="Merknad 19" xfId="2363" xr:uid="{00000000-0005-0000-0000-0000ED250000}"/>
    <cellStyle name="Merknad 19 2" xfId="2364" xr:uid="{00000000-0005-0000-0000-0000EE250000}"/>
    <cellStyle name="Merknad 2" xfId="95" xr:uid="{00000000-0005-0000-0000-0000EF250000}"/>
    <cellStyle name="Merknad 2 10" xfId="4290" xr:uid="{00000000-0005-0000-0000-0000F0250000}"/>
    <cellStyle name="Merknad 2 100" xfId="4385" xr:uid="{00000000-0005-0000-0000-0000F1250000}"/>
    <cellStyle name="Merknad 2 101" xfId="4386" xr:uid="{00000000-0005-0000-0000-0000F2250000}"/>
    <cellStyle name="Merknad 2 102" xfId="4387" xr:uid="{00000000-0005-0000-0000-0000F3250000}"/>
    <cellStyle name="Merknad 2 103" xfId="4388" xr:uid="{00000000-0005-0000-0000-0000F4250000}"/>
    <cellStyle name="Merknad 2 104" xfId="4389" xr:uid="{00000000-0005-0000-0000-0000F5250000}"/>
    <cellStyle name="Merknad 2 105" xfId="4390" xr:uid="{00000000-0005-0000-0000-0000F6250000}"/>
    <cellStyle name="Merknad 2 106" xfId="4391" xr:uid="{00000000-0005-0000-0000-0000F7250000}"/>
    <cellStyle name="Merknad 2 107" xfId="4392" xr:uid="{00000000-0005-0000-0000-0000F8250000}"/>
    <cellStyle name="Merknad 2 108" xfId="4393" xr:uid="{00000000-0005-0000-0000-0000F9250000}"/>
    <cellStyle name="Merknad 2 109" xfId="4394" xr:uid="{00000000-0005-0000-0000-0000FA250000}"/>
    <cellStyle name="Merknad 2 11" xfId="4291" xr:uid="{00000000-0005-0000-0000-0000FB250000}"/>
    <cellStyle name="Merknad 2 110" xfId="4395" xr:uid="{00000000-0005-0000-0000-0000FC250000}"/>
    <cellStyle name="Merknad 2 111" xfId="4396" xr:uid="{00000000-0005-0000-0000-0000FD250000}"/>
    <cellStyle name="Merknad 2 112" xfId="4397" xr:uid="{00000000-0005-0000-0000-0000FE250000}"/>
    <cellStyle name="Merknad 2 113" xfId="4398" xr:uid="{00000000-0005-0000-0000-0000FF250000}"/>
    <cellStyle name="Merknad 2 114" xfId="4399" xr:uid="{00000000-0005-0000-0000-000000260000}"/>
    <cellStyle name="Merknad 2 115" xfId="4400" xr:uid="{00000000-0005-0000-0000-000001260000}"/>
    <cellStyle name="Merknad 2 116" xfId="4401" xr:uid="{00000000-0005-0000-0000-000002260000}"/>
    <cellStyle name="Merknad 2 117" xfId="4402" xr:uid="{00000000-0005-0000-0000-000003260000}"/>
    <cellStyle name="Merknad 2 118" xfId="4403" xr:uid="{00000000-0005-0000-0000-000004260000}"/>
    <cellStyle name="Merknad 2 119" xfId="4404" xr:uid="{00000000-0005-0000-0000-000005260000}"/>
    <cellStyle name="Merknad 2 12" xfId="4292" xr:uid="{00000000-0005-0000-0000-000006260000}"/>
    <cellStyle name="Merknad 2 120" xfId="4405" xr:uid="{00000000-0005-0000-0000-000007260000}"/>
    <cellStyle name="Merknad 2 121" xfId="4406" xr:uid="{00000000-0005-0000-0000-000008260000}"/>
    <cellStyle name="Merknad 2 122" xfId="4407" xr:uid="{00000000-0005-0000-0000-000009260000}"/>
    <cellStyle name="Merknad 2 123" xfId="4408" xr:uid="{00000000-0005-0000-0000-00000A260000}"/>
    <cellStyle name="Merknad 2 124" xfId="4409" xr:uid="{00000000-0005-0000-0000-00000B260000}"/>
    <cellStyle name="Merknad 2 125" xfId="4410" xr:uid="{00000000-0005-0000-0000-00000C260000}"/>
    <cellStyle name="Merknad 2 126" xfId="4411" xr:uid="{00000000-0005-0000-0000-00000D260000}"/>
    <cellStyle name="Merknad 2 127" xfId="4412" xr:uid="{00000000-0005-0000-0000-00000E260000}"/>
    <cellStyle name="Merknad 2 128" xfId="4413" xr:uid="{00000000-0005-0000-0000-00000F260000}"/>
    <cellStyle name="Merknad 2 129" xfId="4414" xr:uid="{00000000-0005-0000-0000-000010260000}"/>
    <cellStyle name="Merknad 2 13" xfId="4293" xr:uid="{00000000-0005-0000-0000-000011260000}"/>
    <cellStyle name="Merknad 2 130" xfId="4415" xr:uid="{00000000-0005-0000-0000-000012260000}"/>
    <cellStyle name="Merknad 2 131" xfId="4416" xr:uid="{00000000-0005-0000-0000-000013260000}"/>
    <cellStyle name="Merknad 2 132" xfId="4417" xr:uid="{00000000-0005-0000-0000-000014260000}"/>
    <cellStyle name="Merknad 2 133" xfId="4418" xr:uid="{00000000-0005-0000-0000-000015260000}"/>
    <cellStyle name="Merknad 2 134" xfId="4419" xr:uid="{00000000-0005-0000-0000-000016260000}"/>
    <cellStyle name="Merknad 2 135" xfId="4420" xr:uid="{00000000-0005-0000-0000-000017260000}"/>
    <cellStyle name="Merknad 2 136" xfId="4421" xr:uid="{00000000-0005-0000-0000-000018260000}"/>
    <cellStyle name="Merknad 2 137" xfId="4422" xr:uid="{00000000-0005-0000-0000-000019260000}"/>
    <cellStyle name="Merknad 2 138" xfId="4423" xr:uid="{00000000-0005-0000-0000-00001A260000}"/>
    <cellStyle name="Merknad 2 139" xfId="4424" xr:uid="{00000000-0005-0000-0000-00001B260000}"/>
    <cellStyle name="Merknad 2 14" xfId="4294" xr:uid="{00000000-0005-0000-0000-00001C260000}"/>
    <cellStyle name="Merknad 2 140" xfId="4425" xr:uid="{00000000-0005-0000-0000-00001D260000}"/>
    <cellStyle name="Merknad 2 141" xfId="4426" xr:uid="{00000000-0005-0000-0000-00001E260000}"/>
    <cellStyle name="Merknad 2 142" xfId="4427" xr:uid="{00000000-0005-0000-0000-00001F260000}"/>
    <cellStyle name="Merknad 2 143" xfId="4428" xr:uid="{00000000-0005-0000-0000-000020260000}"/>
    <cellStyle name="Merknad 2 144" xfId="4429" xr:uid="{00000000-0005-0000-0000-000021260000}"/>
    <cellStyle name="Merknad 2 145" xfId="4430" xr:uid="{00000000-0005-0000-0000-000022260000}"/>
    <cellStyle name="Merknad 2 146" xfId="4431" xr:uid="{00000000-0005-0000-0000-000023260000}"/>
    <cellStyle name="Merknad 2 147" xfId="4432" xr:uid="{00000000-0005-0000-0000-000024260000}"/>
    <cellStyle name="Merknad 2 148" xfId="4433" xr:uid="{00000000-0005-0000-0000-000025260000}"/>
    <cellStyle name="Merknad 2 149" xfId="4434" xr:uid="{00000000-0005-0000-0000-000026260000}"/>
    <cellStyle name="Merknad 2 15" xfId="4295" xr:uid="{00000000-0005-0000-0000-000027260000}"/>
    <cellStyle name="Merknad 2 150" xfId="4435" xr:uid="{00000000-0005-0000-0000-000028260000}"/>
    <cellStyle name="Merknad 2 151" xfId="4436" xr:uid="{00000000-0005-0000-0000-000029260000}"/>
    <cellStyle name="Merknad 2 152" xfId="4437" xr:uid="{00000000-0005-0000-0000-00002A260000}"/>
    <cellStyle name="Merknad 2 153" xfId="4438" xr:uid="{00000000-0005-0000-0000-00002B260000}"/>
    <cellStyle name="Merknad 2 154" xfId="4439" xr:uid="{00000000-0005-0000-0000-00002C260000}"/>
    <cellStyle name="Merknad 2 155" xfId="4440" xr:uid="{00000000-0005-0000-0000-00002D260000}"/>
    <cellStyle name="Merknad 2 156" xfId="4441" xr:uid="{00000000-0005-0000-0000-00002E260000}"/>
    <cellStyle name="Merknad 2 157" xfId="4442" xr:uid="{00000000-0005-0000-0000-00002F260000}"/>
    <cellStyle name="Merknad 2 158" xfId="4443" xr:uid="{00000000-0005-0000-0000-000030260000}"/>
    <cellStyle name="Merknad 2 159" xfId="4444" xr:uid="{00000000-0005-0000-0000-000031260000}"/>
    <cellStyle name="Merknad 2 16" xfId="4296" xr:uid="{00000000-0005-0000-0000-000032260000}"/>
    <cellStyle name="Merknad 2 160" xfId="4445" xr:uid="{00000000-0005-0000-0000-000033260000}"/>
    <cellStyle name="Merknad 2 161" xfId="4446" xr:uid="{00000000-0005-0000-0000-000034260000}"/>
    <cellStyle name="Merknad 2 162" xfId="4447" xr:uid="{00000000-0005-0000-0000-000035260000}"/>
    <cellStyle name="Merknad 2 163" xfId="4448" xr:uid="{00000000-0005-0000-0000-000036260000}"/>
    <cellStyle name="Merknad 2 164" xfId="4449" xr:uid="{00000000-0005-0000-0000-000037260000}"/>
    <cellStyle name="Merknad 2 165" xfId="4450" xr:uid="{00000000-0005-0000-0000-000038260000}"/>
    <cellStyle name="Merknad 2 166" xfId="4451" xr:uid="{00000000-0005-0000-0000-000039260000}"/>
    <cellStyle name="Merknad 2 167" xfId="4452" xr:uid="{00000000-0005-0000-0000-00003A260000}"/>
    <cellStyle name="Merknad 2 168" xfId="4453" xr:uid="{00000000-0005-0000-0000-00003B260000}"/>
    <cellStyle name="Merknad 2 169" xfId="4454" xr:uid="{00000000-0005-0000-0000-00003C260000}"/>
    <cellStyle name="Merknad 2 17" xfId="4297" xr:uid="{00000000-0005-0000-0000-00003D260000}"/>
    <cellStyle name="Merknad 2 170" xfId="4455" xr:uid="{00000000-0005-0000-0000-00003E260000}"/>
    <cellStyle name="Merknad 2 171" xfId="4456" xr:uid="{00000000-0005-0000-0000-00003F260000}"/>
    <cellStyle name="Merknad 2 172" xfId="4457" xr:uid="{00000000-0005-0000-0000-000040260000}"/>
    <cellStyle name="Merknad 2 173" xfId="4458" xr:uid="{00000000-0005-0000-0000-000041260000}"/>
    <cellStyle name="Merknad 2 174" xfId="4459" xr:uid="{00000000-0005-0000-0000-000042260000}"/>
    <cellStyle name="Merknad 2 175" xfId="4460" xr:uid="{00000000-0005-0000-0000-000043260000}"/>
    <cellStyle name="Merknad 2 176" xfId="4461" xr:uid="{00000000-0005-0000-0000-000044260000}"/>
    <cellStyle name="Merknad 2 177" xfId="4462" xr:uid="{00000000-0005-0000-0000-000045260000}"/>
    <cellStyle name="Merknad 2 178" xfId="4463" xr:uid="{00000000-0005-0000-0000-000046260000}"/>
    <cellStyle name="Merknad 2 179" xfId="4464" xr:uid="{00000000-0005-0000-0000-000047260000}"/>
    <cellStyle name="Merknad 2 18" xfId="4298" xr:uid="{00000000-0005-0000-0000-000048260000}"/>
    <cellStyle name="Merknad 2 180" xfId="4465" xr:uid="{00000000-0005-0000-0000-000049260000}"/>
    <cellStyle name="Merknad 2 181" xfId="4466" xr:uid="{00000000-0005-0000-0000-00004A260000}"/>
    <cellStyle name="Merknad 2 182" xfId="4467" xr:uid="{00000000-0005-0000-0000-00004B260000}"/>
    <cellStyle name="Merknad 2 183" xfId="4468" xr:uid="{00000000-0005-0000-0000-00004C260000}"/>
    <cellStyle name="Merknad 2 184" xfId="4469" xr:uid="{00000000-0005-0000-0000-00004D260000}"/>
    <cellStyle name="Merknad 2 185" xfId="4470" xr:uid="{00000000-0005-0000-0000-00004E260000}"/>
    <cellStyle name="Merknad 2 186" xfId="4471" xr:uid="{00000000-0005-0000-0000-00004F260000}"/>
    <cellStyle name="Merknad 2 187" xfId="4472" xr:uid="{00000000-0005-0000-0000-000050260000}"/>
    <cellStyle name="Merknad 2 188" xfId="4473" xr:uid="{00000000-0005-0000-0000-000051260000}"/>
    <cellStyle name="Merknad 2 189" xfId="4474" xr:uid="{00000000-0005-0000-0000-000052260000}"/>
    <cellStyle name="Merknad 2 19" xfId="4299" xr:uid="{00000000-0005-0000-0000-000053260000}"/>
    <cellStyle name="Merknad 2 190" xfId="4475" xr:uid="{00000000-0005-0000-0000-000054260000}"/>
    <cellStyle name="Merknad 2 191" xfId="4476" xr:uid="{00000000-0005-0000-0000-000055260000}"/>
    <cellStyle name="Merknad 2 192" xfId="4477" xr:uid="{00000000-0005-0000-0000-000056260000}"/>
    <cellStyle name="Merknad 2 193" xfId="4478" xr:uid="{00000000-0005-0000-0000-000057260000}"/>
    <cellStyle name="Merknad 2 194" xfId="4479" xr:uid="{00000000-0005-0000-0000-000058260000}"/>
    <cellStyle name="Merknad 2 195" xfId="4480" xr:uid="{00000000-0005-0000-0000-000059260000}"/>
    <cellStyle name="Merknad 2 196" xfId="4481" xr:uid="{00000000-0005-0000-0000-00005A260000}"/>
    <cellStyle name="Merknad 2 197" xfId="4482" xr:uid="{00000000-0005-0000-0000-00005B260000}"/>
    <cellStyle name="Merknad 2 198" xfId="4483" xr:uid="{00000000-0005-0000-0000-00005C260000}"/>
    <cellStyle name="Merknad 2 199" xfId="4484" xr:uid="{00000000-0005-0000-0000-00005D260000}"/>
    <cellStyle name="Merknad 2 2" xfId="2365" xr:uid="{00000000-0005-0000-0000-00005E260000}"/>
    <cellStyle name="Merknad 2 2 2" xfId="10574" xr:uid="{00000000-0005-0000-0000-00005F260000}"/>
    <cellStyle name="Merknad 2 20" xfId="4301" xr:uid="{00000000-0005-0000-0000-000060260000}"/>
    <cellStyle name="Merknad 2 200" xfId="4485" xr:uid="{00000000-0005-0000-0000-000061260000}"/>
    <cellStyle name="Merknad 2 201" xfId="4486" xr:uid="{00000000-0005-0000-0000-000062260000}"/>
    <cellStyle name="Merknad 2 202" xfId="4487" xr:uid="{00000000-0005-0000-0000-000063260000}"/>
    <cellStyle name="Merknad 2 203" xfId="4488" xr:uid="{00000000-0005-0000-0000-000064260000}"/>
    <cellStyle name="Merknad 2 204" xfId="4489" xr:uid="{00000000-0005-0000-0000-000065260000}"/>
    <cellStyle name="Merknad 2 205" xfId="4490" xr:uid="{00000000-0005-0000-0000-000066260000}"/>
    <cellStyle name="Merknad 2 206" xfId="4491" xr:uid="{00000000-0005-0000-0000-000067260000}"/>
    <cellStyle name="Merknad 2 207" xfId="4492" xr:uid="{00000000-0005-0000-0000-000068260000}"/>
    <cellStyle name="Merknad 2 208" xfId="4493" xr:uid="{00000000-0005-0000-0000-000069260000}"/>
    <cellStyle name="Merknad 2 209" xfId="4494" xr:uid="{00000000-0005-0000-0000-00006A260000}"/>
    <cellStyle name="Merknad 2 21" xfId="4302" xr:uid="{00000000-0005-0000-0000-00006B260000}"/>
    <cellStyle name="Merknad 2 210" xfId="4495" xr:uid="{00000000-0005-0000-0000-00006C260000}"/>
    <cellStyle name="Merknad 2 211" xfId="4496" xr:uid="{00000000-0005-0000-0000-00006D260000}"/>
    <cellStyle name="Merknad 2 212" xfId="4497" xr:uid="{00000000-0005-0000-0000-00006E260000}"/>
    <cellStyle name="Merknad 2 213" xfId="4498" xr:uid="{00000000-0005-0000-0000-00006F260000}"/>
    <cellStyle name="Merknad 2 214" xfId="4499" xr:uid="{00000000-0005-0000-0000-000070260000}"/>
    <cellStyle name="Merknad 2 215" xfId="4500" xr:uid="{00000000-0005-0000-0000-000071260000}"/>
    <cellStyle name="Merknad 2 216" xfId="4501" xr:uid="{00000000-0005-0000-0000-000072260000}"/>
    <cellStyle name="Merknad 2 217" xfId="4502" xr:uid="{00000000-0005-0000-0000-000073260000}"/>
    <cellStyle name="Merknad 2 218" xfId="4503" xr:uid="{00000000-0005-0000-0000-000074260000}"/>
    <cellStyle name="Merknad 2 219" xfId="4504" xr:uid="{00000000-0005-0000-0000-000075260000}"/>
    <cellStyle name="Merknad 2 22" xfId="4303" xr:uid="{00000000-0005-0000-0000-000076260000}"/>
    <cellStyle name="Merknad 2 220" xfId="4505" xr:uid="{00000000-0005-0000-0000-000077260000}"/>
    <cellStyle name="Merknad 2 221" xfId="4506" xr:uid="{00000000-0005-0000-0000-000078260000}"/>
    <cellStyle name="Merknad 2 222" xfId="4507" xr:uid="{00000000-0005-0000-0000-000079260000}"/>
    <cellStyle name="Merknad 2 223" xfId="4508" xr:uid="{00000000-0005-0000-0000-00007A260000}"/>
    <cellStyle name="Merknad 2 224" xfId="4509" xr:uid="{00000000-0005-0000-0000-00007B260000}"/>
    <cellStyle name="Merknad 2 225" xfId="4510" xr:uid="{00000000-0005-0000-0000-00007C260000}"/>
    <cellStyle name="Merknad 2 226" xfId="4511" xr:uid="{00000000-0005-0000-0000-00007D260000}"/>
    <cellStyle name="Merknad 2 227" xfId="4535" xr:uid="{00000000-0005-0000-0000-00007E260000}"/>
    <cellStyle name="Merknad 2 228" xfId="4536" xr:uid="{00000000-0005-0000-0000-00007F260000}"/>
    <cellStyle name="Merknad 2 229" xfId="4537" xr:uid="{00000000-0005-0000-0000-000080260000}"/>
    <cellStyle name="Merknad 2 23" xfId="4304" xr:uid="{00000000-0005-0000-0000-000081260000}"/>
    <cellStyle name="Merknad 2 230" xfId="4538" xr:uid="{00000000-0005-0000-0000-000082260000}"/>
    <cellStyle name="Merknad 2 231" xfId="4539" xr:uid="{00000000-0005-0000-0000-000083260000}"/>
    <cellStyle name="Merknad 2 232" xfId="4540" xr:uid="{00000000-0005-0000-0000-000084260000}"/>
    <cellStyle name="Merknad 2 233" xfId="4541" xr:uid="{00000000-0005-0000-0000-000085260000}"/>
    <cellStyle name="Merknad 2 234" xfId="4542" xr:uid="{00000000-0005-0000-0000-000086260000}"/>
    <cellStyle name="Merknad 2 235" xfId="4543" xr:uid="{00000000-0005-0000-0000-000087260000}"/>
    <cellStyle name="Merknad 2 236" xfId="4544" xr:uid="{00000000-0005-0000-0000-000088260000}"/>
    <cellStyle name="Merknad 2 237" xfId="4545" xr:uid="{00000000-0005-0000-0000-000089260000}"/>
    <cellStyle name="Merknad 2 238" xfId="4546" xr:uid="{00000000-0005-0000-0000-00008A260000}"/>
    <cellStyle name="Merknad 2 239" xfId="4547" xr:uid="{00000000-0005-0000-0000-00008B260000}"/>
    <cellStyle name="Merknad 2 24" xfId="4305" xr:uid="{00000000-0005-0000-0000-00008C260000}"/>
    <cellStyle name="Merknad 2 240" xfId="4548" xr:uid="{00000000-0005-0000-0000-00008D260000}"/>
    <cellStyle name="Merknad 2 241" xfId="4549" xr:uid="{00000000-0005-0000-0000-00008E260000}"/>
    <cellStyle name="Merknad 2 242" xfId="4550" xr:uid="{00000000-0005-0000-0000-00008F260000}"/>
    <cellStyle name="Merknad 2 243" xfId="4551" xr:uid="{00000000-0005-0000-0000-000090260000}"/>
    <cellStyle name="Merknad 2 244" xfId="4552" xr:uid="{00000000-0005-0000-0000-000091260000}"/>
    <cellStyle name="Merknad 2 245" xfId="4553" xr:uid="{00000000-0005-0000-0000-000092260000}"/>
    <cellStyle name="Merknad 2 246" xfId="4554" xr:uid="{00000000-0005-0000-0000-000093260000}"/>
    <cellStyle name="Merknad 2 247" xfId="5230" xr:uid="{00000000-0005-0000-0000-000094260000}"/>
    <cellStyle name="Merknad 2 248" xfId="5231" xr:uid="{00000000-0005-0000-0000-000095260000}"/>
    <cellStyle name="Merknad 2 249" xfId="5233" xr:uid="{00000000-0005-0000-0000-000096260000}"/>
    <cellStyle name="Merknad 2 25" xfId="4306" xr:uid="{00000000-0005-0000-0000-000097260000}"/>
    <cellStyle name="Merknad 2 250" xfId="5234" xr:uid="{00000000-0005-0000-0000-000098260000}"/>
    <cellStyle name="Merknad 2 251" xfId="5235" xr:uid="{00000000-0005-0000-0000-000099260000}"/>
    <cellStyle name="Merknad 2 252" xfId="5236" xr:uid="{00000000-0005-0000-0000-00009A260000}"/>
    <cellStyle name="Merknad 2 253" xfId="5237" xr:uid="{00000000-0005-0000-0000-00009B260000}"/>
    <cellStyle name="Merknad 2 254" xfId="5238" xr:uid="{00000000-0005-0000-0000-00009C260000}"/>
    <cellStyle name="Merknad 2 255" xfId="5239" xr:uid="{00000000-0005-0000-0000-00009D260000}"/>
    <cellStyle name="Merknad 2 256" xfId="5240" xr:uid="{00000000-0005-0000-0000-00009E260000}"/>
    <cellStyle name="Merknad 2 257" xfId="5241" xr:uid="{00000000-0005-0000-0000-00009F260000}"/>
    <cellStyle name="Merknad 2 258" xfId="5242" xr:uid="{00000000-0005-0000-0000-0000A0260000}"/>
    <cellStyle name="Merknad 2 259" xfId="5243" xr:uid="{00000000-0005-0000-0000-0000A1260000}"/>
    <cellStyle name="Merknad 2 26" xfId="4307" xr:uid="{00000000-0005-0000-0000-0000A2260000}"/>
    <cellStyle name="Merknad 2 260" xfId="5245" xr:uid="{00000000-0005-0000-0000-0000A3260000}"/>
    <cellStyle name="Merknad 2 261" xfId="5246" xr:uid="{00000000-0005-0000-0000-0000A4260000}"/>
    <cellStyle name="Merknad 2 262" xfId="5247" xr:uid="{00000000-0005-0000-0000-0000A5260000}"/>
    <cellStyle name="Merknad 2 263" xfId="5248" xr:uid="{00000000-0005-0000-0000-0000A6260000}"/>
    <cellStyle name="Merknad 2 264" xfId="5249" xr:uid="{00000000-0005-0000-0000-0000A7260000}"/>
    <cellStyle name="Merknad 2 265" xfId="5250" xr:uid="{00000000-0005-0000-0000-0000A8260000}"/>
    <cellStyle name="Merknad 2 266" xfId="5251" xr:uid="{00000000-0005-0000-0000-0000A9260000}"/>
    <cellStyle name="Merknad 2 267" xfId="5955" xr:uid="{00000000-0005-0000-0000-0000AA260000}"/>
    <cellStyle name="Merknad 2 268" xfId="5956" xr:uid="{00000000-0005-0000-0000-0000AB260000}"/>
    <cellStyle name="Merknad 2 269" xfId="5957" xr:uid="{00000000-0005-0000-0000-0000AC260000}"/>
    <cellStyle name="Merknad 2 27" xfId="4308" xr:uid="{00000000-0005-0000-0000-0000AD260000}"/>
    <cellStyle name="Merknad 2 270" xfId="5958" xr:uid="{00000000-0005-0000-0000-0000AE260000}"/>
    <cellStyle name="Merknad 2 271" xfId="5959" xr:uid="{00000000-0005-0000-0000-0000AF260000}"/>
    <cellStyle name="Merknad 2 272" xfId="5960" xr:uid="{00000000-0005-0000-0000-0000B0260000}"/>
    <cellStyle name="Merknad 2 273" xfId="5961" xr:uid="{00000000-0005-0000-0000-0000B1260000}"/>
    <cellStyle name="Merknad 2 274" xfId="5962" xr:uid="{00000000-0005-0000-0000-0000B2260000}"/>
    <cellStyle name="Merknad 2 275" xfId="5963" xr:uid="{00000000-0005-0000-0000-0000B3260000}"/>
    <cellStyle name="Merknad 2 276" xfId="5964" xr:uid="{00000000-0005-0000-0000-0000B4260000}"/>
    <cellStyle name="Merknad 2 277" xfId="5965" xr:uid="{00000000-0005-0000-0000-0000B5260000}"/>
    <cellStyle name="Merknad 2 278" xfId="5966" xr:uid="{00000000-0005-0000-0000-0000B6260000}"/>
    <cellStyle name="Merknad 2 279" xfId="5967" xr:uid="{00000000-0005-0000-0000-0000B7260000}"/>
    <cellStyle name="Merknad 2 28" xfId="4309" xr:uid="{00000000-0005-0000-0000-0000B8260000}"/>
    <cellStyle name="Merknad 2 280" xfId="5968" xr:uid="{00000000-0005-0000-0000-0000B9260000}"/>
    <cellStyle name="Merknad 2 281" xfId="5969" xr:uid="{00000000-0005-0000-0000-0000BA260000}"/>
    <cellStyle name="Merknad 2 282" xfId="5970" xr:uid="{00000000-0005-0000-0000-0000BB260000}"/>
    <cellStyle name="Merknad 2 283" xfId="5971" xr:uid="{00000000-0005-0000-0000-0000BC260000}"/>
    <cellStyle name="Merknad 2 284" xfId="5972" xr:uid="{00000000-0005-0000-0000-0000BD260000}"/>
    <cellStyle name="Merknad 2 285" xfId="5973" xr:uid="{00000000-0005-0000-0000-0000BE260000}"/>
    <cellStyle name="Merknad 2 286" xfId="5974" xr:uid="{00000000-0005-0000-0000-0000BF260000}"/>
    <cellStyle name="Merknad 2 287" xfId="5980" xr:uid="{00000000-0005-0000-0000-0000C0260000}"/>
    <cellStyle name="Merknad 2 288" xfId="5979" xr:uid="{00000000-0005-0000-0000-0000C1260000}"/>
    <cellStyle name="Merknad 2 289" xfId="5978" xr:uid="{00000000-0005-0000-0000-0000C2260000}"/>
    <cellStyle name="Merknad 2 29" xfId="4310" xr:uid="{00000000-0005-0000-0000-0000C3260000}"/>
    <cellStyle name="Merknad 2 290" xfId="5977" xr:uid="{00000000-0005-0000-0000-0000C4260000}"/>
    <cellStyle name="Merknad 2 291" xfId="5976" xr:uid="{00000000-0005-0000-0000-0000C5260000}"/>
    <cellStyle name="Merknad 2 292" xfId="5975" xr:uid="{00000000-0005-0000-0000-0000C6260000}"/>
    <cellStyle name="Merknad 2 293" xfId="5981" xr:uid="{00000000-0005-0000-0000-0000C7260000}"/>
    <cellStyle name="Merknad 2 294" xfId="5982" xr:uid="{00000000-0005-0000-0000-0000C8260000}"/>
    <cellStyle name="Merknad 2 295" xfId="5983" xr:uid="{00000000-0005-0000-0000-0000C9260000}"/>
    <cellStyle name="Merknad 2 296" xfId="5984" xr:uid="{00000000-0005-0000-0000-0000CA260000}"/>
    <cellStyle name="Merknad 2 297" xfId="5985" xr:uid="{00000000-0005-0000-0000-0000CB260000}"/>
    <cellStyle name="Merknad 2 298" xfId="5986" xr:uid="{00000000-0005-0000-0000-0000CC260000}"/>
    <cellStyle name="Merknad 2 299" xfId="5987" xr:uid="{00000000-0005-0000-0000-0000CD260000}"/>
    <cellStyle name="Merknad 2 3" xfId="4273" xr:uid="{00000000-0005-0000-0000-0000CE260000}"/>
    <cellStyle name="Merknad 2 3 2" xfId="10155" xr:uid="{00000000-0005-0000-0000-0000CF260000}"/>
    <cellStyle name="Merknad 2 30" xfId="4311" xr:uid="{00000000-0005-0000-0000-0000D0260000}"/>
    <cellStyle name="Merknad 2 300" xfId="5988" xr:uid="{00000000-0005-0000-0000-0000D1260000}"/>
    <cellStyle name="Merknad 2 301" xfId="5989" xr:uid="{00000000-0005-0000-0000-0000D2260000}"/>
    <cellStyle name="Merknad 2 302" xfId="5990" xr:uid="{00000000-0005-0000-0000-0000D3260000}"/>
    <cellStyle name="Merknad 2 303" xfId="5991" xr:uid="{00000000-0005-0000-0000-0000D4260000}"/>
    <cellStyle name="Merknad 2 304" xfId="5992" xr:uid="{00000000-0005-0000-0000-0000D5260000}"/>
    <cellStyle name="Merknad 2 305" xfId="5993" xr:uid="{00000000-0005-0000-0000-0000D6260000}"/>
    <cellStyle name="Merknad 2 306" xfId="5994" xr:uid="{00000000-0005-0000-0000-0000D7260000}"/>
    <cellStyle name="Merknad 2 307" xfId="6000" xr:uid="{00000000-0005-0000-0000-0000D8260000}"/>
    <cellStyle name="Merknad 2 308" xfId="5999" xr:uid="{00000000-0005-0000-0000-0000D9260000}"/>
    <cellStyle name="Merknad 2 309" xfId="5998" xr:uid="{00000000-0005-0000-0000-0000DA260000}"/>
    <cellStyle name="Merknad 2 31" xfId="4312" xr:uid="{00000000-0005-0000-0000-0000DB260000}"/>
    <cellStyle name="Merknad 2 310" xfId="5997" xr:uid="{00000000-0005-0000-0000-0000DC260000}"/>
    <cellStyle name="Merknad 2 311" xfId="5996" xr:uid="{00000000-0005-0000-0000-0000DD260000}"/>
    <cellStyle name="Merknad 2 312" xfId="5995" xr:uid="{00000000-0005-0000-0000-0000DE260000}"/>
    <cellStyle name="Merknad 2 313" xfId="6001" xr:uid="{00000000-0005-0000-0000-0000DF260000}"/>
    <cellStyle name="Merknad 2 314" xfId="6002" xr:uid="{00000000-0005-0000-0000-0000E0260000}"/>
    <cellStyle name="Merknad 2 315" xfId="6003" xr:uid="{00000000-0005-0000-0000-0000E1260000}"/>
    <cellStyle name="Merknad 2 316" xfId="6004" xr:uid="{00000000-0005-0000-0000-0000E2260000}"/>
    <cellStyle name="Merknad 2 317" xfId="6005" xr:uid="{00000000-0005-0000-0000-0000E3260000}"/>
    <cellStyle name="Merknad 2 318" xfId="6006" xr:uid="{00000000-0005-0000-0000-0000E4260000}"/>
    <cellStyle name="Merknad 2 319" xfId="6007" xr:uid="{00000000-0005-0000-0000-0000E5260000}"/>
    <cellStyle name="Merknad 2 32" xfId="4313" xr:uid="{00000000-0005-0000-0000-0000E6260000}"/>
    <cellStyle name="Merknad 2 320" xfId="6008" xr:uid="{00000000-0005-0000-0000-0000E7260000}"/>
    <cellStyle name="Merknad 2 321" xfId="6009" xr:uid="{00000000-0005-0000-0000-0000E8260000}"/>
    <cellStyle name="Merknad 2 322" xfId="6010" xr:uid="{00000000-0005-0000-0000-0000E9260000}"/>
    <cellStyle name="Merknad 2 323" xfId="6011" xr:uid="{00000000-0005-0000-0000-0000EA260000}"/>
    <cellStyle name="Merknad 2 324" xfId="6012" xr:uid="{00000000-0005-0000-0000-0000EB260000}"/>
    <cellStyle name="Merknad 2 325" xfId="6013" xr:uid="{00000000-0005-0000-0000-0000EC260000}"/>
    <cellStyle name="Merknad 2 326" xfId="6014" xr:uid="{00000000-0005-0000-0000-0000ED260000}"/>
    <cellStyle name="Merknad 2 327" xfId="10096" xr:uid="{00000000-0005-0000-0000-0000EE260000}"/>
    <cellStyle name="Merknad 2 33" xfId="4314" xr:uid="{00000000-0005-0000-0000-0000EF260000}"/>
    <cellStyle name="Merknad 2 34" xfId="4315" xr:uid="{00000000-0005-0000-0000-0000F0260000}"/>
    <cellStyle name="Merknad 2 35" xfId="4316" xr:uid="{00000000-0005-0000-0000-0000F1260000}"/>
    <cellStyle name="Merknad 2 36" xfId="4317" xr:uid="{00000000-0005-0000-0000-0000F2260000}"/>
    <cellStyle name="Merknad 2 37" xfId="4318" xr:uid="{00000000-0005-0000-0000-0000F3260000}"/>
    <cellStyle name="Merknad 2 38" xfId="4319" xr:uid="{00000000-0005-0000-0000-0000F4260000}"/>
    <cellStyle name="Merknad 2 39" xfId="4320" xr:uid="{00000000-0005-0000-0000-0000F5260000}"/>
    <cellStyle name="Merknad 2 4" xfId="4274" xr:uid="{00000000-0005-0000-0000-0000F6260000}"/>
    <cellStyle name="Merknad 2 40" xfId="4321" xr:uid="{00000000-0005-0000-0000-0000F7260000}"/>
    <cellStyle name="Merknad 2 41" xfId="4322" xr:uid="{00000000-0005-0000-0000-0000F8260000}"/>
    <cellStyle name="Merknad 2 42" xfId="4323" xr:uid="{00000000-0005-0000-0000-0000F9260000}"/>
    <cellStyle name="Merknad 2 43" xfId="4324" xr:uid="{00000000-0005-0000-0000-0000FA260000}"/>
    <cellStyle name="Merknad 2 44" xfId="4325" xr:uid="{00000000-0005-0000-0000-0000FB260000}"/>
    <cellStyle name="Merknad 2 45" xfId="4326" xr:uid="{00000000-0005-0000-0000-0000FC260000}"/>
    <cellStyle name="Merknad 2 46" xfId="4327" xr:uid="{00000000-0005-0000-0000-0000FD260000}"/>
    <cellStyle name="Merknad 2 47" xfId="4330" xr:uid="{00000000-0005-0000-0000-0000FE260000}"/>
    <cellStyle name="Merknad 2 48" xfId="4331" xr:uid="{00000000-0005-0000-0000-0000FF260000}"/>
    <cellStyle name="Merknad 2 49" xfId="4333" xr:uid="{00000000-0005-0000-0000-000000270000}"/>
    <cellStyle name="Merknad 2 5" xfId="4278" xr:uid="{00000000-0005-0000-0000-000001270000}"/>
    <cellStyle name="Merknad 2 50" xfId="4334" xr:uid="{00000000-0005-0000-0000-000002270000}"/>
    <cellStyle name="Merknad 2 51" xfId="4335" xr:uid="{00000000-0005-0000-0000-000003270000}"/>
    <cellStyle name="Merknad 2 52" xfId="4336" xr:uid="{00000000-0005-0000-0000-000004270000}"/>
    <cellStyle name="Merknad 2 53" xfId="4337" xr:uid="{00000000-0005-0000-0000-000005270000}"/>
    <cellStyle name="Merknad 2 54" xfId="4338" xr:uid="{00000000-0005-0000-0000-000006270000}"/>
    <cellStyle name="Merknad 2 55" xfId="4339" xr:uid="{00000000-0005-0000-0000-000007270000}"/>
    <cellStyle name="Merknad 2 56" xfId="4340" xr:uid="{00000000-0005-0000-0000-000008270000}"/>
    <cellStyle name="Merknad 2 57" xfId="4341" xr:uid="{00000000-0005-0000-0000-000009270000}"/>
    <cellStyle name="Merknad 2 58" xfId="4342" xr:uid="{00000000-0005-0000-0000-00000A270000}"/>
    <cellStyle name="Merknad 2 59" xfId="4343" xr:uid="{00000000-0005-0000-0000-00000B270000}"/>
    <cellStyle name="Merknad 2 6" xfId="4279" xr:uid="{00000000-0005-0000-0000-00000C270000}"/>
    <cellStyle name="Merknad 2 60" xfId="4345" xr:uid="{00000000-0005-0000-0000-00000D270000}"/>
    <cellStyle name="Merknad 2 61" xfId="4346" xr:uid="{00000000-0005-0000-0000-00000E270000}"/>
    <cellStyle name="Merknad 2 62" xfId="4347" xr:uid="{00000000-0005-0000-0000-00000F270000}"/>
    <cellStyle name="Merknad 2 63" xfId="4348" xr:uid="{00000000-0005-0000-0000-000010270000}"/>
    <cellStyle name="Merknad 2 64" xfId="4349" xr:uid="{00000000-0005-0000-0000-000011270000}"/>
    <cellStyle name="Merknad 2 65" xfId="4350" xr:uid="{00000000-0005-0000-0000-000012270000}"/>
    <cellStyle name="Merknad 2 66" xfId="4351" xr:uid="{00000000-0005-0000-0000-000013270000}"/>
    <cellStyle name="Merknad 2 67" xfId="4352" xr:uid="{00000000-0005-0000-0000-000014270000}"/>
    <cellStyle name="Merknad 2 68" xfId="4353" xr:uid="{00000000-0005-0000-0000-000015270000}"/>
    <cellStyle name="Merknad 2 69" xfId="4354" xr:uid="{00000000-0005-0000-0000-000016270000}"/>
    <cellStyle name="Merknad 2 7" xfId="4286" xr:uid="{00000000-0005-0000-0000-000017270000}"/>
    <cellStyle name="Merknad 2 70" xfId="4355" xr:uid="{00000000-0005-0000-0000-000018270000}"/>
    <cellStyle name="Merknad 2 71" xfId="4356" xr:uid="{00000000-0005-0000-0000-000019270000}"/>
    <cellStyle name="Merknad 2 72" xfId="4357" xr:uid="{00000000-0005-0000-0000-00001A270000}"/>
    <cellStyle name="Merknad 2 73" xfId="4358" xr:uid="{00000000-0005-0000-0000-00001B270000}"/>
    <cellStyle name="Merknad 2 74" xfId="4359" xr:uid="{00000000-0005-0000-0000-00001C270000}"/>
    <cellStyle name="Merknad 2 75" xfId="4360" xr:uid="{00000000-0005-0000-0000-00001D270000}"/>
    <cellStyle name="Merknad 2 76" xfId="4361" xr:uid="{00000000-0005-0000-0000-00001E270000}"/>
    <cellStyle name="Merknad 2 77" xfId="4362" xr:uid="{00000000-0005-0000-0000-00001F270000}"/>
    <cellStyle name="Merknad 2 78" xfId="4363" xr:uid="{00000000-0005-0000-0000-000020270000}"/>
    <cellStyle name="Merknad 2 79" xfId="4364" xr:uid="{00000000-0005-0000-0000-000021270000}"/>
    <cellStyle name="Merknad 2 8" xfId="4287" xr:uid="{00000000-0005-0000-0000-000022270000}"/>
    <cellStyle name="Merknad 2 80" xfId="4365" xr:uid="{00000000-0005-0000-0000-000023270000}"/>
    <cellStyle name="Merknad 2 81" xfId="4366" xr:uid="{00000000-0005-0000-0000-000024270000}"/>
    <cellStyle name="Merknad 2 82" xfId="4367" xr:uid="{00000000-0005-0000-0000-000025270000}"/>
    <cellStyle name="Merknad 2 83" xfId="4368" xr:uid="{00000000-0005-0000-0000-000026270000}"/>
    <cellStyle name="Merknad 2 84" xfId="4369" xr:uid="{00000000-0005-0000-0000-000027270000}"/>
    <cellStyle name="Merknad 2 85" xfId="4370" xr:uid="{00000000-0005-0000-0000-000028270000}"/>
    <cellStyle name="Merknad 2 86" xfId="4371" xr:uid="{00000000-0005-0000-0000-000029270000}"/>
    <cellStyle name="Merknad 2 87" xfId="4372" xr:uid="{00000000-0005-0000-0000-00002A270000}"/>
    <cellStyle name="Merknad 2 88" xfId="4373" xr:uid="{00000000-0005-0000-0000-00002B270000}"/>
    <cellStyle name="Merknad 2 89" xfId="4374" xr:uid="{00000000-0005-0000-0000-00002C270000}"/>
    <cellStyle name="Merknad 2 9" xfId="4289" xr:uid="{00000000-0005-0000-0000-00002D270000}"/>
    <cellStyle name="Merknad 2 90" xfId="4375" xr:uid="{00000000-0005-0000-0000-00002E270000}"/>
    <cellStyle name="Merknad 2 91" xfId="4376" xr:uid="{00000000-0005-0000-0000-00002F270000}"/>
    <cellStyle name="Merknad 2 92" xfId="4377" xr:uid="{00000000-0005-0000-0000-000030270000}"/>
    <cellStyle name="Merknad 2 93" xfId="4378" xr:uid="{00000000-0005-0000-0000-000031270000}"/>
    <cellStyle name="Merknad 2 94" xfId="4379" xr:uid="{00000000-0005-0000-0000-000032270000}"/>
    <cellStyle name="Merknad 2 95" xfId="4380" xr:uid="{00000000-0005-0000-0000-000033270000}"/>
    <cellStyle name="Merknad 2 96" xfId="4381" xr:uid="{00000000-0005-0000-0000-000034270000}"/>
    <cellStyle name="Merknad 2 97" xfId="4382" xr:uid="{00000000-0005-0000-0000-000035270000}"/>
    <cellStyle name="Merknad 2 98" xfId="4383" xr:uid="{00000000-0005-0000-0000-000036270000}"/>
    <cellStyle name="Merknad 2 99" xfId="4384" xr:uid="{00000000-0005-0000-0000-000037270000}"/>
    <cellStyle name="Merknad 20" xfId="2366" xr:uid="{00000000-0005-0000-0000-000038270000}"/>
    <cellStyle name="Merknad 20 2" xfId="2367" xr:uid="{00000000-0005-0000-0000-000039270000}"/>
    <cellStyle name="Merknad 21" xfId="2368" xr:uid="{00000000-0005-0000-0000-00003A270000}"/>
    <cellStyle name="Merknad 21 2" xfId="2369" xr:uid="{00000000-0005-0000-0000-00003B270000}"/>
    <cellStyle name="Merknad 22" xfId="2370" xr:uid="{00000000-0005-0000-0000-00003C270000}"/>
    <cellStyle name="Merknad 22 2" xfId="2371" xr:uid="{00000000-0005-0000-0000-00003D270000}"/>
    <cellStyle name="Merknad 23" xfId="2372" xr:uid="{00000000-0005-0000-0000-00003E270000}"/>
    <cellStyle name="Merknad 23 2" xfId="2373" xr:uid="{00000000-0005-0000-0000-00003F270000}"/>
    <cellStyle name="Merknad 24" xfId="2374" xr:uid="{00000000-0005-0000-0000-000040270000}"/>
    <cellStyle name="Merknad 24 2" xfId="2375" xr:uid="{00000000-0005-0000-0000-000041270000}"/>
    <cellStyle name="Merknad 25" xfId="2376" xr:uid="{00000000-0005-0000-0000-000042270000}"/>
    <cellStyle name="Merknad 25 2" xfId="2377" xr:uid="{00000000-0005-0000-0000-000043270000}"/>
    <cellStyle name="Merknad 26" xfId="2378" xr:uid="{00000000-0005-0000-0000-000044270000}"/>
    <cellStyle name="Merknad 26 2" xfId="2379" xr:uid="{00000000-0005-0000-0000-000045270000}"/>
    <cellStyle name="Merknad 27" xfId="2380" xr:uid="{00000000-0005-0000-0000-000046270000}"/>
    <cellStyle name="Merknad 27 2" xfId="2381" xr:uid="{00000000-0005-0000-0000-000047270000}"/>
    <cellStyle name="Merknad 28" xfId="2382" xr:uid="{00000000-0005-0000-0000-000048270000}"/>
    <cellStyle name="Merknad 28 2" xfId="2383" xr:uid="{00000000-0005-0000-0000-000049270000}"/>
    <cellStyle name="Merknad 29" xfId="2384" xr:uid="{00000000-0005-0000-0000-00004A270000}"/>
    <cellStyle name="Merknad 29 2" xfId="2385" xr:uid="{00000000-0005-0000-0000-00004B270000}"/>
    <cellStyle name="Merknad 3" xfId="2386" xr:uid="{00000000-0005-0000-0000-00004C270000}"/>
    <cellStyle name="Merknad 3 2" xfId="2387" xr:uid="{00000000-0005-0000-0000-00004D270000}"/>
    <cellStyle name="Merknad 30" xfId="2388" xr:uid="{00000000-0005-0000-0000-00004E270000}"/>
    <cellStyle name="Merknad 30 2" xfId="2389" xr:uid="{00000000-0005-0000-0000-00004F270000}"/>
    <cellStyle name="Merknad 31" xfId="2390" xr:uid="{00000000-0005-0000-0000-000050270000}"/>
    <cellStyle name="Merknad 31 2" xfId="2391" xr:uid="{00000000-0005-0000-0000-000051270000}"/>
    <cellStyle name="Merknad 32" xfId="2392" xr:uid="{00000000-0005-0000-0000-000052270000}"/>
    <cellStyle name="Merknad 32 2" xfId="2393" xr:uid="{00000000-0005-0000-0000-000053270000}"/>
    <cellStyle name="Merknad 33" xfId="2394" xr:uid="{00000000-0005-0000-0000-000054270000}"/>
    <cellStyle name="Merknad 33 2" xfId="2395" xr:uid="{00000000-0005-0000-0000-000055270000}"/>
    <cellStyle name="Merknad 34" xfId="2396" xr:uid="{00000000-0005-0000-0000-000056270000}"/>
    <cellStyle name="Merknad 34 2" xfId="2397" xr:uid="{00000000-0005-0000-0000-000057270000}"/>
    <cellStyle name="Merknad 35" xfId="2398" xr:uid="{00000000-0005-0000-0000-000058270000}"/>
    <cellStyle name="Merknad 35 2" xfId="2399" xr:uid="{00000000-0005-0000-0000-000059270000}"/>
    <cellStyle name="Merknad 36" xfId="2400" xr:uid="{00000000-0005-0000-0000-00005A270000}"/>
    <cellStyle name="Merknad 36 2" xfId="2401" xr:uid="{00000000-0005-0000-0000-00005B270000}"/>
    <cellStyle name="Merknad 37" xfId="2402" xr:uid="{00000000-0005-0000-0000-00005C270000}"/>
    <cellStyle name="Merknad 37 2" xfId="2403" xr:uid="{00000000-0005-0000-0000-00005D270000}"/>
    <cellStyle name="Merknad 38" xfId="2404" xr:uid="{00000000-0005-0000-0000-00005E270000}"/>
    <cellStyle name="Merknad 38 2" xfId="2405" xr:uid="{00000000-0005-0000-0000-00005F270000}"/>
    <cellStyle name="Merknad 39" xfId="2406" xr:uid="{00000000-0005-0000-0000-000060270000}"/>
    <cellStyle name="Merknad 39 2" xfId="2407" xr:uid="{00000000-0005-0000-0000-000061270000}"/>
    <cellStyle name="Merknad 4" xfId="2408" xr:uid="{00000000-0005-0000-0000-000062270000}"/>
    <cellStyle name="Merknad 4 2" xfId="2409" xr:uid="{00000000-0005-0000-0000-000063270000}"/>
    <cellStyle name="Merknad 40" xfId="2410" xr:uid="{00000000-0005-0000-0000-000064270000}"/>
    <cellStyle name="Merknad 40 2" xfId="2411" xr:uid="{00000000-0005-0000-0000-000065270000}"/>
    <cellStyle name="Merknad 41" xfId="2412" xr:uid="{00000000-0005-0000-0000-000066270000}"/>
    <cellStyle name="Merknad 41 2" xfId="2413" xr:uid="{00000000-0005-0000-0000-000067270000}"/>
    <cellStyle name="Merknad 42" xfId="2414" xr:uid="{00000000-0005-0000-0000-000068270000}"/>
    <cellStyle name="Merknad 42 2" xfId="2415" xr:uid="{00000000-0005-0000-0000-000069270000}"/>
    <cellStyle name="Merknad 43" xfId="2416" xr:uid="{00000000-0005-0000-0000-00006A270000}"/>
    <cellStyle name="Merknad 43 2" xfId="2417" xr:uid="{00000000-0005-0000-0000-00006B270000}"/>
    <cellStyle name="Merknad 44" xfId="2418" xr:uid="{00000000-0005-0000-0000-00006C270000}"/>
    <cellStyle name="Merknad 44 2" xfId="2419" xr:uid="{00000000-0005-0000-0000-00006D270000}"/>
    <cellStyle name="Merknad 45" xfId="2420" xr:uid="{00000000-0005-0000-0000-00006E270000}"/>
    <cellStyle name="Merknad 45 2" xfId="2421" xr:uid="{00000000-0005-0000-0000-00006F270000}"/>
    <cellStyle name="Merknad 46" xfId="2422" xr:uid="{00000000-0005-0000-0000-000070270000}"/>
    <cellStyle name="Merknad 46 2" xfId="2423" xr:uid="{00000000-0005-0000-0000-000071270000}"/>
    <cellStyle name="Merknad 47" xfId="2424" xr:uid="{00000000-0005-0000-0000-000072270000}"/>
    <cellStyle name="Merknad 47 2" xfId="2425" xr:uid="{00000000-0005-0000-0000-000073270000}"/>
    <cellStyle name="Merknad 48" xfId="2426" xr:uid="{00000000-0005-0000-0000-000074270000}"/>
    <cellStyle name="Merknad 48 2" xfId="2427" xr:uid="{00000000-0005-0000-0000-000075270000}"/>
    <cellStyle name="Merknad 49" xfId="2428" xr:uid="{00000000-0005-0000-0000-000076270000}"/>
    <cellStyle name="Merknad 49 2" xfId="2429" xr:uid="{00000000-0005-0000-0000-000077270000}"/>
    <cellStyle name="Merknad 5" xfId="2430" xr:uid="{00000000-0005-0000-0000-000078270000}"/>
    <cellStyle name="Merknad 5 2" xfId="2431" xr:uid="{00000000-0005-0000-0000-000079270000}"/>
    <cellStyle name="Merknad 50" xfId="2432" xr:uid="{00000000-0005-0000-0000-00007A270000}"/>
    <cellStyle name="Merknad 50 2" xfId="2433" xr:uid="{00000000-0005-0000-0000-00007B270000}"/>
    <cellStyle name="Merknad 51" xfId="2434" xr:uid="{00000000-0005-0000-0000-00007C270000}"/>
    <cellStyle name="Merknad 51 2" xfId="2435" xr:uid="{00000000-0005-0000-0000-00007D270000}"/>
    <cellStyle name="Merknad 52" xfId="2436" xr:uid="{00000000-0005-0000-0000-00007E270000}"/>
    <cellStyle name="Merknad 52 2" xfId="2437" xr:uid="{00000000-0005-0000-0000-00007F270000}"/>
    <cellStyle name="Merknad 53" xfId="2438" xr:uid="{00000000-0005-0000-0000-000080270000}"/>
    <cellStyle name="Merknad 53 2" xfId="2439" xr:uid="{00000000-0005-0000-0000-000081270000}"/>
    <cellStyle name="Merknad 54" xfId="2440" xr:uid="{00000000-0005-0000-0000-000082270000}"/>
    <cellStyle name="Merknad 54 2" xfId="2441" xr:uid="{00000000-0005-0000-0000-000083270000}"/>
    <cellStyle name="Merknad 55" xfId="2442" xr:uid="{00000000-0005-0000-0000-000084270000}"/>
    <cellStyle name="Merknad 55 2" xfId="2443" xr:uid="{00000000-0005-0000-0000-000085270000}"/>
    <cellStyle name="Merknad 56" xfId="2444" xr:uid="{00000000-0005-0000-0000-000086270000}"/>
    <cellStyle name="Merknad 56 2" xfId="2445" xr:uid="{00000000-0005-0000-0000-000087270000}"/>
    <cellStyle name="Merknad 57" xfId="2446" xr:uid="{00000000-0005-0000-0000-000088270000}"/>
    <cellStyle name="Merknad 57 2" xfId="2447" xr:uid="{00000000-0005-0000-0000-000089270000}"/>
    <cellStyle name="Merknad 58" xfId="2448" xr:uid="{00000000-0005-0000-0000-00008A270000}"/>
    <cellStyle name="Merknad 58 2" xfId="2449" xr:uid="{00000000-0005-0000-0000-00008B270000}"/>
    <cellStyle name="Merknad 59" xfId="2450" xr:uid="{00000000-0005-0000-0000-00008C270000}"/>
    <cellStyle name="Merknad 59 2" xfId="2451" xr:uid="{00000000-0005-0000-0000-00008D270000}"/>
    <cellStyle name="Merknad 6" xfId="2452" xr:uid="{00000000-0005-0000-0000-00008E270000}"/>
    <cellStyle name="Merknad 6 2" xfId="2453" xr:uid="{00000000-0005-0000-0000-00008F270000}"/>
    <cellStyle name="Merknad 60" xfId="2454" xr:uid="{00000000-0005-0000-0000-000090270000}"/>
    <cellStyle name="Merknad 60 2" xfId="2455" xr:uid="{00000000-0005-0000-0000-000091270000}"/>
    <cellStyle name="Merknad 61" xfId="2456" xr:uid="{00000000-0005-0000-0000-000092270000}"/>
    <cellStyle name="Merknad 61 2" xfId="2457" xr:uid="{00000000-0005-0000-0000-000093270000}"/>
    <cellStyle name="Merknad 62" xfId="2458" xr:uid="{00000000-0005-0000-0000-000094270000}"/>
    <cellStyle name="Merknad 62 2" xfId="2459" xr:uid="{00000000-0005-0000-0000-000095270000}"/>
    <cellStyle name="Merknad 63" xfId="2460" xr:uid="{00000000-0005-0000-0000-000096270000}"/>
    <cellStyle name="Merknad 63 2" xfId="2461" xr:uid="{00000000-0005-0000-0000-000097270000}"/>
    <cellStyle name="Merknad 64" xfId="2462" xr:uid="{00000000-0005-0000-0000-000098270000}"/>
    <cellStyle name="Merknad 64 2" xfId="2463" xr:uid="{00000000-0005-0000-0000-000099270000}"/>
    <cellStyle name="Merknad 65" xfId="2464" xr:uid="{00000000-0005-0000-0000-00009A270000}"/>
    <cellStyle name="Merknad 65 2" xfId="2465" xr:uid="{00000000-0005-0000-0000-00009B270000}"/>
    <cellStyle name="Merknad 66" xfId="2466" xr:uid="{00000000-0005-0000-0000-00009C270000}"/>
    <cellStyle name="Merknad 66 2" xfId="2467" xr:uid="{00000000-0005-0000-0000-00009D270000}"/>
    <cellStyle name="Merknad 67" xfId="2468" xr:uid="{00000000-0005-0000-0000-00009E270000}"/>
    <cellStyle name="Merknad 67 2" xfId="2469" xr:uid="{00000000-0005-0000-0000-00009F270000}"/>
    <cellStyle name="Merknad 68" xfId="2470" xr:uid="{00000000-0005-0000-0000-0000A0270000}"/>
    <cellStyle name="Merknad 68 2" xfId="2471" xr:uid="{00000000-0005-0000-0000-0000A1270000}"/>
    <cellStyle name="Merknad 69" xfId="2472" xr:uid="{00000000-0005-0000-0000-0000A2270000}"/>
    <cellStyle name="Merknad 69 2" xfId="2473" xr:uid="{00000000-0005-0000-0000-0000A3270000}"/>
    <cellStyle name="Merknad 7" xfId="2474" xr:uid="{00000000-0005-0000-0000-0000A4270000}"/>
    <cellStyle name="Merknad 7 2" xfId="2475" xr:uid="{00000000-0005-0000-0000-0000A5270000}"/>
    <cellStyle name="Merknad 70" xfId="2476" xr:uid="{00000000-0005-0000-0000-0000A6270000}"/>
    <cellStyle name="Merknad 70 2" xfId="2477" xr:uid="{00000000-0005-0000-0000-0000A7270000}"/>
    <cellStyle name="Merknad 71" xfId="2478" xr:uid="{00000000-0005-0000-0000-0000A8270000}"/>
    <cellStyle name="Merknad 71 2" xfId="2479" xr:uid="{00000000-0005-0000-0000-0000A9270000}"/>
    <cellStyle name="Merknad 72" xfId="2480" xr:uid="{00000000-0005-0000-0000-0000AA270000}"/>
    <cellStyle name="Merknad 72 2" xfId="2481" xr:uid="{00000000-0005-0000-0000-0000AB270000}"/>
    <cellStyle name="Merknad 73" xfId="2482" xr:uid="{00000000-0005-0000-0000-0000AC270000}"/>
    <cellStyle name="Merknad 73 2" xfId="2483" xr:uid="{00000000-0005-0000-0000-0000AD270000}"/>
    <cellStyle name="Merknad 74" xfId="2484" xr:uid="{00000000-0005-0000-0000-0000AE270000}"/>
    <cellStyle name="Merknad 74 2" xfId="2485" xr:uid="{00000000-0005-0000-0000-0000AF270000}"/>
    <cellStyle name="Merknad 75" xfId="2486" xr:uid="{00000000-0005-0000-0000-0000B0270000}"/>
    <cellStyle name="Merknad 75 2" xfId="2487" xr:uid="{00000000-0005-0000-0000-0000B1270000}"/>
    <cellStyle name="Merknad 76" xfId="2488" xr:uid="{00000000-0005-0000-0000-0000B2270000}"/>
    <cellStyle name="Merknad 76 2" xfId="2489" xr:uid="{00000000-0005-0000-0000-0000B3270000}"/>
    <cellStyle name="Merknad 77" xfId="2490" xr:uid="{00000000-0005-0000-0000-0000B4270000}"/>
    <cellStyle name="Merknad 77 2" xfId="2491" xr:uid="{00000000-0005-0000-0000-0000B5270000}"/>
    <cellStyle name="Merknad 78" xfId="2492" xr:uid="{00000000-0005-0000-0000-0000B6270000}"/>
    <cellStyle name="Merknad 78 2" xfId="2493" xr:uid="{00000000-0005-0000-0000-0000B7270000}"/>
    <cellStyle name="Merknad 79" xfId="2494" xr:uid="{00000000-0005-0000-0000-0000B8270000}"/>
    <cellStyle name="Merknad 79 2" xfId="2495" xr:uid="{00000000-0005-0000-0000-0000B9270000}"/>
    <cellStyle name="Merknad 8" xfId="2496" xr:uid="{00000000-0005-0000-0000-0000BA270000}"/>
    <cellStyle name="Merknad 8 2" xfId="2497" xr:uid="{00000000-0005-0000-0000-0000BB270000}"/>
    <cellStyle name="Merknad 80" xfId="2498" xr:uid="{00000000-0005-0000-0000-0000BC270000}"/>
    <cellStyle name="Merknad 80 2" xfId="2499" xr:uid="{00000000-0005-0000-0000-0000BD270000}"/>
    <cellStyle name="Merknad 81" xfId="2500" xr:uid="{00000000-0005-0000-0000-0000BE270000}"/>
    <cellStyle name="Merknad 81 2" xfId="2501" xr:uid="{00000000-0005-0000-0000-0000BF270000}"/>
    <cellStyle name="Merknad 82" xfId="2502" xr:uid="{00000000-0005-0000-0000-0000C0270000}"/>
    <cellStyle name="Merknad 82 2" xfId="2503" xr:uid="{00000000-0005-0000-0000-0000C1270000}"/>
    <cellStyle name="Merknad 83" xfId="2504" xr:uid="{00000000-0005-0000-0000-0000C2270000}"/>
    <cellStyle name="Merknad 83 2" xfId="2505" xr:uid="{00000000-0005-0000-0000-0000C3270000}"/>
    <cellStyle name="Merknad 84" xfId="2506" xr:uid="{00000000-0005-0000-0000-0000C4270000}"/>
    <cellStyle name="Merknad 84 2" xfId="2507" xr:uid="{00000000-0005-0000-0000-0000C5270000}"/>
    <cellStyle name="Merknad 85" xfId="2508" xr:uid="{00000000-0005-0000-0000-0000C6270000}"/>
    <cellStyle name="Merknad 85 2" xfId="2509" xr:uid="{00000000-0005-0000-0000-0000C7270000}"/>
    <cellStyle name="Merknad 86" xfId="2510" xr:uid="{00000000-0005-0000-0000-0000C8270000}"/>
    <cellStyle name="Merknad 86 2" xfId="2511" xr:uid="{00000000-0005-0000-0000-0000C9270000}"/>
    <cellStyle name="Merknad 87" xfId="2512" xr:uid="{00000000-0005-0000-0000-0000CA270000}"/>
    <cellStyle name="Merknad 87 2" xfId="2513" xr:uid="{00000000-0005-0000-0000-0000CB270000}"/>
    <cellStyle name="Merknad 88" xfId="2514" xr:uid="{00000000-0005-0000-0000-0000CC270000}"/>
    <cellStyle name="Merknad 88 2" xfId="2515" xr:uid="{00000000-0005-0000-0000-0000CD270000}"/>
    <cellStyle name="Merknad 89" xfId="2516" xr:uid="{00000000-0005-0000-0000-0000CE270000}"/>
    <cellStyle name="Merknad 9" xfId="2517" xr:uid="{00000000-0005-0000-0000-0000CF270000}"/>
    <cellStyle name="Merknad 9 2" xfId="2518" xr:uid="{00000000-0005-0000-0000-0000D0270000}"/>
    <cellStyle name="Merknad 90" xfId="2519" xr:uid="{00000000-0005-0000-0000-0000D1270000}"/>
    <cellStyle name="Merknad 91" xfId="2520" xr:uid="{00000000-0005-0000-0000-0000D2270000}"/>
    <cellStyle name="Merknad 92" xfId="2521" xr:uid="{00000000-0005-0000-0000-0000D3270000}"/>
    <cellStyle name="Merknad 93" xfId="2522" xr:uid="{00000000-0005-0000-0000-0000D4270000}"/>
    <cellStyle name="Merknad 94" xfId="2523" xr:uid="{00000000-0005-0000-0000-0000D5270000}"/>
    <cellStyle name="Merknad 95" xfId="2524" xr:uid="{00000000-0005-0000-0000-0000D6270000}"/>
    <cellStyle name="Merknad 96" xfId="2525" xr:uid="{00000000-0005-0000-0000-0000D7270000}"/>
    <cellStyle name="Merknad 97" xfId="2526" xr:uid="{00000000-0005-0000-0000-0000D8270000}"/>
    <cellStyle name="Merknad 98" xfId="2527" xr:uid="{00000000-0005-0000-0000-0000D9270000}"/>
    <cellStyle name="Merknad 99" xfId="2528" xr:uid="{00000000-0005-0000-0000-0000DA270000}"/>
    <cellStyle name="Millares 2" xfId="10810" xr:uid="{00000000-0005-0000-0000-0000DB270000}"/>
    <cellStyle name="Millares 2 2" xfId="10811" xr:uid="{00000000-0005-0000-0000-0000DC270000}"/>
    <cellStyle name="Millares 3" xfId="10812" xr:uid="{00000000-0005-0000-0000-0000DD270000}"/>
    <cellStyle name="Millares 3 2" xfId="10813" xr:uid="{00000000-0005-0000-0000-0000DE270000}"/>
    <cellStyle name="Millares 3 2 2" xfId="11010" xr:uid="{00000000-0005-0000-0000-0000DF270000}"/>
    <cellStyle name="Millares 3 2 3" xfId="10886" xr:uid="{00000000-0005-0000-0000-0000E0270000}"/>
    <cellStyle name="Millares 3 3" xfId="11009" xr:uid="{00000000-0005-0000-0000-0000E1270000}"/>
    <cellStyle name="Millares 3 4" xfId="10885" xr:uid="{00000000-0005-0000-0000-0000E2270000}"/>
    <cellStyle name="Milliers [0]_3A_NumeratorReport_Option1_040611" xfId="4168" xr:uid="{00000000-0005-0000-0000-0000E3270000}"/>
    <cellStyle name="Milliers_3A_NumeratorReport_Option1_040611" xfId="4169" xr:uid="{00000000-0005-0000-0000-0000E4270000}"/>
    <cellStyle name="Monétaire [0]_3A_NumeratorReport_Option1_040611" xfId="4170" xr:uid="{00000000-0005-0000-0000-0000E5270000}"/>
    <cellStyle name="Monétaire_3A_NumeratorReport_Option1_040611" xfId="4171" xr:uid="{00000000-0005-0000-0000-0000E6270000}"/>
    <cellStyle name="Navadno_List1" xfId="4246" xr:uid="{00000000-0005-0000-0000-0000E7270000}"/>
    <cellStyle name="Neutral" xfId="42" xr:uid="{00000000-0005-0000-0000-0000E8270000}"/>
    <cellStyle name="Neutral 2" xfId="10154" xr:uid="{00000000-0005-0000-0000-0000E9270000}"/>
    <cellStyle name="Normal" xfId="0" builtinId="0"/>
    <cellStyle name="Normal 10" xfId="2529" xr:uid="{00000000-0005-0000-0000-0000EB270000}"/>
    <cellStyle name="Normal 10 2" xfId="2530" xr:uid="{00000000-0005-0000-0000-0000EC270000}"/>
    <cellStyle name="Normal 10 3" xfId="3591" xr:uid="{00000000-0005-0000-0000-0000ED270000}"/>
    <cellStyle name="Normal 100" xfId="2531" xr:uid="{00000000-0005-0000-0000-0000EE270000}"/>
    <cellStyle name="Normal 100 2" xfId="2989" xr:uid="{00000000-0005-0000-0000-0000EF270000}"/>
    <cellStyle name="Normal 100 2 2" xfId="3539" xr:uid="{00000000-0005-0000-0000-0000F0270000}"/>
    <cellStyle name="Normal 100 2 2 2" xfId="7124" xr:uid="{00000000-0005-0000-0000-0000F1270000}"/>
    <cellStyle name="Normal 100 2 3" xfId="3951" xr:uid="{00000000-0005-0000-0000-0000F2270000}"/>
    <cellStyle name="Normal 100 2 4" xfId="6562" xr:uid="{00000000-0005-0000-0000-0000F3270000}"/>
    <cellStyle name="Normal 100 2 5" xfId="9124" xr:uid="{00000000-0005-0000-0000-0000F4270000}"/>
    <cellStyle name="Normal 100 3" xfId="3538" xr:uid="{00000000-0005-0000-0000-0000F5270000}"/>
    <cellStyle name="Normal 100 3 2" xfId="7123" xr:uid="{00000000-0005-0000-0000-0000F6270000}"/>
    <cellStyle name="Normal 100 4" xfId="3679" xr:uid="{00000000-0005-0000-0000-0000F7270000}"/>
    <cellStyle name="Normal 100 5" xfId="6277" xr:uid="{00000000-0005-0000-0000-0000F8270000}"/>
    <cellStyle name="Normal 100 6" xfId="9123" xr:uid="{00000000-0005-0000-0000-0000F9270000}"/>
    <cellStyle name="Normal 101" xfId="2532" xr:uid="{00000000-0005-0000-0000-0000FA270000}"/>
    <cellStyle name="Normal 101 2" xfId="2990" xr:uid="{00000000-0005-0000-0000-0000FB270000}"/>
    <cellStyle name="Normal 101 2 2" xfId="3541" xr:uid="{00000000-0005-0000-0000-0000FC270000}"/>
    <cellStyle name="Normal 101 2 2 2" xfId="7126" xr:uid="{00000000-0005-0000-0000-0000FD270000}"/>
    <cellStyle name="Normal 101 2 3" xfId="4049" xr:uid="{00000000-0005-0000-0000-0000FE270000}"/>
    <cellStyle name="Normal 101 2 4" xfId="6563" xr:uid="{00000000-0005-0000-0000-0000FF270000}"/>
    <cellStyle name="Normal 101 2 5" xfId="9126" xr:uid="{00000000-0005-0000-0000-000000280000}"/>
    <cellStyle name="Normal 101 3" xfId="3540" xr:uid="{00000000-0005-0000-0000-000001280000}"/>
    <cellStyle name="Normal 101 3 2" xfId="7125" xr:uid="{00000000-0005-0000-0000-000002280000}"/>
    <cellStyle name="Normal 101 4" xfId="3621" xr:uid="{00000000-0005-0000-0000-000003280000}"/>
    <cellStyle name="Normal 101 5" xfId="6278" xr:uid="{00000000-0005-0000-0000-000004280000}"/>
    <cellStyle name="Normal 101 6" xfId="9125" xr:uid="{00000000-0005-0000-0000-000005280000}"/>
    <cellStyle name="Normal 102" xfId="2533" xr:uid="{00000000-0005-0000-0000-000006280000}"/>
    <cellStyle name="Normal 102 2" xfId="2991" xr:uid="{00000000-0005-0000-0000-000007280000}"/>
    <cellStyle name="Normal 102 2 2" xfId="3543" xr:uid="{00000000-0005-0000-0000-000008280000}"/>
    <cellStyle name="Normal 102 2 2 2" xfId="7128" xr:uid="{00000000-0005-0000-0000-000009280000}"/>
    <cellStyle name="Normal 102 2 3" xfId="3903" xr:uid="{00000000-0005-0000-0000-00000A280000}"/>
    <cellStyle name="Normal 102 2 4" xfId="6564" xr:uid="{00000000-0005-0000-0000-00000B280000}"/>
    <cellStyle name="Normal 102 2 5" xfId="9128" xr:uid="{00000000-0005-0000-0000-00000C280000}"/>
    <cellStyle name="Normal 102 3" xfId="3542" xr:uid="{00000000-0005-0000-0000-00000D280000}"/>
    <cellStyle name="Normal 102 3 2" xfId="7127" xr:uid="{00000000-0005-0000-0000-00000E280000}"/>
    <cellStyle name="Normal 102 4" xfId="3762" xr:uid="{00000000-0005-0000-0000-00000F280000}"/>
    <cellStyle name="Normal 102 5" xfId="6279" xr:uid="{00000000-0005-0000-0000-000010280000}"/>
    <cellStyle name="Normal 102 6" xfId="9127" xr:uid="{00000000-0005-0000-0000-000011280000}"/>
    <cellStyle name="Normal 103" xfId="2534" xr:uid="{00000000-0005-0000-0000-000012280000}"/>
    <cellStyle name="Normal 103 2" xfId="2992" xr:uid="{00000000-0005-0000-0000-000013280000}"/>
    <cellStyle name="Normal 103 2 2" xfId="3545" xr:uid="{00000000-0005-0000-0000-000014280000}"/>
    <cellStyle name="Normal 103 2 2 2" xfId="7130" xr:uid="{00000000-0005-0000-0000-000015280000}"/>
    <cellStyle name="Normal 103 2 3" xfId="3685" xr:uid="{00000000-0005-0000-0000-000016280000}"/>
    <cellStyle name="Normal 103 2 4" xfId="6565" xr:uid="{00000000-0005-0000-0000-000017280000}"/>
    <cellStyle name="Normal 103 2 5" xfId="9130" xr:uid="{00000000-0005-0000-0000-000018280000}"/>
    <cellStyle name="Normal 103 3" xfId="3544" xr:uid="{00000000-0005-0000-0000-000019280000}"/>
    <cellStyle name="Normal 103 3 2" xfId="7129" xr:uid="{00000000-0005-0000-0000-00001A280000}"/>
    <cellStyle name="Normal 103 4" xfId="3654" xr:uid="{00000000-0005-0000-0000-00001B280000}"/>
    <cellStyle name="Normal 103 5" xfId="6280" xr:uid="{00000000-0005-0000-0000-00001C280000}"/>
    <cellStyle name="Normal 103 6" xfId="9129" xr:uid="{00000000-0005-0000-0000-00001D280000}"/>
    <cellStyle name="Normal 104" xfId="2535" xr:uid="{00000000-0005-0000-0000-00001E280000}"/>
    <cellStyle name="Normal 104 2" xfId="2993" xr:uid="{00000000-0005-0000-0000-00001F280000}"/>
    <cellStyle name="Normal 104 2 2" xfId="3547" xr:uid="{00000000-0005-0000-0000-000020280000}"/>
    <cellStyle name="Normal 104 2 2 2" xfId="7132" xr:uid="{00000000-0005-0000-0000-000021280000}"/>
    <cellStyle name="Normal 104 2 3" xfId="4151" xr:uid="{00000000-0005-0000-0000-000022280000}"/>
    <cellStyle name="Normal 104 2 4" xfId="6566" xr:uid="{00000000-0005-0000-0000-000023280000}"/>
    <cellStyle name="Normal 104 2 5" xfId="9132" xr:uid="{00000000-0005-0000-0000-000024280000}"/>
    <cellStyle name="Normal 104 3" xfId="3546" xr:uid="{00000000-0005-0000-0000-000025280000}"/>
    <cellStyle name="Normal 104 3 2" xfId="7131" xr:uid="{00000000-0005-0000-0000-000026280000}"/>
    <cellStyle name="Normal 104 4" xfId="3618" xr:uid="{00000000-0005-0000-0000-000027280000}"/>
    <cellStyle name="Normal 104 5" xfId="6281" xr:uid="{00000000-0005-0000-0000-000028280000}"/>
    <cellStyle name="Normal 104 6" xfId="9131" xr:uid="{00000000-0005-0000-0000-000029280000}"/>
    <cellStyle name="Normal 105" xfId="2536" xr:uid="{00000000-0005-0000-0000-00002A280000}"/>
    <cellStyle name="Normal 105 2" xfId="2994" xr:uid="{00000000-0005-0000-0000-00002B280000}"/>
    <cellStyle name="Normal 105 2 2" xfId="3549" xr:uid="{00000000-0005-0000-0000-00002C280000}"/>
    <cellStyle name="Normal 105 2 2 2" xfId="7134" xr:uid="{00000000-0005-0000-0000-00002D280000}"/>
    <cellStyle name="Normal 105 2 3" xfId="4150" xr:uid="{00000000-0005-0000-0000-00002E280000}"/>
    <cellStyle name="Normal 105 2 4" xfId="6567" xr:uid="{00000000-0005-0000-0000-00002F280000}"/>
    <cellStyle name="Normal 105 2 5" xfId="9134" xr:uid="{00000000-0005-0000-0000-000030280000}"/>
    <cellStyle name="Normal 105 3" xfId="3548" xr:uid="{00000000-0005-0000-0000-000031280000}"/>
    <cellStyle name="Normal 105 3 2" xfId="7133" xr:uid="{00000000-0005-0000-0000-000032280000}"/>
    <cellStyle name="Normal 105 4" xfId="3619" xr:uid="{00000000-0005-0000-0000-000033280000}"/>
    <cellStyle name="Normal 105 5" xfId="6282" xr:uid="{00000000-0005-0000-0000-000034280000}"/>
    <cellStyle name="Normal 105 6" xfId="9133" xr:uid="{00000000-0005-0000-0000-000035280000}"/>
    <cellStyle name="Normal 106" xfId="2537" xr:uid="{00000000-0005-0000-0000-000036280000}"/>
    <cellStyle name="Normal 106 2" xfId="2995" xr:uid="{00000000-0005-0000-0000-000037280000}"/>
    <cellStyle name="Normal 106 2 2" xfId="3551" xr:uid="{00000000-0005-0000-0000-000038280000}"/>
    <cellStyle name="Normal 106 2 2 2" xfId="7136" xr:uid="{00000000-0005-0000-0000-000039280000}"/>
    <cellStyle name="Normal 106 2 3" xfId="3902" xr:uid="{00000000-0005-0000-0000-00003A280000}"/>
    <cellStyle name="Normal 106 2 4" xfId="6568" xr:uid="{00000000-0005-0000-0000-00003B280000}"/>
    <cellStyle name="Normal 106 2 5" xfId="9136" xr:uid="{00000000-0005-0000-0000-00003C280000}"/>
    <cellStyle name="Normal 106 3" xfId="3550" xr:uid="{00000000-0005-0000-0000-00003D280000}"/>
    <cellStyle name="Normal 106 3 2" xfId="7135" xr:uid="{00000000-0005-0000-0000-00003E280000}"/>
    <cellStyle name="Normal 106 4" xfId="3761" xr:uid="{00000000-0005-0000-0000-00003F280000}"/>
    <cellStyle name="Normal 106 5" xfId="6283" xr:uid="{00000000-0005-0000-0000-000040280000}"/>
    <cellStyle name="Normal 106 6" xfId="9135" xr:uid="{00000000-0005-0000-0000-000041280000}"/>
    <cellStyle name="Normal 107" xfId="2538" xr:uid="{00000000-0005-0000-0000-000042280000}"/>
    <cellStyle name="Normal 107 2" xfId="2996" xr:uid="{00000000-0005-0000-0000-000043280000}"/>
    <cellStyle name="Normal 107 2 2" xfId="3553" xr:uid="{00000000-0005-0000-0000-000044280000}"/>
    <cellStyle name="Normal 107 2 2 2" xfId="7138" xr:uid="{00000000-0005-0000-0000-000045280000}"/>
    <cellStyle name="Normal 107 2 3" xfId="3684" xr:uid="{00000000-0005-0000-0000-000046280000}"/>
    <cellStyle name="Normal 107 2 4" xfId="6569" xr:uid="{00000000-0005-0000-0000-000047280000}"/>
    <cellStyle name="Normal 107 2 5" xfId="9138" xr:uid="{00000000-0005-0000-0000-000048280000}"/>
    <cellStyle name="Normal 107 3" xfId="3552" xr:uid="{00000000-0005-0000-0000-000049280000}"/>
    <cellStyle name="Normal 107 3 2" xfId="7137" xr:uid="{00000000-0005-0000-0000-00004A280000}"/>
    <cellStyle name="Normal 107 4" xfId="3653" xr:uid="{00000000-0005-0000-0000-00004B280000}"/>
    <cellStyle name="Normal 107 5" xfId="6284" xr:uid="{00000000-0005-0000-0000-00004C280000}"/>
    <cellStyle name="Normal 107 6" xfId="9137" xr:uid="{00000000-0005-0000-0000-00004D280000}"/>
    <cellStyle name="Normal 108" xfId="125" xr:uid="{00000000-0005-0000-0000-00004E280000}"/>
    <cellStyle name="Normal 108 2" xfId="2997" xr:uid="{00000000-0005-0000-0000-00004F280000}"/>
    <cellStyle name="Normal 108 2 2" xfId="3555" xr:uid="{00000000-0005-0000-0000-000050280000}"/>
    <cellStyle name="Normal 108 2 2 2" xfId="7140" xr:uid="{00000000-0005-0000-0000-000051280000}"/>
    <cellStyle name="Normal 108 2 3" xfId="3950" xr:uid="{00000000-0005-0000-0000-000052280000}"/>
    <cellStyle name="Normal 108 2 4" xfId="6570" xr:uid="{00000000-0005-0000-0000-000053280000}"/>
    <cellStyle name="Normal 108 2 5" xfId="9140" xr:uid="{00000000-0005-0000-0000-000054280000}"/>
    <cellStyle name="Normal 108 3" xfId="3554" xr:uid="{00000000-0005-0000-0000-000055280000}"/>
    <cellStyle name="Normal 108 3 2" xfId="7139" xr:uid="{00000000-0005-0000-0000-000056280000}"/>
    <cellStyle name="Normal 108 4" xfId="3616" xr:uid="{00000000-0005-0000-0000-000057280000}"/>
    <cellStyle name="Normal 108 5" xfId="6285" xr:uid="{00000000-0005-0000-0000-000058280000}"/>
    <cellStyle name="Normal 108 6" xfId="9139" xr:uid="{00000000-0005-0000-0000-000059280000}"/>
    <cellStyle name="Normal 109" xfId="124" xr:uid="{00000000-0005-0000-0000-00005A280000}"/>
    <cellStyle name="Normal 109 2" xfId="2998" xr:uid="{00000000-0005-0000-0000-00005B280000}"/>
    <cellStyle name="Normal 109 2 2" xfId="3557" xr:uid="{00000000-0005-0000-0000-00005C280000}"/>
    <cellStyle name="Normal 109 2 2 2" xfId="7142" xr:uid="{00000000-0005-0000-0000-00005D280000}"/>
    <cellStyle name="Normal 109 2 3" xfId="4048" xr:uid="{00000000-0005-0000-0000-00005E280000}"/>
    <cellStyle name="Normal 109 2 4" xfId="6571" xr:uid="{00000000-0005-0000-0000-00005F280000}"/>
    <cellStyle name="Normal 109 2 5" xfId="9142" xr:uid="{00000000-0005-0000-0000-000060280000}"/>
    <cellStyle name="Normal 109 3" xfId="3556" xr:uid="{00000000-0005-0000-0000-000061280000}"/>
    <cellStyle name="Normal 109 3 2" xfId="7141" xr:uid="{00000000-0005-0000-0000-000062280000}"/>
    <cellStyle name="Normal 109 4" xfId="3617" xr:uid="{00000000-0005-0000-0000-000063280000}"/>
    <cellStyle name="Normal 109 5" xfId="6286" xr:uid="{00000000-0005-0000-0000-000064280000}"/>
    <cellStyle name="Normal 109 6" xfId="9141" xr:uid="{00000000-0005-0000-0000-000065280000}"/>
    <cellStyle name="Normal 11" xfId="2539" xr:uid="{00000000-0005-0000-0000-000066280000}"/>
    <cellStyle name="Normal 11 2" xfId="2540" xr:uid="{00000000-0005-0000-0000-000067280000}"/>
    <cellStyle name="Normal 11 3" xfId="9264" xr:uid="{00000000-0005-0000-0000-000068280000}"/>
    <cellStyle name="Normal 110" xfId="2541" xr:uid="{00000000-0005-0000-0000-000069280000}"/>
    <cellStyle name="Normal 110 2" xfId="2999" xr:uid="{00000000-0005-0000-0000-00006A280000}"/>
    <cellStyle name="Normal 110 2 2" xfId="3559" xr:uid="{00000000-0005-0000-0000-00006B280000}"/>
    <cellStyle name="Normal 110 2 2 2" xfId="7144" xr:uid="{00000000-0005-0000-0000-00006C280000}"/>
    <cellStyle name="Normal 110 2 3" xfId="3901" xr:uid="{00000000-0005-0000-0000-00006D280000}"/>
    <cellStyle name="Normal 110 2 4" xfId="6572" xr:uid="{00000000-0005-0000-0000-00006E280000}"/>
    <cellStyle name="Normal 110 2 5" xfId="9144" xr:uid="{00000000-0005-0000-0000-00006F280000}"/>
    <cellStyle name="Normal 110 3" xfId="3558" xr:uid="{00000000-0005-0000-0000-000070280000}"/>
    <cellStyle name="Normal 110 3 2" xfId="7143" xr:uid="{00000000-0005-0000-0000-000071280000}"/>
    <cellStyle name="Normal 110 4" xfId="3760" xr:uid="{00000000-0005-0000-0000-000072280000}"/>
    <cellStyle name="Normal 110 5" xfId="6287" xr:uid="{00000000-0005-0000-0000-000073280000}"/>
    <cellStyle name="Normal 110 6" xfId="9143" xr:uid="{00000000-0005-0000-0000-000074280000}"/>
    <cellStyle name="Normal 111" xfId="2721" xr:uid="{00000000-0005-0000-0000-000075280000}"/>
    <cellStyle name="Normal 111 2" xfId="2728" xr:uid="{00000000-0005-0000-0000-000076280000}"/>
    <cellStyle name="Normal 111 2 2" xfId="3013" xr:uid="{00000000-0005-0000-0000-000077280000}"/>
    <cellStyle name="Normal 111 2 2 2" xfId="3589" xr:uid="{00000000-0005-0000-0000-000078280000}"/>
    <cellStyle name="Normal 111 2 2 2 2" xfId="7172" xr:uid="{00000000-0005-0000-0000-000079280000}"/>
    <cellStyle name="Normal 111 2 2 3" xfId="6586" xr:uid="{00000000-0005-0000-0000-00007A280000}"/>
    <cellStyle name="Normal 111 2 2 4" xfId="9172" xr:uid="{00000000-0005-0000-0000-00007B280000}"/>
    <cellStyle name="Normal 111 2 3" xfId="3017" xr:uid="{00000000-0005-0000-0000-00007C280000}"/>
    <cellStyle name="Normal 111 2 3 2" xfId="6602" xr:uid="{00000000-0005-0000-0000-00007D280000}"/>
    <cellStyle name="Normal 111 2 4" xfId="3610" xr:uid="{00000000-0005-0000-0000-00007E280000}"/>
    <cellStyle name="Normal 111 2 5" xfId="6301" xr:uid="{00000000-0005-0000-0000-00007F280000}"/>
    <cellStyle name="Normal 111 2 6" xfId="8603" xr:uid="{00000000-0005-0000-0000-000080280000}"/>
    <cellStyle name="Normal 111 3" xfId="3560" xr:uid="{00000000-0005-0000-0000-000081280000}"/>
    <cellStyle name="Normal 111 3 2" xfId="7145" xr:uid="{00000000-0005-0000-0000-000082280000}"/>
    <cellStyle name="Normal 111 4" xfId="4146" xr:uid="{00000000-0005-0000-0000-000083280000}"/>
    <cellStyle name="Normal 111 5" xfId="6017" xr:uid="{00000000-0005-0000-0000-000084280000}"/>
    <cellStyle name="Normal 111 6" xfId="9145" xr:uid="{00000000-0005-0000-0000-000085280000}"/>
    <cellStyle name="Normal 112" xfId="123" xr:uid="{00000000-0005-0000-0000-000086280000}"/>
    <cellStyle name="Normal 112 2" xfId="2725" xr:uid="{00000000-0005-0000-0000-000087280000}"/>
    <cellStyle name="Normal 113" xfId="3014" xr:uid="{00000000-0005-0000-0000-000088280000}"/>
    <cellStyle name="Normal 113 2" xfId="6599" xr:uid="{00000000-0005-0000-0000-000089280000}"/>
    <cellStyle name="Normal 114" xfId="2722" xr:uid="{00000000-0005-0000-0000-00008A280000}"/>
    <cellStyle name="Normal 114 2" xfId="3590" xr:uid="{00000000-0005-0000-0000-00008B280000}"/>
    <cellStyle name="Normal 114 2 2" xfId="7173" xr:uid="{00000000-0005-0000-0000-00008C280000}"/>
    <cellStyle name="Normal 114 3" xfId="4167" xr:uid="{00000000-0005-0000-0000-00008D280000}"/>
    <cellStyle name="Normal 115" xfId="8588" xr:uid="{00000000-0005-0000-0000-00008E280000}"/>
    <cellStyle name="Normal 116" xfId="9186" xr:uid="{00000000-0005-0000-0000-00008F280000}"/>
    <cellStyle name="Normal 116 2" xfId="9201" xr:uid="{00000000-0005-0000-0000-000090280000}"/>
    <cellStyle name="Normal 117" xfId="9188" xr:uid="{00000000-0005-0000-0000-000091280000}"/>
    <cellStyle name="Normal 117 2" xfId="9203" xr:uid="{00000000-0005-0000-0000-000092280000}"/>
    <cellStyle name="Normal 118" xfId="34" xr:uid="{00000000-0005-0000-0000-00002C280000}"/>
    <cellStyle name="Normal 119" xfId="11324" xr:uid="{C07951A4-783E-4812-91AF-C00D4AC0437E}"/>
    <cellStyle name="Normal 12" xfId="2542" xr:uid="{00000000-0005-0000-0000-000093280000}"/>
    <cellStyle name="Normal 12 2" xfId="2543" xr:uid="{00000000-0005-0000-0000-000094280000}"/>
    <cellStyle name="Normal 12 3" xfId="10481" xr:uid="{00000000-0005-0000-0000-000095280000}"/>
    <cellStyle name="Normal 120" xfId="11325" xr:uid="{55D14433-20E9-4366-BCA7-C4335CED4046}"/>
    <cellStyle name="Normal 13" xfId="2544" xr:uid="{00000000-0005-0000-0000-000096280000}"/>
    <cellStyle name="Normal 13 2" xfId="2545" xr:uid="{00000000-0005-0000-0000-000097280000}"/>
    <cellStyle name="Normal 13 2 2" xfId="10573" xr:uid="{00000000-0005-0000-0000-000098280000}"/>
    <cellStyle name="Normal 13 3" xfId="10153" xr:uid="{00000000-0005-0000-0000-000099280000}"/>
    <cellStyle name="Normal 13 4" xfId="10095" xr:uid="{00000000-0005-0000-0000-00009A280000}"/>
    <cellStyle name="Normal 14" xfId="2546" xr:uid="{00000000-0005-0000-0000-00009B280000}"/>
    <cellStyle name="Normal 14 2" xfId="2547" xr:uid="{00000000-0005-0000-0000-00009C280000}"/>
    <cellStyle name="Normal 14 2 2" xfId="9262" xr:uid="{00000000-0005-0000-0000-00009D280000}"/>
    <cellStyle name="Normal 14 3" xfId="10480" xr:uid="{00000000-0005-0000-0000-00009E280000}"/>
    <cellStyle name="Normal 14 4" xfId="9263" xr:uid="{00000000-0005-0000-0000-00009F280000}"/>
    <cellStyle name="Normal 15" xfId="2548" xr:uid="{00000000-0005-0000-0000-0000A0280000}"/>
    <cellStyle name="Normal 15 2" xfId="2549" xr:uid="{00000000-0005-0000-0000-0000A1280000}"/>
    <cellStyle name="Normal 15 2 2" xfId="10572" xr:uid="{00000000-0005-0000-0000-0000A2280000}"/>
    <cellStyle name="Normal 15 3" xfId="10152" xr:uid="{00000000-0005-0000-0000-0000A3280000}"/>
    <cellStyle name="Normal 15 4" xfId="10094" xr:uid="{00000000-0005-0000-0000-0000A4280000}"/>
    <cellStyle name="Normal 16" xfId="2550" xr:uid="{00000000-0005-0000-0000-0000A5280000}"/>
    <cellStyle name="Normal 16 2" xfId="2551" xr:uid="{00000000-0005-0000-0000-0000A6280000}"/>
    <cellStyle name="Normal 16 2 2" xfId="9260" xr:uid="{00000000-0005-0000-0000-0000A7280000}"/>
    <cellStyle name="Normal 16 3" xfId="10479" xr:uid="{00000000-0005-0000-0000-0000A8280000}"/>
    <cellStyle name="Normal 16 4" xfId="9261" xr:uid="{00000000-0005-0000-0000-0000A9280000}"/>
    <cellStyle name="Normal 17" xfId="2552" xr:uid="{00000000-0005-0000-0000-0000AA280000}"/>
    <cellStyle name="Normal 17 2" xfId="2553" xr:uid="{00000000-0005-0000-0000-0000AB280000}"/>
    <cellStyle name="Normal 18" xfId="2554" xr:uid="{00000000-0005-0000-0000-0000AC280000}"/>
    <cellStyle name="Normal 18 2" xfId="2555" xr:uid="{00000000-0005-0000-0000-0000AD280000}"/>
    <cellStyle name="Normal 18 2 2" xfId="10463" xr:uid="{00000000-0005-0000-0000-0000AE280000}"/>
    <cellStyle name="Normal 18 3" xfId="10554" xr:uid="{00000000-0005-0000-0000-0000AF280000}"/>
    <cellStyle name="Normal 19" xfId="2556" xr:uid="{00000000-0005-0000-0000-0000B0280000}"/>
    <cellStyle name="Normal 19 2" xfId="2557" xr:uid="{00000000-0005-0000-0000-0000B1280000}"/>
    <cellStyle name="Normal 19 3" xfId="9225" xr:uid="{00000000-0005-0000-0000-0000B2280000}"/>
    <cellStyle name="Normal 2" xfId="7" xr:uid="{00000000-0005-0000-0000-000005000000}"/>
    <cellStyle name="Normal 2 10" xfId="3656" xr:uid="{00000000-0005-0000-0000-0000B4280000}"/>
    <cellStyle name="Normal 2 11" xfId="6016" xr:uid="{00000000-0005-0000-0000-0000B5280000}"/>
    <cellStyle name="Normal 2 12" xfId="9146" xr:uid="{00000000-0005-0000-0000-0000B6280000}"/>
    <cellStyle name="Normal 2 13" xfId="10735" xr:uid="{00000000-0005-0000-0000-0000B7280000}"/>
    <cellStyle name="Normal 2 14" xfId="10732" xr:uid="{00000000-0005-0000-0000-0000B8280000}"/>
    <cellStyle name="Normal 2 2" xfId="13" xr:uid="{00000000-0005-0000-0000-000006000000}"/>
    <cellStyle name="Normal 2 2 2" xfId="4247" xr:uid="{00000000-0005-0000-0000-0000BA280000}"/>
    <cellStyle name="Normal 2 2 3" xfId="4248" xr:uid="{00000000-0005-0000-0000-0000BB280000}"/>
    <cellStyle name="Normal 2 2 3 2" xfId="10814" xr:uid="{00000000-0005-0000-0000-0000BC280000}"/>
    <cellStyle name="Normal 2 2_COREP GL04rev3" xfId="4249" xr:uid="{00000000-0005-0000-0000-0000BD280000}"/>
    <cellStyle name="Normal 2 3" xfId="2727" xr:uid="{00000000-0005-0000-0000-0000BE280000}"/>
    <cellStyle name="Normal 2 3 2" xfId="3012" xr:uid="{00000000-0005-0000-0000-0000BF280000}"/>
    <cellStyle name="Normal 2 3 2 2" xfId="3588" xr:uid="{00000000-0005-0000-0000-0000C0280000}"/>
    <cellStyle name="Normal 2 3 2 2 2" xfId="7171" xr:uid="{00000000-0005-0000-0000-0000C1280000}"/>
    <cellStyle name="Normal 2 3 2 3" xfId="4276" xr:uid="{00000000-0005-0000-0000-0000C2280000}"/>
    <cellStyle name="Normal 2 3 2 4" xfId="6585" xr:uid="{00000000-0005-0000-0000-0000C3280000}"/>
    <cellStyle name="Normal 2 3 2 5" xfId="9171" xr:uid="{00000000-0005-0000-0000-0000C4280000}"/>
    <cellStyle name="Normal 2 3 3" xfId="3016" xr:uid="{00000000-0005-0000-0000-0000C5280000}"/>
    <cellStyle name="Normal 2 3 3 2" xfId="6601" xr:uid="{00000000-0005-0000-0000-0000C6280000}"/>
    <cellStyle name="Normal 2 3 4" xfId="4250" xr:uid="{00000000-0005-0000-0000-0000C7280000}"/>
    <cellStyle name="Normal 2 3 5" xfId="3928" xr:uid="{00000000-0005-0000-0000-0000C8280000}"/>
    <cellStyle name="Normal 2 3 6" xfId="6300" xr:uid="{00000000-0005-0000-0000-0000C9280000}"/>
    <cellStyle name="Normal 2 3 7" xfId="8602" xr:uid="{00000000-0005-0000-0000-0000CA280000}"/>
    <cellStyle name="Normal 2 4" xfId="3561" xr:uid="{00000000-0005-0000-0000-0000CB280000}"/>
    <cellStyle name="Normal 2 4 2" xfId="7146" xr:uid="{00000000-0005-0000-0000-0000CC280000}"/>
    <cellStyle name="Normal 2 5" xfId="2724" xr:uid="{00000000-0005-0000-0000-0000CD280000}"/>
    <cellStyle name="Normal 2 6" xfId="3978" xr:uid="{00000000-0005-0000-0000-0000CE280000}"/>
    <cellStyle name="Normal 2 7" xfId="6015" xr:uid="{00000000-0005-0000-0000-0000CF280000}"/>
    <cellStyle name="Normal 2 8" xfId="4118" xr:uid="{00000000-0005-0000-0000-0000D0280000}"/>
    <cellStyle name="Normal 2 9" xfId="3652" xr:uid="{00000000-0005-0000-0000-0000D1280000}"/>
    <cellStyle name="Normal 2_~0149226" xfId="10815" xr:uid="{00000000-0005-0000-0000-0000D2280000}"/>
    <cellStyle name="Normal 20" xfId="2558" xr:uid="{00000000-0005-0000-0000-0000D3280000}"/>
    <cellStyle name="Normal 20 2" xfId="11" xr:uid="{00000000-0005-0000-0000-000007000000}"/>
    <cellStyle name="Normal 20 2 2" xfId="2559" xr:uid="{00000000-0005-0000-0000-0000D4280000}"/>
    <cellStyle name="Normal 20 3" xfId="10137" xr:uid="{00000000-0005-0000-0000-0000D5280000}"/>
    <cellStyle name="Normal 21" xfId="2560" xr:uid="{00000000-0005-0000-0000-0000D6280000}"/>
    <cellStyle name="Normal 21 2" xfId="2561" xr:uid="{00000000-0005-0000-0000-0000D7280000}"/>
    <cellStyle name="Normal 22" xfId="2562" xr:uid="{00000000-0005-0000-0000-0000D8280000}"/>
    <cellStyle name="Normal 22 2" xfId="2563" xr:uid="{00000000-0005-0000-0000-0000D9280000}"/>
    <cellStyle name="Normal 23" xfId="2564" xr:uid="{00000000-0005-0000-0000-0000DA280000}"/>
    <cellStyle name="Normal 23 2" xfId="2565" xr:uid="{00000000-0005-0000-0000-0000DB280000}"/>
    <cellStyle name="Normal 24" xfId="2566" xr:uid="{00000000-0005-0000-0000-0000DC280000}"/>
    <cellStyle name="Normal 24 2" xfId="2567" xr:uid="{00000000-0005-0000-0000-0000DD280000}"/>
    <cellStyle name="Normal 25" xfId="2568" xr:uid="{00000000-0005-0000-0000-0000DE280000}"/>
    <cellStyle name="Normal 25 2" xfId="2569" xr:uid="{00000000-0005-0000-0000-0000DF280000}"/>
    <cellStyle name="Normal 26" xfId="2570" xr:uid="{00000000-0005-0000-0000-0000E0280000}"/>
    <cellStyle name="Normal 26 2" xfId="2571" xr:uid="{00000000-0005-0000-0000-0000E1280000}"/>
    <cellStyle name="Normal 27" xfId="2572" xr:uid="{00000000-0005-0000-0000-0000E2280000}"/>
    <cellStyle name="Normal 27 2" xfId="2573" xr:uid="{00000000-0005-0000-0000-0000E3280000}"/>
    <cellStyle name="Normal 28" xfId="2574" xr:uid="{00000000-0005-0000-0000-0000E4280000}"/>
    <cellStyle name="Normal 28 2" xfId="2575" xr:uid="{00000000-0005-0000-0000-0000E5280000}"/>
    <cellStyle name="Normal 29" xfId="2576" xr:uid="{00000000-0005-0000-0000-0000E6280000}"/>
    <cellStyle name="Normal 29 2" xfId="2577" xr:uid="{00000000-0005-0000-0000-0000E7280000}"/>
    <cellStyle name="Normal 3" xfId="16" xr:uid="{00000000-0005-0000-0000-000008000000}"/>
    <cellStyle name="Normal 3 10" xfId="96" xr:uid="{00000000-0005-0000-0000-0000E8280000}"/>
    <cellStyle name="Normal 3 2" xfId="97" xr:uid="{00000000-0005-0000-0000-0000E9280000}"/>
    <cellStyle name="Normal 3 2 2" xfId="2578" xr:uid="{00000000-0005-0000-0000-0000EA280000}"/>
    <cellStyle name="Normal 3 2 3" xfId="3001" xr:uid="{00000000-0005-0000-0000-0000EB280000}"/>
    <cellStyle name="Normal 3 2 3 2" xfId="3564" xr:uid="{00000000-0005-0000-0000-0000EC280000}"/>
    <cellStyle name="Normal 3 2 3 2 2" xfId="7149" xr:uid="{00000000-0005-0000-0000-0000ED280000}"/>
    <cellStyle name="Normal 3 2 3 3" xfId="4149" xr:uid="{00000000-0005-0000-0000-0000EE280000}"/>
    <cellStyle name="Normal 3 2 3 4" xfId="6574" xr:uid="{00000000-0005-0000-0000-0000EF280000}"/>
    <cellStyle name="Normal 3 2 3 5" xfId="9149" xr:uid="{00000000-0005-0000-0000-0000F0280000}"/>
    <cellStyle name="Normal 3 2 4" xfId="3563" xr:uid="{00000000-0005-0000-0000-0000F1280000}"/>
    <cellStyle name="Normal 3 2 4 2" xfId="7148" xr:uid="{00000000-0005-0000-0000-0000F2280000}"/>
    <cellStyle name="Normal 3 2 5" xfId="4252" xr:uid="{00000000-0005-0000-0000-0000F3280000}"/>
    <cellStyle name="Normal 3 2 6" xfId="3615" xr:uid="{00000000-0005-0000-0000-0000F4280000}"/>
    <cellStyle name="Normal 3 2 7" xfId="6289" xr:uid="{00000000-0005-0000-0000-0000F5280000}"/>
    <cellStyle name="Normal 3 2 8" xfId="9148" xr:uid="{00000000-0005-0000-0000-0000F6280000}"/>
    <cellStyle name="Normal 3 3" xfId="98" xr:uid="{00000000-0005-0000-0000-0000F7280000}"/>
    <cellStyle name="Normal 3 3 2" xfId="4253" xr:uid="{00000000-0005-0000-0000-0000F8280000}"/>
    <cellStyle name="Normal 3 3_Balanse" xfId="11254" xr:uid="{00000000-0005-0000-0000-0000F9280000}"/>
    <cellStyle name="Normal 3 4" xfId="3000" xr:uid="{00000000-0005-0000-0000-0000FA280000}"/>
    <cellStyle name="Normal 3 4 2" xfId="3565" xr:uid="{00000000-0005-0000-0000-0000FB280000}"/>
    <cellStyle name="Normal 3 4 2 2" xfId="7150" xr:uid="{00000000-0005-0000-0000-0000FC280000}"/>
    <cellStyle name="Normal 3 4 3" xfId="3683" xr:uid="{00000000-0005-0000-0000-0000FD280000}"/>
    <cellStyle name="Normal 3 4 4" xfId="6573" xr:uid="{00000000-0005-0000-0000-0000FE280000}"/>
    <cellStyle name="Normal 3 4 5" xfId="9150" xr:uid="{00000000-0005-0000-0000-0000FF280000}"/>
    <cellStyle name="Normal 3 4 6" xfId="10478" xr:uid="{00000000-0005-0000-0000-000000290000}"/>
    <cellStyle name="Normal 3 5" xfId="3562" xr:uid="{00000000-0005-0000-0000-000001290000}"/>
    <cellStyle name="Normal 3 5 2" xfId="7147" xr:uid="{00000000-0005-0000-0000-000002290000}"/>
    <cellStyle name="Normal 3 5 3" xfId="10093" xr:uid="{00000000-0005-0000-0000-000003290000}"/>
    <cellStyle name="Normal 3 6" xfId="4251" xr:uid="{00000000-0005-0000-0000-000004290000}"/>
    <cellStyle name="Normal 3 7" xfId="3614" xr:uid="{00000000-0005-0000-0000-000005290000}"/>
    <cellStyle name="Normal 3 8" xfId="6288" xr:uid="{00000000-0005-0000-0000-000006290000}"/>
    <cellStyle name="Normal 3 9" xfId="9147" xr:uid="{00000000-0005-0000-0000-000007290000}"/>
    <cellStyle name="Normal 3_~1520012" xfId="4254" xr:uid="{00000000-0005-0000-0000-000008290000}"/>
    <cellStyle name="Normal 30" xfId="2579" xr:uid="{00000000-0005-0000-0000-000009290000}"/>
    <cellStyle name="Normal 30 2" xfId="2580" xr:uid="{00000000-0005-0000-0000-00000A290000}"/>
    <cellStyle name="Normal 31" xfId="2581" xr:uid="{00000000-0005-0000-0000-00000B290000}"/>
    <cellStyle name="Normal 31 2" xfId="2582" xr:uid="{00000000-0005-0000-0000-00000C290000}"/>
    <cellStyle name="Normal 32" xfId="2583" xr:uid="{00000000-0005-0000-0000-00000D290000}"/>
    <cellStyle name="Normal 32 2" xfId="2584" xr:uid="{00000000-0005-0000-0000-00000E290000}"/>
    <cellStyle name="Normal 33" xfId="2585" xr:uid="{00000000-0005-0000-0000-00000F290000}"/>
    <cellStyle name="Normal 33 2" xfId="2586" xr:uid="{00000000-0005-0000-0000-000010290000}"/>
    <cellStyle name="Normal 34" xfId="2587" xr:uid="{00000000-0005-0000-0000-000011290000}"/>
    <cellStyle name="Normal 34 2" xfId="2588" xr:uid="{00000000-0005-0000-0000-000012290000}"/>
    <cellStyle name="Normal 35" xfId="3" xr:uid="{00000000-0005-0000-0000-000009000000}"/>
    <cellStyle name="Normal 35 2" xfId="8" xr:uid="{00000000-0005-0000-0000-00000A000000}"/>
    <cellStyle name="Normal 35 2 2" xfId="2590" xr:uid="{00000000-0005-0000-0000-000014290000}"/>
    <cellStyle name="Normal 35 3" xfId="10" xr:uid="{00000000-0005-0000-0000-00000B000000}"/>
    <cellStyle name="Normal 35 4" xfId="2589" xr:uid="{00000000-0005-0000-0000-000013290000}"/>
    <cellStyle name="Normal 36" xfId="2591" xr:uid="{00000000-0005-0000-0000-000015290000}"/>
    <cellStyle name="Normal 36 2" xfId="2592" xr:uid="{00000000-0005-0000-0000-000016290000}"/>
    <cellStyle name="Normal 37" xfId="2593" xr:uid="{00000000-0005-0000-0000-000017290000}"/>
    <cellStyle name="Normal 37 2" xfId="2594" xr:uid="{00000000-0005-0000-0000-000018290000}"/>
    <cellStyle name="Normal 38" xfId="2595" xr:uid="{00000000-0005-0000-0000-000019290000}"/>
    <cellStyle name="Normal 38 2" xfId="2596" xr:uid="{00000000-0005-0000-0000-00001A290000}"/>
    <cellStyle name="Normal 39" xfId="2597" xr:uid="{00000000-0005-0000-0000-00001B290000}"/>
    <cellStyle name="Normal 39 2" xfId="2598" xr:uid="{00000000-0005-0000-0000-00001C290000}"/>
    <cellStyle name="Normal 4" xfId="99" xr:uid="{00000000-0005-0000-0000-00001D290000}"/>
    <cellStyle name="Normal 4 2" xfId="2599" xr:uid="{00000000-0005-0000-0000-00001E290000}"/>
    <cellStyle name="Normal 4 2 2" xfId="9259" xr:uid="{00000000-0005-0000-0000-00001F290000}"/>
    <cellStyle name="Normal 4 2_Balanse" xfId="11255" xr:uid="{00000000-0005-0000-0000-000020290000}"/>
    <cellStyle name="Normal 4 3" xfId="3002" xr:uid="{00000000-0005-0000-0000-000021290000}"/>
    <cellStyle name="Normal 4 3 2" xfId="3567" xr:uid="{00000000-0005-0000-0000-000022290000}"/>
    <cellStyle name="Normal 4 3 2 2" xfId="7152" xr:uid="{00000000-0005-0000-0000-000023290000}"/>
    <cellStyle name="Normal 4 3 3" xfId="4148" xr:uid="{00000000-0005-0000-0000-000024290000}"/>
    <cellStyle name="Normal 4 3 4" xfId="6575" xr:uid="{00000000-0005-0000-0000-000025290000}"/>
    <cellStyle name="Normal 4 3 5" xfId="9152" xr:uid="{00000000-0005-0000-0000-000026290000}"/>
    <cellStyle name="Normal 4 4" xfId="3566" xr:uid="{00000000-0005-0000-0000-000027290000}"/>
    <cellStyle name="Normal 4 4 2" xfId="7151" xr:uid="{00000000-0005-0000-0000-000028290000}"/>
    <cellStyle name="Normal 4 4 3" xfId="9258" xr:uid="{00000000-0005-0000-0000-000029290000}"/>
    <cellStyle name="Normal 4 5" xfId="4255" xr:uid="{00000000-0005-0000-0000-00002A290000}"/>
    <cellStyle name="Normal 4 5 2" xfId="10477" xr:uid="{00000000-0005-0000-0000-00002B290000}"/>
    <cellStyle name="Normal 4 5 3" xfId="10092" xr:uid="{00000000-0005-0000-0000-00002C290000}"/>
    <cellStyle name="Normal 4 5 4" xfId="9257" xr:uid="{00000000-0005-0000-0000-00002D290000}"/>
    <cellStyle name="Normal 4 6" xfId="3759" xr:uid="{00000000-0005-0000-0000-00002E290000}"/>
    <cellStyle name="Normal 4 6 2" xfId="10151" xr:uid="{00000000-0005-0000-0000-00002F290000}"/>
    <cellStyle name="Normal 4 6 3" xfId="9256" xr:uid="{00000000-0005-0000-0000-000030290000}"/>
    <cellStyle name="Normal 4 7" xfId="6290" xr:uid="{00000000-0005-0000-0000-000031290000}"/>
    <cellStyle name="Normal 4 8" xfId="9151" xr:uid="{00000000-0005-0000-0000-000032290000}"/>
    <cellStyle name="Normal 4 9" xfId="10833" xr:uid="{00000000-0005-0000-0000-000033290000}"/>
    <cellStyle name="Normal 40" xfId="2600" xr:uid="{00000000-0005-0000-0000-000034290000}"/>
    <cellStyle name="Normal 40 2" xfId="2601" xr:uid="{00000000-0005-0000-0000-000035290000}"/>
    <cellStyle name="Normal 41" xfId="2602" xr:uid="{00000000-0005-0000-0000-000036290000}"/>
    <cellStyle name="Normal 41 2" xfId="2603" xr:uid="{00000000-0005-0000-0000-000037290000}"/>
    <cellStyle name="Normal 42" xfId="2604" xr:uid="{00000000-0005-0000-0000-000038290000}"/>
    <cellStyle name="Normal 42 2" xfId="2605" xr:uid="{00000000-0005-0000-0000-000039290000}"/>
    <cellStyle name="Normal 43" xfId="2606" xr:uid="{00000000-0005-0000-0000-00003A290000}"/>
    <cellStyle name="Normal 43 2" xfId="2607" xr:uid="{00000000-0005-0000-0000-00003B290000}"/>
    <cellStyle name="Normal 44" xfId="2608" xr:uid="{00000000-0005-0000-0000-00003C290000}"/>
    <cellStyle name="Normal 44 2" xfId="2609" xr:uid="{00000000-0005-0000-0000-00003D290000}"/>
    <cellStyle name="Normal 45" xfId="2610" xr:uid="{00000000-0005-0000-0000-00003E290000}"/>
    <cellStyle name="Normal 45 2" xfId="2611" xr:uid="{00000000-0005-0000-0000-00003F290000}"/>
    <cellStyle name="Normal 46" xfId="2612" xr:uid="{00000000-0005-0000-0000-000040290000}"/>
    <cellStyle name="Normal 46 2" xfId="2613" xr:uid="{00000000-0005-0000-0000-000041290000}"/>
    <cellStyle name="Normal 47" xfId="2614" xr:uid="{00000000-0005-0000-0000-000042290000}"/>
    <cellStyle name="Normal 47 2" xfId="2615" xr:uid="{00000000-0005-0000-0000-000043290000}"/>
    <cellStyle name="Normal 48" xfId="2616" xr:uid="{00000000-0005-0000-0000-000044290000}"/>
    <cellStyle name="Normal 48 2" xfId="2617" xr:uid="{00000000-0005-0000-0000-000045290000}"/>
    <cellStyle name="Normal 49" xfId="2618" xr:uid="{00000000-0005-0000-0000-000046290000}"/>
    <cellStyle name="Normal 49 2" xfId="2619" xr:uid="{00000000-0005-0000-0000-000047290000}"/>
    <cellStyle name="Normal 5" xfId="119" xr:uid="{00000000-0005-0000-0000-000048290000}"/>
    <cellStyle name="Normal 5 2" xfId="2621" xr:uid="{00000000-0005-0000-0000-000049290000}"/>
    <cellStyle name="Normal 5 2 2" xfId="5949" xr:uid="{00000000-0005-0000-0000-00004A290000}"/>
    <cellStyle name="Normal 5 2 2 2" xfId="8582" xr:uid="{00000000-0005-0000-0000-00004B290000}"/>
    <cellStyle name="Normal 5 2 2 3" xfId="9255" xr:uid="{00000000-0005-0000-0000-00004C290000}"/>
    <cellStyle name="Normal 5 2 3" xfId="4284" xr:uid="{00000000-0005-0000-0000-00004D290000}"/>
    <cellStyle name="Normal 5 2 3 2" xfId="7177" xr:uid="{00000000-0005-0000-0000-00004E290000}"/>
    <cellStyle name="Normal 5 2 4" xfId="10091" xr:uid="{00000000-0005-0000-0000-00004F290000}"/>
    <cellStyle name="Normal 5 2 5" xfId="10816" xr:uid="{00000000-0005-0000-0000-000050290000}"/>
    <cellStyle name="Normal 5 3" xfId="2620" xr:uid="{00000000-0005-0000-0000-000051290000}"/>
    <cellStyle name="Normal 5 3 2" xfId="5252" xr:uid="{00000000-0005-0000-0000-000052290000}"/>
    <cellStyle name="Normal 5 3 2 2" xfId="7885" xr:uid="{00000000-0005-0000-0000-000053290000}"/>
    <cellStyle name="Normal 5 3 2 3" xfId="9254" xr:uid="{00000000-0005-0000-0000-000054290000}"/>
    <cellStyle name="Normal 5 3 3" xfId="4328" xr:uid="{00000000-0005-0000-0000-000055290000}"/>
    <cellStyle name="Normal 5 3 3 2" xfId="7181" xr:uid="{00000000-0005-0000-0000-000056290000}"/>
    <cellStyle name="Normal 5 3 4" xfId="10090" xr:uid="{00000000-0005-0000-0000-000057290000}"/>
    <cellStyle name="Normal 5 4" xfId="2726" xr:uid="{00000000-0005-0000-0000-000058290000}"/>
    <cellStyle name="Normal 5 4 2" xfId="7881" xr:uid="{00000000-0005-0000-0000-000059290000}"/>
    <cellStyle name="Normal 5 4 3" xfId="5228" xr:uid="{00000000-0005-0000-0000-00005A290000}"/>
    <cellStyle name="Normal 5 5" xfId="4172" xr:uid="{00000000-0005-0000-0000-00005B290000}"/>
    <cellStyle name="Normal 5 5 2" xfId="7174" xr:uid="{00000000-0005-0000-0000-00005C290000}"/>
    <cellStyle name="Normal 5 5 3" xfId="9253" xr:uid="{00000000-0005-0000-0000-00005D290000}"/>
    <cellStyle name="Normal 5 6" xfId="10476" xr:uid="{00000000-0005-0000-0000-00005E290000}"/>
    <cellStyle name="Normal 5 7" xfId="10089" xr:uid="{00000000-0005-0000-0000-00005F290000}"/>
    <cellStyle name="Normal 5_20130128_ITS on reporting_Annex I_CA" xfId="10817" xr:uid="{00000000-0005-0000-0000-000060290000}"/>
    <cellStyle name="Normal 50" xfId="2622" xr:uid="{00000000-0005-0000-0000-000061290000}"/>
    <cellStyle name="Normal 50 2" xfId="2623" xr:uid="{00000000-0005-0000-0000-000062290000}"/>
    <cellStyle name="Normal 51" xfId="2624" xr:uid="{00000000-0005-0000-0000-000063290000}"/>
    <cellStyle name="Normal 51 2" xfId="2625" xr:uid="{00000000-0005-0000-0000-000064290000}"/>
    <cellStyle name="Normal 52" xfId="2626" xr:uid="{00000000-0005-0000-0000-000065290000}"/>
    <cellStyle name="Normal 52 2" xfId="2627" xr:uid="{00000000-0005-0000-0000-000066290000}"/>
    <cellStyle name="Normal 53" xfId="2628" xr:uid="{00000000-0005-0000-0000-000067290000}"/>
    <cellStyle name="Normal 53 2" xfId="2629" xr:uid="{00000000-0005-0000-0000-000068290000}"/>
    <cellStyle name="Normal 54" xfId="2630" xr:uid="{00000000-0005-0000-0000-000069290000}"/>
    <cellStyle name="Normal 54 2" xfId="2631" xr:uid="{00000000-0005-0000-0000-00006A290000}"/>
    <cellStyle name="Normal 55" xfId="2632" xr:uid="{00000000-0005-0000-0000-00006B290000}"/>
    <cellStyle name="Normal 55 2" xfId="2633" xr:uid="{00000000-0005-0000-0000-00006C290000}"/>
    <cellStyle name="Normal 56" xfId="2634" xr:uid="{00000000-0005-0000-0000-00006D290000}"/>
    <cellStyle name="Normal 56 2" xfId="2635" xr:uid="{00000000-0005-0000-0000-00006E290000}"/>
    <cellStyle name="Normal 57" xfId="2636" xr:uid="{00000000-0005-0000-0000-00006F290000}"/>
    <cellStyle name="Normal 57 2" xfId="2637" xr:uid="{00000000-0005-0000-0000-000070290000}"/>
    <cellStyle name="Normal 58" xfId="2638" xr:uid="{00000000-0005-0000-0000-000071290000}"/>
    <cellStyle name="Normal 58 2" xfId="2639" xr:uid="{00000000-0005-0000-0000-000072290000}"/>
    <cellStyle name="Normal 59" xfId="2640" xr:uid="{00000000-0005-0000-0000-000073290000}"/>
    <cellStyle name="Normal 59 2" xfId="2641" xr:uid="{00000000-0005-0000-0000-000074290000}"/>
    <cellStyle name="Normal 6" xfId="2642" xr:uid="{00000000-0005-0000-0000-000075290000}"/>
    <cellStyle name="Normal 6 2" xfId="2643" xr:uid="{00000000-0005-0000-0000-000076290000}"/>
    <cellStyle name="Normal 6 2 2" xfId="5950" xr:uid="{00000000-0005-0000-0000-000077290000}"/>
    <cellStyle name="Normal 6 2 2 2" xfId="8583" xr:uid="{00000000-0005-0000-0000-000078290000}"/>
    <cellStyle name="Normal 6 2 2 3" xfId="10475" xr:uid="{00000000-0005-0000-0000-000079290000}"/>
    <cellStyle name="Normal 6 2 3" xfId="4285" xr:uid="{00000000-0005-0000-0000-00007A290000}"/>
    <cellStyle name="Normal 6 2 3 2" xfId="7178" xr:uid="{00000000-0005-0000-0000-00007B290000}"/>
    <cellStyle name="Normal 6 2 4" xfId="10570" xr:uid="{00000000-0005-0000-0000-00007C290000}"/>
    <cellStyle name="Normal 6 3" xfId="4329" xr:uid="{00000000-0005-0000-0000-00007D290000}"/>
    <cellStyle name="Normal 6 3 2" xfId="5951" xr:uid="{00000000-0005-0000-0000-00007E290000}"/>
    <cellStyle name="Normal 6 3 2 2" xfId="8584" xr:uid="{00000000-0005-0000-0000-00007F290000}"/>
    <cellStyle name="Normal 6 3 2 3" xfId="10474" xr:uid="{00000000-0005-0000-0000-000080290000}"/>
    <cellStyle name="Normal 6 3 3" xfId="7182" xr:uid="{00000000-0005-0000-0000-000081290000}"/>
    <cellStyle name="Normal 6 3 4" xfId="10569" xr:uid="{00000000-0005-0000-0000-000082290000}"/>
    <cellStyle name="Normal 6 4" xfId="5229" xr:uid="{00000000-0005-0000-0000-000083290000}"/>
    <cellStyle name="Normal 6 4 2" xfId="7882" xr:uid="{00000000-0005-0000-0000-000084290000}"/>
    <cellStyle name="Normal 6 4 3" xfId="9252" xr:uid="{00000000-0005-0000-0000-000085290000}"/>
    <cellStyle name="Normal 6 5" xfId="4173" xr:uid="{00000000-0005-0000-0000-000086290000}"/>
    <cellStyle name="Normal 6 5 2" xfId="7175" xr:uid="{00000000-0005-0000-0000-000087290000}"/>
    <cellStyle name="Normal 6 6" xfId="10088" xr:uid="{00000000-0005-0000-0000-000088290000}"/>
    <cellStyle name="Normal 6 7" xfId="10571" xr:uid="{00000000-0005-0000-0000-000089290000}"/>
    <cellStyle name="Normal 6 8" xfId="10818" xr:uid="{00000000-0005-0000-0000-00008A290000}"/>
    <cellStyle name="Normal 6_Balanse" xfId="11256" xr:uid="{00000000-0005-0000-0000-00008B290000}"/>
    <cellStyle name="Normal 60" xfId="2644" xr:uid="{00000000-0005-0000-0000-00008C290000}"/>
    <cellStyle name="Normal 60 2" xfId="2645" xr:uid="{00000000-0005-0000-0000-00008D290000}"/>
    <cellStyle name="Normal 61" xfId="2646" xr:uid="{00000000-0005-0000-0000-00008E290000}"/>
    <cellStyle name="Normal 61 2" xfId="2647" xr:uid="{00000000-0005-0000-0000-00008F290000}"/>
    <cellStyle name="Normal 62" xfId="2648" xr:uid="{00000000-0005-0000-0000-000090290000}"/>
    <cellStyle name="Normal 62 2" xfId="2649" xr:uid="{00000000-0005-0000-0000-000091290000}"/>
    <cellStyle name="Normal 63" xfId="2650" xr:uid="{00000000-0005-0000-0000-000092290000}"/>
    <cellStyle name="Normal 63 2" xfId="2651" xr:uid="{00000000-0005-0000-0000-000093290000}"/>
    <cellStyle name="Normal 64" xfId="2652" xr:uid="{00000000-0005-0000-0000-000094290000}"/>
    <cellStyle name="Normal 64 2" xfId="2653" xr:uid="{00000000-0005-0000-0000-000095290000}"/>
    <cellStyle name="Normal 65" xfId="2654" xr:uid="{00000000-0005-0000-0000-000096290000}"/>
    <cellStyle name="Normal 65 2" xfId="2655" xr:uid="{00000000-0005-0000-0000-000097290000}"/>
    <cellStyle name="Normal 66" xfId="2656" xr:uid="{00000000-0005-0000-0000-000098290000}"/>
    <cellStyle name="Normal 66 2" xfId="2657" xr:uid="{00000000-0005-0000-0000-000099290000}"/>
    <cellStyle name="Normal 67" xfId="2658" xr:uid="{00000000-0005-0000-0000-00009A290000}"/>
    <cellStyle name="Normal 67 2" xfId="2659" xr:uid="{00000000-0005-0000-0000-00009B290000}"/>
    <cellStyle name="Normal 68" xfId="2660" xr:uid="{00000000-0005-0000-0000-00009C290000}"/>
    <cellStyle name="Normal 68 2" xfId="2661" xr:uid="{00000000-0005-0000-0000-00009D290000}"/>
    <cellStyle name="Normal 69" xfId="2662" xr:uid="{00000000-0005-0000-0000-00009E290000}"/>
    <cellStyle name="Normal 69 2" xfId="2663" xr:uid="{00000000-0005-0000-0000-00009F290000}"/>
    <cellStyle name="Normal 7" xfId="2664" xr:uid="{00000000-0005-0000-0000-0000A0290000}"/>
    <cellStyle name="Normal 7 2" xfId="2665" xr:uid="{00000000-0005-0000-0000-0000A1290000}"/>
    <cellStyle name="Normal 7 2 2" xfId="5952" xr:uid="{00000000-0005-0000-0000-0000A2290000}"/>
    <cellStyle name="Normal 7 2 2 2" xfId="8585" xr:uid="{00000000-0005-0000-0000-0000A3290000}"/>
    <cellStyle name="Normal 7 2 2 3" xfId="10473" xr:uid="{00000000-0005-0000-0000-0000A4290000}"/>
    <cellStyle name="Normal 7 2 3" xfId="4288" xr:uid="{00000000-0005-0000-0000-0000A5290000}"/>
    <cellStyle name="Normal 7 2 3 2" xfId="7179" xr:uid="{00000000-0005-0000-0000-0000A6290000}"/>
    <cellStyle name="Normal 7 2 4" xfId="10568" xr:uid="{00000000-0005-0000-0000-0000A7290000}"/>
    <cellStyle name="Normal 7 2 5" xfId="10820" xr:uid="{00000000-0005-0000-0000-0000A8290000}"/>
    <cellStyle name="Normal 7 3" xfId="4332" xr:uid="{00000000-0005-0000-0000-0000A9290000}"/>
    <cellStyle name="Normal 7 3 2" xfId="5953" xr:uid="{00000000-0005-0000-0000-0000AA290000}"/>
    <cellStyle name="Normal 7 3 2 2" xfId="8586" xr:uid="{00000000-0005-0000-0000-0000AB290000}"/>
    <cellStyle name="Normal 7 3 2 3" xfId="10472" xr:uid="{00000000-0005-0000-0000-0000AC290000}"/>
    <cellStyle name="Normal 7 3 3" xfId="7183" xr:uid="{00000000-0005-0000-0000-0000AD290000}"/>
    <cellStyle name="Normal 7 3 4" xfId="10567" xr:uid="{00000000-0005-0000-0000-0000AE290000}"/>
    <cellStyle name="Normal 7 4" xfId="5232" xr:uid="{00000000-0005-0000-0000-0000AF290000}"/>
    <cellStyle name="Normal 7 4 2" xfId="7883" xr:uid="{00000000-0005-0000-0000-0000B0290000}"/>
    <cellStyle name="Normal 7 4 3" xfId="9251" xr:uid="{00000000-0005-0000-0000-0000B1290000}"/>
    <cellStyle name="Normal 7 5" xfId="4277" xr:uid="{00000000-0005-0000-0000-0000B2290000}"/>
    <cellStyle name="Normal 7 5 2" xfId="7176" xr:uid="{00000000-0005-0000-0000-0000B3290000}"/>
    <cellStyle name="Normal 7 6" xfId="10087" xr:uid="{00000000-0005-0000-0000-0000B4290000}"/>
    <cellStyle name="Normal 7 7" xfId="10819" xr:uid="{00000000-0005-0000-0000-0000B5290000}"/>
    <cellStyle name="Normal 7_Balanse" xfId="11257" xr:uid="{00000000-0005-0000-0000-0000B6290000}"/>
    <cellStyle name="Normal 70" xfId="2666" xr:uid="{00000000-0005-0000-0000-0000B7290000}"/>
    <cellStyle name="Normal 70 2" xfId="2667" xr:uid="{00000000-0005-0000-0000-0000B8290000}"/>
    <cellStyle name="Normal 71" xfId="2668" xr:uid="{00000000-0005-0000-0000-0000B9290000}"/>
    <cellStyle name="Normal 71 2" xfId="2669" xr:uid="{00000000-0005-0000-0000-0000BA290000}"/>
    <cellStyle name="Normal 72" xfId="2670" xr:uid="{00000000-0005-0000-0000-0000BB290000}"/>
    <cellStyle name="Normal 72 2" xfId="2671" xr:uid="{00000000-0005-0000-0000-0000BC290000}"/>
    <cellStyle name="Normal 73" xfId="2672" xr:uid="{00000000-0005-0000-0000-0000BD290000}"/>
    <cellStyle name="Normal 73 2" xfId="2673" xr:uid="{00000000-0005-0000-0000-0000BE290000}"/>
    <cellStyle name="Normal 74" xfId="2674" xr:uid="{00000000-0005-0000-0000-0000BF290000}"/>
    <cellStyle name="Normal 74 2" xfId="2675" xr:uid="{00000000-0005-0000-0000-0000C0290000}"/>
    <cellStyle name="Normal 75" xfId="2676" xr:uid="{00000000-0005-0000-0000-0000C1290000}"/>
    <cellStyle name="Normal 75 2" xfId="2677" xr:uid="{00000000-0005-0000-0000-0000C2290000}"/>
    <cellStyle name="Normal 76" xfId="2678" xr:uid="{00000000-0005-0000-0000-0000C3290000}"/>
    <cellStyle name="Normal 76 2" xfId="2679" xr:uid="{00000000-0005-0000-0000-0000C4290000}"/>
    <cellStyle name="Normal 77" xfId="126" xr:uid="{00000000-0005-0000-0000-0000C5290000}"/>
    <cellStyle name="Normal 77 2" xfId="2680" xr:uid="{00000000-0005-0000-0000-0000C6290000}"/>
    <cellStyle name="Normal 78" xfId="2681" xr:uid="{00000000-0005-0000-0000-0000C7290000}"/>
    <cellStyle name="Normal 79" xfId="2682" xr:uid="{00000000-0005-0000-0000-0000C8290000}"/>
    <cellStyle name="Normal 8" xfId="2683" xr:uid="{00000000-0005-0000-0000-0000C9290000}"/>
    <cellStyle name="Normal 8 2" xfId="2684" xr:uid="{00000000-0005-0000-0000-0000CA290000}"/>
    <cellStyle name="Normal 8 2 2" xfId="10150" xr:uid="{00000000-0005-0000-0000-0000CB290000}"/>
    <cellStyle name="Normal 8 3" xfId="4281" xr:uid="{00000000-0005-0000-0000-0000CC290000}"/>
    <cellStyle name="Normal 8 3 2" xfId="9250" xr:uid="{00000000-0005-0000-0000-0000CD290000}"/>
    <cellStyle name="Normal 8 4" xfId="10566" xr:uid="{00000000-0005-0000-0000-0000CE290000}"/>
    <cellStyle name="Normal 8 5" xfId="10821" xr:uid="{00000000-0005-0000-0000-0000CF290000}"/>
    <cellStyle name="Normal 8_Balanse" xfId="11258" xr:uid="{00000000-0005-0000-0000-0000D0290000}"/>
    <cellStyle name="Normal 80" xfId="2685" xr:uid="{00000000-0005-0000-0000-0000D1290000}"/>
    <cellStyle name="Normal 81" xfId="2686" xr:uid="{00000000-0005-0000-0000-0000D2290000}"/>
    <cellStyle name="Normal 82" xfId="2687" xr:uid="{00000000-0005-0000-0000-0000D3290000}"/>
    <cellStyle name="Normal 83" xfId="2688" xr:uid="{00000000-0005-0000-0000-0000D4290000}"/>
    <cellStyle name="Normal 84" xfId="2689" xr:uid="{00000000-0005-0000-0000-0000D5290000}"/>
    <cellStyle name="Normal 85" xfId="2690" xr:uid="{00000000-0005-0000-0000-0000D6290000}"/>
    <cellStyle name="Normal 86" xfId="2691" xr:uid="{00000000-0005-0000-0000-0000D7290000}"/>
    <cellStyle name="Normal 87" xfId="2692" xr:uid="{00000000-0005-0000-0000-0000D8290000}"/>
    <cellStyle name="Normal 88" xfId="2693" xr:uid="{00000000-0005-0000-0000-0000D9290000}"/>
    <cellStyle name="Normal 89" xfId="2694" xr:uid="{00000000-0005-0000-0000-0000DA290000}"/>
    <cellStyle name="Normal 9" xfId="2695" xr:uid="{00000000-0005-0000-0000-0000DB290000}"/>
    <cellStyle name="Normal 9 2" xfId="2696" xr:uid="{00000000-0005-0000-0000-0000DC290000}"/>
    <cellStyle name="Normal 9 2 2" xfId="5954" xr:uid="{00000000-0005-0000-0000-0000DD290000}"/>
    <cellStyle name="Normal 9 2 2 2" xfId="8587" xr:uid="{00000000-0005-0000-0000-0000DE290000}"/>
    <cellStyle name="Normal 9 2 2 3" xfId="10149" xr:uid="{00000000-0005-0000-0000-0000DF290000}"/>
    <cellStyle name="Normal 9 2 3" xfId="4344" xr:uid="{00000000-0005-0000-0000-0000E0290000}"/>
    <cellStyle name="Normal 9 2 3 2" xfId="7184" xr:uid="{00000000-0005-0000-0000-0000E1290000}"/>
    <cellStyle name="Normal 9 2 4" xfId="9249" xr:uid="{00000000-0005-0000-0000-0000E2290000}"/>
    <cellStyle name="Normal 9 3" xfId="5244" xr:uid="{00000000-0005-0000-0000-0000E3290000}"/>
    <cellStyle name="Normal 9 3 2" xfId="7884" xr:uid="{00000000-0005-0000-0000-0000E4290000}"/>
    <cellStyle name="Normal 9 3 3" xfId="10565" xr:uid="{00000000-0005-0000-0000-0000E5290000}"/>
    <cellStyle name="Normal 9 4" xfId="4300" xr:uid="{00000000-0005-0000-0000-0000E6290000}"/>
    <cellStyle name="Normal 9 4 2" xfId="7180" xr:uid="{00000000-0005-0000-0000-0000E7290000}"/>
    <cellStyle name="Normal 9 5" xfId="9248" xr:uid="{00000000-0005-0000-0000-0000E8290000}"/>
    <cellStyle name="Normal 90" xfId="2697" xr:uid="{00000000-0005-0000-0000-0000E9290000}"/>
    <cellStyle name="Normal 91" xfId="2698" xr:uid="{00000000-0005-0000-0000-0000EA290000}"/>
    <cellStyle name="Normal 91 2" xfId="3003" xr:uid="{00000000-0005-0000-0000-0000EB290000}"/>
    <cellStyle name="Normal 91 2 2" xfId="3569" xr:uid="{00000000-0005-0000-0000-0000EC290000}"/>
    <cellStyle name="Normal 91 2 2 2" xfId="7154" xr:uid="{00000000-0005-0000-0000-0000ED290000}"/>
    <cellStyle name="Normal 91 2 3" xfId="3900" xr:uid="{00000000-0005-0000-0000-0000EE290000}"/>
    <cellStyle name="Normal 91 2 4" xfId="6576" xr:uid="{00000000-0005-0000-0000-0000EF290000}"/>
    <cellStyle name="Normal 91 2 5" xfId="9154" xr:uid="{00000000-0005-0000-0000-0000F0290000}"/>
    <cellStyle name="Normal 91 3" xfId="3568" xr:uid="{00000000-0005-0000-0000-0000F1290000}"/>
    <cellStyle name="Normal 91 3 2" xfId="7153" xr:uid="{00000000-0005-0000-0000-0000F2290000}"/>
    <cellStyle name="Normal 91 4" xfId="3651" xr:uid="{00000000-0005-0000-0000-0000F3290000}"/>
    <cellStyle name="Normal 91 5" xfId="6291" xr:uid="{00000000-0005-0000-0000-0000F4290000}"/>
    <cellStyle name="Normal 91 6" xfId="9153" xr:uid="{00000000-0005-0000-0000-0000F5290000}"/>
    <cellStyle name="Normal 92" xfId="2699" xr:uid="{00000000-0005-0000-0000-0000F6290000}"/>
    <cellStyle name="Normal 92 2" xfId="3004" xr:uid="{00000000-0005-0000-0000-0000F7290000}"/>
    <cellStyle name="Normal 92 2 2" xfId="3571" xr:uid="{00000000-0005-0000-0000-0000F8290000}"/>
    <cellStyle name="Normal 92 2 2 2" xfId="7156" xr:uid="{00000000-0005-0000-0000-0000F9290000}"/>
    <cellStyle name="Normal 92 2 3" xfId="3682" xr:uid="{00000000-0005-0000-0000-0000FA290000}"/>
    <cellStyle name="Normal 92 2 4" xfId="6577" xr:uid="{00000000-0005-0000-0000-0000FB290000}"/>
    <cellStyle name="Normal 92 2 5" xfId="9156" xr:uid="{00000000-0005-0000-0000-0000FC290000}"/>
    <cellStyle name="Normal 92 3" xfId="3570" xr:uid="{00000000-0005-0000-0000-0000FD290000}"/>
    <cellStyle name="Normal 92 3 2" xfId="7155" xr:uid="{00000000-0005-0000-0000-0000FE290000}"/>
    <cellStyle name="Normal 92 4" xfId="3612" xr:uid="{00000000-0005-0000-0000-0000FF290000}"/>
    <cellStyle name="Normal 92 5" xfId="6292" xr:uid="{00000000-0005-0000-0000-0000002A0000}"/>
    <cellStyle name="Normal 92 6" xfId="9155" xr:uid="{00000000-0005-0000-0000-0000012A0000}"/>
    <cellStyle name="Normal 93" xfId="2700" xr:uid="{00000000-0005-0000-0000-0000022A0000}"/>
    <cellStyle name="Normal 93 2" xfId="3005" xr:uid="{00000000-0005-0000-0000-0000032A0000}"/>
    <cellStyle name="Normal 93 2 2" xfId="3573" xr:uid="{00000000-0005-0000-0000-0000042A0000}"/>
    <cellStyle name="Normal 93 2 2 2" xfId="7158" xr:uid="{00000000-0005-0000-0000-0000052A0000}"/>
    <cellStyle name="Normal 93 2 3" xfId="3681" xr:uid="{00000000-0005-0000-0000-0000062A0000}"/>
    <cellStyle name="Normal 93 2 4" xfId="6578" xr:uid="{00000000-0005-0000-0000-0000072A0000}"/>
    <cellStyle name="Normal 93 2 5" xfId="9158" xr:uid="{00000000-0005-0000-0000-0000082A0000}"/>
    <cellStyle name="Normal 93 3" xfId="3572" xr:uid="{00000000-0005-0000-0000-0000092A0000}"/>
    <cellStyle name="Normal 93 3 2" xfId="7157" xr:uid="{00000000-0005-0000-0000-00000A2A0000}"/>
    <cellStyle name="Normal 93 4" xfId="3613" xr:uid="{00000000-0005-0000-0000-00000B2A0000}"/>
    <cellStyle name="Normal 93 5" xfId="6293" xr:uid="{00000000-0005-0000-0000-00000C2A0000}"/>
    <cellStyle name="Normal 93 6" xfId="9157" xr:uid="{00000000-0005-0000-0000-00000D2A0000}"/>
    <cellStyle name="Normal 94" xfId="2701" xr:uid="{00000000-0005-0000-0000-00000E2A0000}"/>
    <cellStyle name="Normal 94 2" xfId="3006" xr:uid="{00000000-0005-0000-0000-00000F2A0000}"/>
    <cellStyle name="Normal 94 2 2" xfId="3575" xr:uid="{00000000-0005-0000-0000-0000102A0000}"/>
    <cellStyle name="Normal 94 2 2 2" xfId="7160" xr:uid="{00000000-0005-0000-0000-0000112A0000}"/>
    <cellStyle name="Normal 94 2 3" xfId="3680" xr:uid="{00000000-0005-0000-0000-0000122A0000}"/>
    <cellStyle name="Normal 94 2 4" xfId="6579" xr:uid="{00000000-0005-0000-0000-0000132A0000}"/>
    <cellStyle name="Normal 94 2 5" xfId="9160" xr:uid="{00000000-0005-0000-0000-0000142A0000}"/>
    <cellStyle name="Normal 94 3" xfId="3574" xr:uid="{00000000-0005-0000-0000-0000152A0000}"/>
    <cellStyle name="Normal 94 3 2" xfId="7159" xr:uid="{00000000-0005-0000-0000-0000162A0000}"/>
    <cellStyle name="Normal 94 4" xfId="3758" xr:uid="{00000000-0005-0000-0000-0000172A0000}"/>
    <cellStyle name="Normal 94 5" xfId="6294" xr:uid="{00000000-0005-0000-0000-0000182A0000}"/>
    <cellStyle name="Normal 94 6" xfId="9159" xr:uid="{00000000-0005-0000-0000-0000192A0000}"/>
    <cellStyle name="Normal 95" xfId="2702" xr:uid="{00000000-0005-0000-0000-00001A2A0000}"/>
    <cellStyle name="Normal 95 2" xfId="3007" xr:uid="{00000000-0005-0000-0000-00001B2A0000}"/>
    <cellStyle name="Normal 95 2 2" xfId="3577" xr:uid="{00000000-0005-0000-0000-00001C2A0000}"/>
    <cellStyle name="Normal 95 2 2 2" xfId="7162" xr:uid="{00000000-0005-0000-0000-00001D2A0000}"/>
    <cellStyle name="Normal 95 2 3" xfId="3994" xr:uid="{00000000-0005-0000-0000-00001E2A0000}"/>
    <cellStyle name="Normal 95 2 4" xfId="6580" xr:uid="{00000000-0005-0000-0000-00001F2A0000}"/>
    <cellStyle name="Normal 95 2 5" xfId="9162" xr:uid="{00000000-0005-0000-0000-0000202A0000}"/>
    <cellStyle name="Normal 95 3" xfId="3576" xr:uid="{00000000-0005-0000-0000-0000212A0000}"/>
    <cellStyle name="Normal 95 3 2" xfId="7161" xr:uid="{00000000-0005-0000-0000-0000222A0000}"/>
    <cellStyle name="Normal 95 4" xfId="4069" xr:uid="{00000000-0005-0000-0000-0000232A0000}"/>
    <cellStyle name="Normal 95 5" xfId="6295" xr:uid="{00000000-0005-0000-0000-0000242A0000}"/>
    <cellStyle name="Normal 95 6" xfId="9161" xr:uid="{00000000-0005-0000-0000-0000252A0000}"/>
    <cellStyle name="Normal 96" xfId="2703" xr:uid="{00000000-0005-0000-0000-0000262A0000}"/>
    <cellStyle name="Normal 96 2" xfId="3008" xr:uid="{00000000-0005-0000-0000-0000272A0000}"/>
    <cellStyle name="Normal 96 2 2" xfId="3579" xr:uid="{00000000-0005-0000-0000-0000282A0000}"/>
    <cellStyle name="Normal 96 2 2 2" xfId="7164" xr:uid="{00000000-0005-0000-0000-0000292A0000}"/>
    <cellStyle name="Normal 96 2 3" xfId="4163" xr:uid="{00000000-0005-0000-0000-00002A2A0000}"/>
    <cellStyle name="Normal 96 2 4" xfId="6581" xr:uid="{00000000-0005-0000-0000-00002B2A0000}"/>
    <cellStyle name="Normal 96 2 5" xfId="9164" xr:uid="{00000000-0005-0000-0000-00002C2A0000}"/>
    <cellStyle name="Normal 96 3" xfId="3578" xr:uid="{00000000-0005-0000-0000-00002D2A0000}"/>
    <cellStyle name="Normal 96 3 2" xfId="7163" xr:uid="{00000000-0005-0000-0000-00002E2A0000}"/>
    <cellStyle name="Normal 96 4" xfId="4007" xr:uid="{00000000-0005-0000-0000-00002F2A0000}"/>
    <cellStyle name="Normal 96 5" xfId="6296" xr:uid="{00000000-0005-0000-0000-0000302A0000}"/>
    <cellStyle name="Normal 96 6" xfId="9163" xr:uid="{00000000-0005-0000-0000-0000312A0000}"/>
    <cellStyle name="Normal 97" xfId="2704" xr:uid="{00000000-0005-0000-0000-0000322A0000}"/>
    <cellStyle name="Normal 97 2" xfId="3009" xr:uid="{00000000-0005-0000-0000-0000332A0000}"/>
    <cellStyle name="Normal 97 2 2" xfId="3581" xr:uid="{00000000-0005-0000-0000-0000342A0000}"/>
    <cellStyle name="Normal 97 2 2 2" xfId="7166" xr:uid="{00000000-0005-0000-0000-0000352A0000}"/>
    <cellStyle name="Normal 97 2 3" xfId="4164" xr:uid="{00000000-0005-0000-0000-0000362A0000}"/>
    <cellStyle name="Normal 97 2 4" xfId="6582" xr:uid="{00000000-0005-0000-0000-0000372A0000}"/>
    <cellStyle name="Normal 97 2 5" xfId="9166" xr:uid="{00000000-0005-0000-0000-0000382A0000}"/>
    <cellStyle name="Normal 97 3" xfId="3580" xr:uid="{00000000-0005-0000-0000-0000392A0000}"/>
    <cellStyle name="Normal 97 3 2" xfId="7165" xr:uid="{00000000-0005-0000-0000-00003A2A0000}"/>
    <cellStyle name="Normal 97 4" xfId="3929" xr:uid="{00000000-0005-0000-0000-00003B2A0000}"/>
    <cellStyle name="Normal 97 5" xfId="6297" xr:uid="{00000000-0005-0000-0000-00003C2A0000}"/>
    <cellStyle name="Normal 97 6" xfId="9165" xr:uid="{00000000-0005-0000-0000-00003D2A0000}"/>
    <cellStyle name="Normal 98" xfId="2705" xr:uid="{00000000-0005-0000-0000-00003E2A0000}"/>
    <cellStyle name="Normal 98 2" xfId="3010" xr:uid="{00000000-0005-0000-0000-00003F2A0000}"/>
    <cellStyle name="Normal 98 2 2" xfId="3583" xr:uid="{00000000-0005-0000-0000-0000402A0000}"/>
    <cellStyle name="Normal 98 2 2 2" xfId="7168" xr:uid="{00000000-0005-0000-0000-0000412A0000}"/>
    <cellStyle name="Normal 98 2 3" xfId="4165" xr:uid="{00000000-0005-0000-0000-0000422A0000}"/>
    <cellStyle name="Normal 98 2 4" xfId="6583" xr:uid="{00000000-0005-0000-0000-0000432A0000}"/>
    <cellStyle name="Normal 98 2 5" xfId="9168" xr:uid="{00000000-0005-0000-0000-0000442A0000}"/>
    <cellStyle name="Normal 98 3" xfId="3582" xr:uid="{00000000-0005-0000-0000-0000452A0000}"/>
    <cellStyle name="Normal 98 3 2" xfId="7167" xr:uid="{00000000-0005-0000-0000-0000462A0000}"/>
    <cellStyle name="Normal 98 4" xfId="3650" xr:uid="{00000000-0005-0000-0000-0000472A0000}"/>
    <cellStyle name="Normal 98 5" xfId="6298" xr:uid="{00000000-0005-0000-0000-0000482A0000}"/>
    <cellStyle name="Normal 98 6" xfId="9167" xr:uid="{00000000-0005-0000-0000-0000492A0000}"/>
    <cellStyle name="Normal 99" xfId="2706" xr:uid="{00000000-0005-0000-0000-00004A2A0000}"/>
    <cellStyle name="Normal 99 2" xfId="3011" xr:uid="{00000000-0005-0000-0000-00004B2A0000}"/>
    <cellStyle name="Normal 99 2 2" xfId="3585" xr:uid="{00000000-0005-0000-0000-00004C2A0000}"/>
    <cellStyle name="Normal 99 2 2 2" xfId="7170" xr:uid="{00000000-0005-0000-0000-00004D2A0000}"/>
    <cellStyle name="Normal 99 2 3" xfId="4166" xr:uid="{00000000-0005-0000-0000-00004E2A0000}"/>
    <cellStyle name="Normal 99 2 4" xfId="6584" xr:uid="{00000000-0005-0000-0000-00004F2A0000}"/>
    <cellStyle name="Normal 99 2 5" xfId="9170" xr:uid="{00000000-0005-0000-0000-0000502A0000}"/>
    <cellStyle name="Normal 99 3" xfId="3584" xr:uid="{00000000-0005-0000-0000-0000512A0000}"/>
    <cellStyle name="Normal 99 3 2" xfId="7169" xr:uid="{00000000-0005-0000-0000-0000522A0000}"/>
    <cellStyle name="Normal 99 4" xfId="3661" xr:uid="{00000000-0005-0000-0000-0000532A0000}"/>
    <cellStyle name="Normal 99 5" xfId="6299" xr:uid="{00000000-0005-0000-0000-0000542A0000}"/>
    <cellStyle name="Normal 99 6" xfId="9169" xr:uid="{00000000-0005-0000-0000-0000552A0000}"/>
    <cellStyle name="Normal_Note 5 til 7" xfId="15" xr:uid="{00000000-0005-0000-0000-00000C000000}"/>
    <cellStyle name="Normal_Noter" xfId="14" xr:uid="{00000000-0005-0000-0000-00000D000000}"/>
    <cellStyle name="Normal_tabeller.xls 2 2" xfId="12" xr:uid="{00000000-0005-0000-0000-00000E000000}"/>
    <cellStyle name="Normale_2011 04 14 Templates for stress test_bcl" xfId="10822" xr:uid="{00000000-0005-0000-0000-0000602A0000}"/>
    <cellStyle name="Notas" xfId="4256" xr:uid="{00000000-0005-0000-0000-0000612A0000}"/>
    <cellStyle name="Notas 2" xfId="9180" xr:uid="{00000000-0005-0000-0000-0000622A0000}"/>
    <cellStyle name="Notas 2 2" xfId="10948" xr:uid="{00000000-0005-0000-0000-0000632A0000}"/>
    <cellStyle name="Notas 2 3" xfId="10963" xr:uid="{00000000-0005-0000-0000-0000642A0000}"/>
    <cellStyle name="Notas 2 4" xfId="10969" xr:uid="{00000000-0005-0000-0000-0000652A0000}"/>
    <cellStyle name="Notas 2 5" xfId="10899" xr:uid="{00000000-0005-0000-0000-0000662A0000}"/>
    <cellStyle name="Notas 2 6" xfId="10856" xr:uid="{00000000-0005-0000-0000-0000672A0000}"/>
    <cellStyle name="Notas 3" xfId="10941" xr:uid="{00000000-0005-0000-0000-0000682A0000}"/>
    <cellStyle name="Notas 4" xfId="10894" xr:uid="{00000000-0005-0000-0000-0000692A0000}"/>
    <cellStyle name="Notas 5" xfId="10924" xr:uid="{00000000-0005-0000-0000-00006A2A0000}"/>
    <cellStyle name="Notas 6" xfId="10943" xr:uid="{00000000-0005-0000-0000-00006B2A0000}"/>
    <cellStyle name="Notas 7" xfId="10845" xr:uid="{00000000-0005-0000-0000-00006C2A0000}"/>
    <cellStyle name="Note" xfId="9189" xr:uid="{00000000-0005-0000-0000-00006D2A0000}"/>
    <cellStyle name="Note 2" xfId="10823" xr:uid="{00000000-0005-0000-0000-00006E2A0000}"/>
    <cellStyle name="Note 2 2" xfId="11011" xr:uid="{00000000-0005-0000-0000-00006F2A0000}"/>
    <cellStyle name="Note 2 3" xfId="10966" xr:uid="{00000000-0005-0000-0000-0000702A0000}"/>
    <cellStyle name="Note 2 4" xfId="11008" xr:uid="{00000000-0005-0000-0000-0000712A0000}"/>
    <cellStyle name="Note 2 5" xfId="10951" xr:uid="{00000000-0005-0000-0000-0000722A0000}"/>
    <cellStyle name="Note 2 6" xfId="10887" xr:uid="{00000000-0005-0000-0000-0000732A0000}"/>
    <cellStyle name="Nøytral 2" xfId="100" xr:uid="{00000000-0005-0000-0000-0000742A0000}"/>
    <cellStyle name="Nøytral 2 2" xfId="2707" xr:uid="{00000000-0005-0000-0000-0000752A0000}"/>
    <cellStyle name="Nøytral 2_Balanse" xfId="11259" xr:uid="{00000000-0005-0000-0000-0000762A0000}"/>
    <cellStyle name="Output" xfId="43" xr:uid="{00000000-0005-0000-0000-0000772A0000}"/>
    <cellStyle name="Output 2" xfId="9181" xr:uid="{00000000-0005-0000-0000-0000782A0000}"/>
    <cellStyle name="Output 2 2" xfId="10915" xr:uid="{00000000-0005-0000-0000-0000792A0000}"/>
    <cellStyle name="Output 2 3" xfId="10910" xr:uid="{00000000-0005-0000-0000-00007A2A0000}"/>
    <cellStyle name="Output 2 4" xfId="10987" xr:uid="{00000000-0005-0000-0000-00007B2A0000}"/>
    <cellStyle name="Output 2 5" xfId="10891" xr:uid="{00000000-0005-0000-0000-00007C2A0000}"/>
    <cellStyle name="Output 2 6" xfId="10857" xr:uid="{00000000-0005-0000-0000-00007D2A0000}"/>
    <cellStyle name="Overskrift" xfId="6" xr:uid="{00000000-0005-0000-0000-00000F000000}"/>
    <cellStyle name="Overskrift 1 2" xfId="101" xr:uid="{00000000-0005-0000-0000-00007F2A0000}"/>
    <cellStyle name="Overskrift 1 2 2" xfId="2708" xr:uid="{00000000-0005-0000-0000-0000802A0000}"/>
    <cellStyle name="Overskrift 1 2_Balanse" xfId="11260" xr:uid="{00000000-0005-0000-0000-0000812A0000}"/>
    <cellStyle name="Overskrift 10" xfId="10086" xr:uid="{00000000-0005-0000-0000-00007E2A0000}"/>
    <cellStyle name="Overskrift 2 2" xfId="102" xr:uid="{00000000-0005-0000-0000-0000822A0000}"/>
    <cellStyle name="Overskrift 2 2 2" xfId="2709" xr:uid="{00000000-0005-0000-0000-0000832A0000}"/>
    <cellStyle name="Overskrift 2 2_Balanse" xfId="11261" xr:uid="{00000000-0005-0000-0000-0000842A0000}"/>
    <cellStyle name="Overskrift 3 2" xfId="103" xr:uid="{00000000-0005-0000-0000-0000852A0000}"/>
    <cellStyle name="Overskrift 3 2 2" xfId="2710" xr:uid="{00000000-0005-0000-0000-0000862A0000}"/>
    <cellStyle name="Overskrift 3 2_Balanse" xfId="11262" xr:uid="{00000000-0005-0000-0000-0000872A0000}"/>
    <cellStyle name="Overskrift 4 2" xfId="104" xr:uid="{00000000-0005-0000-0000-0000882A0000}"/>
    <cellStyle name="Overskrift 4 2 2" xfId="2711" xr:uid="{00000000-0005-0000-0000-0000892A0000}"/>
    <cellStyle name="Overskrift 4 2_Balanse" xfId="11263" xr:uid="{00000000-0005-0000-0000-00008A2A0000}"/>
    <cellStyle name="Overskrift 5" xfId="10914" xr:uid="{00000000-0005-0000-0000-00008B2A0000}"/>
    <cellStyle name="Overskrift 6" xfId="10962" xr:uid="{00000000-0005-0000-0000-00008C2A0000}"/>
    <cellStyle name="Overskrift 7" xfId="10922" xr:uid="{00000000-0005-0000-0000-00008D2A0000}"/>
    <cellStyle name="Overskrift 8" xfId="10936" xr:uid="{00000000-0005-0000-0000-00008E2A0000}"/>
    <cellStyle name="Overskrift 9" xfId="10866" xr:uid="{00000000-0005-0000-0000-00008F2A0000}"/>
    <cellStyle name="Percent 2" xfId="10824" xr:uid="{00000000-0005-0000-0000-0000902A0000}"/>
    <cellStyle name="Porcentual 2" xfId="10825" xr:uid="{00000000-0005-0000-0000-0000912A0000}"/>
    <cellStyle name="Porcentual 2 2" xfId="10826" xr:uid="{00000000-0005-0000-0000-0000922A0000}"/>
    <cellStyle name="Prosent" xfId="2" builtinId="5"/>
    <cellStyle name="Prosent 10" xfId="10148" xr:uid="{00000000-0005-0000-0000-0000942A0000}"/>
    <cellStyle name="Prosent 11" xfId="3592" xr:uid="{00000000-0005-0000-0000-0000D22A0000}"/>
    <cellStyle name="Prosent 12" xfId="11327" xr:uid="{EC4670F5-06D4-4A2B-B7F8-F6DC76E63A52}"/>
    <cellStyle name="Prosent 2" xfId="58" xr:uid="{00000000-0005-0000-0000-0000952A0000}"/>
    <cellStyle name="Prosent 2 2" xfId="9247" xr:uid="{00000000-0005-0000-0000-0000962A0000}"/>
    <cellStyle name="Prosent 3" xfId="4283" xr:uid="{00000000-0005-0000-0000-0000972A0000}"/>
    <cellStyle name="Prosent 3 2" xfId="10085" xr:uid="{00000000-0005-0000-0000-0000982A0000}"/>
    <cellStyle name="Prosent 4" xfId="10564" xr:uid="{00000000-0005-0000-0000-0000992A0000}"/>
    <cellStyle name="Prosent 5" xfId="10147" xr:uid="{00000000-0005-0000-0000-00009A2A0000}"/>
    <cellStyle name="Prosent 5 2" xfId="9246" xr:uid="{00000000-0005-0000-0000-00009B2A0000}"/>
    <cellStyle name="Prosent 5 3" xfId="9245" xr:uid="{00000000-0005-0000-0000-00009C2A0000}"/>
    <cellStyle name="Prosent 6" xfId="10471" xr:uid="{00000000-0005-0000-0000-00009D2A0000}"/>
    <cellStyle name="Prosent 6 2" xfId="10084" xr:uid="{00000000-0005-0000-0000-00009E2A0000}"/>
    <cellStyle name="Prosent 6 3" xfId="10563" xr:uid="{00000000-0005-0000-0000-00009F2A0000}"/>
    <cellStyle name="Prosent 7" xfId="10146" xr:uid="{00000000-0005-0000-0000-0000A02A0000}"/>
    <cellStyle name="Prosent 7 2" xfId="9244" xr:uid="{00000000-0005-0000-0000-0000A12A0000}"/>
    <cellStyle name="Prosent 7 3" xfId="9243" xr:uid="{00000000-0005-0000-0000-0000A22A0000}"/>
    <cellStyle name="Prosent 8" xfId="10470" xr:uid="{00000000-0005-0000-0000-0000A32A0000}"/>
    <cellStyle name="Prosent 8 2" xfId="10083" xr:uid="{00000000-0005-0000-0000-0000A42A0000}"/>
    <cellStyle name="Prosent 8 3" xfId="10562" xr:uid="{00000000-0005-0000-0000-0000A52A0000}"/>
    <cellStyle name="Prosent 9" xfId="10145" xr:uid="{00000000-0005-0000-0000-0000A62A0000}"/>
    <cellStyle name="Prosent 9 2" xfId="9242" xr:uid="{00000000-0005-0000-0000-0000A72A0000}"/>
    <cellStyle name="Prosent 9 3" xfId="9241" xr:uid="{00000000-0005-0000-0000-0000A82A0000}"/>
    <cellStyle name="Prozent 2" xfId="10827" xr:uid="{00000000-0005-0000-0000-0000A92A0000}"/>
    <cellStyle name="Rossz" xfId="4257" xr:uid="{00000000-0005-0000-0000-0000AA2A0000}"/>
    <cellStyle name="Salida" xfId="4258" xr:uid="{00000000-0005-0000-0000-0000AB2A0000}"/>
    <cellStyle name="Salida 2" xfId="9182" xr:uid="{00000000-0005-0000-0000-0000AC2A0000}"/>
    <cellStyle name="Salida 2 2" xfId="10968" xr:uid="{00000000-0005-0000-0000-0000AD2A0000}"/>
    <cellStyle name="Salida 2 3" xfId="10897" xr:uid="{00000000-0005-0000-0000-0000AE2A0000}"/>
    <cellStyle name="Salida 2 4" xfId="10944" xr:uid="{00000000-0005-0000-0000-0000AF2A0000}"/>
    <cellStyle name="Salida 2 5" xfId="10908" xr:uid="{00000000-0005-0000-0000-0000B02A0000}"/>
    <cellStyle name="Salida 2 6" xfId="10858" xr:uid="{00000000-0005-0000-0000-0000B12A0000}"/>
    <cellStyle name="Salida 3" xfId="10902" xr:uid="{00000000-0005-0000-0000-0000B22A0000}"/>
    <cellStyle name="Salida 4" xfId="10990" xr:uid="{00000000-0005-0000-0000-0000B32A0000}"/>
    <cellStyle name="Salida 5" xfId="10919" xr:uid="{00000000-0005-0000-0000-0000B42A0000}"/>
    <cellStyle name="Salida 6" xfId="10991" xr:uid="{00000000-0005-0000-0000-0000B52A0000}"/>
    <cellStyle name="Salida 7" xfId="10846" xr:uid="{00000000-0005-0000-0000-0000B62A0000}"/>
    <cellStyle name="Semleges" xfId="4259" xr:uid="{00000000-0005-0000-0000-0000B72A0000}"/>
    <cellStyle name="showExposure" xfId="10828" xr:uid="{00000000-0005-0000-0000-0000B82A0000}"/>
    <cellStyle name="Skrift" xfId="10144" xr:uid="{00000000-0005-0000-0000-0000B92A0000}"/>
    <cellStyle name="Skrift 2" xfId="10921" xr:uid="{00000000-0005-0000-0000-0000BA2A0000}"/>
    <cellStyle name="Skrift 3" xfId="10906" xr:uid="{00000000-0005-0000-0000-0000BB2A0000}"/>
    <cellStyle name="Skrift 4" xfId="10928" xr:uid="{00000000-0005-0000-0000-0000BC2A0000}"/>
    <cellStyle name="Skrift 5" xfId="10970" xr:uid="{00000000-0005-0000-0000-0000BD2A0000}"/>
    <cellStyle name="Skrift 6" xfId="10868" xr:uid="{00000000-0005-0000-0000-0000BE2A0000}"/>
    <cellStyle name="Standard 2" xfId="4260" xr:uid="{00000000-0005-0000-0000-0000BF2A0000}"/>
    <cellStyle name="Standard 3" xfId="4261" xr:uid="{00000000-0005-0000-0000-0000C02A0000}"/>
    <cellStyle name="Standard 3 2" xfId="4275" xr:uid="{00000000-0005-0000-0000-0000C12A0000}"/>
    <cellStyle name="Standard 3 2 2" xfId="10829" xr:uid="{00000000-0005-0000-0000-0000C22A0000}"/>
    <cellStyle name="Standard 4" xfId="10830" xr:uid="{00000000-0005-0000-0000-0000C32A0000}"/>
    <cellStyle name="Standard_20100106 GL04rev2 Documentation of changes 2 2" xfId="4262" xr:uid="{00000000-0005-0000-0000-0000C42A0000}"/>
    <cellStyle name="Számítás" xfId="4263" xr:uid="{00000000-0005-0000-0000-0000C52A0000}"/>
    <cellStyle name="Számítás 2" xfId="9183" xr:uid="{00000000-0005-0000-0000-0000C62A0000}"/>
    <cellStyle name="Számítás 2 2" xfId="10946" xr:uid="{00000000-0005-0000-0000-0000C72A0000}"/>
    <cellStyle name="Számítás 2 3" xfId="10937" xr:uid="{00000000-0005-0000-0000-0000C82A0000}"/>
    <cellStyle name="Számítás 2 4" xfId="10956" xr:uid="{00000000-0005-0000-0000-0000C92A0000}"/>
    <cellStyle name="Számítás 2 5" xfId="10984" xr:uid="{00000000-0005-0000-0000-0000CA2A0000}"/>
    <cellStyle name="Számítás 2 6" xfId="10859" xr:uid="{00000000-0005-0000-0000-0000CB2A0000}"/>
    <cellStyle name="Számítás 3" xfId="10965" xr:uid="{00000000-0005-0000-0000-0000CC2A0000}"/>
    <cellStyle name="Számítás 4" xfId="10889" xr:uid="{00000000-0005-0000-0000-0000CD2A0000}"/>
    <cellStyle name="Számítás 5" xfId="10930" xr:uid="{00000000-0005-0000-0000-0000CE2A0000}"/>
    <cellStyle name="Számítás 6" xfId="10896" xr:uid="{00000000-0005-0000-0000-0000CF2A0000}"/>
    <cellStyle name="Számítás 7" xfId="10847" xr:uid="{00000000-0005-0000-0000-0000D02A0000}"/>
    <cellStyle name="Texto de advertencia" xfId="4264" xr:uid="{00000000-0005-0000-0000-0000D12A0000}"/>
    <cellStyle name="Texto explicativo" xfId="4265" xr:uid="{00000000-0005-0000-0000-0000D22A0000}"/>
    <cellStyle name="Title" xfId="36" xr:uid="{00000000-0005-0000-0000-0000D32A0000}"/>
    <cellStyle name="Title 2" xfId="9193" xr:uid="{00000000-0005-0000-0000-0000D42A0000}"/>
    <cellStyle name="Title 2 2" xfId="10831" xr:uid="{00000000-0005-0000-0000-0000D52A0000}"/>
    <cellStyle name="Title 3" xfId="9191" xr:uid="{00000000-0005-0000-0000-0000D62A0000}"/>
    <cellStyle name="Title_Ark3" xfId="10738" xr:uid="{00000000-0005-0000-0000-0000D72A0000}"/>
    <cellStyle name="Tittel 2" xfId="11094" xr:uid="{00000000-0005-0000-0000-0000D82A0000}"/>
    <cellStyle name="Título" xfId="4266" xr:uid="{00000000-0005-0000-0000-0000D92A0000}"/>
    <cellStyle name="Título 1" xfId="4267" xr:uid="{00000000-0005-0000-0000-0000DA2A0000}"/>
    <cellStyle name="Título 2" xfId="4268" xr:uid="{00000000-0005-0000-0000-0000DB2A0000}"/>
    <cellStyle name="Título 3" xfId="4269" xr:uid="{00000000-0005-0000-0000-0000DC2A0000}"/>
    <cellStyle name="Título_20091015 DE_Proposed amendments to CR SEC_MKR" xfId="4270" xr:uid="{00000000-0005-0000-0000-0000DD2A0000}"/>
    <cellStyle name="Total" xfId="46" xr:uid="{00000000-0005-0000-0000-0000DE2A0000}"/>
    <cellStyle name="Total 2" xfId="10832" xr:uid="{00000000-0005-0000-0000-0000DF2A0000}"/>
    <cellStyle name="Total 2 2" xfId="11012" xr:uid="{00000000-0005-0000-0000-0000E02A0000}"/>
    <cellStyle name="Total 2 3" xfId="11013" xr:uid="{00000000-0005-0000-0000-0000E12A0000}"/>
    <cellStyle name="Total 2 4" xfId="11014" xr:uid="{00000000-0005-0000-0000-0000E22A0000}"/>
    <cellStyle name="Total 2 5" xfId="11015" xr:uid="{00000000-0005-0000-0000-0000E32A0000}"/>
    <cellStyle name="Total 2 6" xfId="10888" xr:uid="{00000000-0005-0000-0000-0000E42A0000}"/>
    <cellStyle name="Totalt 2" xfId="105" xr:uid="{00000000-0005-0000-0000-0000E52A0000}"/>
    <cellStyle name="Totalt 2 2" xfId="2712" xr:uid="{00000000-0005-0000-0000-0000E62A0000}"/>
    <cellStyle name="Totalt 2_Balanse" xfId="11264" xr:uid="{00000000-0005-0000-0000-0000E72A0000}"/>
    <cellStyle name="Tusenskille [0] 2" xfId="106" xr:uid="{00000000-0005-0000-0000-0000E82A0000}"/>
    <cellStyle name="Tusenskille 10" xfId="122" xr:uid="{00000000-0005-0000-0000-0000E92A0000}"/>
    <cellStyle name="Tusenskille 10 2" xfId="9239" xr:uid="{00000000-0005-0000-0000-0000EA2A0000}"/>
    <cellStyle name="Tusenskille 10 3" xfId="10469" xr:uid="{00000000-0005-0000-0000-0000EB2A0000}"/>
    <cellStyle name="Tusenskille 10 4" xfId="9240" xr:uid="{00000000-0005-0000-0000-0000EC2A0000}"/>
    <cellStyle name="Tusenskille 11" xfId="3586" xr:uid="{00000000-0005-0000-0000-0000ED2A0000}"/>
    <cellStyle name="Tusenskille 11 2" xfId="10561" xr:uid="{00000000-0005-0000-0000-0000EE2A0000}"/>
    <cellStyle name="Tusenskille 11 3" xfId="10143" xr:uid="{00000000-0005-0000-0000-0000EF2A0000}"/>
    <cellStyle name="Tusenskille 11 4" xfId="10082" xr:uid="{00000000-0005-0000-0000-0000F02A0000}"/>
    <cellStyle name="Tusenskille 12" xfId="3587" xr:uid="{00000000-0005-0000-0000-0000F12A0000}"/>
    <cellStyle name="Tusenskille 12 2" xfId="9237" xr:uid="{00000000-0005-0000-0000-0000F22A0000}"/>
    <cellStyle name="Tusenskille 12 3" xfId="10468" xr:uid="{00000000-0005-0000-0000-0000F32A0000}"/>
    <cellStyle name="Tusenskille 12 4" xfId="9238" xr:uid="{00000000-0005-0000-0000-0000F42A0000}"/>
    <cellStyle name="Tusenskille 13" xfId="2723" xr:uid="{00000000-0005-0000-0000-0000F52A0000}"/>
    <cellStyle name="Tusenskille 13 2" xfId="10560" xr:uid="{00000000-0005-0000-0000-0000F62A0000}"/>
    <cellStyle name="Tusenskille 13 3" xfId="10142" xr:uid="{00000000-0005-0000-0000-0000F72A0000}"/>
    <cellStyle name="Tusenskille 13 4" xfId="10081" xr:uid="{00000000-0005-0000-0000-0000F82A0000}"/>
    <cellStyle name="Tusenskille 14" xfId="9236" xr:uid="{00000000-0005-0000-0000-0000F92A0000}"/>
    <cellStyle name="Tusenskille 16" xfId="9235" xr:uid="{00000000-0005-0000-0000-0000FA2A0000}"/>
    <cellStyle name="Tusenskille 2" xfId="59" xr:uid="{00000000-0005-0000-0000-0000FB2A0000}"/>
    <cellStyle name="Tusenskille 2 10" xfId="11095" xr:uid="{00000000-0005-0000-0000-0000FC2A0000}"/>
    <cellStyle name="Tusenskille 2 2" xfId="9195" xr:uid="{00000000-0005-0000-0000-0000FD2A0000}"/>
    <cellStyle name="Tusenskille 2 2 2" xfId="10730" xr:uid="{00000000-0005-0000-0000-0000FE2A0000}"/>
    <cellStyle name="Tusenskille 2 2 2 2" xfId="10746" xr:uid="{00000000-0005-0000-0000-0000FF2A0000}"/>
    <cellStyle name="Tusenskille 2 2 2 2 2" xfId="11006" xr:uid="{00000000-0005-0000-0000-0000002B0000}"/>
    <cellStyle name="Tusenskille 2 2 2 2 3" xfId="10883" xr:uid="{00000000-0005-0000-0000-0000012B0000}"/>
    <cellStyle name="Tusenskille 2 2 2 2_Balanse" xfId="11267" xr:uid="{00000000-0005-0000-0000-0000022B0000}"/>
    <cellStyle name="Tusenskille 2 2 2 3" xfId="10994" xr:uid="{00000000-0005-0000-0000-0000032B0000}"/>
    <cellStyle name="Tusenskille 2 2 2 3 2" xfId="11096" xr:uid="{00000000-0005-0000-0000-0000042B0000}"/>
    <cellStyle name="Tusenskille 2 2 2 3_Balanse" xfId="11268" xr:uid="{00000000-0005-0000-0000-0000052B0000}"/>
    <cellStyle name="Tusenskille 2 2 2 4" xfId="10871" xr:uid="{00000000-0005-0000-0000-0000062B0000}"/>
    <cellStyle name="Tusenskille 2 2 2 5" xfId="11097" xr:uid="{00000000-0005-0000-0000-0000072B0000}"/>
    <cellStyle name="Tusenskille 2 2 2_Balanse" xfId="11266" xr:uid="{00000000-0005-0000-0000-0000082B0000}"/>
    <cellStyle name="Tusenskille 2 2 3" xfId="10080" xr:uid="{00000000-0005-0000-0000-0000092B0000}"/>
    <cellStyle name="Tusenskille 2 2 3 2" xfId="11098" xr:uid="{00000000-0005-0000-0000-00000A2B0000}"/>
    <cellStyle name="Tusenskille 2 2 3 2 2" xfId="11099" xr:uid="{00000000-0005-0000-0000-00000B2B0000}"/>
    <cellStyle name="Tusenskille 2 2 3 3" xfId="11100" xr:uid="{00000000-0005-0000-0000-00000C2B0000}"/>
    <cellStyle name="Tusenskille 2 2 3 3 2" xfId="11101" xr:uid="{00000000-0005-0000-0000-00000D2B0000}"/>
    <cellStyle name="Tusenskille 2 2 3 4" xfId="11102" xr:uid="{00000000-0005-0000-0000-00000E2B0000}"/>
    <cellStyle name="Tusenskille 2 2 3 5" xfId="11103" xr:uid="{00000000-0005-0000-0000-00000F2B0000}"/>
    <cellStyle name="Tusenskille 2 2 3_Balanse" xfId="11269" xr:uid="{00000000-0005-0000-0000-0000102B0000}"/>
    <cellStyle name="Tusenskille 2 2 4" xfId="10740" xr:uid="{00000000-0005-0000-0000-0000112B0000}"/>
    <cellStyle name="Tusenskille 2 2 4 2" xfId="11000" xr:uid="{00000000-0005-0000-0000-0000122B0000}"/>
    <cellStyle name="Tusenskille 2 2 4 2 2" xfId="11104" xr:uid="{00000000-0005-0000-0000-0000132B0000}"/>
    <cellStyle name="Tusenskille 2 2 4 2_Balanse" xfId="11271" xr:uid="{00000000-0005-0000-0000-0000142B0000}"/>
    <cellStyle name="Tusenskille 2 2 4 3" xfId="10877" xr:uid="{00000000-0005-0000-0000-0000152B0000}"/>
    <cellStyle name="Tusenskille 2 2 4 3 2" xfId="11105" xr:uid="{00000000-0005-0000-0000-0000162B0000}"/>
    <cellStyle name="Tusenskille 2 2 4 3_Balanse" xfId="11272" xr:uid="{00000000-0005-0000-0000-0000172B0000}"/>
    <cellStyle name="Tusenskille 2 2 4 4" xfId="11106" xr:uid="{00000000-0005-0000-0000-0000182B0000}"/>
    <cellStyle name="Tusenskille 2 2 4 5" xfId="11107" xr:uid="{00000000-0005-0000-0000-0000192B0000}"/>
    <cellStyle name="Tusenskille 2 2 4_Balanse" xfId="11270" xr:uid="{00000000-0005-0000-0000-00001A2B0000}"/>
    <cellStyle name="Tusenskille 2 2 5" xfId="10974" xr:uid="{00000000-0005-0000-0000-00001B2B0000}"/>
    <cellStyle name="Tusenskille 2 2 5 2" xfId="11108" xr:uid="{00000000-0005-0000-0000-00001C2B0000}"/>
    <cellStyle name="Tusenskille 2 2 5_Balanse" xfId="11273" xr:uid="{00000000-0005-0000-0000-00001D2B0000}"/>
    <cellStyle name="Tusenskille 2 2 6" xfId="10862" xr:uid="{00000000-0005-0000-0000-00001E2B0000}"/>
    <cellStyle name="Tusenskille 2 2 6 2" xfId="11109" xr:uid="{00000000-0005-0000-0000-00001F2B0000}"/>
    <cellStyle name="Tusenskille 2 2 6_Balanse" xfId="11274" xr:uid="{00000000-0005-0000-0000-0000202B0000}"/>
    <cellStyle name="Tusenskille 2 2 7" xfId="11110" xr:uid="{00000000-0005-0000-0000-0000212B0000}"/>
    <cellStyle name="Tusenskille 2 2 8" xfId="11111" xr:uid="{00000000-0005-0000-0000-0000222B0000}"/>
    <cellStyle name="Tusenskille 2 2_Balanse" xfId="11265" xr:uid="{00000000-0005-0000-0000-0000232B0000}"/>
    <cellStyle name="Tusenskille 2 3" xfId="10559" xr:uid="{00000000-0005-0000-0000-0000242B0000}"/>
    <cellStyle name="Tusenskille 2 3 2" xfId="11112" xr:uid="{00000000-0005-0000-0000-0000252B0000}"/>
    <cellStyle name="Tusenskille 2 3 2 2" xfId="11113" xr:uid="{00000000-0005-0000-0000-0000262B0000}"/>
    <cellStyle name="Tusenskille 2 3 2 2 2" xfId="11114" xr:uid="{00000000-0005-0000-0000-0000272B0000}"/>
    <cellStyle name="Tusenskille 2 3 2 3" xfId="11115" xr:uid="{00000000-0005-0000-0000-0000282B0000}"/>
    <cellStyle name="Tusenskille 2 3 2 3 2" xfId="11116" xr:uid="{00000000-0005-0000-0000-0000292B0000}"/>
    <cellStyle name="Tusenskille 2 3 2 4" xfId="11117" xr:uid="{00000000-0005-0000-0000-00002A2B0000}"/>
    <cellStyle name="Tusenskille 2 3 2 5" xfId="11118" xr:uid="{00000000-0005-0000-0000-00002B2B0000}"/>
    <cellStyle name="Tusenskille 2 3 3" xfId="11119" xr:uid="{00000000-0005-0000-0000-00002C2B0000}"/>
    <cellStyle name="Tusenskille 2 3 3 2" xfId="11120" xr:uid="{00000000-0005-0000-0000-00002D2B0000}"/>
    <cellStyle name="Tusenskille 2 3 3 2 2" xfId="11121" xr:uid="{00000000-0005-0000-0000-00002E2B0000}"/>
    <cellStyle name="Tusenskille 2 3 3 3" xfId="11122" xr:uid="{00000000-0005-0000-0000-00002F2B0000}"/>
    <cellStyle name="Tusenskille 2 3 3 3 2" xfId="11123" xr:uid="{00000000-0005-0000-0000-0000302B0000}"/>
    <cellStyle name="Tusenskille 2 3 3 4" xfId="11124" xr:uid="{00000000-0005-0000-0000-0000312B0000}"/>
    <cellStyle name="Tusenskille 2 3 3 5" xfId="11125" xr:uid="{00000000-0005-0000-0000-0000322B0000}"/>
    <cellStyle name="Tusenskille 2 3 4" xfId="11126" xr:uid="{00000000-0005-0000-0000-0000332B0000}"/>
    <cellStyle name="Tusenskille 2 3 4 2" xfId="11127" xr:uid="{00000000-0005-0000-0000-0000342B0000}"/>
    <cellStyle name="Tusenskille 2 3 4 2 2" xfId="11128" xr:uid="{00000000-0005-0000-0000-0000352B0000}"/>
    <cellStyle name="Tusenskille 2 3 4 3" xfId="11129" xr:uid="{00000000-0005-0000-0000-0000362B0000}"/>
    <cellStyle name="Tusenskille 2 3 4 3 2" xfId="11130" xr:uid="{00000000-0005-0000-0000-0000372B0000}"/>
    <cellStyle name="Tusenskille 2 3 4 4" xfId="11131" xr:uid="{00000000-0005-0000-0000-0000382B0000}"/>
    <cellStyle name="Tusenskille 2 3 4 5" xfId="11132" xr:uid="{00000000-0005-0000-0000-0000392B0000}"/>
    <cellStyle name="Tusenskille 2 3 5" xfId="11133" xr:uid="{00000000-0005-0000-0000-00003A2B0000}"/>
    <cellStyle name="Tusenskille 2 3 5 2" xfId="11134" xr:uid="{00000000-0005-0000-0000-00003B2B0000}"/>
    <cellStyle name="Tusenskille 2 3 6" xfId="11135" xr:uid="{00000000-0005-0000-0000-00003C2B0000}"/>
    <cellStyle name="Tusenskille 2 3 6 2" xfId="11136" xr:uid="{00000000-0005-0000-0000-00003D2B0000}"/>
    <cellStyle name="Tusenskille 2 3 7" xfId="11137" xr:uid="{00000000-0005-0000-0000-00003E2B0000}"/>
    <cellStyle name="Tusenskille 2 3 8" xfId="11138" xr:uid="{00000000-0005-0000-0000-00003F2B0000}"/>
    <cellStyle name="Tusenskille 2 3_Balanse" xfId="11275" xr:uid="{00000000-0005-0000-0000-0000402B0000}"/>
    <cellStyle name="Tusenskille 2 4" xfId="10141" xr:uid="{00000000-0005-0000-0000-0000412B0000}"/>
    <cellStyle name="Tusenskille 2 4 2" xfId="10744" xr:uid="{00000000-0005-0000-0000-0000422B0000}"/>
    <cellStyle name="Tusenskille 2 4 2 2" xfId="11004" xr:uid="{00000000-0005-0000-0000-0000432B0000}"/>
    <cellStyle name="Tusenskille 2 4 2 3" xfId="10881" xr:uid="{00000000-0005-0000-0000-0000442B0000}"/>
    <cellStyle name="Tusenskille 2 4 2_Balanse" xfId="11277" xr:uid="{00000000-0005-0000-0000-0000452B0000}"/>
    <cellStyle name="Tusenskille 2 4 3" xfId="10988" xr:uid="{00000000-0005-0000-0000-0000462B0000}"/>
    <cellStyle name="Tusenskille 2 4 3 2" xfId="11139" xr:uid="{00000000-0005-0000-0000-0000472B0000}"/>
    <cellStyle name="Tusenskille 2 4 3_Balanse" xfId="11278" xr:uid="{00000000-0005-0000-0000-0000482B0000}"/>
    <cellStyle name="Tusenskille 2 4 4" xfId="10867" xr:uid="{00000000-0005-0000-0000-0000492B0000}"/>
    <cellStyle name="Tusenskille 2 4 5" xfId="11140" xr:uid="{00000000-0005-0000-0000-00004A2B0000}"/>
    <cellStyle name="Tusenskille 2 4_Balanse" xfId="11276" xr:uid="{00000000-0005-0000-0000-00004B2B0000}"/>
    <cellStyle name="Tusenskille 2 5" xfId="10736" xr:uid="{00000000-0005-0000-0000-00004C2B0000}"/>
    <cellStyle name="Tusenskille 2 5 2" xfId="10997" xr:uid="{00000000-0005-0000-0000-00004D2B0000}"/>
    <cellStyle name="Tusenskille 2 5 2 2" xfId="11141" xr:uid="{00000000-0005-0000-0000-00004E2B0000}"/>
    <cellStyle name="Tusenskille 2 5 2_Balanse" xfId="11280" xr:uid="{00000000-0005-0000-0000-00004F2B0000}"/>
    <cellStyle name="Tusenskille 2 5 3" xfId="10874" xr:uid="{00000000-0005-0000-0000-0000502B0000}"/>
    <cellStyle name="Tusenskille 2 5 3 2" xfId="11142" xr:uid="{00000000-0005-0000-0000-0000512B0000}"/>
    <cellStyle name="Tusenskille 2 5 3_Balanse" xfId="11281" xr:uid="{00000000-0005-0000-0000-0000522B0000}"/>
    <cellStyle name="Tusenskille 2 5 4" xfId="11143" xr:uid="{00000000-0005-0000-0000-0000532B0000}"/>
    <cellStyle name="Tusenskille 2 5 5" xfId="11144" xr:uid="{00000000-0005-0000-0000-0000542B0000}"/>
    <cellStyle name="Tusenskille 2 5_Balanse" xfId="11279" xr:uid="{00000000-0005-0000-0000-0000552B0000}"/>
    <cellStyle name="Tusenskille 2 6" xfId="10837" xr:uid="{00000000-0005-0000-0000-0000562B0000}"/>
    <cellStyle name="Tusenskille 2 6 2" xfId="11145" xr:uid="{00000000-0005-0000-0000-0000572B0000}"/>
    <cellStyle name="Tusenskille 2 6 2 2" xfId="11146" xr:uid="{00000000-0005-0000-0000-0000582B0000}"/>
    <cellStyle name="Tusenskille 2 6 3" xfId="11147" xr:uid="{00000000-0005-0000-0000-0000592B0000}"/>
    <cellStyle name="Tusenskille 2 6 3 2" xfId="11148" xr:uid="{00000000-0005-0000-0000-00005A2B0000}"/>
    <cellStyle name="Tusenskille 2 6 4" xfId="11149" xr:uid="{00000000-0005-0000-0000-00005B2B0000}"/>
    <cellStyle name="Tusenskille 2 6 5" xfId="11150" xr:uid="{00000000-0005-0000-0000-00005C2B0000}"/>
    <cellStyle name="Tusenskille 2 6_Balanse" xfId="11282" xr:uid="{00000000-0005-0000-0000-00005D2B0000}"/>
    <cellStyle name="Tusenskille 2 7" xfId="11151" xr:uid="{00000000-0005-0000-0000-00005E2B0000}"/>
    <cellStyle name="Tusenskille 2 7 2" xfId="11152" xr:uid="{00000000-0005-0000-0000-00005F2B0000}"/>
    <cellStyle name="Tusenskille 2 8" xfId="11153" xr:uid="{00000000-0005-0000-0000-0000602B0000}"/>
    <cellStyle name="Tusenskille 2 8 2" xfId="11154" xr:uid="{00000000-0005-0000-0000-0000612B0000}"/>
    <cellStyle name="Tusenskille 2 9" xfId="11155" xr:uid="{00000000-0005-0000-0000-0000622B0000}"/>
    <cellStyle name="Tusenskille 3" xfId="107" xr:uid="{00000000-0005-0000-0000-0000632B0000}"/>
    <cellStyle name="Tusenskille 3 2" xfId="9196" xr:uid="{00000000-0005-0000-0000-0000642B0000}"/>
    <cellStyle name="Tusenskille 3 2 2" xfId="10731" xr:uid="{00000000-0005-0000-0000-0000652B0000}"/>
    <cellStyle name="Tusenskille 3 2 2 2" xfId="10747" xr:uid="{00000000-0005-0000-0000-0000662B0000}"/>
    <cellStyle name="Tusenskille 3 2 2 2 2" xfId="11007" xr:uid="{00000000-0005-0000-0000-0000672B0000}"/>
    <cellStyle name="Tusenskille 3 2 2 2 3" xfId="10884" xr:uid="{00000000-0005-0000-0000-0000682B0000}"/>
    <cellStyle name="Tusenskille 3 2 2 2_Balanse" xfId="11285" xr:uid="{00000000-0005-0000-0000-0000692B0000}"/>
    <cellStyle name="Tusenskille 3 2 2 3" xfId="10995" xr:uid="{00000000-0005-0000-0000-00006A2B0000}"/>
    <cellStyle name="Tusenskille 3 2 2 4" xfId="10872" xr:uid="{00000000-0005-0000-0000-00006B2B0000}"/>
    <cellStyle name="Tusenskille 3 2 2_Balanse" xfId="11284" xr:uid="{00000000-0005-0000-0000-00006C2B0000}"/>
    <cellStyle name="Tusenskille 3 2 3" xfId="10741" xr:uid="{00000000-0005-0000-0000-00006D2B0000}"/>
    <cellStyle name="Tusenskille 3 2 3 2" xfId="11001" xr:uid="{00000000-0005-0000-0000-00006E2B0000}"/>
    <cellStyle name="Tusenskille 3 2 3 3" xfId="10878" xr:uid="{00000000-0005-0000-0000-00006F2B0000}"/>
    <cellStyle name="Tusenskille 3 2 3_Balanse" xfId="11286" xr:uid="{00000000-0005-0000-0000-0000702B0000}"/>
    <cellStyle name="Tusenskille 3 2 4" xfId="10975" xr:uid="{00000000-0005-0000-0000-0000712B0000}"/>
    <cellStyle name="Tusenskille 3 2 5" xfId="10863" xr:uid="{00000000-0005-0000-0000-0000722B0000}"/>
    <cellStyle name="Tusenskille 3 2_Balanse" xfId="11283" xr:uid="{00000000-0005-0000-0000-0000732B0000}"/>
    <cellStyle name="Tusenskille 3 3" xfId="10467" xr:uid="{00000000-0005-0000-0000-0000742B0000}"/>
    <cellStyle name="Tusenskille 3 3 2" xfId="10745" xr:uid="{00000000-0005-0000-0000-0000752B0000}"/>
    <cellStyle name="Tusenskille 3 3 2 2" xfId="11005" xr:uid="{00000000-0005-0000-0000-0000762B0000}"/>
    <cellStyle name="Tusenskille 3 3 2 3" xfId="10882" xr:uid="{00000000-0005-0000-0000-0000772B0000}"/>
    <cellStyle name="Tusenskille 3 3 2_Balanse" xfId="11288" xr:uid="{00000000-0005-0000-0000-0000782B0000}"/>
    <cellStyle name="Tusenskille 3 3 3" xfId="10993" xr:uid="{00000000-0005-0000-0000-0000792B0000}"/>
    <cellStyle name="Tusenskille 3 3 3 2" xfId="11156" xr:uid="{00000000-0005-0000-0000-00007A2B0000}"/>
    <cellStyle name="Tusenskille 3 3 3_Balanse" xfId="11289" xr:uid="{00000000-0005-0000-0000-00007B2B0000}"/>
    <cellStyle name="Tusenskille 3 3 4" xfId="10869" xr:uid="{00000000-0005-0000-0000-00007C2B0000}"/>
    <cellStyle name="Tusenskille 3 3 5" xfId="11157" xr:uid="{00000000-0005-0000-0000-00007D2B0000}"/>
    <cellStyle name="Tusenskille 3 3_Balanse" xfId="11287" xr:uid="{00000000-0005-0000-0000-00007E2B0000}"/>
    <cellStyle name="Tusenskille 3 4" xfId="9234" xr:uid="{00000000-0005-0000-0000-00007F2B0000}"/>
    <cellStyle name="Tusenskille 3 4 2" xfId="11158" xr:uid="{00000000-0005-0000-0000-0000802B0000}"/>
    <cellStyle name="Tusenskille 3 4 2 2" xfId="11159" xr:uid="{00000000-0005-0000-0000-0000812B0000}"/>
    <cellStyle name="Tusenskille 3 4 3" xfId="11160" xr:uid="{00000000-0005-0000-0000-0000822B0000}"/>
    <cellStyle name="Tusenskille 3 4 3 2" xfId="11161" xr:uid="{00000000-0005-0000-0000-0000832B0000}"/>
    <cellStyle name="Tusenskille 3 4 4" xfId="11162" xr:uid="{00000000-0005-0000-0000-0000842B0000}"/>
    <cellStyle name="Tusenskille 3 4 5" xfId="11163" xr:uid="{00000000-0005-0000-0000-0000852B0000}"/>
    <cellStyle name="Tusenskille 3 4_Balanse" xfId="11290" xr:uid="{00000000-0005-0000-0000-0000862B0000}"/>
    <cellStyle name="Tusenskille 3 5" xfId="10737" xr:uid="{00000000-0005-0000-0000-0000872B0000}"/>
    <cellStyle name="Tusenskille 3 5 2" xfId="10998" xr:uid="{00000000-0005-0000-0000-0000882B0000}"/>
    <cellStyle name="Tusenskille 3 5 3" xfId="10875" xr:uid="{00000000-0005-0000-0000-0000892B0000}"/>
    <cellStyle name="Tusenskille 3 5_Balanse" xfId="11291" xr:uid="{00000000-0005-0000-0000-00008A2B0000}"/>
    <cellStyle name="Tusenskille 3 6" xfId="10838" xr:uid="{00000000-0005-0000-0000-00008B2B0000}"/>
    <cellStyle name="Tusenskille 3 6 2" xfId="11164" xr:uid="{00000000-0005-0000-0000-00008C2B0000}"/>
    <cellStyle name="Tusenskille 3 6_Balanse" xfId="11292" xr:uid="{00000000-0005-0000-0000-00008D2B0000}"/>
    <cellStyle name="Tusenskille 3 7" xfId="11165" xr:uid="{00000000-0005-0000-0000-00008E2B0000}"/>
    <cellStyle name="Tusenskille 3 8" xfId="11166" xr:uid="{00000000-0005-0000-0000-00008F2B0000}"/>
    <cellStyle name="Tusenskille 4" xfId="60" xr:uid="{00000000-0005-0000-0000-0000902B0000}"/>
    <cellStyle name="Tusenskille 4 10" xfId="11167" xr:uid="{00000000-0005-0000-0000-0000912B0000}"/>
    <cellStyle name="Tusenskille 4 2" xfId="10558" xr:uid="{00000000-0005-0000-0000-0000922B0000}"/>
    <cellStyle name="Tusenskille 4 2 2" xfId="11168" xr:uid="{00000000-0005-0000-0000-0000932B0000}"/>
    <cellStyle name="Tusenskille 4 2 2 2" xfId="11169" xr:uid="{00000000-0005-0000-0000-0000942B0000}"/>
    <cellStyle name="Tusenskille 4 2 2 2 2" xfId="11170" xr:uid="{00000000-0005-0000-0000-0000952B0000}"/>
    <cellStyle name="Tusenskille 4 2 2 3" xfId="11171" xr:uid="{00000000-0005-0000-0000-0000962B0000}"/>
    <cellStyle name="Tusenskille 4 2 2 3 2" xfId="11172" xr:uid="{00000000-0005-0000-0000-0000972B0000}"/>
    <cellStyle name="Tusenskille 4 2 2 4" xfId="11173" xr:uid="{00000000-0005-0000-0000-0000982B0000}"/>
    <cellStyle name="Tusenskille 4 2 2 5" xfId="11174" xr:uid="{00000000-0005-0000-0000-0000992B0000}"/>
    <cellStyle name="Tusenskille 4 2 3" xfId="11175" xr:uid="{00000000-0005-0000-0000-00009A2B0000}"/>
    <cellStyle name="Tusenskille 4 2 3 2" xfId="11176" xr:uid="{00000000-0005-0000-0000-00009B2B0000}"/>
    <cellStyle name="Tusenskille 4 2 3 2 2" xfId="11177" xr:uid="{00000000-0005-0000-0000-00009C2B0000}"/>
    <cellStyle name="Tusenskille 4 2 3 3" xfId="11178" xr:uid="{00000000-0005-0000-0000-00009D2B0000}"/>
    <cellStyle name="Tusenskille 4 2 3 3 2" xfId="11179" xr:uid="{00000000-0005-0000-0000-00009E2B0000}"/>
    <cellStyle name="Tusenskille 4 2 3 4" xfId="11180" xr:uid="{00000000-0005-0000-0000-00009F2B0000}"/>
    <cellStyle name="Tusenskille 4 2 3 5" xfId="11181" xr:uid="{00000000-0005-0000-0000-0000A02B0000}"/>
    <cellStyle name="Tusenskille 4 2 4" xfId="11182" xr:uid="{00000000-0005-0000-0000-0000A12B0000}"/>
    <cellStyle name="Tusenskille 4 2 4 2" xfId="11183" xr:uid="{00000000-0005-0000-0000-0000A22B0000}"/>
    <cellStyle name="Tusenskille 4 2 4 2 2" xfId="11184" xr:uid="{00000000-0005-0000-0000-0000A32B0000}"/>
    <cellStyle name="Tusenskille 4 2 4 3" xfId="11185" xr:uid="{00000000-0005-0000-0000-0000A42B0000}"/>
    <cellStyle name="Tusenskille 4 2 4 3 2" xfId="11186" xr:uid="{00000000-0005-0000-0000-0000A52B0000}"/>
    <cellStyle name="Tusenskille 4 2 4 4" xfId="11187" xr:uid="{00000000-0005-0000-0000-0000A62B0000}"/>
    <cellStyle name="Tusenskille 4 2 4 5" xfId="11188" xr:uid="{00000000-0005-0000-0000-0000A72B0000}"/>
    <cellStyle name="Tusenskille 4 2 5" xfId="11189" xr:uid="{00000000-0005-0000-0000-0000A82B0000}"/>
    <cellStyle name="Tusenskille 4 2 5 2" xfId="11190" xr:uid="{00000000-0005-0000-0000-0000A92B0000}"/>
    <cellStyle name="Tusenskille 4 2 6" xfId="11191" xr:uid="{00000000-0005-0000-0000-0000AA2B0000}"/>
    <cellStyle name="Tusenskille 4 2 6 2" xfId="11192" xr:uid="{00000000-0005-0000-0000-0000AB2B0000}"/>
    <cellStyle name="Tusenskille 4 2 7" xfId="11193" xr:uid="{00000000-0005-0000-0000-0000AC2B0000}"/>
    <cellStyle name="Tusenskille 4 2 8" xfId="11194" xr:uid="{00000000-0005-0000-0000-0000AD2B0000}"/>
    <cellStyle name="Tusenskille 4 2_Balanse" xfId="11294" xr:uid="{00000000-0005-0000-0000-0000AE2B0000}"/>
    <cellStyle name="Tusenskille 4 3" xfId="10140" xr:uid="{00000000-0005-0000-0000-0000AF2B0000}"/>
    <cellStyle name="Tusenskille 4 3 2" xfId="11195" xr:uid="{00000000-0005-0000-0000-0000B02B0000}"/>
    <cellStyle name="Tusenskille 4 3 2 2" xfId="11196" xr:uid="{00000000-0005-0000-0000-0000B12B0000}"/>
    <cellStyle name="Tusenskille 4 3 2 2 2" xfId="11197" xr:uid="{00000000-0005-0000-0000-0000B22B0000}"/>
    <cellStyle name="Tusenskille 4 3 2 3" xfId="11198" xr:uid="{00000000-0005-0000-0000-0000B32B0000}"/>
    <cellStyle name="Tusenskille 4 3 2 3 2" xfId="11199" xr:uid="{00000000-0005-0000-0000-0000B42B0000}"/>
    <cellStyle name="Tusenskille 4 3 2 4" xfId="11200" xr:uid="{00000000-0005-0000-0000-0000B52B0000}"/>
    <cellStyle name="Tusenskille 4 3 2 5" xfId="11201" xr:uid="{00000000-0005-0000-0000-0000B62B0000}"/>
    <cellStyle name="Tusenskille 4 3 3" xfId="11202" xr:uid="{00000000-0005-0000-0000-0000B72B0000}"/>
    <cellStyle name="Tusenskille 4 3 3 2" xfId="11203" xr:uid="{00000000-0005-0000-0000-0000B82B0000}"/>
    <cellStyle name="Tusenskille 4 3 3 2 2" xfId="11204" xr:uid="{00000000-0005-0000-0000-0000B92B0000}"/>
    <cellStyle name="Tusenskille 4 3 3 3" xfId="11205" xr:uid="{00000000-0005-0000-0000-0000BA2B0000}"/>
    <cellStyle name="Tusenskille 4 3 3 3 2" xfId="11206" xr:uid="{00000000-0005-0000-0000-0000BB2B0000}"/>
    <cellStyle name="Tusenskille 4 3 3 4" xfId="11207" xr:uid="{00000000-0005-0000-0000-0000BC2B0000}"/>
    <cellStyle name="Tusenskille 4 3 3 5" xfId="11208" xr:uid="{00000000-0005-0000-0000-0000BD2B0000}"/>
    <cellStyle name="Tusenskille 4 3 4" xfId="11209" xr:uid="{00000000-0005-0000-0000-0000BE2B0000}"/>
    <cellStyle name="Tusenskille 4 3 4 2" xfId="11210" xr:uid="{00000000-0005-0000-0000-0000BF2B0000}"/>
    <cellStyle name="Tusenskille 4 3 4 2 2" xfId="11211" xr:uid="{00000000-0005-0000-0000-0000C02B0000}"/>
    <cellStyle name="Tusenskille 4 3 4 3" xfId="11212" xr:uid="{00000000-0005-0000-0000-0000C12B0000}"/>
    <cellStyle name="Tusenskille 4 3 4 3 2" xfId="11213" xr:uid="{00000000-0005-0000-0000-0000C22B0000}"/>
    <cellStyle name="Tusenskille 4 3 4 4" xfId="11214" xr:uid="{00000000-0005-0000-0000-0000C32B0000}"/>
    <cellStyle name="Tusenskille 4 3 4 5" xfId="11215" xr:uid="{00000000-0005-0000-0000-0000C42B0000}"/>
    <cellStyle name="Tusenskille 4 3 5" xfId="11216" xr:uid="{00000000-0005-0000-0000-0000C52B0000}"/>
    <cellStyle name="Tusenskille 4 3 5 2" xfId="11217" xr:uid="{00000000-0005-0000-0000-0000C62B0000}"/>
    <cellStyle name="Tusenskille 4 3 6" xfId="11218" xr:uid="{00000000-0005-0000-0000-0000C72B0000}"/>
    <cellStyle name="Tusenskille 4 3 6 2" xfId="11219" xr:uid="{00000000-0005-0000-0000-0000C82B0000}"/>
    <cellStyle name="Tusenskille 4 3 7" xfId="11220" xr:uid="{00000000-0005-0000-0000-0000C92B0000}"/>
    <cellStyle name="Tusenskille 4 3 8" xfId="11221" xr:uid="{00000000-0005-0000-0000-0000CA2B0000}"/>
    <cellStyle name="Tusenskille 4 3_Balanse" xfId="11295" xr:uid="{00000000-0005-0000-0000-0000CB2B0000}"/>
    <cellStyle name="Tusenskille 4 4" xfId="9233" xr:uid="{00000000-0005-0000-0000-0000CC2B0000}"/>
    <cellStyle name="Tusenskille 4 4 2" xfId="11222" xr:uid="{00000000-0005-0000-0000-0000CD2B0000}"/>
    <cellStyle name="Tusenskille 4 4 2 2" xfId="11223" xr:uid="{00000000-0005-0000-0000-0000CE2B0000}"/>
    <cellStyle name="Tusenskille 4 4 3" xfId="11224" xr:uid="{00000000-0005-0000-0000-0000CF2B0000}"/>
    <cellStyle name="Tusenskille 4 4 3 2" xfId="11225" xr:uid="{00000000-0005-0000-0000-0000D02B0000}"/>
    <cellStyle name="Tusenskille 4 4 4" xfId="11226" xr:uid="{00000000-0005-0000-0000-0000D12B0000}"/>
    <cellStyle name="Tusenskille 4 4 5" xfId="11227" xr:uid="{00000000-0005-0000-0000-0000D22B0000}"/>
    <cellStyle name="Tusenskille 4 4_Balanse" xfId="11296" xr:uid="{00000000-0005-0000-0000-0000D32B0000}"/>
    <cellStyle name="Tusenskille 4 5" xfId="11228" xr:uid="{00000000-0005-0000-0000-0000D42B0000}"/>
    <cellStyle name="Tusenskille 4 5 2" xfId="11229" xr:uid="{00000000-0005-0000-0000-0000D52B0000}"/>
    <cellStyle name="Tusenskille 4 5 2 2" xfId="11230" xr:uid="{00000000-0005-0000-0000-0000D62B0000}"/>
    <cellStyle name="Tusenskille 4 5 3" xfId="11231" xr:uid="{00000000-0005-0000-0000-0000D72B0000}"/>
    <cellStyle name="Tusenskille 4 5 3 2" xfId="11232" xr:uid="{00000000-0005-0000-0000-0000D82B0000}"/>
    <cellStyle name="Tusenskille 4 5 4" xfId="11233" xr:uid="{00000000-0005-0000-0000-0000D92B0000}"/>
    <cellStyle name="Tusenskille 4 5 5" xfId="11234" xr:uid="{00000000-0005-0000-0000-0000DA2B0000}"/>
    <cellStyle name="Tusenskille 4 6" xfId="11235" xr:uid="{00000000-0005-0000-0000-0000DB2B0000}"/>
    <cellStyle name="Tusenskille 4 6 2" xfId="11236" xr:uid="{00000000-0005-0000-0000-0000DC2B0000}"/>
    <cellStyle name="Tusenskille 4 6 2 2" xfId="11237" xr:uid="{00000000-0005-0000-0000-0000DD2B0000}"/>
    <cellStyle name="Tusenskille 4 6 3" xfId="11238" xr:uid="{00000000-0005-0000-0000-0000DE2B0000}"/>
    <cellStyle name="Tusenskille 4 6 3 2" xfId="11239" xr:uid="{00000000-0005-0000-0000-0000DF2B0000}"/>
    <cellStyle name="Tusenskille 4 6 4" xfId="11240" xr:uid="{00000000-0005-0000-0000-0000E02B0000}"/>
    <cellStyle name="Tusenskille 4 6 5" xfId="11241" xr:uid="{00000000-0005-0000-0000-0000E12B0000}"/>
    <cellStyle name="Tusenskille 4 7" xfId="11242" xr:uid="{00000000-0005-0000-0000-0000E22B0000}"/>
    <cellStyle name="Tusenskille 4 7 2" xfId="11243" xr:uid="{00000000-0005-0000-0000-0000E32B0000}"/>
    <cellStyle name="Tusenskille 4 8" xfId="11244" xr:uid="{00000000-0005-0000-0000-0000E42B0000}"/>
    <cellStyle name="Tusenskille 4 8 2" xfId="11245" xr:uid="{00000000-0005-0000-0000-0000E52B0000}"/>
    <cellStyle name="Tusenskille 4 9" xfId="11246" xr:uid="{00000000-0005-0000-0000-0000E62B0000}"/>
    <cellStyle name="Tusenskille 4_Balanse" xfId="11293" xr:uid="{00000000-0005-0000-0000-0000E72B0000}"/>
    <cellStyle name="Tusenskille 5" xfId="108" xr:uid="{00000000-0005-0000-0000-0000E82B0000}"/>
    <cellStyle name="Tusenskille 5 2" xfId="10466" xr:uid="{00000000-0005-0000-0000-0000E92B0000}"/>
    <cellStyle name="Tusenskille 5 3" xfId="10079" xr:uid="{00000000-0005-0000-0000-0000EA2B0000}"/>
    <cellStyle name="Tusenskille 5 4" xfId="9232" xr:uid="{00000000-0005-0000-0000-0000EB2B0000}"/>
    <cellStyle name="Tusenskille 6" xfId="109" xr:uid="{00000000-0005-0000-0000-0000EC2B0000}"/>
    <cellStyle name="Tusenskille 6 2" xfId="10139" xr:uid="{00000000-0005-0000-0000-0000ED2B0000}"/>
    <cellStyle name="Tusenskille 6 3" xfId="9231" xr:uid="{00000000-0005-0000-0000-0000EE2B0000}"/>
    <cellStyle name="Tusenskille 6 4" xfId="10557" xr:uid="{00000000-0005-0000-0000-0000EF2B0000}"/>
    <cellStyle name="Tusenskille 7" xfId="110" xr:uid="{00000000-0005-0000-0000-0000F02B0000}"/>
    <cellStyle name="Tusenskille 7 2" xfId="10465" xr:uid="{00000000-0005-0000-0000-0000F12B0000}"/>
    <cellStyle name="Tusenskille 7 3" xfId="10078" xr:uid="{00000000-0005-0000-0000-0000F22B0000}"/>
    <cellStyle name="Tusenskille 7 4" xfId="9230" xr:uid="{00000000-0005-0000-0000-0000F32B0000}"/>
    <cellStyle name="Tusenskille 8" xfId="121" xr:uid="{00000000-0005-0000-0000-0000F42B0000}"/>
    <cellStyle name="Tusenskille 8 2" xfId="10138" xr:uid="{00000000-0005-0000-0000-0000F52B0000}"/>
    <cellStyle name="Tusenskille 8 3" xfId="9229" xr:uid="{00000000-0005-0000-0000-0000F62B0000}"/>
    <cellStyle name="Tusenskille 8 4" xfId="10556" xr:uid="{00000000-0005-0000-0000-0000F72B0000}"/>
    <cellStyle name="Tusenskille 9" xfId="120" xr:uid="{00000000-0005-0000-0000-0000F82B0000}"/>
    <cellStyle name="Tusenskille 9 2" xfId="10464" xr:uid="{00000000-0005-0000-0000-0000F92B0000}"/>
    <cellStyle name="Tusenskille 9 3" xfId="10077" xr:uid="{00000000-0005-0000-0000-0000FA2B0000}"/>
    <cellStyle name="Tusenskille 9 4" xfId="9228" xr:uid="{00000000-0005-0000-0000-0000FB2B0000}"/>
    <cellStyle name="Udefinert" xfId="10555" xr:uid="{00000000-0005-0000-0000-0000FC2B0000}"/>
    <cellStyle name="Utdata 2" xfId="111" xr:uid="{00000000-0005-0000-0000-0000FD2B0000}"/>
    <cellStyle name="Utdata 2 2" xfId="2713" xr:uid="{00000000-0005-0000-0000-0000FE2B0000}"/>
    <cellStyle name="Utdata 2_Balanse" xfId="11297" xr:uid="{00000000-0005-0000-0000-0000FF2B0000}"/>
    <cellStyle name="Uthevingsfarge1 2" xfId="112" xr:uid="{00000000-0005-0000-0000-0000002C0000}"/>
    <cellStyle name="Uthevingsfarge1 2 2" xfId="2714" xr:uid="{00000000-0005-0000-0000-0000012C0000}"/>
    <cellStyle name="Uthevingsfarge1 2_Balanse" xfId="11298" xr:uid="{00000000-0005-0000-0000-0000022C0000}"/>
    <cellStyle name="Uthevingsfarge2 2" xfId="113" xr:uid="{00000000-0005-0000-0000-0000032C0000}"/>
    <cellStyle name="Uthevingsfarge2 2 2" xfId="2715" xr:uid="{00000000-0005-0000-0000-0000042C0000}"/>
    <cellStyle name="Uthevingsfarge2 2_Balanse" xfId="11299" xr:uid="{00000000-0005-0000-0000-0000052C0000}"/>
    <cellStyle name="Uthevingsfarge3 2" xfId="114" xr:uid="{00000000-0005-0000-0000-0000062C0000}"/>
    <cellStyle name="Uthevingsfarge3 2 2" xfId="2716" xr:uid="{00000000-0005-0000-0000-0000072C0000}"/>
    <cellStyle name="Uthevingsfarge3 2_Balanse" xfId="11300" xr:uid="{00000000-0005-0000-0000-0000082C0000}"/>
    <cellStyle name="Uthevingsfarge4 2" xfId="115" xr:uid="{00000000-0005-0000-0000-0000092C0000}"/>
    <cellStyle name="Uthevingsfarge4 2 2" xfId="2717" xr:uid="{00000000-0005-0000-0000-00000A2C0000}"/>
    <cellStyle name="Uthevingsfarge4 2_Balanse" xfId="11301" xr:uid="{00000000-0005-0000-0000-00000B2C0000}"/>
    <cellStyle name="Uthevingsfarge5 2" xfId="116" xr:uid="{00000000-0005-0000-0000-00000C2C0000}"/>
    <cellStyle name="Uthevingsfarge5 2 2" xfId="2718" xr:uid="{00000000-0005-0000-0000-00000D2C0000}"/>
    <cellStyle name="Uthevingsfarge5 2_Balanse" xfId="11302" xr:uid="{00000000-0005-0000-0000-00000E2C0000}"/>
    <cellStyle name="Uthevingsfarge6 2" xfId="117" xr:uid="{00000000-0005-0000-0000-00000F2C0000}"/>
    <cellStyle name="Uthevingsfarge6 2 2" xfId="2719" xr:uid="{00000000-0005-0000-0000-0000102C0000}"/>
    <cellStyle name="Uthevingsfarge6 2_Balanse" xfId="11303" xr:uid="{00000000-0005-0000-0000-0000112C0000}"/>
    <cellStyle name="Valuta 2" xfId="4280" xr:uid="{00000000-0005-0000-0000-0000122C0000}"/>
    <cellStyle name="Vanlig" xfId="5" xr:uid="{00000000-0005-0000-0000-000011000000}"/>
    <cellStyle name="vanlig skrift" xfId="9227" xr:uid="{00000000-0005-0000-0000-0000132C0000}"/>
    <cellStyle name="Varseltekst" xfId="21" builtinId="11" customBuiltin="1"/>
    <cellStyle name="Varseltekst 2" xfId="118" xr:uid="{00000000-0005-0000-0000-0000152C0000}"/>
    <cellStyle name="Varseltekst 2 2" xfId="2720" xr:uid="{00000000-0005-0000-0000-0000162C0000}"/>
    <cellStyle name="Varseltekst 2_Balanse" xfId="11304" xr:uid="{00000000-0005-0000-0000-0000172C0000}"/>
    <cellStyle name="Warning Text 2" xfId="9226" xr:uid="{00000000-0005-0000-0000-0000182C0000}"/>
    <cellStyle name="Összesen" xfId="4271" xr:uid="{00000000-0005-0000-0000-0000192C0000}"/>
    <cellStyle name="Összesen 2" xfId="9184" xr:uid="{00000000-0005-0000-0000-00001A2C0000}"/>
    <cellStyle name="Összesen 2 2" xfId="10926" xr:uid="{00000000-0005-0000-0000-00001B2C0000}"/>
    <cellStyle name="Összesen 2 3" xfId="10918" xr:uid="{00000000-0005-0000-0000-00001C2C0000}"/>
    <cellStyle name="Összesen 2 4" xfId="10907" xr:uid="{00000000-0005-0000-0000-00001D2C0000}"/>
    <cellStyle name="Összesen 2 5" xfId="10935" xr:uid="{00000000-0005-0000-0000-00001E2C0000}"/>
    <cellStyle name="Összesen 2 6" xfId="10860" xr:uid="{00000000-0005-0000-0000-00001F2C0000}"/>
    <cellStyle name="Összesen 3" xfId="10964" xr:uid="{00000000-0005-0000-0000-0000202C0000}"/>
    <cellStyle name="Összesen 4" xfId="10890" xr:uid="{00000000-0005-0000-0000-0000212C0000}"/>
    <cellStyle name="Összesen 5" xfId="10929" xr:uid="{00000000-0005-0000-0000-0000222C0000}"/>
    <cellStyle name="Összesen 6" xfId="10979" xr:uid="{00000000-0005-0000-0000-0000232C0000}"/>
    <cellStyle name="Összesen 7" xfId="10848" xr:uid="{00000000-0005-0000-0000-0000242C0000}"/>
  </cellStyles>
  <dxfs count="2">
    <dxf>
      <fill>
        <patternFill>
          <bgColor rgb="FFFF0000"/>
        </patternFill>
      </fill>
    </dxf>
    <dxf>
      <fill>
        <patternFill>
          <bgColor rgb="FFFF0000"/>
        </patternFill>
      </fill>
    </dxf>
  </dxfs>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Q2 2024</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336175</xdr:colOff>
      <xdr:row>18</xdr:row>
      <xdr:rowOff>22414</xdr:rowOff>
    </xdr:from>
    <xdr:to>
      <xdr:col>9</xdr:col>
      <xdr:colOff>96706</xdr:colOff>
      <xdr:row>19</xdr:row>
      <xdr:rowOff>44314</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4728881" y="3238502"/>
          <a:ext cx="1800001" cy="2124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6</xdr:col>
      <xdr:colOff>22410</xdr:colOff>
      <xdr:row>0</xdr:row>
      <xdr:rowOff>201706</xdr:rowOff>
    </xdr:from>
    <xdr:to>
      <xdr:col>9</xdr:col>
      <xdr:colOff>152735</xdr:colOff>
      <xdr:row>1</xdr:row>
      <xdr:rowOff>179294</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4784910" y="201706"/>
          <a:ext cx="1800001" cy="21291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34</xdr:col>
      <xdr:colOff>336178</xdr:colOff>
      <xdr:row>4</xdr:row>
      <xdr:rowOff>11202</xdr:rowOff>
    </xdr:from>
    <xdr:to>
      <xdr:col>41</xdr:col>
      <xdr:colOff>112059</xdr:colOff>
      <xdr:row>13</xdr:row>
      <xdr:rowOff>89647</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20249031" y="896467"/>
          <a:ext cx="5759822" cy="1512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34</xdr:col>
      <xdr:colOff>380998</xdr:colOff>
      <xdr:row>20</xdr:row>
      <xdr:rowOff>112061</xdr:rowOff>
    </xdr:from>
    <xdr:to>
      <xdr:col>41</xdr:col>
      <xdr:colOff>156879</xdr:colOff>
      <xdr:row>30</xdr:row>
      <xdr:rowOff>78442</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20293851" y="3697943"/>
          <a:ext cx="5759822" cy="1580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259415</xdr:colOff>
      <xdr:row>1</xdr:row>
      <xdr:rowOff>22412</xdr:rowOff>
    </xdr:from>
    <xdr:to>
      <xdr:col>11</xdr:col>
      <xdr:colOff>268941</xdr:colOff>
      <xdr:row>2</xdr:row>
      <xdr:rowOff>112060</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7957856" y="257736"/>
          <a:ext cx="3068732" cy="3249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33618</xdr:colOff>
      <xdr:row>3</xdr:row>
      <xdr:rowOff>145676</xdr:rowOff>
    </xdr:from>
    <xdr:to>
      <xdr:col>43</xdr:col>
      <xdr:colOff>571499</xdr:colOff>
      <xdr:row>27</xdr:row>
      <xdr:rowOff>44823</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27006177" y="795617"/>
          <a:ext cx="5109881" cy="402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5894296</xdr:colOff>
      <xdr:row>53</xdr:row>
      <xdr:rowOff>89648</xdr:rowOff>
    </xdr:from>
    <xdr:to>
      <xdr:col>16</xdr:col>
      <xdr:colOff>145677</xdr:colOff>
      <xdr:row>63</xdr:row>
      <xdr:rowOff>145676</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6477002" y="9155207"/>
          <a:ext cx="5109881" cy="180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nb-NO" sz="1100"/>
            <a:t>Gross loans linked to the NIBOR Rate</a:t>
          </a:r>
          <a:r>
            <a:rPr lang="nb-NO" sz="1100" baseline="0"/>
            <a:t> has been restructured from 1Q19. </a:t>
          </a:r>
          <a:endParaRPr lang="nb-NO" sz="1100"/>
        </a:p>
      </xdr:txBody>
    </xdr:sp>
    <xdr:clientData/>
  </xdr:twoCellAnchor>
  <xdr:twoCellAnchor>
    <xdr:from>
      <xdr:col>6</xdr:col>
      <xdr:colOff>324970</xdr:colOff>
      <xdr:row>32</xdr:row>
      <xdr:rowOff>123264</xdr:rowOff>
    </xdr:from>
    <xdr:to>
      <xdr:col>11</xdr:col>
      <xdr:colOff>358588</xdr:colOff>
      <xdr:row>34</xdr:row>
      <xdr:rowOff>33617</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8023411" y="5793440"/>
          <a:ext cx="3092824" cy="26894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133350</xdr:colOff>
      <xdr:row>0</xdr:row>
      <xdr:rowOff>104775</xdr:rowOff>
    </xdr:from>
    <xdr:to>
      <xdr:col>7</xdr:col>
      <xdr:colOff>485214</xdr:colOff>
      <xdr:row>2</xdr:row>
      <xdr:rowOff>21291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3897E1DE-F0E3-416A-8AF7-B0EABAA481A2}"/>
            </a:ext>
          </a:extLst>
        </xdr:cNvPr>
        <xdr:cNvSpPr/>
      </xdr:nvSpPr>
      <xdr:spPr>
        <a:xfrm>
          <a:off x="4210050" y="1047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0</xdr:colOff>
      <xdr:row>34</xdr:row>
      <xdr:rowOff>0</xdr:rowOff>
    </xdr:from>
    <xdr:to>
      <xdr:col>13</xdr:col>
      <xdr:colOff>171450</xdr:colOff>
      <xdr:row>43</xdr:row>
      <xdr:rowOff>114300</xdr:rowOff>
    </xdr:to>
    <xdr:sp macro="" textlink="">
      <xdr:nvSpPr>
        <xdr:cNvPr id="3" name="TekstSylinder 4">
          <a:extLst>
            <a:ext uri="{FF2B5EF4-FFF2-40B4-BE49-F238E27FC236}">
              <a16:creationId xmlns:a16="http://schemas.microsoft.com/office/drawing/2014/main" id="{DABCE73C-9D20-4DAA-9ECC-5A8A1D36929D}"/>
            </a:ext>
          </a:extLst>
        </xdr:cNvPr>
        <xdr:cNvSpPr txBox="1"/>
      </xdr:nvSpPr>
      <xdr:spPr>
        <a:xfrm>
          <a:off x="609600" y="5448300"/>
          <a:ext cx="9839325"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a:t>All numbers include assets transferred to covered bond companies. Please see our annual report and webpages on CSR for more details: </a:t>
          </a:r>
          <a:r>
            <a:rPr lang="nb-NO">
              <a:effectLst/>
              <a:hlinkClick xmlns:r="http://schemas.openxmlformats.org/officeDocument/2006/relationships" r:id=""/>
            </a:rPr>
            <a:t>https://www.sparebank1.no/en/ostlandet/about-us/sustainability.html</a:t>
          </a:r>
          <a:r>
            <a:rPr lang="nb-NO"/>
            <a:t>"</a:t>
          </a:r>
          <a:br>
            <a:rPr lang="nb-NO"/>
          </a:br>
          <a:endParaRPr lang="nb-NO" sz="1100"/>
        </a:p>
        <a:p>
          <a:r>
            <a:rPr lang="nb-NO" sz="1100"/>
            <a:t>* The target green ratios are derived</a:t>
          </a:r>
          <a:r>
            <a:rPr lang="nb-NO" sz="1100" baseline="0"/>
            <a:t> from target ratios for individual portfolios as well as estimates of future expected growth in total lending (from when the target ratios were set).</a:t>
          </a:r>
          <a:br>
            <a:rPr lang="nb-NO" sz="1100" baseline="0"/>
          </a:br>
          <a:r>
            <a:rPr lang="nb-NO" sz="1100" baseline="0"/>
            <a:t>** When measuring the amount of green residential mortgages, loans transferred to the covered bond c</a:t>
          </a:r>
          <a:r>
            <a:rPr lang="nb-NO" sz="1100" baseline="0">
              <a:solidFill>
                <a:schemeClr val="tx1"/>
              </a:solidFill>
            </a:rPr>
            <a:t>ompany, and loans for </a:t>
          </a:r>
          <a:r>
            <a:rPr lang="nb-NO" sz="1100" baseline="0">
              <a:solidFill>
                <a:schemeClr val="tx1"/>
              </a:solidFill>
              <a:effectLst/>
              <a:latin typeface="+mn-lt"/>
              <a:ea typeface="+mn-ea"/>
              <a:cs typeface="+mn-cs"/>
            </a:rPr>
            <a:t>residential buildings built after 1.1.2021 </a:t>
          </a:r>
          <a:r>
            <a:rPr lang="nb-NO" sz="1100" baseline="0"/>
            <a:t>are regarded as green. This creates a discrepancy between the numbers in the Factbook and in the bank's </a:t>
          </a:r>
          <a:r>
            <a:rPr lang="nb-NO" sz="1100" i="1" baseline="0"/>
            <a:t>Green bond allocation report.</a:t>
          </a:r>
          <a:endParaRPr lang="nb-NO" sz="1100" i="0" baseline="0"/>
        </a:p>
        <a:p>
          <a:endParaRPr lang="nb-NO"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542925</xdr:colOff>
      <xdr:row>0</xdr:row>
      <xdr:rowOff>95250</xdr:rowOff>
    </xdr:from>
    <xdr:to>
      <xdr:col>11</xdr:col>
      <xdr:colOff>276785</xdr:colOff>
      <xdr:row>1</xdr:row>
      <xdr:rowOff>158748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EB1913BE-5561-4073-8496-283E2340CC1E}"/>
            </a:ext>
          </a:extLst>
        </xdr:cNvPr>
        <xdr:cNvSpPr/>
      </xdr:nvSpPr>
      <xdr:spPr>
        <a:xfrm>
          <a:off x="5572125" y="95250"/>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3193676</xdr:colOff>
      <xdr:row>2</xdr:row>
      <xdr:rowOff>67236</xdr:rowOff>
    </xdr:from>
    <xdr:to>
      <xdr:col>9</xdr:col>
      <xdr:colOff>675154</xdr:colOff>
      <xdr:row>3</xdr:row>
      <xdr:rowOff>116540</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3776382" y="537883"/>
          <a:ext cx="2187948"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44823</xdr:colOff>
      <xdr:row>4</xdr:row>
      <xdr:rowOff>11205</xdr:rowOff>
    </xdr:from>
    <xdr:to>
      <xdr:col>43</xdr:col>
      <xdr:colOff>582704</xdr:colOff>
      <xdr:row>19</xdr:row>
      <xdr:rowOff>100853</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22165235" y="840440"/>
          <a:ext cx="5109881" cy="277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78441</xdr:colOff>
      <xdr:row>24</xdr:row>
      <xdr:rowOff>33618</xdr:rowOff>
    </xdr:from>
    <xdr:to>
      <xdr:col>43</xdr:col>
      <xdr:colOff>616322</xdr:colOff>
      <xdr:row>32</xdr:row>
      <xdr:rowOff>78441</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23935765" y="4459942"/>
          <a:ext cx="5109881" cy="147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2</xdr:col>
      <xdr:colOff>3204883</xdr:colOff>
      <xdr:row>22</xdr:row>
      <xdr:rowOff>156885</xdr:rowOff>
    </xdr:from>
    <xdr:to>
      <xdr:col>9</xdr:col>
      <xdr:colOff>518273</xdr:colOff>
      <xdr:row>24</xdr:row>
      <xdr:rowOff>15688</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3787589" y="421341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35</xdr:col>
      <xdr:colOff>515471</xdr:colOff>
      <xdr:row>3</xdr:row>
      <xdr:rowOff>123264</xdr:rowOff>
    </xdr:from>
    <xdr:to>
      <xdr:col>42</xdr:col>
      <xdr:colOff>291352</xdr:colOff>
      <xdr:row>22</xdr:row>
      <xdr:rowOff>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18612971" y="66114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7</xdr:col>
      <xdr:colOff>11206</xdr:colOff>
      <xdr:row>13</xdr:row>
      <xdr:rowOff>22411</xdr:rowOff>
    </xdr:from>
    <xdr:to>
      <xdr:col>11</xdr:col>
      <xdr:colOff>392206</xdr:colOff>
      <xdr:row>14</xdr:row>
      <xdr:rowOff>123263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8583706" y="2285999"/>
          <a:ext cx="2812676"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145675</xdr:rowOff>
    </xdr:from>
    <xdr:to>
      <xdr:col>18</xdr:col>
      <xdr:colOff>459442</xdr:colOff>
      <xdr:row>32</xdr:row>
      <xdr:rowOff>78442</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9043146" y="649940"/>
          <a:ext cx="7978590" cy="4728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As of 30 June 2024, the Bank's assessment was that the changes in the macro forecasts, compared to the corresponding figures as of 31 March 2024, led to marginal changes in the estimated future levels of default and a somewhat lower degree of loss given default.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scenario weighting is subject to ongoing assessment based on available information. At the outbreak of the corona pandemic, the Bank saw an increased probability of the downside scenario and raised the scenario weighting from 15 to 20 per cent as at 31 March 2020. The increased downside risk given by the corona pandemic was as at 31 March 2022 considered to no longer be required. However, the Bank chose to keep the scenario weights unchanged due to the increased uncertainty associated with the effects of the war in Ukraine. As at 30 June 2022, the Bank considered that the general uncertainty related to the economic effects of the war had been reduced and that the expected negative effects of the war, especially with regard to higher cost growth, were to a large extent included in the expected scenario. Consequently, the weighting of the downside scenario was reduced to 15 per cent, with a corresponding upward adjustment of the expected scenario to 75 per cent. Subsequently, the Bank has found it appropriate to keep the scenario weighting unchanged. ECL as at 30 June 2024 was therefore calculated as a combination of 75 per cent expected scenario, 15 per cent downside scenario and 10 per cent upside scenario (75/15/10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table to the left shows the calculated expected credit losses for the three scenarios in isolation. The calculations are divided into the main segments retail market and corporate market, which are totalled for the parent bank. The table also shows corresponding ECL calculations for the subsidiary SpareBank 1 Finans Østlandet. The ECLs of the Parent Bank and the subsidiary, adjusted for group eliminations, are totalled in the Group column. Besides the segment distributed ECLs with the scenario weighting applied, the table shows four alternative scenario weightings. The top two alternatives show previously applied scenario weightings. The three bottom alternatives show sensitivity to further deterioration in relation to the applied scenario weighting, with a 20-30 per cent probability of the downside scenario and an adjustment of the probability for the expected scenario (70/20/10 per cent, 65/25/10 per cent and 60/30/10 per cent).</a:t>
          </a:r>
        </a:p>
        <a:p>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Reference is also made to Note 2 ,Accounting</a:t>
          </a:r>
          <a:r>
            <a:rPr lang="en-GB" sz="1100" baseline="0">
              <a:solidFill>
                <a:schemeClr val="dk1"/>
              </a:solidFill>
              <a:effectLst/>
              <a:latin typeface="+mn-lt"/>
              <a:ea typeface="+mn-ea"/>
              <a:cs typeface="+mn-cs"/>
            </a:rPr>
            <a:t> prinsiples' and </a:t>
          </a:r>
          <a:r>
            <a:rPr lang="en-GB" sz="1100">
              <a:solidFill>
                <a:schemeClr val="dk1"/>
              </a:solidFill>
              <a:effectLst/>
              <a:latin typeface="+mn-lt"/>
              <a:ea typeface="+mn-ea"/>
              <a:cs typeface="+mn-cs"/>
            </a:rPr>
            <a:t>Note 9 ‘Provisions for credit losses on loans and liabilities’, where the loss cost effects per segment of the various changes in the model assumptions in isolation are shown in table form.</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xdr:row>
      <xdr:rowOff>0</xdr:rowOff>
    </xdr:from>
    <xdr:to>
      <xdr:col>4</xdr:col>
      <xdr:colOff>2790264</xdr:colOff>
      <xdr:row>2</xdr:row>
      <xdr:rowOff>40341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25F87718-8150-47A0-BBD9-57AC52DE2EF7}"/>
            </a:ext>
          </a:extLst>
        </xdr:cNvPr>
        <xdr:cNvSpPr/>
      </xdr:nvSpPr>
      <xdr:spPr>
        <a:xfrm>
          <a:off x="5057775" y="2190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752475</xdr:colOff>
      <xdr:row>14</xdr:row>
      <xdr:rowOff>57151</xdr:rowOff>
    </xdr:from>
    <xdr:to>
      <xdr:col>7</xdr:col>
      <xdr:colOff>347381</xdr:colOff>
      <xdr:row>17</xdr:row>
      <xdr:rowOff>142876</xdr:rowOff>
    </xdr:to>
    <xdr:sp macro="" textlink="">
      <xdr:nvSpPr>
        <xdr:cNvPr id="2" name="TekstSylinder 1">
          <a:extLst>
            <a:ext uri="{FF2B5EF4-FFF2-40B4-BE49-F238E27FC236}">
              <a16:creationId xmlns:a16="http://schemas.microsoft.com/office/drawing/2014/main" id="{1792B5DC-4E2B-43D2-9EAA-3EEFB5AF762D}"/>
            </a:ext>
          </a:extLst>
        </xdr:cNvPr>
        <xdr:cNvSpPr txBox="1"/>
      </xdr:nvSpPr>
      <xdr:spPr>
        <a:xfrm>
          <a:off x="1514475" y="2609851"/>
          <a:ext cx="5109881"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a:t>
          </a:r>
          <a:r>
            <a:rPr lang="nb-NO" sz="1100" b="0" baseline="0">
              <a:solidFill>
                <a:schemeClr val="dk1"/>
              </a:solidFill>
              <a:effectLst/>
              <a:latin typeface="+mn-lt"/>
              <a:ea typeface="+mn-ea"/>
              <a:cs typeface="+mn-cs"/>
            </a:rPr>
            <a:t> The VIT AS up to 3Q-23. Includes Siffer AS from 1Q-24</a:t>
          </a:r>
          <a:endParaRPr lang="nb-NO" b="0">
            <a:effectLst/>
          </a:endParaRPr>
        </a:p>
        <a:p>
          <a:endParaRPr lang="nb-NO" sz="1100"/>
        </a:p>
      </xdr:txBody>
    </xdr:sp>
    <xdr:clientData/>
  </xdr:twoCellAnchor>
  <xdr:twoCellAnchor>
    <xdr:from>
      <xdr:col>7</xdr:col>
      <xdr:colOff>161925</xdr:colOff>
      <xdr:row>0</xdr:row>
      <xdr:rowOff>142875</xdr:rowOff>
    </xdr:from>
    <xdr:to>
      <xdr:col>10</xdr:col>
      <xdr:colOff>688602</xdr:colOff>
      <xdr:row>2</xdr:row>
      <xdr:rowOff>48185</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2DDEDD5B-0A3F-491E-99C7-9F247A731CAF}"/>
            </a:ext>
          </a:extLst>
        </xdr:cNvPr>
        <xdr:cNvSpPr/>
      </xdr:nvSpPr>
      <xdr:spPr>
        <a:xfrm>
          <a:off x="6438900" y="142875"/>
          <a:ext cx="2812677"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2286000</xdr:colOff>
      <xdr:row>3</xdr:row>
      <xdr:rowOff>47625</xdr:rowOff>
    </xdr:from>
    <xdr:to>
      <xdr:col>1</xdr:col>
      <xdr:colOff>4305860</xdr:colOff>
      <xdr:row>4</xdr:row>
      <xdr:rowOff>85723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BEBE75D-C817-4AA6-881E-6B005F4FFC96}"/>
            </a:ext>
          </a:extLst>
        </xdr:cNvPr>
        <xdr:cNvSpPr/>
      </xdr:nvSpPr>
      <xdr:spPr>
        <a:xfrm>
          <a:off x="9020175" y="40005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28576</xdr:colOff>
      <xdr:row>12</xdr:row>
      <xdr:rowOff>233362</xdr:rowOff>
    </xdr:from>
    <xdr:ext cx="5162550" cy="471488"/>
    <mc:AlternateContent xmlns:mc="http://schemas.openxmlformats.org/markup-compatibility/2006" xmlns:a14="http://schemas.microsoft.com/office/drawing/2010/main">
      <mc:Choice Requires="a14">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𝑅𝑒𝑠𝑢𝑙𝑡𝑎𝑡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𝑒𝑡𝑡𝑒𝑟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𝑠𝑘𝑎𝑡𝑡</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𝑅𝑒𝑛𝑡𝑒𝑢𝑡𝑔𝑖𝑓𝑡𝑒𝑟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h𝑦𝑏𝑟𝑖𝑑𝑘𝑎𝑝𝑖𝑡𝑎𝑙</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h𝑦𝑏𝑟𝑖𝑑𝑘𝑎𝑝𝑖𝑡𝑎𝑙</m:t>
                        </m:r>
                      </m:den>
                    </m:f>
                  </m:oMath>
                </m:oMathPara>
              </a14:m>
              <a:endParaRPr lang="nb-NO" sz="900" i="1">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i="1"/>
            </a:p>
          </xdr:txBody>
        </xdr:sp>
      </mc:Choice>
      <mc:Fallback xmlns="">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((𝑅𝑒𝑠𝑢𝑙𝑡𝑎𝑡 𝑒𝑡𝑡𝑒𝑟 𝑠𝑘𝑎𝑡𝑡−𝑅𝑒𝑛𝑡𝑒𝑢𝑡𝑔𝑖𝑓𝑡𝑒𝑟 𝑝å ℎ𝑦𝑏𝑟𝑖𝑑𝑘𝑎𝑝𝑖𝑡𝑎𝑙)×(𝐴𝑐𝑡/𝐴𝑐𝑡) )/(𝐺𝑗𝑒𝑛𝑛𝑜𝑚𝑠𝑛𝑖𝑡𝑡𝑙𝑖𝑔 𝑒𝑔𝑒𝑛𝑘𝑎𝑝𝑖𝑡𝑎𝑙−𝐺𝑗𝑒𝑛𝑛𝑜𝑚𝑠𝑛𝑖𝑡𝑡𝑙𝑖𝑔 ℎ𝑦𝑏𝑟𝑖𝑑𝑘𝑎𝑝𝑖𝑡𝑎𝑙)</a:t>
              </a:r>
              <a:endParaRPr lang="nb-NO" sz="900" i="1">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i="1"/>
            </a:p>
          </xdr:txBody>
        </xdr:sp>
      </mc:Fallback>
    </mc:AlternateContent>
    <xdr:clientData/>
  </xdr:oneCellAnchor>
  <xdr:oneCellAnchor>
    <xdr:from>
      <xdr:col>3</xdr:col>
      <xdr:colOff>2190751</xdr:colOff>
      <xdr:row>14</xdr:row>
      <xdr:rowOff>138112</xdr:rowOff>
    </xdr:from>
    <xdr:ext cx="5153024" cy="357188"/>
    <mc:AlternateContent xmlns:mc="http://schemas.openxmlformats.org/markup-compatibility/2006" xmlns:a14="http://schemas.microsoft.com/office/drawing/2010/main">
      <mc:Choice Requires="a14">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10353676" y="8596312"/>
              <a:ext cx="5153024" cy="3571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
                  </m:oMathParaPr>
                  <m:oMath xmlns:m="http://schemas.openxmlformats.org/officeDocument/2006/math">
                    <m:r>
                      <a:rPr lang="en-GB" sz="900" i="1">
                        <a:solidFill>
                          <a:schemeClr val="tx1"/>
                        </a:solidFill>
                        <a:effectLst/>
                        <a:latin typeface="Cambria Math" panose="02040503050406030204" pitchFamily="18" charset="0"/>
                        <a:ea typeface="+mn-ea"/>
                        <a:cs typeface="+mn-cs"/>
                      </a:rPr>
                      <m:t>𝑅𝑒𝑠</m:t>
                    </m:r>
                    <m:r>
                      <a:rPr lang="en-GB"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𝑒𝑡𝑡𝑒𝑟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𝑡𝑎𝑝</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𝑝</m:t>
                    </m:r>
                    <m:r>
                      <a:rPr lang="nb-NO" sz="900" b="0" i="1">
                        <a:solidFill>
                          <a:schemeClr val="tx1"/>
                        </a:solidFill>
                        <a:effectLst/>
                        <a:latin typeface="Cambria Math" panose="02040503050406030204" pitchFamily="18" charset="0"/>
                        <a:ea typeface="+mn-ea"/>
                        <a:cs typeface="+mn-cs"/>
                      </a:rPr>
                      <m:t>å </m:t>
                    </m:r>
                    <m:r>
                      <a:rPr lang="nb-NO" sz="900" b="0" i="1">
                        <a:solidFill>
                          <a:schemeClr val="tx1"/>
                        </a:solidFill>
                        <a:effectLst/>
                        <a:latin typeface="Cambria Math" panose="02040503050406030204" pitchFamily="18" charset="0"/>
                        <a:ea typeface="+mn-ea"/>
                        <a:cs typeface="+mn-cs"/>
                      </a:rPr>
                      <m:t>𝑢𝑡𝑙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𝑔𝑎𝑟𝑎𝑛𝑡𝑖𝑒𝑟</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𝑓𝑖𝑛𝑎𝑛𝑠𝑖𝑒𝑙𝑙𝑒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𝑒𝑖𝑒𝑛𝑑𝑒𝑙𝑒𝑟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𝑓𝑜𝑟𝑝𝑙𝑖𝑘𝑡𝑒𝑙𝑠𝑒𝑟</m:t>
                    </m:r>
                  </m:oMath>
                </m:oMathPara>
              </a14:m>
              <a:endParaRPr lang="nb-NO" sz="900" i="1">
                <a:solidFill>
                  <a:schemeClr val="tx1"/>
                </a:solidFill>
                <a:effectLst/>
                <a:latin typeface="Cambria Math" panose="02040503050406030204" pitchFamily="18" charset="0"/>
                <a:ea typeface="+mn-ea"/>
                <a:cs typeface="+mn-cs"/>
              </a:endParaRPr>
            </a:p>
            <a:p>
              <a:pPr/>
              <a14:m>
                <m:oMathPara xmlns:m="http://schemas.openxmlformats.org/officeDocument/2006/math">
                  <m:oMathParaPr>
                    <m:jc m:val="center"/>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𝐸𝑘𝑠𝑡𝑟𝑎𝑜𝑟𝑑𝑖𝑛</m:t>
                    </m:r>
                    <m:r>
                      <a:rPr lang="en-GB" sz="900" i="1">
                        <a:solidFill>
                          <a:schemeClr val="tx1"/>
                        </a:solidFill>
                        <a:effectLst/>
                        <a:latin typeface="Cambria Math" panose="02040503050406030204" pitchFamily="18" charset="0"/>
                        <a:ea typeface="+mn-ea"/>
                        <a:cs typeface="+mn-cs"/>
                      </a:rPr>
                      <m:t>æ</m:t>
                    </m:r>
                    <m:r>
                      <a:rPr lang="en-GB" sz="900" i="1">
                        <a:solidFill>
                          <a:schemeClr val="tx1"/>
                        </a:solidFill>
                        <a:effectLst/>
                        <a:latin typeface="Cambria Math" panose="02040503050406030204" pitchFamily="18" charset="0"/>
                        <a:ea typeface="+mn-ea"/>
                        <a:cs typeface="+mn-cs"/>
                      </a:rPr>
                      <m:t>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𝑝𝑜𝑠𝑡𝑒𝑟</m:t>
                    </m:r>
                  </m:oMath>
                </m:oMathPara>
              </a14:m>
              <a:endParaRPr lang="nb-NO" sz="900" i="1"/>
            </a:p>
          </xdr:txBody>
        </xdr:sp>
      </mc:Choice>
      <mc:Fallback xmlns="">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10353676" y="8596312"/>
              <a:ext cx="5153024" cy="3571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𝑅𝑒𝑠. </a:t>
              </a:r>
              <a:r>
                <a:rPr lang="nb-NO" sz="900" b="0" i="0">
                  <a:solidFill>
                    <a:schemeClr val="tx1"/>
                  </a:solidFill>
                  <a:effectLst/>
                  <a:latin typeface="Cambria Math" panose="02040503050406030204" pitchFamily="18" charset="0"/>
                  <a:ea typeface="+mn-ea"/>
                  <a:cs typeface="+mn-cs"/>
                </a:rPr>
                <a:t>𝑒𝑡𝑡𝑒𝑟</a:t>
              </a:r>
              <a:r>
                <a:rPr lang="en-GB" sz="900" i="0">
                  <a:solidFill>
                    <a:schemeClr val="tx1"/>
                  </a:solidFill>
                  <a:effectLst/>
                  <a:latin typeface="Cambria Math" panose="02040503050406030204" pitchFamily="18" charset="0"/>
                  <a:ea typeface="+mn-ea"/>
                  <a:cs typeface="+mn-cs"/>
                </a:rPr>
                <a:t> 𝑡𝑎𝑝</a:t>
              </a:r>
              <a:r>
                <a:rPr lang="nb-NO" sz="900" b="0" i="0">
                  <a:solidFill>
                    <a:schemeClr val="tx1"/>
                  </a:solidFill>
                  <a:effectLst/>
                  <a:latin typeface="Cambria Math" panose="02040503050406030204" pitchFamily="18" charset="0"/>
                  <a:ea typeface="+mn-ea"/>
                  <a:cs typeface="+mn-cs"/>
                </a:rPr>
                <a:t> 𝑝å 𝑢𝑡𝑙å𝑛 𝑜𝑔 𝑔𝑎𝑟𝑎𝑛𝑡𝑖𝑒𝑟</a:t>
              </a:r>
              <a:r>
                <a:rPr lang="en-GB" sz="900" i="0">
                  <a:solidFill>
                    <a:schemeClr val="tx1"/>
                  </a:solidFill>
                  <a:effectLst/>
                  <a:latin typeface="Cambria Math" panose="02040503050406030204" pitchFamily="18" charset="0"/>
                  <a:ea typeface="+mn-ea"/>
                  <a:cs typeface="+mn-cs"/>
                </a:rPr>
                <a:t>−𝑁𝑡𝑜. 𝑟𝑒𝑠.  𝑓𝑟𝑎 𝑓𝑖𝑛𝑎𝑛𝑠𝑖𝑒𝑙𝑙𝑒 𝑒𝑖𝑒𝑛𝑑𝑒𝑙𝑒𝑟 𝑜𝑔 𝑓𝑜𝑟𝑝𝑙𝑖𝑘𝑡𝑒𝑙𝑠𝑒𝑟</a:t>
              </a:r>
              <a:endParaRPr lang="nb-NO" sz="900" i="1">
                <a:solidFill>
                  <a:schemeClr val="tx1"/>
                </a:solidFill>
                <a:effectLst/>
                <a:latin typeface="Cambria Math" panose="02040503050406030204" pitchFamily="18" charset="0"/>
                <a:ea typeface="+mn-ea"/>
                <a:cs typeface="+mn-cs"/>
              </a:endParaRPr>
            </a:p>
            <a:p>
              <a:pPr/>
              <a:r>
                <a:rPr lang="en-GB" sz="900" i="0">
                  <a:solidFill>
                    <a:schemeClr val="tx1"/>
                  </a:solidFill>
                  <a:effectLst/>
                  <a:latin typeface="Cambria Math" panose="02040503050406030204" pitchFamily="18" charset="0"/>
                  <a:ea typeface="+mn-ea"/>
                  <a:cs typeface="+mn-cs"/>
                </a:rPr>
                <a:t>−𝐸𝑘𝑠𝑡𝑟𝑎𝑜𝑟𝑑𝑖𝑛æ𝑟𝑒 𝑝𝑜𝑠𝑡𝑒𝑟</a:t>
              </a:r>
              <a:endParaRPr lang="nb-NO" sz="900" i="1"/>
            </a:p>
          </xdr:txBody>
        </xdr:sp>
      </mc:Fallback>
    </mc:AlternateContent>
    <xdr:clientData/>
  </xdr:oneCellAnchor>
  <xdr:oneCellAnchor>
    <xdr:from>
      <xdr:col>4</xdr:col>
      <xdr:colOff>9525</xdr:colOff>
      <xdr:row>16</xdr:row>
      <xdr:rowOff>109537</xdr:rowOff>
    </xdr:from>
    <xdr:ext cx="5191125" cy="435504"/>
    <mc:AlternateContent xmlns:mc="http://schemas.openxmlformats.org/markup-compatibility/2006" xmlns:a14="http://schemas.microsoft.com/office/drawing/2010/main">
      <mc:Choice Requires="a14">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𝑆𝑢𝑚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𝑑𝑟𝑖𝑓𝑡𝑠𝑘𝑜𝑠𝑡𝑛𝑎𝑑𝑒𝑟</m:t>
                        </m:r>
                      </m:num>
                      <m:den>
                        <m:r>
                          <a:rPr lang="en-GB" sz="900" i="1">
                            <a:solidFill>
                              <a:schemeClr val="tx1"/>
                            </a:solidFill>
                            <a:effectLst/>
                            <a:latin typeface="Cambria Math" panose="02040503050406030204" pitchFamily="18" charset="0"/>
                            <a:ea typeface="+mn-ea"/>
                            <a:cs typeface="+mn-cs"/>
                          </a:rPr>
                          <m:t>𝑆𝑢𝑚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𝑖𝑛𝑛𝑡𝑒𝑘𝑡𝑒𝑟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𝑆𝑢𝑚 𝑑𝑟𝑖𝑓𝑡𝑠𝑘𝑜𝑠𝑡𝑛𝑎𝑑𝑒𝑟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𝑆𝑢𝑚 𝑖𝑛𝑛𝑡𝑒𝑘𝑡𝑒𝑟</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9525</xdr:colOff>
      <xdr:row>18</xdr:row>
      <xdr:rowOff>119062</xdr:rowOff>
    </xdr:from>
    <xdr:ext cx="5181600" cy="281744"/>
    <mc:AlternateContent xmlns:mc="http://schemas.openxmlformats.org/markup-compatibility/2006" xmlns:a14="http://schemas.microsoft.com/office/drawing/2010/main">
      <mc:Choice Requires="a14">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a:rPr lang="nb-NO" sz="900" b="0" i="1">
                        <a:latin typeface="Cambria Math" panose="02040503050406030204" pitchFamily="18" charset="0"/>
                      </a:rPr>
                      <m:t>𝑉𝑒𝑘𝑡𝑒𝑡</m:t>
                    </m:r>
                    <m:r>
                      <a:rPr lang="nb-NO" sz="900" b="0" i="1">
                        <a:latin typeface="Cambria Math" panose="02040503050406030204" pitchFamily="18" charset="0"/>
                      </a:rPr>
                      <m:t> </m:t>
                    </m:r>
                    <m:r>
                      <a:rPr lang="nb-NO" sz="900" b="0" i="1">
                        <a:latin typeface="Cambria Math" panose="02040503050406030204" pitchFamily="18" charset="0"/>
                      </a:rPr>
                      <m:t>𝑔𝑗𝑒𝑛𝑛𝑜𝑚𝑠𝑛𝑖𝑡𝑡𝑙𝑖𝑔</m:t>
                    </m:r>
                    <m:r>
                      <a:rPr lang="nb-NO" sz="900" b="0" i="1">
                        <a:latin typeface="Cambria Math" panose="02040503050406030204" pitchFamily="18" charset="0"/>
                      </a:rPr>
                      <m:t> </m:t>
                    </m:r>
                    <m:r>
                      <a:rPr lang="nb-NO" sz="900" b="0" i="1">
                        <a:latin typeface="Cambria Math" panose="02040503050406030204" pitchFamily="18" charset="0"/>
                      </a:rPr>
                      <m:t>𝑘𝑢𝑛𝑑𝑒𝑟𝑒𝑛𝑡𝑒</m:t>
                    </m:r>
                    <m:r>
                      <a:rPr lang="nb-NO" sz="900" b="0" i="1">
                        <a:latin typeface="Cambria Math" panose="02040503050406030204" pitchFamily="18" charset="0"/>
                      </a:rPr>
                      <m:t> </m:t>
                    </m:r>
                    <m:r>
                      <a:rPr lang="nb-NO" sz="900" b="0" i="1">
                        <a:latin typeface="Cambria Math" panose="02040503050406030204" pitchFamily="18" charset="0"/>
                      </a:rPr>
                      <m:t>𝑝</m:t>
                    </m:r>
                    <m:r>
                      <a:rPr lang="nb-NO" sz="900" b="0" i="1">
                        <a:latin typeface="Cambria Math" panose="02040503050406030204" pitchFamily="18" charset="0"/>
                      </a:rPr>
                      <m:t>å </m:t>
                    </m:r>
                    <m:r>
                      <a:rPr lang="nb-NO" sz="900" b="0" i="1">
                        <a:latin typeface="Cambria Math" panose="02040503050406030204" pitchFamily="18" charset="0"/>
                      </a:rPr>
                      <m:t>𝑢𝑡𝑙</m:t>
                    </m:r>
                    <m:r>
                      <a:rPr lang="nb-NO" sz="900" b="0" i="1">
                        <a:latin typeface="Cambria Math" panose="02040503050406030204" pitchFamily="18" charset="0"/>
                      </a:rPr>
                      <m:t>å</m:t>
                    </m:r>
                    <m:r>
                      <a:rPr lang="nb-NO" sz="900" b="0" i="1">
                        <a:latin typeface="Cambria Math" panose="02040503050406030204" pitchFamily="18" charset="0"/>
                      </a:rPr>
                      <m:t>𝑛</m:t>
                    </m:r>
                    <m:r>
                      <a:rPr lang="nb-NO" sz="900" b="0" i="1">
                        <a:latin typeface="Cambria Math" panose="02040503050406030204" pitchFamily="18" charset="0"/>
                      </a:rPr>
                      <m:t> </m:t>
                    </m:r>
                    <m:r>
                      <a:rPr lang="nb-NO" sz="900" b="0" i="1">
                        <a:latin typeface="Cambria Math" panose="02040503050406030204" pitchFamily="18" charset="0"/>
                      </a:rPr>
                      <m:t>𝑡𝑖𝑙</m:t>
                    </m:r>
                    <m:r>
                      <a:rPr lang="nb-NO" sz="900" b="0" i="1">
                        <a:latin typeface="Cambria Math" panose="02040503050406030204" pitchFamily="18" charset="0"/>
                      </a:rPr>
                      <m:t> </m:t>
                    </m:r>
                    <m:r>
                      <a:rPr lang="nb-NO" sz="900" b="0" i="1">
                        <a:latin typeface="Cambria Math" panose="02040503050406030204" pitchFamily="18" charset="0"/>
                      </a:rPr>
                      <m:t>𝑘𝑢𝑛𝑑𝑒𝑟</m:t>
                    </m:r>
                    <m:r>
                      <a:rPr lang="nb-NO" sz="900" b="0" i="1">
                        <a:latin typeface="Cambria Math" panose="02040503050406030204" pitchFamily="18" charset="0"/>
                      </a:rPr>
                      <m:t> </m:t>
                    </m:r>
                    <m:r>
                      <a:rPr lang="nb-NO" sz="900" b="0" i="1">
                        <a:latin typeface="Cambria Math" panose="02040503050406030204" pitchFamily="18" charset="0"/>
                      </a:rPr>
                      <m:t>𝑜𝑔</m:t>
                    </m:r>
                    <m:r>
                      <a:rPr lang="nb-NO" sz="900" b="0" i="1">
                        <a:latin typeface="Cambria Math" panose="02040503050406030204" pitchFamily="18" charset="0"/>
                      </a:rPr>
                      <m:t> </m:t>
                    </m:r>
                    <m:r>
                      <a:rPr lang="nb-NO" sz="900" b="0" i="1">
                        <a:latin typeface="Cambria Math" panose="02040503050406030204" pitchFamily="18" charset="0"/>
                      </a:rPr>
                      <m:t>𝑢𝑡𝑙</m:t>
                    </m:r>
                    <m:r>
                      <a:rPr lang="nb-NO" sz="900" b="0" i="1">
                        <a:latin typeface="Cambria Math" panose="02040503050406030204" pitchFamily="18" charset="0"/>
                      </a:rPr>
                      <m:t>å</m:t>
                    </m:r>
                    <m:r>
                      <a:rPr lang="nb-NO" sz="900" b="0" i="1">
                        <a:latin typeface="Cambria Math" panose="02040503050406030204" pitchFamily="18" charset="0"/>
                      </a:rPr>
                      <m:t>𝑛</m:t>
                    </m:r>
                    <m:r>
                      <a:rPr lang="nb-NO" sz="900" b="0" i="1">
                        <a:latin typeface="Cambria Math" panose="02040503050406030204" pitchFamily="18" charset="0"/>
                      </a:rPr>
                      <m:t> </m:t>
                    </m:r>
                    <m:r>
                      <a:rPr lang="nb-NO" sz="900" b="0" i="1">
                        <a:latin typeface="Cambria Math" panose="02040503050406030204" pitchFamily="18" charset="0"/>
                      </a:rPr>
                      <m:t>𝑜𝑣𝑒𝑟𝑓</m:t>
                    </m:r>
                    <m:r>
                      <a:rPr lang="nb-NO" sz="900" b="0" i="1">
                        <a:latin typeface="Cambria Math" panose="02040503050406030204" pitchFamily="18" charset="0"/>
                      </a:rPr>
                      <m:t>ø</m:t>
                    </m:r>
                    <m:r>
                      <a:rPr lang="nb-NO" sz="900" b="0" i="1">
                        <a:latin typeface="Cambria Math" panose="02040503050406030204" pitchFamily="18" charset="0"/>
                      </a:rPr>
                      <m:t>𝑟𝑡</m:t>
                    </m:r>
                    <m:r>
                      <a:rPr lang="nb-NO" sz="900" b="0" i="1">
                        <a:latin typeface="Cambria Math" panose="02040503050406030204" pitchFamily="18" charset="0"/>
                      </a:rPr>
                      <m:t> </m:t>
                    </m:r>
                    <m:r>
                      <a:rPr lang="nb-NO" sz="900" b="0" i="1">
                        <a:latin typeface="Cambria Math" panose="02040503050406030204" pitchFamily="18" charset="0"/>
                      </a:rPr>
                      <m:t>𝑡𝑖𝑙</m:t>
                    </m:r>
                    <m:r>
                      <a:rPr lang="nb-NO" sz="900" b="0" i="1">
                        <a:latin typeface="Cambria Math" panose="02040503050406030204" pitchFamily="18" charset="0"/>
                      </a:rPr>
                      <m:t> </m:t>
                    </m:r>
                    <m:r>
                      <a:rPr lang="nb-NO" sz="900" b="0" i="1">
                        <a:latin typeface="Cambria Math" panose="02040503050406030204" pitchFamily="18" charset="0"/>
                      </a:rPr>
                      <m:t>𝑘𝑟𝑒𝑑𝑖𝑡𝑡𝑓𝑜𝑟𝑒𝑡𝑎𝑘</m:t>
                    </m:r>
                  </m:oMath>
                </m:oMathPara>
              </a14:m>
              <a:endParaRPr lang="nb-NO" sz="900" b="0" i="1">
                <a:latin typeface="+mn-lt"/>
              </a:endParaRPr>
            </a:p>
            <a:p>
              <a:pPr algn="ctr"/>
              <a:r>
                <a:rPr lang="nb-NO" sz="900" i="1">
                  <a:latin typeface="+mn-lt"/>
                </a:rPr>
                <a:t>- Gjennomsnittlig NIBOR 3 MND</a:t>
              </a:r>
            </a:p>
          </xdr:txBody>
        </xdr:sp>
      </mc:Choice>
      <mc:Fallback xmlns="">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𝑉𝑒𝑘𝑡𝑒𝑡 𝑔𝑗𝑒𝑛𝑛𝑜𝑚𝑠𝑛𝑖𝑡𝑡𝑙𝑖𝑔 𝑘𝑢𝑛𝑑𝑒𝑟𝑒𝑛𝑡𝑒 𝑝å 𝑢𝑡𝑙å𝑛 𝑡𝑖𝑙 𝑘𝑢𝑛𝑑𝑒𝑟 𝑜𝑔 𝑢𝑡𝑙å𝑛 𝑜𝑣𝑒𝑟𝑓ø𝑟𝑡 𝑡𝑖𝑙 𝑘𝑟𝑒𝑑𝑖𝑡𝑡𝑓𝑜𝑟𝑒𝑡𝑎𝑘</a:t>
              </a:r>
              <a:endParaRPr lang="nb-NO" sz="900" b="0" i="1">
                <a:latin typeface="+mn-lt"/>
              </a:endParaRPr>
            </a:p>
            <a:p>
              <a:pPr algn="ctr"/>
              <a:r>
                <a:rPr lang="nb-NO" sz="900" i="1">
                  <a:latin typeface="+mn-lt"/>
                </a:rPr>
                <a:t>- Gjennomsnittlig NIBOR 3 MND</a:t>
              </a:r>
            </a:p>
          </xdr:txBody>
        </xdr:sp>
      </mc:Fallback>
    </mc:AlternateContent>
    <xdr:clientData/>
  </xdr:oneCellAnchor>
  <xdr:oneCellAnchor>
    <xdr:from>
      <xdr:col>4</xdr:col>
      <xdr:colOff>19051</xdr:colOff>
      <xdr:row>21</xdr:row>
      <xdr:rowOff>166687</xdr:rowOff>
    </xdr:from>
    <xdr:ext cx="5181600" cy="313099"/>
    <mc:AlternateContent xmlns:mc="http://schemas.openxmlformats.org/markup-compatibility/2006" xmlns:a14="http://schemas.microsoft.com/office/drawing/2010/main">
      <mc:Choice Requires="a14">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𝐺𝑗</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𝑁𝐼𝐵𝑂𝑅</m:t>
                    </m:r>
                    <m:r>
                      <a:rPr lang="nb-NO" sz="900" i="1">
                        <a:solidFill>
                          <a:schemeClr val="tx1"/>
                        </a:solidFill>
                        <a:effectLst/>
                        <a:latin typeface="Cambria Math" panose="02040503050406030204" pitchFamily="18" charset="0"/>
                        <a:ea typeface="+mn-ea"/>
                        <a:cs typeface="+mn-cs"/>
                      </a:rPr>
                      <m:t> 3 </m:t>
                    </m:r>
                    <m:r>
                      <a:rPr lang="nb-NO" sz="900" i="1">
                        <a:solidFill>
                          <a:schemeClr val="tx1"/>
                        </a:solidFill>
                        <a:effectLst/>
                        <a:latin typeface="Cambria Math" panose="02040503050406030204" pitchFamily="18" charset="0"/>
                        <a:ea typeface="+mn-ea"/>
                        <a:cs typeface="+mn-cs"/>
                      </a:rPr>
                      <m:t>𝑀𝑁𝐷</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𝑉𝑒𝑘𝑡𝑒𝑡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𝑔𝑗</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𝑘𝑢𝑛𝑑𝑒𝑟𝑒𝑛𝑡𝑒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𝑖𝑛𝑛𝑠𝑘𝑢𝑑𝑑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𝑓𝑟𝑎</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𝐺𝑗. 𝑠𝑛𝑖𝑡𝑡𝑙𝑖𝑔 𝑁𝐼𝐵𝑂𝑅 3 𝑀𝑁𝐷−𝑉𝑒𝑘𝑡𝑒𝑡 𝑔𝑗. 𝑠𝑛𝑖𝑡𝑡𝑙𝑖𝑔 𝑘𝑢𝑛𝑑𝑒𝑟𝑒𝑛𝑡𝑒 𝑝å 𝑖𝑛𝑛𝑠𝑘𝑢𝑑𝑑 𝑓𝑟𝑎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28576</xdr:colOff>
      <xdr:row>23</xdr:row>
      <xdr:rowOff>185736</xdr:rowOff>
    </xdr:from>
    <xdr:ext cx="5153024" cy="233363"/>
    <mc:AlternateContent xmlns:mc="http://schemas.openxmlformats.org/markup-compatibility/2006" xmlns:a14="http://schemas.microsoft.com/office/drawing/2010/main">
      <mc:Choice Requires="a14">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𝑛𝑠𝑚𝑎𝑟𝑔𝑖𝑛</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𝐼𝑛𝑛𝑠𝑘𝑢𝑑𝑑𝑠𝑚𝑎𝑟𝑔𝑖𝑛</m:t>
                    </m:r>
                  </m:oMath>
                </m:oMathPara>
              </a14:m>
              <a:endParaRPr lang="nb-NO" sz="900" i="1"/>
            </a:p>
          </xdr:txBody>
        </xdr:sp>
      </mc:Choice>
      <mc:Fallback xmlns="">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𝑈𝑡𝑙å𝑛𝑠𝑚𝑎𝑟𝑔𝑖𝑛+𝐼𝑛𝑛𝑠𝑘𝑢𝑑𝑑𝑠𝑚𝑎𝑟𝑔𝑖𝑛</a:t>
              </a:r>
              <a:endParaRPr lang="nb-NO" sz="900" i="1"/>
            </a:p>
          </xdr:txBody>
        </xdr:sp>
      </mc:Fallback>
    </mc:AlternateContent>
    <xdr:clientData/>
  </xdr:oneCellAnchor>
  <xdr:oneCellAnchor>
    <xdr:from>
      <xdr:col>4</xdr:col>
      <xdr:colOff>38101</xdr:colOff>
      <xdr:row>25</xdr:row>
      <xdr:rowOff>252411</xdr:rowOff>
    </xdr:from>
    <xdr:ext cx="5143500" cy="233363"/>
    <mc:AlternateContent xmlns:mc="http://schemas.openxmlformats.org/markup-compatibility/2006" xmlns:a14="http://schemas.microsoft.com/office/drawing/2010/main">
      <mc:Choice Requires="a14">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𝑟𝑒𝑛𝑡𝑒𝑖𝑛𝑛𝑡𝑒𝑘𝑡𝑒𝑟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𝑃𝑟𝑜𝑣𝑖𝑠𝑗𝑜𝑛𝑠𝑖𝑛𝑛𝑡𝑒𝑘𝑡𝑒𝑟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𝑓𝑟𝑎</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𝑁𝑒𝑡𝑡𝑜 𝑟𝑒𝑛𝑡𝑒𝑖𝑛𝑛𝑡𝑒𝑘𝑡𝑒𝑟+𝑃𝑟𝑜𝑣𝑖𝑠𝑗𝑜𝑛𝑠𝑖𝑛𝑛𝑡𝑒𝑘𝑡𝑒𝑟 𝑓𝑟𝑎 𝑘𝑟𝑒𝑑𝑖𝑡𝑡𝑓𝑜𝑟𝑒𝑡𝑎𝑘</a:t>
              </a:r>
              <a:endParaRPr lang="nb-NO" sz="900" i="1"/>
            </a:p>
          </xdr:txBody>
        </xdr:sp>
      </mc:Fallback>
    </mc:AlternateContent>
    <xdr:clientData/>
  </xdr:oneCellAnchor>
  <xdr:oneCellAnchor>
    <xdr:from>
      <xdr:col>4</xdr:col>
      <xdr:colOff>19051</xdr:colOff>
      <xdr:row>27</xdr:row>
      <xdr:rowOff>23812</xdr:rowOff>
    </xdr:from>
    <xdr:ext cx="5191124" cy="313099"/>
    <mc:AlternateContent xmlns:mc="http://schemas.openxmlformats.org/markup-compatibility/2006" xmlns:a14="http://schemas.microsoft.com/office/drawing/2010/main">
      <mc:Choice Requires="a14">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10382251" y="15416212"/>
              <a:ext cx="5191124"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i="1">
                        <a:solidFill>
                          <a:schemeClr val="tx1"/>
                        </a:solidFill>
                        <a:effectLst/>
                        <a:latin typeface="+mn-lt"/>
                        <a:ea typeface="+mn-ea"/>
                        <a:cs typeface="+mn-cs"/>
                      </a:rPr>
                      <m:t> </m:t>
                    </m:r>
                  </m:oMath>
                </m:oMathPara>
              </a14:m>
              <a:endParaRPr lang="nb-NO" sz="11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oMath>
                </m:oMathPara>
              </a14:m>
              <a:endParaRPr lang="nb-NO" sz="900" i="1"/>
            </a:p>
          </xdr:txBody>
        </xdr:sp>
      </mc:Choice>
      <mc:Fallback xmlns="">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10382251" y="15416212"/>
              <a:ext cx="5191124"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i="1">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𝑆𝑢𝑚 𝑒𝑖𝑒𝑛𝑑𝑒𝑙𝑒𝑟</a:t>
              </a:r>
              <a:endParaRPr lang="nb-NO" sz="900" i="1"/>
            </a:p>
          </xdr:txBody>
        </xdr:sp>
      </mc:Fallback>
    </mc:AlternateContent>
    <xdr:clientData/>
  </xdr:oneCellAnchor>
  <xdr:oneCellAnchor>
    <xdr:from>
      <xdr:col>4</xdr:col>
      <xdr:colOff>28575</xdr:colOff>
      <xdr:row>29</xdr:row>
      <xdr:rowOff>38101</xdr:rowOff>
    </xdr:from>
    <xdr:ext cx="5153025" cy="428624"/>
    <mc:AlternateContent xmlns:mc="http://schemas.openxmlformats.org/markup-compatibility/2006" xmlns:a14="http://schemas.microsoft.com/office/drawing/2010/main">
      <mc:Choice Requires="a14">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10391775" y="16706851"/>
              <a:ext cx="5153025" cy="428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10391775" y="16706851"/>
              <a:ext cx="5153025" cy="428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nb-NO" sz="900" i="0">
                  <a:solidFill>
                    <a:schemeClr val="tx1"/>
                  </a:solidFill>
                  <a:effectLst/>
                  <a:latin typeface="Cambria Math" panose="02040503050406030204" pitchFamily="18" charset="0"/>
                  <a:ea typeface="+mn-ea"/>
                  <a:cs typeface="+mn-cs"/>
                </a:rPr>
                <a:t>𝑆𝑢𝑚 𝑒𝑖𝑒𝑛𝑑𝑒𝑙𝑒𝑟+𝐿å𝑛 𝑜𝑣𝑒𝑟𝑓ø𝑟𝑡 𝑡𝑖𝑙 𝑘𝑟𝑒𝑑𝑖𝑡𝑡𝑓𝑜𝑟𝑒𝑡𝑎𝑘</a:t>
              </a:r>
              <a:endParaRPr lang="nb-NO" sz="900" i="1"/>
            </a:p>
          </xdr:txBody>
        </xdr:sp>
      </mc:Fallback>
    </mc:AlternateContent>
    <xdr:clientData/>
  </xdr:oneCellAnchor>
  <xdr:oneCellAnchor>
    <xdr:from>
      <xdr:col>4</xdr:col>
      <xdr:colOff>28575</xdr:colOff>
      <xdr:row>31</xdr:row>
      <xdr:rowOff>185737</xdr:rowOff>
    </xdr:from>
    <xdr:ext cx="5162550" cy="280988"/>
    <mc:AlternateContent xmlns:mc="http://schemas.openxmlformats.org/markup-compatibility/2006" xmlns:a14="http://schemas.microsoft.com/office/drawing/2010/main">
      <mc:Choice Requires="a14">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𝑓𝑜𝑟𝑑𝑟𝑖𝑛𝑔𝑒𝑟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𝑘𝑢𝑛𝑑𝑒𝑟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𝑈𝑡𝑙å𝑛 𝑡𝑖𝑙 𝑜𝑔 𝑓𝑜𝑟𝑑𝑟𝑖𝑛𝑔𝑒𝑟 𝑝å 𝑘𝑢𝑛𝑑𝑒𝑟+𝐿å𝑛 𝑜𝑣𝑒𝑟𝑓ø𝑟𝑡 𝑡𝑖𝑙 𝑘𝑟𝑒𝑑𝑖𝑡𝑡𝑓𝑜𝑟𝑒𝑡𝑎𝑘</a:t>
              </a:r>
              <a:endParaRPr lang="nb-NO" sz="900" i="1"/>
            </a:p>
          </xdr:txBody>
        </xdr:sp>
      </mc:Fallback>
    </mc:AlternateContent>
    <xdr:clientData/>
  </xdr:oneCellAnchor>
  <xdr:oneCellAnchor>
    <xdr:from>
      <xdr:col>4</xdr:col>
      <xdr:colOff>19050</xdr:colOff>
      <xdr:row>33</xdr:row>
      <xdr:rowOff>109537</xdr:rowOff>
    </xdr:from>
    <xdr:ext cx="5153025" cy="435504"/>
    <mc:AlternateContent xmlns:mc="http://schemas.openxmlformats.org/markup-compatibility/2006" xmlns:a14="http://schemas.microsoft.com/office/drawing/2010/main">
      <mc:Choice Requires="a14">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2190750</xdr:colOff>
      <xdr:row>35</xdr:row>
      <xdr:rowOff>119062</xdr:rowOff>
    </xdr:from>
    <xdr:ext cx="5172075" cy="471488"/>
    <mc:AlternateContent xmlns:mc="http://schemas.openxmlformats.org/markup-compatibility/2006" xmlns:a14="http://schemas.microsoft.com/office/drawing/2010/main">
      <mc:Choice Requires="a14">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10353675" y="19845337"/>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𝑓𝑜𝑟𝑒𝑡𝑎𝑘</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10353675" y="19845337"/>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 +𝐿å𝑛 𝑜𝑣𝑒𝑟𝑓. 𝑡𝑖𝑙 𝑘𝑟𝑒𝑑. 𝑓𝑜𝑟𝑒𝑡𝑎𝑘</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2200274</xdr:colOff>
      <xdr:row>37</xdr:row>
      <xdr:rowOff>109537</xdr:rowOff>
    </xdr:from>
    <xdr:ext cx="5191125" cy="461858"/>
    <mc:AlternateContent xmlns:mc="http://schemas.openxmlformats.org/markup-compatibility/2006" xmlns:a14="http://schemas.microsoft.com/office/drawing/2010/main">
      <mc:Choice Requires="a14">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10363199" y="20950237"/>
              <a:ext cx="5191125"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𝑛𝑒𝑑𝑒𝑟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10363199" y="20950237"/>
              <a:ext cx="5191125"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 𝑓𝑜𝑟 12 𝑚å𝑛𝑒𝑑𝑒𝑟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2190750</xdr:colOff>
      <xdr:row>39</xdr:row>
      <xdr:rowOff>147637</xdr:rowOff>
    </xdr:from>
    <xdr:ext cx="5181600" cy="289631"/>
    <mc:AlternateContent xmlns:mc="http://schemas.openxmlformats.org/markup-compatibility/2006" xmlns:a14="http://schemas.microsoft.com/office/drawing/2010/main">
      <mc:Choice Requires="a14">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10353675" y="22226587"/>
              <a:ext cx="518160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𝐵𝑡𝑜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𝑓𝑜𝑟𝑒𝑡𝑎𝑘</m:t>
                        </m:r>
                      </m:num>
                      <m:den>
                        <m:r>
                          <a:rPr lang="en-GB" sz="900" i="1">
                            <a:solidFill>
                              <a:schemeClr val="tx1"/>
                            </a:solidFill>
                            <a:effectLst/>
                            <a:latin typeface="Cambria Math" panose="02040503050406030204" pitchFamily="18" charset="0"/>
                            <a:ea typeface="+mn-ea"/>
                            <a:cs typeface="+mn-cs"/>
                          </a:rPr>
                          <m:t>𝐵𝑡𝑜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p>
          </xdr:txBody>
        </xdr:sp>
      </mc:Choice>
      <mc:Fallback xmlns="">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10353675" y="22226587"/>
              <a:ext cx="518160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𝐵𝑡𝑜. 𝑢𝑡𝑙å𝑛 𝑡𝑖𝑙 𝑘𝑢𝑛𝑑𝑒𝑟+𝐿å𝑛 𝑜𝑣𝑒𝑟𝑓. 𝑡𝑖𝑙 𝑘𝑟𝑒𝑑. 𝑓𝑜𝑟𝑒𝑡𝑎𝑘</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𝐵𝑡𝑜. 𝑢𝑡𝑙å𝑛 𝑡𝑖𝑙 𝑘𝑢𝑛𝑑𝑒𝑟 𝑓𝑜𝑟 12 𝑚𝑛𝑑. 𝑠𝑖𝑑𝑒𝑛+𝐿å𝑛 𝑜𝑣𝑒𝑟𝑓. 𝑡𝑖𝑙 𝑘𝑟𝑒𝑑.  𝑓𝑜𝑟𝑒𝑡. 𝑓𝑜𝑟 12 𝑚𝑛𝑑.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p>
          </xdr:txBody>
        </xdr:sp>
      </mc:Fallback>
    </mc:AlternateContent>
    <xdr:clientData/>
  </xdr:oneCellAnchor>
  <xdr:oneCellAnchor>
    <xdr:from>
      <xdr:col>4</xdr:col>
      <xdr:colOff>19049</xdr:colOff>
      <xdr:row>42</xdr:row>
      <xdr:rowOff>109537</xdr:rowOff>
    </xdr:from>
    <xdr:ext cx="5172075" cy="459806"/>
    <mc:AlternateContent xmlns:mc="http://schemas.openxmlformats.org/markup-compatibility/2006" xmlns:a14="http://schemas.microsoft.com/office/drawing/2010/main">
      <mc:Choice Requires="a14">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𝑛𝑒𝑑𝑒𝑟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 𝑓𝑜𝑟 12 𝑚å𝑛𝑒𝑑𝑒𝑟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9525</xdr:colOff>
      <xdr:row>44</xdr:row>
      <xdr:rowOff>119062</xdr:rowOff>
    </xdr:from>
    <xdr:ext cx="5200650" cy="523028"/>
    <mc:AlternateContent xmlns:mc="http://schemas.openxmlformats.org/markup-compatibility/2006" xmlns:a14="http://schemas.microsoft.com/office/drawing/2010/main">
      <mc:Choice Requires="a14">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𝑇𝑎𝑝</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𝑔𝑎𝑟𝑎𝑛𝑡𝑖𝑒𝑟</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((𝑇𝑎𝑝 𝑝å 𝑢𝑡𝑙å𝑛 𝑜𝑔 𝑔𝑎𝑟𝑎𝑛𝑡𝑖𝑒𝑟)×(𝐴𝑐𝑡/𝐴𝑐𝑡) )/(𝐵𝑟𝑢𝑡𝑡𝑜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19051</xdr:colOff>
      <xdr:row>50</xdr:row>
      <xdr:rowOff>119062</xdr:rowOff>
    </xdr:from>
    <xdr:ext cx="5181600" cy="263021"/>
    <mc:AlternateContent xmlns:mc="http://schemas.openxmlformats.org/markup-compatibility/2006" xmlns:a14="http://schemas.microsoft.com/office/drawing/2010/main">
      <mc:Choice Requires="a14">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𝑑𝑎𝑔𝑒𝑟</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p>
          </xdr:txBody>
        </xdr:sp>
      </mc:Choice>
      <mc:Fallback xmlns="">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(𝐵𝑟𝑢𝑡𝑡𝑜 𝑚𝑖𝑠𝑙𝑖𝑔ℎ𝑜𝑙𝑑𝑡𝑒 𝑒𝑛𝑔𝑎𝑠𝑗𝑒𝑚𝑒𝑛𝑡 𝑜𝑣𝑒𝑟 90 𝑑𝑎𝑔𝑒𝑟)/(𝐵𝑟𝑢𝑡𝑡𝑜 𝑢𝑡𝑙å𝑛 𝑡𝑖𝑙 𝑘𝑢𝑛𝑑𝑒𝑟)</a:t>
              </a:r>
              <a:endParaRPr lang="nb-NO" sz="900" i="1"/>
            </a:p>
          </xdr:txBody>
        </xdr:sp>
      </mc:Fallback>
    </mc:AlternateContent>
    <xdr:clientData/>
  </xdr:oneCellAnchor>
  <xdr:oneCellAnchor>
    <xdr:from>
      <xdr:col>4</xdr:col>
      <xdr:colOff>9525</xdr:colOff>
      <xdr:row>52</xdr:row>
      <xdr:rowOff>109537</xdr:rowOff>
    </xdr:from>
    <xdr:ext cx="5172075" cy="435247"/>
    <mc:AlternateContent xmlns:mc="http://schemas.openxmlformats.org/markup-compatibility/2006" xmlns:a14="http://schemas.microsoft.com/office/drawing/2010/main">
      <mc:Choice Requires="a14">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𝑖𝑘𝑘𝑒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(𝐵𝑟𝑢𝑡𝑡𝑜 ø𝑣𝑟𝑖𝑔𝑒 𝑡𝑎𝑝𝑠𝑢𝑡𝑠𝑎𝑡𝑡𝑒 𝑒𝑛𝑔𝑎𝑠𝑗𝑒𝑚𝑒𝑛𝑡 𝑠𝑜𝑚 𝑖𝑘𝑘𝑒 𝑒𝑟 𝑚𝑖𝑠𝑙𝑖𝑔ℎ𝑜𝑙𝑑𝑡)/(𝐵𝑟𝑢𝑡𝑡𝑜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54</xdr:row>
      <xdr:rowOff>100012</xdr:rowOff>
    </xdr:from>
    <xdr:ext cx="5153025" cy="263021"/>
    <mc:AlternateContent xmlns:mc="http://schemas.openxmlformats.org/markup-compatibility/2006" xmlns:a14="http://schemas.microsoft.com/office/drawing/2010/main">
      <mc:Choice Requires="a14">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p>
          </xdr:txBody>
        </xdr:sp>
      </mc:Choice>
      <mc:Fallback xmlns="">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(𝑁𝑒𝑡𝑡𝑜 𝑚𝑖𝑠𝑙𝑖𝑔ℎ𝑜𝑙𝑑𝑡𝑒 𝑒𝑛𝑔𝑎𝑠𝑗𝑒𝑚𝑒𝑛𝑡+𝑁𝑒𝑡𝑡𝑜 𝑎𝑛𝑑𝑟𝑒 𝑡𝑎𝑝𝑠𝑢𝑡𝑠𝑎𝑡𝑡𝑒 𝑒𝑛𝑔𝑎𝑠𝑗𝑒𝑚𝑒𝑛𝑡)/(𝐵𝑟𝑢𝑡𝑡𝑜 𝑢𝑡𝑙å𝑛 𝑡𝑖𝑙 𝑘𝑢𝑛𝑑𝑒𝑟)</a:t>
              </a:r>
              <a:endParaRPr lang="nb-NO" sz="900" i="1"/>
            </a:p>
          </xdr:txBody>
        </xdr:sp>
      </mc:Fallback>
    </mc:AlternateContent>
    <xdr:clientData/>
  </xdr:oneCellAnchor>
  <xdr:oneCellAnchor>
    <xdr:from>
      <xdr:col>4</xdr:col>
      <xdr:colOff>28576</xdr:colOff>
      <xdr:row>56</xdr:row>
      <xdr:rowOff>100012</xdr:rowOff>
    </xdr:from>
    <xdr:ext cx="5124450" cy="289631"/>
    <mc:AlternateContent xmlns:mc="http://schemas.openxmlformats.org/markup-compatibility/2006" xmlns:a14="http://schemas.microsoft.com/office/drawing/2010/main">
      <mc:Choice Requires="a14">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𝐼𝑛𝑑𝑖𝑣𝑖𝑑𝑢𝑒𝑙𝑙𝑒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𝑛𝑒𝑑𝑠𝑘𝑟𝑖𝑣𝑛𝑖𝑛𝑔𝑒𝑟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𝑑𝑎𝑔𝑒𝑟</m:t>
                        </m:r>
                      </m:den>
                    </m:f>
                  </m:oMath>
                </m:oMathPara>
              </a14:m>
              <a:endParaRPr lang="nb-NO" sz="900" i="1"/>
            </a:p>
          </xdr:txBody>
        </xdr:sp>
      </mc:Choice>
      <mc:Fallback xmlns="">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(𝐼𝑛𝑑𝑖𝑣𝑖𝑑𝑢𝑒𝑙𝑙𝑒 𝑛𝑒𝑑𝑠𝑘𝑟𝑖𝑣𝑛𝑖𝑛𝑔𝑒𝑟 𝑝å 𝑚𝑖𝑠𝑙𝑖𝑔ℎ𝑜𝑙𝑑𝑡𝑒 𝑒𝑛𝑔𝑎𝑠𝑗𝑒𝑚𝑒𝑛𝑡𝑒𝑟 )/(𝐵𝑟𝑢𝑡𝑡𝑜 𝑚𝑖𝑠𝑙𝑖𝑔ℎ𝑜𝑙𝑑𝑡𝑒 𝑒𝑛𝑔𝑎𝑠𝑗𝑒𝑚𝑒𝑛𝑡𝑒𝑟 𝑜𝑣𝑒𝑟 90 𝑑𝑎𝑔𝑒𝑟)</a:t>
              </a:r>
              <a:endParaRPr lang="nb-NO" sz="900" i="1"/>
            </a:p>
          </xdr:txBody>
        </xdr:sp>
      </mc:Fallback>
    </mc:AlternateContent>
    <xdr:clientData/>
  </xdr:oneCellAnchor>
  <xdr:oneCellAnchor>
    <xdr:from>
      <xdr:col>4</xdr:col>
      <xdr:colOff>28576</xdr:colOff>
      <xdr:row>58</xdr:row>
      <xdr:rowOff>100012</xdr:rowOff>
    </xdr:from>
    <xdr:ext cx="5153024" cy="289631"/>
    <mc:AlternateContent xmlns:mc="http://schemas.openxmlformats.org/markup-compatibility/2006" xmlns:a14="http://schemas.microsoft.com/office/drawing/2010/main">
      <mc:Choice Requires="a14">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𝐼𝑛𝑑𝑖𝑣𝑖𝑑𝑢𝑒𝑙𝑙𝑒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𝑛𝑒𝑑𝑠𝑘𝑟𝑖𝑣𝑛𝑖𝑛𝑔𝑒𝑟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den>
                    </m:f>
                  </m:oMath>
                </m:oMathPara>
              </a14:m>
              <a:endParaRPr lang="nb-NO" sz="900" i="1"/>
            </a:p>
          </xdr:txBody>
        </xdr:sp>
      </mc:Choice>
      <mc:Fallback xmlns="">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(𝐼𝑛𝑑𝑖𝑣𝑖𝑑𝑢𝑒𝑙𝑙𝑒 𝑛𝑒𝑑𝑠𝑘𝑟𝑖𝑣𝑛𝑖𝑛𝑔𝑒𝑟 𝑝å ø𝑣𝑟𝑖𝑔𝑒 𝑡𝑎𝑝𝑠𝑢𝑡𝑠𝑎𝑡𝑡𝑒 𝑒𝑛𝑔𝑎𝑠𝑗𝑒𝑚𝑒𝑛𝑡𝑒𝑟 )/(𝐵𝑟𝑢𝑡𝑡𝑜 ø𝑣𝑟𝑖𝑔𝑒 𝑡𝑎𝑝𝑠𝑢𝑡𝑠𝑎𝑡𝑡𝑒 𝑒𝑛𝑔𝑎𝑠𝑗𝑒𝑚𝑒𝑛𝑡𝑒𝑟)</a:t>
              </a:r>
              <a:endParaRPr lang="nb-NO" sz="900" i="1"/>
            </a:p>
          </xdr:txBody>
        </xdr:sp>
      </mc:Fallback>
    </mc:AlternateContent>
    <xdr:clientData/>
  </xdr:oneCellAnchor>
  <xdr:oneCellAnchor>
    <xdr:from>
      <xdr:col>4</xdr:col>
      <xdr:colOff>9526</xdr:colOff>
      <xdr:row>60</xdr:row>
      <xdr:rowOff>80962</xdr:rowOff>
    </xdr:from>
    <xdr:ext cx="5172074" cy="435247"/>
    <mc:AlternateContent xmlns:mc="http://schemas.openxmlformats.org/markup-compatibility/2006" xmlns:a14="http://schemas.microsoft.com/office/drawing/2010/main">
      <mc:Choice Requires="a14">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(𝑆𝑢𝑚 𝑒𝑔𝑒𝑛𝑘𝑎𝑝𝑖𝑡𝑎𝑙 )/(𝑆𝑢𝑚 𝑒𝑖𝑒𝑛𝑑𝑒𝑙𝑒𝑟)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9526</xdr:colOff>
      <xdr:row>63</xdr:row>
      <xdr:rowOff>185737</xdr:rowOff>
    </xdr:from>
    <xdr:ext cx="5200650" cy="293029"/>
    <mc:AlternateContent xmlns:mc="http://schemas.openxmlformats.org/markup-compatibility/2006" xmlns:a14="http://schemas.microsoft.com/office/drawing/2010/main">
      <mc:Choice Requires="a14">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𝐸𝐾</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𝑀𝑖𝑛𝑜𝑟𝑖𝑡𝑒𝑡𝑠𝑖𝑛𝑡𝑒𝑟𝑒𝑠𝑠𝑒𝑟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𝐻𝑦𝑏𝑟𝑖𝑑𝑘𝑎𝑝𝑖𝑡𝑎𝑙</m:t>
                            </m:r>
                          </m:e>
                        </m:d>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𝐸𝑖𝑒𝑟𝑎𝑛𝑑𝑒𝑙𝑠𝑏𝑟</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𝑘</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𝐴𝑛𝑡𝑎𝑙𝑙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𝑢𝑡𝑠𝑡𝑒𝑑𝑡𝑒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𝑒𝑔𝑒𝑛𝑘𝑎𝑝𝑖𝑡𝑎𝑙𝑏𝑒𝑣𝑖𝑠</m:t>
                        </m:r>
                      </m:den>
                    </m:f>
                  </m:oMath>
                </m:oMathPara>
              </a14:m>
              <a:endParaRPr lang="nb-NO" sz="900" i="1"/>
            </a:p>
          </xdr:txBody>
        </xdr:sp>
      </mc:Choice>
      <mc:Fallback xmlns="">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((𝑆𝑢𝑚 𝐸𝐾 −𝑀𝑖</a:t>
              </a:r>
              <a:r>
                <a:rPr lang="nb-NO" sz="900" b="0" i="0">
                  <a:solidFill>
                    <a:schemeClr val="tx1"/>
                  </a:solidFill>
                  <a:effectLst/>
                  <a:latin typeface="Cambria Math" panose="02040503050406030204" pitchFamily="18" charset="0"/>
                  <a:ea typeface="+mn-ea"/>
                  <a:cs typeface="+mn-cs"/>
                </a:rPr>
                <a:t>𝑛𝑜𝑟𝑖𝑡𝑒𝑡𝑠𝑖𝑛𝑡𝑒𝑟𝑒𝑠𝑠𝑒𝑟</a:t>
              </a:r>
              <a:r>
                <a:rPr lang="nb-NO" sz="900" i="0">
                  <a:solidFill>
                    <a:schemeClr val="tx1"/>
                  </a:solidFill>
                  <a:effectLst/>
                  <a:latin typeface="Cambria Math" panose="02040503050406030204" pitchFamily="18" charset="0"/>
                  <a:ea typeface="+mn-ea"/>
                  <a:cs typeface="+mn-cs"/>
                </a:rPr>
                <a:t> −𝐻𝑦𝑏𝑟𝑖𝑑𝑘</a:t>
              </a:r>
              <a:r>
                <a:rPr lang="nb-NO" sz="900" b="0" i="0">
                  <a:solidFill>
                    <a:schemeClr val="tx1"/>
                  </a:solidFill>
                  <a:effectLst/>
                  <a:latin typeface="Cambria Math" panose="02040503050406030204" pitchFamily="18" charset="0"/>
                  <a:ea typeface="+mn-ea"/>
                  <a:cs typeface="+mn-cs"/>
                </a:rPr>
                <a:t>𝑎𝑝𝑖𝑡𝑎𝑙)</a:t>
              </a:r>
              <a:r>
                <a:rPr lang="nb-NO" sz="900" i="0">
                  <a:solidFill>
                    <a:schemeClr val="tx1"/>
                  </a:solidFill>
                  <a:effectLst/>
                  <a:latin typeface="Cambria Math" panose="02040503050406030204" pitchFamily="18" charset="0"/>
                  <a:ea typeface="+mn-ea"/>
                  <a:cs typeface="+mn-cs"/>
                </a:rPr>
                <a:t>×𝐸𝑖𝑒𝑟𝑎𝑛𝑑𝑒𝑙𝑠𝑏𝑟ø𝑘  )/(𝐴𝑛𝑡𝑎𝑙𝑙 𝑢𝑡𝑠𝑡𝑒𝑑𝑡𝑒 𝑒𝑔𝑒𝑛𝑘𝑎𝑝𝑖𝑡𝑎𝑙𝑏𝑒𝑣𝑖𝑠)</a:t>
              </a:r>
              <a:endParaRPr lang="nb-NO" sz="900" i="1"/>
            </a:p>
          </xdr:txBody>
        </xdr:sp>
      </mc:Fallback>
    </mc:AlternateContent>
    <xdr:clientData/>
  </xdr:oneCellAnchor>
  <xdr:oneCellAnchor>
    <xdr:from>
      <xdr:col>4</xdr:col>
      <xdr:colOff>28575</xdr:colOff>
      <xdr:row>65</xdr:row>
      <xdr:rowOff>147637</xdr:rowOff>
    </xdr:from>
    <xdr:ext cx="5133975" cy="549381"/>
    <mc:AlternateContent xmlns:mc="http://schemas.openxmlformats.org/markup-compatibility/2006" xmlns:a14="http://schemas.microsoft.com/office/drawing/2010/main">
      <mc:Choice Requires="a14">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𝑟𝑠𝑘𝑢𝑟𝑠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𝑒𝑔𝑒𝑛𝑘𝑎𝑝𝑖𝑡𝑎𝑙𝑏𝑒𝑣𝑖𝑠𝑒𝑛𝑒</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𝑅𝑒𝑠𝑢𝑙𝑡𝑎𝑡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𝑒𝑔𝑒𝑛𝑘𝑎𝑝𝑖𝑡𝑎𝑙𝑏𝑒𝑣𝑖𝑠</m:t>
                        </m:r>
                        <m:r>
                          <a:rPr lang="nb-NO" sz="900" i="1">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(𝐵ø𝑟𝑠𝑘𝑢𝑟𝑠 𝑝å 𝑒𝑔𝑒𝑛𝑘𝑎𝑝𝑖𝑡𝑎𝑙𝑏𝑒𝑣𝑖𝑠𝑒𝑛𝑒 )/(𝑅𝑒𝑠𝑢𝑙𝑡𝑎𝑡 𝑝𝑒𝑟 𝑒𝑔𝑒𝑛𝑘𝑎𝑝𝑖𝑡𝑎𝑙𝑏𝑒𝑣𝑖𝑠 ×(𝐴𝑐𝑡/𝐴𝑐𝑡))</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19050</xdr:colOff>
      <xdr:row>67</xdr:row>
      <xdr:rowOff>152400</xdr:rowOff>
    </xdr:from>
    <xdr:ext cx="5181599" cy="389457"/>
    <mc:AlternateContent xmlns:mc="http://schemas.openxmlformats.org/markup-compatibility/2006" xmlns:a14="http://schemas.microsoft.com/office/drawing/2010/main">
      <mc:Choice Requires="a14">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𝑟𝑠𝑘𝑢𝑟𝑠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𝑒𝑔𝑒𝑛𝑘𝑎𝑝𝑖𝑡𝑎𝑙𝑏𝑒𝑣𝑖𝑠𝑒𝑛𝑒</m:t>
                        </m:r>
                      </m:num>
                      <m:den>
                        <m:r>
                          <a:rPr lang="nb-NO" sz="900" i="1">
                            <a:solidFill>
                              <a:schemeClr val="tx1"/>
                            </a:solidFill>
                            <a:effectLst/>
                            <a:latin typeface="Cambria Math" panose="02040503050406030204" pitchFamily="18" charset="0"/>
                            <a:ea typeface="+mn-ea"/>
                            <a:cs typeface="+mn-cs"/>
                          </a:rPr>
                          <m:t>𝐵𝑜𝑘𝑓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𝑏𝑒𝑣𝑖𝑠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𝑘𝑜𝑛𝑠𝑒𝑟𝑛</m:t>
                        </m:r>
                      </m:den>
                    </m:f>
                  </m:oMath>
                </m:oMathPara>
              </a14:m>
              <a:endParaRPr lang="nb-NO" sz="900" i="1">
                <a:solidFill>
                  <a:schemeClr val="tx1"/>
                </a:solidFill>
                <a:effectLst/>
                <a:latin typeface="+mn-lt"/>
                <a:ea typeface="+mn-ea"/>
                <a:cs typeface="+mn-cs"/>
              </a:endParaRPr>
            </a:p>
            <a:p>
              <a:endParaRPr lang="nb-NO" sz="1100"/>
            </a:p>
          </xdr:txBody>
        </xdr:sp>
      </mc:Choice>
      <mc:Fallback xmlns="">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(𝐵ø𝑟𝑠𝑘𝑢𝑟𝑠 𝑝å 𝑒𝑔𝑒𝑛𝑘𝑎𝑝𝑖𝑡𝑎𝑙𝑏𝑒𝑣𝑖𝑠𝑒𝑛𝑒)/(𝐵𝑜𝑘𝑓ø𝑟𝑡 </a:t>
              </a:r>
              <a:r>
                <a:rPr lang="nb-NO" sz="900" b="0" i="0">
                  <a:solidFill>
                    <a:schemeClr val="tx1"/>
                  </a:solidFill>
                  <a:effectLst/>
                  <a:latin typeface="Cambria Math" panose="02040503050406030204" pitchFamily="18" charset="0"/>
                  <a:ea typeface="+mn-ea"/>
                  <a:cs typeface="+mn-cs"/>
                </a:rPr>
                <a:t>𝑒𝑔𝑒𝑛𝑘𝑎𝑝𝑖𝑡𝑎𝑙</a:t>
              </a:r>
              <a:r>
                <a:rPr lang="nb-NO" sz="900" i="0">
                  <a:solidFill>
                    <a:schemeClr val="tx1"/>
                  </a:solidFill>
                  <a:effectLst/>
                  <a:latin typeface="Cambria Math" panose="02040503050406030204" pitchFamily="18" charset="0"/>
                  <a:ea typeface="+mn-ea"/>
                  <a:cs typeface="+mn-cs"/>
                </a:rPr>
                <a:t> 𝑝𝑒𝑟 </a:t>
              </a:r>
              <a:r>
                <a:rPr lang="nb-NO" sz="900" b="0" i="0">
                  <a:solidFill>
                    <a:schemeClr val="tx1"/>
                  </a:solidFill>
                  <a:effectLst/>
                  <a:latin typeface="Cambria Math" panose="02040503050406030204" pitchFamily="18" charset="0"/>
                  <a:ea typeface="+mn-ea"/>
                  <a:cs typeface="+mn-cs"/>
                </a:rPr>
                <a:t>𝑒𝑔𝑒𝑛𝑘𝑎𝑝𝑖𝑡𝑎𝑙</a:t>
              </a:r>
              <a:r>
                <a:rPr lang="nb-NO" sz="900" i="0">
                  <a:solidFill>
                    <a:schemeClr val="tx1"/>
                  </a:solidFill>
                  <a:effectLst/>
                  <a:latin typeface="Cambria Math" panose="02040503050406030204" pitchFamily="18" charset="0"/>
                  <a:ea typeface="+mn-ea"/>
                  <a:cs typeface="+mn-cs"/>
                </a:rPr>
                <a:t>𝑏𝑒𝑣𝑖𝑠 𝑘𝑜𝑛𝑠𝑒𝑟𝑛)</a:t>
              </a:r>
              <a:endParaRPr lang="nb-NO" sz="900" i="1">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69</xdr:row>
      <xdr:rowOff>109537</xdr:rowOff>
    </xdr:from>
    <xdr:ext cx="5172074" cy="461858"/>
    <mc:AlternateContent xmlns:mc="http://schemas.openxmlformats.org/markup-compatibility/2006" xmlns:a14="http://schemas.microsoft.com/office/drawing/2010/main">
      <mc:Choice Requires="a14">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𝑛𝑒𝑏𝑒𝑙</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num>
                      <m:den>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𝑚𝑎𝑟𝑘𝑒𝑑𝑠𝑣𝑒𝑟𝑑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𝑠𝑖𝑘𝑒𝑘𝑟h𝑒𝑡𝑠𝑠𝑡𝑖𝑙𝑡𝑒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(𝐺𝑗𝑒𝑛𝑛𝑜𝑚𝑠𝑛𝑖𝑡𝑡𝑙𝑖𝑔 𝑙å𝑛𝑒𝑏𝑒𝑙ø𝑝 𝑝å 𝑢𝑡𝑙å𝑛 𝑡𝑖𝑙 𝑘𝑢𝑛𝑑𝑒𝑟)/(𝐺𝑗𝑒𝑛𝑛𝑜𝑚𝑠𝑛𝑖𝑡𝑡𝑙𝑖𝑔 𝑚𝑎𝑟𝑘𝑒𝑑𝑠𝑣𝑒𝑟𝑑 𝑝å 𝑠𝑖𝑘𝑒𝑘𝑟ℎ𝑒𝑡𝑠𝑠𝑡𝑖𝑙𝑡𝑒 𝑒𝑖𝑒𝑛𝑑𝑒𝑙𝑒𝑟)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71</xdr:row>
      <xdr:rowOff>119062</xdr:rowOff>
    </xdr:from>
    <xdr:ext cx="5143500" cy="281744"/>
    <mc:AlternateContent xmlns:mc="http://schemas.openxmlformats.org/markup-compatibility/2006" xmlns:a14="http://schemas.microsoft.com/office/drawing/2010/main">
      <mc:Choice Requires="a14">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𝑆𝑝𝑎𝑟𝑒𝐵𝑎𝑛𝑘</m:t>
                    </m:r>
                    <m:r>
                      <a:rPr lang="nb-NO" sz="900" i="1">
                        <a:solidFill>
                          <a:schemeClr val="tx1"/>
                        </a:solidFill>
                        <a:effectLst/>
                        <a:latin typeface="Cambria Math" panose="02040503050406030204" pitchFamily="18" charset="0"/>
                        <a:ea typeface="+mn-ea"/>
                        <a:cs typeface="+mn-cs"/>
                      </a:rPr>
                      <m:t> 1 </m:t>
                    </m:r>
                    <m:r>
                      <a:rPr lang="nb-NO" sz="900" i="1">
                        <a:solidFill>
                          <a:schemeClr val="tx1"/>
                        </a:solidFill>
                        <a:effectLst/>
                        <a:latin typeface="Cambria Math" panose="02040503050406030204" pitchFamily="18" charset="0"/>
                        <a:ea typeface="+mn-ea"/>
                        <a:cs typeface="+mn-cs"/>
                      </a:rPr>
                      <m:t>𝐵𝑜𝑙𝑖𝑔𝑘𝑟𝑒𝑑𝑖𝑡𝑡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𝐴𝑆</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𝑆𝑝𝑎𝑟𝑒𝐵𝑎𝑛𝑘</m:t>
                    </m:r>
                    <m:r>
                      <a:rPr lang="nb-NO" sz="900" i="1">
                        <a:solidFill>
                          <a:schemeClr val="tx1"/>
                        </a:solidFill>
                        <a:effectLst/>
                        <a:latin typeface="Cambria Math" panose="02040503050406030204" pitchFamily="18" charset="0"/>
                        <a:ea typeface="+mn-ea"/>
                        <a:cs typeface="+mn-cs"/>
                      </a:rPr>
                      <m:t> 1 </m:t>
                    </m:r>
                    <m:r>
                      <a:rPr lang="nb-NO" sz="900" i="1">
                        <a:solidFill>
                          <a:schemeClr val="tx1"/>
                        </a:solidFill>
                        <a:effectLst/>
                        <a:latin typeface="Cambria Math" panose="02040503050406030204" pitchFamily="18" charset="0"/>
                        <a:ea typeface="+mn-ea"/>
                        <a:cs typeface="+mn-cs"/>
                      </a:rPr>
                      <m:t>𝑁</m:t>
                    </m:r>
                    <m:r>
                      <a:rPr lang="nb-NO" sz="900" i="1">
                        <a:solidFill>
                          <a:schemeClr val="tx1"/>
                        </a:solidFill>
                        <a:effectLst/>
                        <a:latin typeface="Cambria Math" panose="02040503050406030204" pitchFamily="18" charset="0"/>
                        <a:ea typeface="+mn-ea"/>
                        <a:cs typeface="+mn-cs"/>
                      </a:rPr>
                      <m:t>æ</m:t>
                    </m:r>
                    <m:r>
                      <a:rPr lang="nb-NO" sz="900" i="1">
                        <a:solidFill>
                          <a:schemeClr val="tx1"/>
                        </a:solidFill>
                        <a:effectLst/>
                        <a:latin typeface="Cambria Math" panose="02040503050406030204" pitchFamily="18" charset="0"/>
                        <a:ea typeface="+mn-ea"/>
                        <a:cs typeface="+mn-cs"/>
                      </a:rPr>
                      <m:t>𝑟𝑖𝑛𝑔𝑠𝑘𝑟𝑒𝑑𝑖𝑡𝑡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𝐴𝑆</m:t>
                    </m:r>
                  </m:oMath>
                </m:oMathPara>
              </a14:m>
              <a:endParaRPr lang="nb-NO" sz="900" b="0" i="1">
                <a:solidFill>
                  <a:schemeClr val="tx1"/>
                </a:solidFill>
                <a:effectLst/>
                <a:ea typeface="+mn-ea"/>
                <a:cs typeface="+mn-cs"/>
              </a:endParaRPr>
            </a:p>
            <a:p>
              <a:pPr algn="ctr"/>
              <a:r>
                <a:rPr lang="nb-NO" sz="900" i="1"/>
                <a:t>og som dermed er fraregnet fra balansen</a:t>
              </a:r>
            </a:p>
          </xdr:txBody>
        </xdr:sp>
      </mc:Choice>
      <mc:Fallback xmlns="">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i="0">
                  <a:solidFill>
                    <a:schemeClr val="tx1"/>
                  </a:solidFill>
                  <a:effectLst/>
                  <a:latin typeface="Cambria Math" panose="02040503050406030204" pitchFamily="18" charset="0"/>
                  <a:ea typeface="+mn-ea"/>
                  <a:cs typeface="+mn-cs"/>
                </a:rPr>
                <a:t>𝑈𝑡𝑙å𝑛 𝑜𝑣𝑒𝑟𝑓ø𝑟𝑡 𝑡𝑖𝑙 𝑆𝑝𝑎𝑟𝑒𝐵𝑎𝑛𝑘 1 𝐵𝑜𝑙𝑖𝑔𝑘𝑟𝑒𝑑𝑖𝑡𝑡 𝐴𝑆 𝑜𝑔 𝑆𝑝𝑎𝑟𝑒𝐵𝑎𝑛𝑘 1 𝑁æ𝑟𝑖𝑛𝑔𝑠𝑘𝑟𝑒𝑑𝑖𝑡𝑡 𝐴𝑆</a:t>
              </a:r>
              <a:endParaRPr lang="nb-NO" sz="900" b="0" i="1">
                <a:solidFill>
                  <a:schemeClr val="tx1"/>
                </a:solidFill>
                <a:effectLst/>
                <a:ea typeface="+mn-ea"/>
                <a:cs typeface="+mn-cs"/>
              </a:endParaRPr>
            </a:p>
            <a:p>
              <a:pPr algn="ctr"/>
              <a:r>
                <a:rPr lang="nb-NO" sz="900" i="1"/>
                <a:t>og som dermed er fraregnet fra balansen</a:t>
              </a:r>
            </a:p>
          </xdr:txBody>
        </xdr:sp>
      </mc:Fallback>
    </mc:AlternateContent>
    <xdr:clientData/>
  </xdr:oneCellAnchor>
  <xdr:oneCellAnchor>
    <xdr:from>
      <xdr:col>4</xdr:col>
      <xdr:colOff>28575</xdr:colOff>
      <xdr:row>73</xdr:row>
      <xdr:rowOff>109537</xdr:rowOff>
    </xdr:from>
    <xdr:ext cx="5143500" cy="461858"/>
    <mc:AlternateContent xmlns:mc="http://schemas.openxmlformats.org/markup-compatibility/2006" xmlns:a14="http://schemas.microsoft.com/office/drawing/2010/main">
      <mc:Choice Requires="a14">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m:t>
                        </m:r>
                        <m:r>
                          <a:rPr lang="nb-NO" sz="900" i="1">
                            <a:solidFill>
                              <a:schemeClr val="tx1"/>
                            </a:solidFill>
                            <a:effectLst/>
                            <a:latin typeface="Cambria Math" panose="02040503050406030204" pitchFamily="18" charset="0"/>
                            <a:ea typeface="+mn-ea"/>
                            <a:cs typeface="+mn-cs"/>
                          </a:rPr>
                          <m:t> å</m:t>
                        </m:r>
                        <m:r>
                          <a:rPr lang="nb-NO" sz="900" i="1">
                            <a:solidFill>
                              <a:schemeClr val="tx1"/>
                            </a:solidFill>
                            <a:effectLst/>
                            <a:latin typeface="Cambria Math" panose="02040503050406030204" pitchFamily="18" charset="0"/>
                            <a:ea typeface="+mn-ea"/>
                            <a:cs typeface="+mn-cs"/>
                          </a:rPr>
                          <m:t>𝑟𝑒𝑡</m:t>
                        </m:r>
                        <m:r>
                          <a:rPr lang="nb-NO" sz="900" i="1">
                            <a:solidFill>
                              <a:schemeClr val="tx1"/>
                            </a:solidFill>
                            <a:effectLst/>
                            <a:latin typeface="Cambria Math" panose="02040503050406030204" pitchFamily="18" charset="0"/>
                            <a:ea typeface="+mn-ea"/>
                            <a:cs typeface="+mn-cs"/>
                          </a:rPr>
                          <m:t> (365 </m:t>
                        </m:r>
                        <m:r>
                          <a:rPr lang="nb-NO" sz="900" i="1">
                            <a:solidFill>
                              <a:schemeClr val="tx1"/>
                            </a:solidFill>
                            <a:effectLst/>
                            <a:latin typeface="Cambria Math" panose="02040503050406030204" pitchFamily="18" charset="0"/>
                            <a:ea typeface="+mn-ea"/>
                            <a:cs typeface="+mn-cs"/>
                          </a:rPr>
                          <m:t>𝑒𝑙𝑙𝑒𝑟</m:t>
                        </m:r>
                        <m:r>
                          <a:rPr lang="nb-NO" sz="900" i="1">
                            <a:solidFill>
                              <a:schemeClr val="tx1"/>
                            </a:solidFill>
                            <a:effectLst/>
                            <a:latin typeface="Cambria Math" panose="02040503050406030204" pitchFamily="18" charset="0"/>
                            <a:ea typeface="+mn-ea"/>
                            <a:cs typeface="+mn-cs"/>
                          </a:rPr>
                          <m:t> 366)</m:t>
                        </m:r>
                      </m:num>
                      <m:den>
                        <m:r>
                          <a:rPr lang="nb-NO" sz="900" i="1">
                            <a:solidFill>
                              <a:schemeClr val="tx1"/>
                            </a:solidFill>
                            <a:effectLst/>
                            <a:latin typeface="Cambria Math" panose="02040503050406030204" pitchFamily="18" charset="0"/>
                            <a:ea typeface="+mn-ea"/>
                            <a:cs typeface="+mn-cs"/>
                          </a:rPr>
                          <m:t>𝐴𝑛𝑡𝑎𝑙𝑙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h𝑖𝑡𝑡𝑖𝑙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m:t>
                        </m:r>
                        <m:r>
                          <a:rPr lang="nb-NO" sz="900" i="1">
                            <a:solidFill>
                              <a:schemeClr val="tx1"/>
                            </a:solidFill>
                            <a:effectLst/>
                            <a:latin typeface="Cambria Math" panose="02040503050406030204" pitchFamily="18" charset="0"/>
                            <a:ea typeface="+mn-ea"/>
                            <a:cs typeface="+mn-cs"/>
                          </a:rPr>
                          <m:t> å</m:t>
                        </m:r>
                        <m:r>
                          <a:rPr lang="nb-NO" sz="900" i="1">
                            <a:solidFill>
                              <a:schemeClr val="tx1"/>
                            </a:solidFill>
                            <a:effectLst/>
                            <a:latin typeface="Cambria Math" panose="02040503050406030204" pitchFamily="18" charset="0"/>
                            <a:ea typeface="+mn-ea"/>
                            <a:cs typeface="+mn-cs"/>
                          </a:rPr>
                          <m:t>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(𝑇𝑜𝑡𝑎𝑙𝑡 𝑎𝑛𝑡𝑎𝑙𝑙 𝑑𝑎𝑔𝑒𝑟 𝑖 å𝑟𝑒𝑡 (365 𝑒𝑙𝑙𝑒𝑟 366))/(𝐴𝑛𝑡𝑎𝑙𝑙 𝑑𝑎𝑔𝑒𝑟 ℎ𝑖𝑡𝑡𝑖𝑙 𝑖 å𝑟)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75</xdr:row>
      <xdr:rowOff>166686</xdr:rowOff>
    </xdr:from>
    <xdr:ext cx="5162549" cy="271463"/>
    <mc:AlternateContent xmlns:mc="http://schemas.openxmlformats.org/markup-compatibility/2006" xmlns:a14="http://schemas.microsoft.com/office/drawing/2010/main">
      <mc:Choice Requires="a14">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𝐼𝑑𝑒𝑛𝑡𝑖𝑓𝑖𝑠𝑒𝑟𝑡𝑒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𝑘𝑜𝑠𝑡𝑛𝑎𝑑𝑒𝑟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𝑣𝑢𝑟𝑑𝑒𝑟𝑡</m:t>
                    </m:r>
                    <m:r>
                      <a:rPr lang="nb-NO" sz="900" i="1">
                        <a:solidFill>
                          <a:schemeClr val="tx1"/>
                        </a:solidFill>
                        <a:effectLst/>
                        <a:latin typeface="Cambria Math" panose="02040503050406030204" pitchFamily="18" charset="0"/>
                        <a:ea typeface="+mn-ea"/>
                        <a:cs typeface="+mn-cs"/>
                      </a:rPr>
                      <m:t> å </m:t>
                    </m:r>
                    <m:r>
                      <a:rPr lang="nb-NO" sz="900" i="1">
                        <a:solidFill>
                          <a:schemeClr val="tx1"/>
                        </a:solidFill>
                        <a:effectLst/>
                        <a:latin typeface="Cambria Math" panose="02040503050406030204" pitchFamily="18" charset="0"/>
                        <a:ea typeface="+mn-ea"/>
                        <a:cs typeface="+mn-cs"/>
                      </a:rPr>
                      <m:t>𝑠𝑘𝑦𝑙𝑑𝑒𝑠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𝑒𝑛𝑔𝑎𝑛𝑔𝑠h𝑒𝑛𝑑𝑒𝑙𝑠𝑒𝑟</m:t>
                    </m:r>
                  </m:oMath>
                </m:oMathPara>
              </a14:m>
              <a:endParaRPr lang="nb-NO" sz="900" i="1"/>
            </a:p>
          </xdr:txBody>
        </xdr:sp>
      </mc:Choice>
      <mc:Fallback xmlns="">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𝐼𝑑𝑒𝑛𝑡𝑖𝑓𝑖𝑠𝑒𝑟𝑡𝑒 𝑘𝑜𝑠𝑡𝑛𝑎𝑑𝑒𝑟 𝑠𝑜𝑚 𝑒𝑟 𝑣𝑢𝑟𝑑𝑒𝑟𝑡 å 𝑠𝑘𝑦𝑙𝑑𝑒𝑠 𝑒𝑛𝑔𝑎𝑛𝑔𝑠ℎ𝑒𝑛𝑑𝑒𝑙𝑠𝑒𝑟</a:t>
              </a:r>
              <a:endParaRPr lang="nb-NO" sz="900" i="1"/>
            </a:p>
          </xdr:txBody>
        </xdr:sp>
      </mc:Fallback>
    </mc:AlternateContent>
    <xdr:clientData/>
  </xdr:oneCellAnchor>
  <xdr:twoCellAnchor>
    <xdr:from>
      <xdr:col>3</xdr:col>
      <xdr:colOff>28576</xdr:colOff>
      <xdr:row>0</xdr:row>
      <xdr:rowOff>19050</xdr:rowOff>
    </xdr:from>
    <xdr:to>
      <xdr:col>4</xdr:col>
      <xdr:colOff>5181600</xdr:colOff>
      <xdr:row>8</xdr:row>
      <xdr:rowOff>380999</xdr:rowOff>
    </xdr:to>
    <xdr:sp macro="" textlink="">
      <xdr:nvSpPr>
        <xdr:cNvPr id="65" name="TekstSylinder 64">
          <a:extLst>
            <a:ext uri="{FF2B5EF4-FFF2-40B4-BE49-F238E27FC236}">
              <a16:creationId xmlns:a16="http://schemas.microsoft.com/office/drawing/2014/main" id="{5ABA9AEE-D0C3-40C4-BD42-2286DBA9DF53}"/>
            </a:ext>
          </a:extLst>
        </xdr:cNvPr>
        <xdr:cNvSpPr txBox="1"/>
      </xdr:nvSpPr>
      <xdr:spPr>
        <a:xfrm>
          <a:off x="28576" y="19050"/>
          <a:ext cx="7353299" cy="440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resultatmål</a:t>
          </a:r>
        </a:p>
        <a:p>
          <a:br>
            <a:rPr lang="nb-NO" sz="1200">
              <a:solidFill>
                <a:schemeClr val="dk1"/>
              </a:solidFill>
              <a:effectLst/>
              <a:latin typeface="Variana"/>
              <a:ea typeface="+mn-ea"/>
              <a:cs typeface="+mn-cs"/>
            </a:rPr>
          </a:br>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SpareBank 1 Østlandet sine alternative resultatmål (APM) er utarbeidet i henhold til ESMA sine retningslinjer for APM-er og er nøkkeltall som har til hensikt å gi nyttig tilleggsinformasjon til regnskapet. Disse nøkkeltallene er enten justerte nøkkeltall eller nøkkeltall som ikke er definert under IFRS eller annen lovgivning og er ikke nødvendigvis direkte sammenlignbare med tilsvarende nøkkeltall hos andre selskaper. APM-ene har ikke til hensikt å være et substitutt for regnskapstall som utarbeides etter IFRS og skal heller ikke tillegges mer vekt enn disse regnskapstallene, men har blitt inkludert i den finansielle rapporteringen for å gi en fyldigere beskrivelse av bankens prestasjoner. Videre representerer APM-ene viktige måltall for hvordan ledelsen styrer virksomheten. </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Ikke-finansielle nøkkeltall og finansielle nøkkeltall som er regulert av IFRS eller annen lovgivning er ikke definert som APM-er. SpareBank 1 Østlandets APM-er benyttes både i oversikten over hovedtall og i styrets beretning, samt i regnskapspresentasjoner og prospekter. Alle APM-er vises med tilsvarende sammenligningstall for tidligere perioder.</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Utlåns- og innskuddsmarginer for morbanken beregnes i forhold til daglig gjennomsnitt av utlån til- og innskudd fra kunder. For alle andre hovedtall og APM-er som beregnes ved hjelp av gjennomsnittlige balansestørrelser, så beregnes gjennomsnittlig balansestørrelse som gjennomsnittet av inngående balanse for den aktuelle perioden og utgående balanse for hvert av kvartalene i perioden.</a:t>
          </a:r>
        </a:p>
        <a:p>
          <a:endParaRPr lang="nb-NO" sz="1100"/>
        </a:p>
      </xdr:txBody>
    </xdr:sp>
    <xdr:clientData/>
  </xdr:twoCellAnchor>
  <xdr:oneCellAnchor>
    <xdr:from>
      <xdr:col>4</xdr:col>
      <xdr:colOff>0</xdr:colOff>
      <xdr:row>10</xdr:row>
      <xdr:rowOff>342900</xdr:rowOff>
    </xdr:from>
    <xdr:ext cx="5181600" cy="281744"/>
    <mc:AlternateContent xmlns:mc="http://schemas.openxmlformats.org/markup-compatibility/2006" xmlns:a14="http://schemas.microsoft.com/office/drawing/2010/main">
      <mc:Choice Requires="a14">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 xmlns:m="http://schemas.openxmlformats.org/officeDocument/2006/math">
                  <m:r>
                    <a:rPr lang="nb-NO" sz="900" b="0" i="1">
                      <a:latin typeface="Cambria Math" panose="02040503050406030204" pitchFamily="18" charset="0"/>
                    </a:rPr>
                    <m:t>𝑅𝑒𝑠𝑢𝑙𝑡𝑎𝑡</m:t>
                  </m:r>
                  <m:r>
                    <a:rPr lang="nb-NO" sz="900" b="0" i="1">
                      <a:latin typeface="Cambria Math" panose="02040503050406030204" pitchFamily="18" charset="0"/>
                    </a:rPr>
                    <m:t>  </m:t>
                  </m:r>
                </m:oMath>
              </a14:m>
              <a:r>
                <a:rPr lang="nb-NO" sz="900" i="1">
                  <a:latin typeface="+mn-lt"/>
                </a:rPr>
                <a:t>etter skatt - Renteutgifter på hybridkapital</a:t>
              </a:r>
            </a:p>
            <a:p>
              <a:pPr algn="ctr"/>
              <a:endParaRPr lang="nb-NO" sz="900" i="0">
                <a:latin typeface="+mn-lt"/>
              </a:endParaRPr>
            </a:p>
          </xdr:txBody>
        </xdr:sp>
      </mc:Choice>
      <mc:Fallback xmlns="">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𝑅𝑒𝑠𝑢𝑙𝑡𝑎𝑡  </a:t>
              </a:r>
              <a:r>
                <a:rPr lang="nb-NO" sz="900" i="1">
                  <a:latin typeface="+mn-lt"/>
                </a:rPr>
                <a:t>etter skatt - Renteutgifter på hybridkapital</a:t>
              </a:r>
            </a:p>
            <a:p>
              <a:pPr algn="ctr"/>
              <a:endParaRPr lang="nb-NO" sz="900" i="0">
                <a:latin typeface="+mn-lt"/>
              </a:endParaRPr>
            </a:p>
          </xdr:txBody>
        </xdr:sp>
      </mc:Fallback>
    </mc:AlternateContent>
    <xdr:clientData/>
  </xdr:oneCellAnchor>
  <xdr:oneCellAnchor>
    <xdr:from>
      <xdr:col>4</xdr:col>
      <xdr:colOff>219075</xdr:colOff>
      <xdr:row>77</xdr:row>
      <xdr:rowOff>109537</xdr:rowOff>
    </xdr:from>
    <xdr:ext cx="4692760" cy="422552"/>
    <mc:AlternateContent xmlns:mc="http://schemas.openxmlformats.org/markup-compatibility/2006" xmlns:a14="http://schemas.microsoft.com/office/drawing/2010/main">
      <mc:Choice Requires="a14">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10582275" y="42867262"/>
              <a:ext cx="4692760" cy="422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a:rPr lang="nb-NO" sz="900" b="0" i="1">
                            <a:solidFill>
                              <a:schemeClr val="tx1"/>
                            </a:solidFill>
                            <a:effectLst/>
                            <a:latin typeface="Cambria Math" panose="02040503050406030204" pitchFamily="18" charset="0"/>
                            <a:ea typeface="Cambria Math" panose="02040503050406030204" pitchFamily="18" charset="0"/>
                            <a:cs typeface="+mn-cs"/>
                          </a:rPr>
                          <m:t>𝑀𝑎𝑗𝑜𝑟𝑖𝑡𝑒𝑡𝑒𝑛𝑠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𝑎𝑛𝑑𝑒𝑙</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𝑎𝑣</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𝑘𝑜𝑛𝑠𝑒𝑟𝑛𝑒𝑡𝑠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𝑟𝑒𝑠𝑢𝑙𝑡𝑎𝑡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𝑒𝑡𝑡𝑒𝑟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𝑠𝑘𝑎𝑡𝑡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1100" i="1">
                            <a:solidFill>
                              <a:schemeClr val="tx1"/>
                            </a:solidFill>
                            <a:effectLst/>
                            <a:latin typeface="Cambria Math" panose="02040503050406030204" pitchFamily="18" charset="0"/>
                            <a:ea typeface="+mn-ea"/>
                            <a:cs typeface="+mn-cs"/>
                          </a:rPr>
                          <m:t>×</m:t>
                        </m:r>
                        <m:r>
                          <a:rPr lang="nb-NO" sz="900" b="0" i="1">
                            <a:solidFill>
                              <a:schemeClr val="tx1"/>
                            </a:solidFill>
                            <a:effectLst/>
                            <a:latin typeface="Cambria Math" panose="02040503050406030204" pitchFamily="18" charset="0"/>
                            <a:ea typeface="Cambria Math" panose="02040503050406030204" pitchFamily="18" charset="0"/>
                            <a:cs typeface="+mn-cs"/>
                          </a:rPr>
                          <m:t>𝐺𝑗𝑒𝑛𝑛𝑜𝑚𝑠𝑛𝑖𝑡𝑡𝑙𝑖𝑔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𝑒𝑖𝑒𝑟𝑎𝑛𝑑𝑒𝑙𝑠𝑏𝑟</m:t>
                        </m:r>
                        <m:r>
                          <a:rPr lang="nb-NO" sz="900" b="0" i="1">
                            <a:solidFill>
                              <a:schemeClr val="tx1"/>
                            </a:solidFill>
                            <a:effectLst/>
                            <a:latin typeface="Cambria Math" panose="02040503050406030204" pitchFamily="18" charset="0"/>
                            <a:ea typeface="Cambria Math" panose="02040503050406030204" pitchFamily="18" charset="0"/>
                            <a:cs typeface="+mn-cs"/>
                          </a:rPr>
                          <m:t>ø</m:t>
                        </m:r>
                        <m:r>
                          <a:rPr lang="nb-NO" sz="900" b="0" i="1">
                            <a:solidFill>
                              <a:schemeClr val="tx1"/>
                            </a:solidFill>
                            <a:effectLst/>
                            <a:latin typeface="Cambria Math" panose="02040503050406030204" pitchFamily="18" charset="0"/>
                            <a:ea typeface="Cambria Math" panose="02040503050406030204" pitchFamily="18" charset="0"/>
                            <a:cs typeface="+mn-cs"/>
                          </a:rPr>
                          <m:t>𝑘</m:t>
                        </m:r>
                      </m:num>
                      <m:den>
                        <m:r>
                          <a:rPr lang="nb-NO" sz="900" b="0" i="1">
                            <a:solidFill>
                              <a:schemeClr val="tx1"/>
                            </a:solidFill>
                            <a:effectLst/>
                            <a:latin typeface="Cambria Math" panose="02040503050406030204" pitchFamily="18" charset="0"/>
                            <a:ea typeface="Cambria Math" panose="02040503050406030204" pitchFamily="18" charset="0"/>
                            <a:cs typeface="+mn-cs"/>
                          </a:rPr>
                          <m:t>𝐺𝑗𝑒𝑛𝑛𝑜𝑚𝑠𝑛𝑖𝑡𝑡𝑙𝑖𝑔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𝑎𝑛𝑡𝑎𝑙𝑙</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𝐸𝐾𝐵</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𝑟𝑒𝑔𝑛𝑠𝑘𝑎𝑝𝑠𝑝𝑒𝑟𝑖𝑜𝑑𝑒𝑛</m:t>
                        </m:r>
                      </m:den>
                    </m:f>
                  </m:oMath>
                </m:oMathPara>
              </a14:m>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Choice>
      <mc:Fallback xmlns="">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10582275" y="42867262"/>
              <a:ext cx="4692760" cy="422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𝑀𝑎𝑗𝑜𝑟𝑖𝑡𝑒𝑡𝑒𝑛𝑠 𝑎𝑛𝑑𝑒𝑙 𝑎𝑣 𝑘𝑜𝑛𝑠𝑒𝑟𝑛𝑒𝑡𝑠 𝑟𝑒𝑠𝑢𝑙𝑡𝑎𝑡 𝑒𝑡𝑡𝑒𝑟 𝑠𝑘𝑎𝑡𝑡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𝐺𝑗𝑒𝑛𝑛𝑜𝑚𝑠𝑛𝑖𝑡𝑡𝑙𝑖𝑔 𝑒𝑖𝑒𝑟𝑎𝑛𝑑𝑒𝑙𝑠𝑏𝑟ø𝑘)/(𝐺𝑗𝑒𝑛𝑛𝑜𝑚𝑠𝑛𝑖𝑡𝑡𝑙𝑖𝑔 𝑎𝑛𝑡𝑎𝑙𝑙 𝐸𝐾𝐵 𝑖 𝑟𝑒𝑔𝑛𝑠𝑘𝑎𝑝𝑠𝑝𝑒𝑟𝑖𝑜𝑑𝑒𝑛)</a:t>
              </a:r>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171450</xdr:colOff>
      <xdr:row>79</xdr:row>
      <xdr:rowOff>166687</xdr:rowOff>
    </xdr:from>
    <xdr:ext cx="4774962" cy="258148"/>
    <mc:AlternateContent xmlns:mc="http://schemas.openxmlformats.org/markup-compatibility/2006" xmlns:a14="http://schemas.microsoft.com/office/drawing/2010/main">
      <mc:Choice Requires="a14">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10534650" y="43915012"/>
              <a:ext cx="4774962" cy="258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800" i="1">
                            <a:solidFill>
                              <a:schemeClr val="tx1"/>
                            </a:solidFill>
                            <a:effectLst/>
                            <a:latin typeface="Cambria Math" panose="02040503050406030204" pitchFamily="18" charset="0"/>
                            <a:ea typeface="+mn-ea"/>
                            <a:cs typeface="+mn-cs"/>
                          </a:rPr>
                        </m:ctrlPr>
                      </m:fPr>
                      <m:num>
                        <m:r>
                          <a:rPr lang="nb-NO" sz="800" b="0" i="1">
                            <a:solidFill>
                              <a:schemeClr val="tx1"/>
                            </a:solidFill>
                            <a:effectLst/>
                            <a:latin typeface="Cambria Math" panose="02040503050406030204" pitchFamily="18" charset="0"/>
                            <a:ea typeface="+mn-ea"/>
                            <a:cs typeface="+mn-cs"/>
                          </a:rPr>
                          <m:t>𝑀𝑎𝑗𝑜𝑟𝑖𝑡𝑒𝑡𝑒𝑛𝑠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𝑎𝑛𝑑𝑒𝑙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𝑎𝑣</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𝑘𝑜𝑛𝑠𝑒𝑟𝑛𝑒𝑡𝑠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𝑟𝑒𝑠𝑢𝑙𝑡𝑎𝑡</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𝑒𝑡𝑡𝑒𝑟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𝑠𝑘𝑎𝑡𝑡</m:t>
                        </m:r>
                        <m:r>
                          <a:rPr lang="nb-NO" sz="800" b="0" i="1">
                            <a:solidFill>
                              <a:schemeClr val="tx1"/>
                            </a:solidFill>
                            <a:effectLst/>
                            <a:latin typeface="Cambria Math" panose="02040503050406030204" pitchFamily="18" charset="0"/>
                            <a:ea typeface="+mn-ea"/>
                            <a:cs typeface="+mn-cs"/>
                          </a:rPr>
                          <m:t> </m:t>
                        </m:r>
                        <m:r>
                          <a:rPr lang="nb-NO" sz="105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𝐺𝑗𝑒𝑛𝑛𝑜𝑚𝑠𝑛𝑖𝑡𝑡𝑙𝑖𝑔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𝑒𝑖𝑒𝑟𝑎𝑛𝑑𝑒𝑙𝑠𝑏𝑟</m:t>
                        </m:r>
                        <m:r>
                          <a:rPr lang="nb-NO" sz="800" b="0" i="1">
                            <a:solidFill>
                              <a:schemeClr val="tx1"/>
                            </a:solidFill>
                            <a:effectLst/>
                            <a:latin typeface="Cambria Math" panose="02040503050406030204" pitchFamily="18" charset="0"/>
                            <a:ea typeface="+mn-ea"/>
                            <a:cs typeface="+mn-cs"/>
                          </a:rPr>
                          <m:t>ø</m:t>
                        </m:r>
                        <m:r>
                          <a:rPr lang="nb-NO" sz="800" b="0" i="1">
                            <a:solidFill>
                              <a:schemeClr val="tx1"/>
                            </a:solidFill>
                            <a:effectLst/>
                            <a:latin typeface="Cambria Math" panose="02040503050406030204" pitchFamily="18" charset="0"/>
                            <a:ea typeface="+mn-ea"/>
                            <a:cs typeface="+mn-cs"/>
                          </a:rPr>
                          <m:t>𝑘</m:t>
                        </m:r>
                      </m:num>
                      <m:den>
                        <m:r>
                          <a:rPr lang="nb-NO" sz="800" b="0" i="1">
                            <a:solidFill>
                              <a:schemeClr val="tx1"/>
                            </a:solidFill>
                            <a:effectLst/>
                            <a:latin typeface="Cambria Math" panose="02040503050406030204" pitchFamily="18" charset="0"/>
                            <a:ea typeface="+mn-ea"/>
                            <a:cs typeface="+mn-cs"/>
                          </a:rPr>
                          <m:t>𝐺𝑗𝑒𝑛𝑛𝑜𝑚𝑠𝑛𝑖𝑡𝑡𝑙𝑖𝑔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𝑎𝑛𝑡𝑎𝑙𝑙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𝐸𝐾𝐵</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𝑟𝑒𝑔𝑛𝑠𝑘𝑎𝑝𝑠𝑝𝑒𝑟𝑖𝑜𝑑𝑒𝑛</m:t>
                        </m:r>
                        <m:r>
                          <a:rPr lang="nb-NO" sz="800" b="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𝐴𝑛𝑡𝑎𝑙𝑙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𝐸𝐾𝐵</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𝑢𝑡𝑠𝑡𝑒𝑑𝑡</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𝑒𝑡𝑡𝑒𝑟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𝑟𝑒𝑔𝑛𝑠𝑘𝑎𝑝𝑠𝑝𝑒𝑟𝑖𝑜𝑑𝑒𝑛𝑠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𝑠𝑙𝑢𝑡𝑡</m:t>
                        </m:r>
                      </m:den>
                    </m:f>
                  </m:oMath>
                </m:oMathPara>
              </a14:m>
              <a:endParaRPr lang="nb-NO" sz="800" i="1"/>
            </a:p>
          </xdr:txBody>
        </xdr:sp>
      </mc:Choice>
      <mc:Fallback xmlns="">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10534650" y="43915012"/>
              <a:ext cx="4774962" cy="258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80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mn-ea"/>
                  <a:cs typeface="+mn-cs"/>
                </a:rPr>
                <a:t>𝑀𝑎𝑗𝑜𝑟𝑖𝑡𝑒𝑡𝑒𝑛𝑠 𝑎𝑛𝑑𝑒𝑙 𝑎𝑣 𝑘𝑜𝑛𝑠𝑒𝑟𝑛𝑒𝑡𝑠 𝑟𝑒𝑠𝑢𝑙𝑡𝑎𝑡 𝑒𝑡𝑡𝑒𝑟 𝑠𝑘𝑎𝑡𝑡 </a:t>
              </a:r>
              <a:r>
                <a:rPr lang="nb-NO" sz="105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mn-ea"/>
                  <a:cs typeface="+mn-cs"/>
                </a:rPr>
                <a:t>𝐺𝑗𝑒𝑛𝑛𝑜𝑚𝑠𝑛𝑖𝑡𝑡𝑙𝑖𝑔 𝑒𝑖𝑒𝑟𝑎𝑛𝑑𝑒𝑙𝑠𝑏𝑟ø𝑘)/(𝐺𝑗𝑒𝑛𝑛𝑜𝑚𝑠𝑛𝑖𝑡𝑡𝑙𝑖𝑔 𝑎𝑛𝑡𝑎𝑙𝑙 𝐸𝐾𝐵 𝑖 𝑟𝑒𝑔𝑛𝑠𝑘𝑎𝑝𝑠𝑝𝑒𝑟𝑖𝑜𝑑𝑒𝑛+𝐴𝑛𝑡𝑎𝑙𝑙 𝐸𝐾𝐵 𝑢𝑡𝑠𝑡𝑒𝑑𝑡 𝑒𝑡𝑡𝑒𝑟 𝑟𝑒𝑔𝑛𝑠𝑘𝑎𝑝𝑠𝑝𝑒𝑟𝑖𝑜𝑑𝑒𝑛𝑠 𝑠𝑙𝑢𝑡𝑡)</a:t>
              </a:r>
              <a:endParaRPr lang="nb-NO" sz="800" i="1"/>
            </a:p>
          </xdr:txBody>
        </xdr:sp>
      </mc:Fallback>
    </mc:AlternateContent>
    <xdr:clientData/>
  </xdr:oneCellAnchor>
  <xdr:oneCellAnchor>
    <xdr:from>
      <xdr:col>4</xdr:col>
      <xdr:colOff>0</xdr:colOff>
      <xdr:row>46</xdr:row>
      <xdr:rowOff>104775</xdr:rowOff>
    </xdr:from>
    <xdr:ext cx="5200650" cy="440955"/>
    <mc:AlternateContent xmlns:mc="http://schemas.openxmlformats.org/markup-compatibility/2006" xmlns:a14="http://schemas.microsoft.com/office/drawing/2010/main">
      <mc:Choice Requires="a14">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b="0" i="1">
                                <a:solidFill>
                                  <a:schemeClr val="tx1"/>
                                </a:solidFill>
                                <a:effectLst/>
                                <a:latin typeface="Cambria Math" panose="02040503050406030204" pitchFamily="18" charset="0"/>
                                <a:ea typeface="+mn-ea"/>
                                <a:cs typeface="+mn-cs"/>
                              </a:rPr>
                              <m:t>𝑈𝑡𝑙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𝑓𝑜𝑟𝑝𝑙𝑖𝑘𝑡𝑒𝑙𝑠𝑒𝑟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𝑡𝑟𝑖𝑛𝑛</m:t>
                            </m:r>
                            <m:r>
                              <a:rPr lang="nb-NO" sz="900" b="0" i="1">
                                <a:solidFill>
                                  <a:schemeClr val="tx1"/>
                                </a:solidFill>
                                <a:effectLst/>
                                <a:latin typeface="Cambria Math" panose="02040503050406030204" pitchFamily="18" charset="0"/>
                                <a:ea typeface="+mn-ea"/>
                                <a:cs typeface="+mn-cs"/>
                              </a:rPr>
                              <m:t> 2</m:t>
                            </m:r>
                          </m:e>
                        </m:d>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𝑈𝑡𝑙å𝑛 𝑜𝑔 𝑓𝑜𝑟𝑝𝑙𝑖𝑘𝑡𝑒𝑙𝑠𝑒𝑟 𝑖 𝑡𝑟𝑖𝑛𝑛 2))/(</a:t>
              </a:r>
              <a:r>
                <a:rPr lang="nb-NO" sz="900" i="0">
                  <a:solidFill>
                    <a:schemeClr val="tx1"/>
                  </a:solidFill>
                  <a:effectLst/>
                  <a:latin typeface="Cambria Math" panose="02040503050406030204" pitchFamily="18" charset="0"/>
                  <a:ea typeface="+mn-ea"/>
                  <a:cs typeface="+mn-cs"/>
                </a:rPr>
                <a:t>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0</xdr:colOff>
      <xdr:row>48</xdr:row>
      <xdr:rowOff>95250</xdr:rowOff>
    </xdr:from>
    <xdr:ext cx="5200650" cy="440955"/>
    <mc:AlternateContent xmlns:mc="http://schemas.openxmlformats.org/markup-compatibility/2006" xmlns:a14="http://schemas.microsoft.com/office/drawing/2010/main">
      <mc:Choice Requires="a14">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b="0" i="1">
                                <a:solidFill>
                                  <a:schemeClr val="tx1"/>
                                </a:solidFill>
                                <a:effectLst/>
                                <a:latin typeface="Cambria Math" panose="02040503050406030204" pitchFamily="18" charset="0"/>
                                <a:ea typeface="+mn-ea"/>
                                <a:cs typeface="+mn-cs"/>
                              </a:rPr>
                              <m:t>𝑈𝑡𝑙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𝑓𝑜𝑟𝑝𝑙𝑖𝑘𝑡𝑒𝑙𝑠𝑒𝑟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𝑡𝑟𝑖𝑛𝑛</m:t>
                            </m:r>
                            <m:r>
                              <a:rPr lang="nb-NO" sz="900" b="0" i="1">
                                <a:solidFill>
                                  <a:schemeClr val="tx1"/>
                                </a:solidFill>
                                <a:effectLst/>
                                <a:latin typeface="Cambria Math" panose="02040503050406030204" pitchFamily="18" charset="0"/>
                                <a:ea typeface="+mn-ea"/>
                                <a:cs typeface="+mn-cs"/>
                              </a:rPr>
                              <m:t> 3</m:t>
                            </m:r>
                          </m:e>
                        </m:d>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𝑈𝑡𝑙å𝑛 𝑜𝑔 𝑓𝑜𝑟𝑝𝑙𝑖𝑘𝑡𝑒𝑙𝑠𝑒𝑟 𝑖 𝑡𝑟𝑖𝑛𝑛 3) </a:t>
              </a:r>
              <a:r>
                <a:rPr lang="nb-NO" sz="900" i="0">
                  <a:solidFill>
                    <a:schemeClr val="tx1"/>
                  </a:solidFill>
                  <a:effectLst/>
                  <a:latin typeface="Cambria Math" panose="02040503050406030204" pitchFamily="18" charset="0"/>
                  <a:ea typeface="+mn-ea"/>
                  <a:cs typeface="+mn-cs"/>
                </a:rPr>
                <a:t> )/(𝐵𝑟𝑢𝑡𝑡𝑜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19051</xdr:colOff>
      <xdr:row>81</xdr:row>
      <xdr:rowOff>100011</xdr:rowOff>
    </xdr:from>
    <xdr:ext cx="5143500" cy="233363"/>
    <mc:AlternateContent xmlns:mc="http://schemas.openxmlformats.org/markup-compatibility/2006" xmlns:a14="http://schemas.microsoft.com/office/drawing/2010/main">
      <mc:Choice Requires="a14">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b="0" i="1">
                        <a:solidFill>
                          <a:schemeClr val="tx1"/>
                        </a:solidFill>
                        <a:effectLst/>
                        <a:latin typeface="Cambria Math" panose="02040503050406030204" pitchFamily="18" charset="0"/>
                        <a:ea typeface="+mn-ea"/>
                        <a:cs typeface="+mn-cs"/>
                      </a:rPr>
                      <m:t>𝑆𝑢𝑚</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𝑑𝑟𝑖𝑓𝑡𝑠𝑘𝑜𝑠𝑡𝑛𝑎𝑑𝑒𝑟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𝑅𝑒𝑠𝑡𝑟𝑢𝑘𝑡𝑢𝑟𝑒𝑟𝑖𝑛𝑔𝑠𝑘𝑜𝑠𝑡𝑛𝑎𝑑𝑒𝑟</m:t>
                    </m:r>
                  </m:oMath>
                </m:oMathPara>
              </a14:m>
              <a:endParaRPr lang="nb-NO" sz="900" i="1"/>
            </a:p>
          </xdr:txBody>
        </xdr:sp>
      </mc:Choice>
      <mc:Fallback xmlns="">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𝑆𝑢𝑚 𝑑𝑟𝑖𝑓𝑡𝑠𝑘𝑜𝑠𝑡𝑛𝑎𝑑𝑒𝑟 −𝑅𝑒𝑠𝑡𝑟𝑢𝑘𝑡𝑢𝑟𝑒𝑟𝑖𝑛𝑔𝑠𝑘𝑜𝑠𝑡𝑛𝑎𝑑𝑒𝑟</a:t>
              </a:r>
              <a:endParaRPr lang="nb-NO" sz="900" i="1"/>
            </a:p>
          </xdr:txBody>
        </xdr:sp>
      </mc:Fallback>
    </mc:AlternateContent>
    <xdr:clientData/>
  </xdr:oneCellAnchor>
  <xdr:twoCellAnchor>
    <xdr:from>
      <xdr:col>0</xdr:col>
      <xdr:colOff>28576</xdr:colOff>
      <xdr:row>0</xdr:row>
      <xdr:rowOff>19050</xdr:rowOff>
    </xdr:from>
    <xdr:to>
      <xdr:col>1</xdr:col>
      <xdr:colOff>5143501</xdr:colOff>
      <xdr:row>9</xdr:row>
      <xdr:rowOff>0</xdr:rowOff>
    </xdr:to>
    <xdr:sp macro="" textlink="">
      <xdr:nvSpPr>
        <xdr:cNvPr id="72" name="TekstSylinder 71">
          <a:extLst>
            <a:ext uri="{FF2B5EF4-FFF2-40B4-BE49-F238E27FC236}">
              <a16:creationId xmlns:a16="http://schemas.microsoft.com/office/drawing/2014/main" id="{91EF0001-9533-455F-945E-F9A98DE0EF37}"/>
            </a:ext>
          </a:extLst>
        </xdr:cNvPr>
        <xdr:cNvSpPr txBox="1"/>
      </xdr:nvSpPr>
      <xdr:spPr>
        <a:xfrm>
          <a:off x="28576" y="19050"/>
          <a:ext cx="7315200" cy="452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nb-NO" sz="1800" b="1">
              <a:solidFill>
                <a:srgbClr val="002060"/>
              </a:solidFill>
              <a:effectLst/>
              <a:latin typeface="Variana"/>
              <a:ea typeface="+mn-ea"/>
              <a:cs typeface="+mn-cs"/>
            </a:rPr>
            <a:t>Alternative performance measures</a:t>
          </a: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9525</xdr:colOff>
      <xdr:row>12</xdr:row>
      <xdr:rowOff>0</xdr:rowOff>
    </xdr:from>
    <xdr:ext cx="5200649" cy="876299"/>
    <mc:AlternateContent xmlns:mc="http://schemas.openxmlformats.org/markup-compatibility/2006" xmlns:a14="http://schemas.microsoft.com/office/drawing/2010/main">
      <mc:Choice Requires="a14">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209800" y="6791325"/>
              <a:ext cx="5200649" cy="876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𝑃𝑟𝑜𝑓𝑖𝑡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𝑎𝑓𝑡𝑒𝑟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𝑡𝑎𝑥</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𝐼𝑛𝑡𝑒𝑟𝑒𝑠𝑡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𝑒𝑥𝑝𝑒𝑛𝑠𝑒𝑠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den>
                    </m:f>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209800" y="6791325"/>
              <a:ext cx="5200649" cy="876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((𝑃𝑟𝑜𝑓𝑖𝑡 𝑎𝑓𝑡𝑒𝑟 𝑡𝑎𝑥−𝐼𝑛𝑡𝑒𝑟𝑒𝑠𝑡 𝑒𝑥𝑝𝑒𝑛𝑠𝑒𝑠 𝑜𝑛 ℎ𝑦𝑏𝑟𝑖𝑑 𝑐𝑎𝑝𝑖𝑡𝑎𝑙)×(𝐴𝑐𝑡/𝐴𝑐𝑡) )/(𝐴𝑣𝑒𝑟𝑎𝑔𝑒 𝑒𝑞𝑢𝑖𝑡𝑦−𝐴𝑣𝑒𝑟𝑎𝑔𝑒 ℎ𝑦𝑏𝑟𝑖𝑑 𝑐𝑎𝑝𝑖𝑡𝑎𝑙)</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0</xdr:colOff>
      <xdr:row>14</xdr:row>
      <xdr:rowOff>0</xdr:rowOff>
    </xdr:from>
    <xdr:ext cx="5200649" cy="504825"/>
    <mc:AlternateContent xmlns:mc="http://schemas.openxmlformats.org/markup-compatibility/2006" xmlns:a14="http://schemas.microsoft.com/office/drawing/2010/main">
      <mc:Choice Requires="a14">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200275" y="8686800"/>
              <a:ext cx="5200649"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𝑎𝑓𝑡𝑒𝑟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lgn="ct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200275" y="8686800"/>
              <a:ext cx="5200649"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GB" sz="900" i="0">
                  <a:solidFill>
                    <a:schemeClr val="tx1"/>
                  </a:solidFill>
                  <a:effectLst/>
                  <a:latin typeface="Cambria Math" panose="02040503050406030204" pitchFamily="18" charset="0"/>
                  <a:ea typeface="+mn-ea"/>
                  <a:cs typeface="+mn-cs"/>
                </a:rPr>
                <a:t>𝑂𝑝𝑒𝑟𝑎𝑡𝑖𝑛𝑔 𝑝𝑟𝑜𝑓𝑖𝑡 </a:t>
              </a:r>
              <a:r>
                <a:rPr lang="nb-NO" sz="900" b="0" i="0">
                  <a:solidFill>
                    <a:schemeClr val="tx1"/>
                  </a:solidFill>
                  <a:effectLst/>
                  <a:latin typeface="Cambria Math" panose="02040503050406030204" pitchFamily="18" charset="0"/>
                  <a:ea typeface="+mn-ea"/>
                  <a:cs typeface="+mn-cs"/>
                </a:rPr>
                <a:t>𝑎𝑓𝑡𝑒𝑟</a:t>
              </a:r>
              <a:r>
                <a:rPr lang="en-GB" sz="900" i="0">
                  <a:solidFill>
                    <a:schemeClr val="tx1"/>
                  </a:solidFill>
                  <a:effectLst/>
                  <a:latin typeface="Cambria Math" panose="02040503050406030204" pitchFamily="18" charset="0"/>
                  <a:ea typeface="+mn-ea"/>
                  <a:cs typeface="+mn-cs"/>
                </a:rPr>
                <a:t> 𝑙𝑜𝑠𝑠𝑒𝑠 𝑜𝑛 𝑙𝑜𝑎𝑛𝑠 𝑎𝑛𝑑 𝑔𝑢𝑎𝑟𝑎𝑛𝑡𝑒𝑒𝑠</a:t>
              </a:r>
              <a:endParaRPr lang="nb-NO" sz="900" i="1">
                <a:solidFill>
                  <a:schemeClr val="tx1"/>
                </a:solidFill>
                <a:effectLst/>
                <a:latin typeface="+mn-lt"/>
                <a:ea typeface="+mn-ea"/>
                <a:cs typeface="+mn-cs"/>
              </a:endParaRPr>
            </a:p>
            <a:p>
              <a:pPr algn="ct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0</xdr:colOff>
      <xdr:row>15</xdr:row>
      <xdr:rowOff>485775</xdr:rowOff>
    </xdr:from>
    <xdr:ext cx="5210175" cy="495300"/>
    <mc:AlternateContent xmlns:mc="http://schemas.openxmlformats.org/markup-compatibility/2006" xmlns:a14="http://schemas.microsoft.com/office/drawing/2010/main">
      <mc:Choice Requires="a14">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2200275" y="9667875"/>
              <a:ext cx="521017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𝑇𝑜𝑡𝑎𝑙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𝑐𝑜𝑠𝑡𝑠</m:t>
                        </m:r>
                      </m:num>
                      <m:den>
                        <m:r>
                          <a:rPr lang="en-GB" sz="900" i="1">
                            <a:solidFill>
                              <a:schemeClr val="tx1"/>
                            </a:solidFill>
                            <a:effectLst/>
                            <a:latin typeface="Cambria Math" panose="02040503050406030204" pitchFamily="18" charset="0"/>
                            <a:ea typeface="+mn-ea"/>
                            <a:cs typeface="+mn-cs"/>
                          </a:rPr>
                          <m:t>𝑇𝑜𝑡𝑎𝑙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𝑛𝑒𝑡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den>
                    </m:f>
                  </m:oMath>
                </m:oMathPara>
              </a14:m>
              <a:endParaRPr lang="nb-NO" sz="900" i="1"/>
            </a:p>
          </xdr:txBody>
        </xdr:sp>
      </mc:Choice>
      <mc:Fallback xmlns="">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2200275" y="9667875"/>
              <a:ext cx="521017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𝑇𝑜𝑡𝑎𝑙 𝑜𝑝𝑒𝑟𝑎𝑡𝑖𝑛𝑔 𝑐𝑜𝑠𝑡𝑠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𝑇𝑜𝑡𝑎𝑙 𝑛𝑒𝑡 𝑖𝑛𝑐𝑜𝑚𝑒</a:t>
              </a:r>
              <a:r>
                <a:rPr lang="nb-NO" sz="900" i="0">
                  <a:solidFill>
                    <a:schemeClr val="tx1"/>
                  </a:solidFill>
                  <a:effectLst/>
                  <a:latin typeface="Cambria Math" panose="02040503050406030204" pitchFamily="18" charset="0"/>
                  <a:ea typeface="+mn-ea"/>
                  <a:cs typeface="+mn-cs"/>
                </a:rPr>
                <a:t>)</a:t>
              </a:r>
              <a:endParaRPr lang="nb-NO" sz="900" i="1"/>
            </a:p>
          </xdr:txBody>
        </xdr:sp>
      </mc:Fallback>
    </mc:AlternateContent>
    <xdr:clientData/>
  </xdr:oneCellAnchor>
  <xdr:oneCellAnchor>
    <xdr:from>
      <xdr:col>1</xdr:col>
      <xdr:colOff>1</xdr:colOff>
      <xdr:row>18</xdr:row>
      <xdr:rowOff>1</xdr:rowOff>
    </xdr:from>
    <xdr:ext cx="5191124" cy="476250"/>
    <mc:AlternateContent xmlns:mc="http://schemas.openxmlformats.org/markup-compatibility/2006" xmlns:a14="http://schemas.microsoft.com/office/drawing/2010/main">
      <mc:Choice Requires="a14">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200276" y="10725151"/>
              <a:ext cx="5191124"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i="1">
                  <a:solidFill>
                    <a:schemeClr val="tx1"/>
                  </a:solidFill>
                  <a:effectLst/>
                  <a:latin typeface="+mn-lt"/>
                  <a:ea typeface="+mn-ea"/>
                  <a:cs typeface="+mn-cs"/>
                </a:rPr>
                <a:t> and</a:t>
              </a:r>
              <a:br>
                <a:rPr lang="nb-NO" sz="900" i="1">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200276" y="10725151"/>
              <a:ext cx="5191124"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i="1">
                  <a:solidFill>
                    <a:schemeClr val="tx1"/>
                  </a:solidFill>
                  <a:effectLst/>
                  <a:latin typeface="+mn-lt"/>
                  <a:ea typeface="+mn-ea"/>
                  <a:cs typeface="+mn-cs"/>
                </a:rPr>
                <a:t> and</a:t>
              </a:r>
              <a:br>
                <a:rPr lang="nb-NO" sz="900" i="1">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9525</xdr:colOff>
      <xdr:row>21</xdr:row>
      <xdr:rowOff>9525</xdr:rowOff>
    </xdr:from>
    <xdr:ext cx="5181600" cy="485775"/>
    <mc:AlternateContent xmlns:mc="http://schemas.openxmlformats.org/markup-compatibility/2006" xmlns:a14="http://schemas.microsoft.com/office/drawing/2010/main">
      <mc:Choice Requires="a14">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209800" y="12220575"/>
              <a:ext cx="51816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209800" y="12220575"/>
              <a:ext cx="51816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19050</xdr:colOff>
      <xdr:row>23</xdr:row>
      <xdr:rowOff>19050</xdr:rowOff>
    </xdr:from>
    <xdr:ext cx="5162550" cy="609600"/>
    <mc:AlternateContent xmlns:mc="http://schemas.openxmlformats.org/markup-compatibility/2006" xmlns:a14="http://schemas.microsoft.com/office/drawing/2010/main">
      <mc:Choice Requires="a14">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2219325" y="13220700"/>
              <a:ext cx="516255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2219325" y="13220700"/>
              <a:ext cx="516255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9525</xdr:colOff>
      <xdr:row>25</xdr:row>
      <xdr:rowOff>0</xdr:rowOff>
    </xdr:from>
    <xdr:ext cx="5198801" cy="628650"/>
    <mc:AlternateContent xmlns:mc="http://schemas.openxmlformats.org/markup-compatibility/2006" xmlns:a14="http://schemas.microsoft.com/office/drawing/2010/main">
      <mc:Choice Requires="a14">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09800" y="14439900"/>
              <a:ext cx="5198801"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i="1"/>
            </a:p>
          </xdr:txBody>
        </xdr:sp>
      </mc:Choice>
      <mc:Fallback xmlns="">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09800" y="14439900"/>
              <a:ext cx="5198801"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i="1"/>
            </a:p>
          </xdr:txBody>
        </xdr:sp>
      </mc:Fallback>
    </mc:AlternateContent>
    <xdr:clientData/>
  </xdr:oneCellAnchor>
  <xdr:oneCellAnchor>
    <xdr:from>
      <xdr:col>1</xdr:col>
      <xdr:colOff>38099</xdr:colOff>
      <xdr:row>29</xdr:row>
      <xdr:rowOff>76200</xdr:rowOff>
    </xdr:from>
    <xdr:ext cx="5172075" cy="508361"/>
    <mc:AlternateContent xmlns:mc="http://schemas.openxmlformats.org/markup-compatibility/2006" xmlns:a14="http://schemas.microsoft.com/office/drawing/2010/main">
      <mc:Choice Requires="a14">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2238374" y="16744950"/>
              <a:ext cx="5172075" cy="508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2238374" y="16744950"/>
              <a:ext cx="5172075" cy="508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19050</xdr:colOff>
      <xdr:row>30</xdr:row>
      <xdr:rowOff>485776</xdr:rowOff>
    </xdr:from>
    <xdr:ext cx="5162550" cy="504824"/>
    <mc:AlternateContent xmlns:mc="http://schemas.openxmlformats.org/markup-compatibility/2006" xmlns:a14="http://schemas.microsoft.com/office/drawing/2010/main">
      <mc:Choice Requires="a14">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219325" y="16659226"/>
              <a:ext cx="5162550" cy="504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219325" y="16659226"/>
              <a:ext cx="5162550" cy="504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0</xdr:col>
      <xdr:colOff>2190751</xdr:colOff>
      <xdr:row>33</xdr:row>
      <xdr:rowOff>0</xdr:rowOff>
    </xdr:from>
    <xdr:ext cx="5210174" cy="495300"/>
    <mc:AlternateContent xmlns:mc="http://schemas.openxmlformats.org/markup-compatibility/2006" xmlns:a14="http://schemas.microsoft.com/office/drawing/2010/main">
      <mc:Choice Requires="a14">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2190751" y="17659350"/>
              <a:ext cx="5210174"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2190751" y="17659350"/>
              <a:ext cx="5210174"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9525</xdr:colOff>
      <xdr:row>35</xdr:row>
      <xdr:rowOff>138112</xdr:rowOff>
    </xdr:from>
    <xdr:ext cx="5153025" cy="427489"/>
    <mc:AlternateContent xmlns:mc="http://schemas.openxmlformats.org/markup-compatibility/2006" xmlns:a14="http://schemas.microsoft.com/office/drawing/2010/main">
      <mc:Choice Requires="a14">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209800" y="18626137"/>
              <a:ext cx="5153025" cy="427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i="1">
                <a:solidFill>
                  <a:schemeClr val="tx1"/>
                </a:solidFill>
                <a:effectLst/>
                <a:latin typeface="+mn-lt"/>
                <a:ea typeface="+mn-ea"/>
                <a:cs typeface="+mn-cs"/>
              </a:endParaRPr>
            </a:p>
            <a:p>
              <a:endParaRPr lang="nb-NO" sz="900" i="1"/>
            </a:p>
          </xdr:txBody>
        </xdr:sp>
      </mc:Choice>
      <mc:Fallback xmlns="">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209800" y="18626137"/>
              <a:ext cx="5153025" cy="427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i="1">
                <a:solidFill>
                  <a:schemeClr val="tx1"/>
                </a:solidFill>
                <a:effectLst/>
                <a:latin typeface="+mn-lt"/>
                <a:ea typeface="+mn-ea"/>
                <a:cs typeface="+mn-cs"/>
              </a:endParaRPr>
            </a:p>
            <a:p>
              <a:endParaRPr lang="nb-NO" sz="900" i="1"/>
            </a:p>
          </xdr:txBody>
        </xdr:sp>
      </mc:Fallback>
    </mc:AlternateContent>
    <xdr:clientData/>
  </xdr:oneCellAnchor>
  <xdr:oneCellAnchor>
    <xdr:from>
      <xdr:col>1</xdr:col>
      <xdr:colOff>1304925</xdr:colOff>
      <xdr:row>37</xdr:row>
      <xdr:rowOff>109537</xdr:rowOff>
    </xdr:from>
    <xdr:ext cx="2380973" cy="459549"/>
    <mc:AlternateContent xmlns:mc="http://schemas.openxmlformats.org/markup-compatibility/2006" xmlns:a14="http://schemas.microsoft.com/office/drawing/2010/main">
      <mc:Choice Requires="a14">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19835812"/>
              <a:ext cx="2380973"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19835812"/>
              <a:ext cx="2380973"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308959</xdr:colOff>
      <xdr:row>39</xdr:row>
      <xdr:rowOff>168275</xdr:rowOff>
    </xdr:from>
    <xdr:ext cx="4572983" cy="287579"/>
    <mc:AlternateContent xmlns:mc="http://schemas.openxmlformats.org/markup-compatibility/2006" xmlns:a14="http://schemas.microsoft.com/office/drawing/2010/main">
      <mc:Choice Requires="a14">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1008975"/>
              <a:ext cx="4572983"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i="1"/>
            </a:p>
          </xdr:txBody>
        </xdr:sp>
      </mc:Choice>
      <mc:Fallback xmlns="">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1008975"/>
              <a:ext cx="4572983"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i="1"/>
            </a:p>
          </xdr:txBody>
        </xdr:sp>
      </mc:Fallback>
    </mc:AlternateContent>
    <xdr:clientData/>
  </xdr:oneCellAnchor>
  <xdr:oneCellAnchor>
    <xdr:from>
      <xdr:col>1</xdr:col>
      <xdr:colOff>714375</xdr:colOff>
      <xdr:row>42</xdr:row>
      <xdr:rowOff>100012</xdr:rowOff>
    </xdr:from>
    <xdr:ext cx="3349828" cy="459806"/>
    <mc:AlternateContent xmlns:mc="http://schemas.openxmlformats.org/markup-compatibility/2006" xmlns:a14="http://schemas.microsoft.com/office/drawing/2010/main">
      <mc:Choice Requires="a14">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22798087"/>
              <a:ext cx="3349828"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22798087"/>
              <a:ext cx="3349828"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1362075</xdr:colOff>
      <xdr:row>44</xdr:row>
      <xdr:rowOff>109537</xdr:rowOff>
    </xdr:from>
    <xdr:ext cx="2249205" cy="523028"/>
    <mc:AlternateContent xmlns:mc="http://schemas.openxmlformats.org/markup-compatibility/2006" xmlns:a14="http://schemas.microsoft.com/office/drawing/2010/main">
      <mc:Choice Requires="a14">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23798212"/>
              <a:ext cx="2249205"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𝐿𝑜𝑠𝑠𝑒𝑠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𝑔𝑢𝑎𝑟𝑎𝑛𝑡𝑒𝑒𝑠</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23798212"/>
              <a:ext cx="2249205"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((𝐿𝑜𝑠𝑠𝑒𝑠 𝑜𝑛 𝑙𝑜𝑎𝑛𝑠 𝑎𝑛𝑑 𝑔𝑢𝑎𝑟𝑎𝑛𝑡𝑒𝑒𝑠)×(𝐴𝑐𝑡/𝐴𝑐𝑡) )/(𝐺𝑟𝑜𝑠𝑠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1228725</xdr:colOff>
      <xdr:row>50</xdr:row>
      <xdr:rowOff>109537</xdr:rowOff>
    </xdr:from>
    <xdr:ext cx="2818144" cy="263342"/>
    <mc:AlternateContent xmlns:mc="http://schemas.openxmlformats.org/markup-compatibility/2006" xmlns:a14="http://schemas.microsoft.com/office/drawing/2010/main">
      <mc:Choice Requires="a14">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27760612"/>
              <a:ext cx="2818144"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𝑚𝑜𝑟𝑒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𝑡h𝑎𝑛</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𝑑𝑎𝑦𝑠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p>
          </xdr:txBody>
        </xdr:sp>
      </mc:Choice>
      <mc:Fallback xmlns="">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27760612"/>
              <a:ext cx="2818144"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(𝐺𝑟𝑜𝑠𝑠 𝑑𝑒𝑓𝑎𝑢𝑙𝑡𝑒𝑑 𝑐𝑜𝑚𝑚𝑖𝑡𝑚𝑒𝑛𝑡𝑠 𝑓𝑜𝑟 𝑚𝑜𝑟𝑒 𝑡ℎ𝑎𝑛 90 𝑑𝑎𝑦𝑠)/(𝐺𝑟𝑜𝑠𝑠 𝑙𝑜𝑎𝑛𝑠 𝑡𝑜 𝑐𝑢𝑠𝑡𝑜𝑚𝑒𝑟𝑠)</a:t>
              </a:r>
              <a:endParaRPr lang="nb-NO" sz="900" i="1"/>
            </a:p>
          </xdr:txBody>
        </xdr:sp>
      </mc:Fallback>
    </mc:AlternateContent>
    <xdr:clientData/>
  </xdr:oneCellAnchor>
  <xdr:oneCellAnchor>
    <xdr:from>
      <xdr:col>1</xdr:col>
      <xdr:colOff>1381125</xdr:colOff>
      <xdr:row>52</xdr:row>
      <xdr:rowOff>119062</xdr:rowOff>
    </xdr:from>
    <xdr:ext cx="2335832" cy="435568"/>
    <mc:AlternateContent xmlns:mc="http://schemas.openxmlformats.org/markup-compatibility/2006" xmlns:a14="http://schemas.microsoft.com/office/drawing/2010/main">
      <mc:Choice Requires="a14">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28760737"/>
              <a:ext cx="2335832" cy="4355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28760737"/>
              <a:ext cx="2335832" cy="4355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(𝐺𝑟𝑜𝑠𝑠 𝑑𝑜𝑢𝑏𝑡𝑓𝑢𝑙 𝑐𝑜𝑚𝑚𝑖𝑡𝑚𝑒𝑛𝑡𝑠 𝑛𝑜𝑡 𝑖𝑛 𝑑𝑒𝑓𝑎𝑢𝑙𝑡)/(𝐺𝑟𝑜𝑠𝑠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1200150</xdr:colOff>
      <xdr:row>54</xdr:row>
      <xdr:rowOff>138112</xdr:rowOff>
    </xdr:from>
    <xdr:ext cx="3068789" cy="263342"/>
    <mc:AlternateContent xmlns:mc="http://schemas.openxmlformats.org/markup-compatibility/2006" xmlns:a14="http://schemas.microsoft.com/office/drawing/2010/main">
      <mc:Choice Requires="a14">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29770387"/>
              <a:ext cx="3068789"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p>
          </xdr:txBody>
        </xdr:sp>
      </mc:Choice>
      <mc:Fallback xmlns="">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29770387"/>
              <a:ext cx="3068789"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𝑑𝑒𝑓𝑎𝑢𝑙𝑡𝑒𝑑 𝑐𝑜𝑚𝑚𝑖𝑡𝑚𝑒𝑛𝑡𝑠+𝑁𝑒𝑡 𝑑𝑜𝑢𝑏𝑡𝑓𝑢𝑙 𝑐𝑜𝑚𝑚𝑖𝑡𝑚𝑒𝑛𝑡𝑠)/(𝐺𝑟𝑜𝑠𝑠 𝑙𝑜𝑎𝑛𝑠 𝑡𝑜 𝑐𝑢𝑠𝑡𝑜𝑚𝑒𝑟𝑠)</a:t>
              </a:r>
              <a:endParaRPr lang="nb-NO" sz="900" i="1"/>
            </a:p>
          </xdr:txBody>
        </xdr:sp>
      </mc:Fallback>
    </mc:AlternateContent>
    <xdr:clientData/>
  </xdr:oneCellAnchor>
  <xdr:oneCellAnchor>
    <xdr:from>
      <xdr:col>1</xdr:col>
      <xdr:colOff>1247775</xdr:colOff>
      <xdr:row>56</xdr:row>
      <xdr:rowOff>109537</xdr:rowOff>
    </xdr:from>
    <xdr:ext cx="2818144" cy="287579"/>
    <mc:AlternateContent xmlns:mc="http://schemas.openxmlformats.org/markup-compatibility/2006" xmlns:a14="http://schemas.microsoft.com/office/drawing/2010/main">
      <mc:Choice Requires="a14">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30732412"/>
              <a:ext cx="2818144"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𝑚𝑜𝑟𝑒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𝑡h𝑎𝑛</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𝑑𝑎𝑦𝑠</m:t>
                        </m:r>
                      </m:den>
                    </m:f>
                  </m:oMath>
                </m:oMathPara>
              </a14:m>
              <a:endParaRPr lang="nb-NO" sz="900" i="1"/>
            </a:p>
          </xdr:txBody>
        </xdr:sp>
      </mc:Choice>
      <mc:Fallback xmlns="">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30732412"/>
              <a:ext cx="2818144"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𝑐𝑜𝑚𝑚𝑖𝑡𝑚𝑒𝑛𝑡𝑠)/(𝐺𝑟𝑜𝑠𝑠 𝑑𝑒𝑓𝑎𝑢𝑙𝑡𝑒𝑑 𝑐𝑜𝑚𝑚𝑖𝑡𝑚𝑒𝑛𝑡𝑠 𝑓𝑜𝑟 𝑚𝑜𝑟𝑒 𝑡ℎ𝑎𝑛 90 𝑑𝑎𝑦𝑠)</a:t>
              </a:r>
              <a:endParaRPr lang="nb-NO" sz="900" i="1"/>
            </a:p>
          </xdr:txBody>
        </xdr:sp>
      </mc:Fallback>
    </mc:AlternateContent>
    <xdr:clientData/>
  </xdr:oneCellAnchor>
  <xdr:oneCellAnchor>
    <xdr:from>
      <xdr:col>1</xdr:col>
      <xdr:colOff>1238250</xdr:colOff>
      <xdr:row>58</xdr:row>
      <xdr:rowOff>119062</xdr:rowOff>
    </xdr:from>
    <xdr:ext cx="2634439" cy="287579"/>
    <mc:AlternateContent xmlns:mc="http://schemas.openxmlformats.org/markup-compatibility/2006" xmlns:a14="http://schemas.microsoft.com/office/drawing/2010/main">
      <mc:Choice Requires="a14">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31732537"/>
              <a:ext cx="2634439"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m:t>
                        </m:r>
                      </m:den>
                    </m:f>
                  </m:oMath>
                </m:oMathPara>
              </a14:m>
              <a:endParaRPr lang="nb-NO" sz="900" i="1"/>
            </a:p>
          </xdr:txBody>
        </xdr:sp>
      </mc:Choice>
      <mc:Fallback xmlns="">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31732537"/>
              <a:ext cx="2634439"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𝑐𝑜𝑚𝑚𝑖𝑡𝑚𝑒𝑛𝑡𝑠)/(𝐺𝑟𝑜𝑠𝑠 𝑑𝑜𝑢𝑏𝑡𝑓𝑢𝑙 𝑐𝑜𝑚𝑚𝑖𝑡𝑚𝑒𝑛𝑡𝑠 𝑛𝑜𝑡 𝑖𝑛 𝑑𝑒𝑓𝑎𝑢𝑙𝑡)</a:t>
              </a:r>
              <a:endParaRPr lang="nb-NO" sz="900" i="1"/>
            </a:p>
          </xdr:txBody>
        </xdr:sp>
      </mc:Fallback>
    </mc:AlternateContent>
    <xdr:clientData/>
  </xdr:oneCellAnchor>
  <xdr:oneCellAnchor>
    <xdr:from>
      <xdr:col>1</xdr:col>
      <xdr:colOff>2124075</xdr:colOff>
      <xdr:row>60</xdr:row>
      <xdr:rowOff>128587</xdr:rowOff>
    </xdr:from>
    <xdr:ext cx="1084977" cy="263021"/>
    <mc:AlternateContent xmlns:mc="http://schemas.openxmlformats.org/markup-compatibility/2006" xmlns:a14="http://schemas.microsoft.com/office/drawing/2010/main">
      <mc:Choice Requires="a14">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32732662"/>
              <a:ext cx="108497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den>
                    </m:f>
                  </m:oMath>
                </m:oMathPara>
              </a14:m>
              <a:endParaRPr lang="nb-NO" sz="900" i="1"/>
            </a:p>
          </xdr:txBody>
        </xdr:sp>
      </mc:Choice>
      <mc:Fallback xmlns="">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32732662"/>
              <a:ext cx="108497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)/(𝑇𝑜𝑡𝑎𝑙 𝑎𝑠𝑠𝑒𝑡𝑠)</a:t>
              </a:r>
              <a:endParaRPr lang="nb-NO" sz="900" i="1"/>
            </a:p>
          </xdr:txBody>
        </xdr:sp>
      </mc:Fallback>
    </mc:AlternateContent>
    <xdr:clientData/>
  </xdr:oneCellAnchor>
  <xdr:oneCellAnchor>
    <xdr:from>
      <xdr:col>1</xdr:col>
      <xdr:colOff>390525</xdr:colOff>
      <xdr:row>63</xdr:row>
      <xdr:rowOff>157162</xdr:rowOff>
    </xdr:from>
    <xdr:ext cx="3677225" cy="292516"/>
    <mc:AlternateContent xmlns:mc="http://schemas.openxmlformats.org/markup-compatibility/2006" xmlns:a14="http://schemas.microsoft.com/office/drawing/2010/main">
      <mc:Choice Requires="a14">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a:t>
              </a:r>
              <a:r>
                <a:rPr lang="nb-NO" sz="900" i="0">
                  <a:solidFill>
                    <a:schemeClr val="tx1"/>
                  </a:solidFill>
                  <a:effectLst/>
                  <a:latin typeface="Cambria Math" panose="02040503050406030204" pitchFamily="18" charset="0"/>
                  <a:ea typeface="+mn-ea"/>
                  <a:cs typeface="+mn-cs"/>
                </a:rPr>
                <a:t>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65</xdr:row>
      <xdr:rowOff>138112</xdr:rowOff>
    </xdr:from>
    <xdr:ext cx="1335430" cy="547329"/>
    <mc:AlternateContent xmlns:mc="http://schemas.openxmlformats.org/markup-compatibility/2006" xmlns:a14="http://schemas.microsoft.com/office/drawing/2010/main">
      <mc:Choice Requires="a14">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35466337"/>
              <a:ext cx="1335430"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𝐸𝑎𝑟𝑛𝑖𝑛𝑔𝑠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35466337"/>
              <a:ext cx="1335430"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)/(𝐸𝑎𝑟𝑛𝑖𝑛𝑔𝑠 𝑝𝑒𝑟 𝐸𝐶 ×(𝐴𝑐𝑡/𝐴𝑐𝑡))</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1981200</xdr:colOff>
      <xdr:row>67</xdr:row>
      <xdr:rowOff>185737</xdr:rowOff>
    </xdr:from>
    <xdr:ext cx="1054776" cy="459293"/>
    <mc:AlternateContent xmlns:mc="http://schemas.openxmlformats.org/markup-compatibility/2006" xmlns:a14="http://schemas.microsoft.com/office/drawing/2010/main">
      <mc:Choice Requires="a14">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36752212"/>
              <a:ext cx="105477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a:rPr lang="nb-NO" sz="900" i="1">
                            <a:solidFill>
                              <a:schemeClr val="tx1"/>
                            </a:solidFill>
                            <a:effectLst/>
                            <a:latin typeface="Cambria Math" panose="02040503050406030204" pitchFamily="18" charset="0"/>
                            <a:ea typeface="+mn-ea"/>
                            <a:cs typeface="+mn-cs"/>
                          </a:rPr>
                          <m:t>𝐵𝑜𝑜𝑘</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36752212"/>
              <a:ext cx="105477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𝐸𝐶)/(𝐵𝑜𝑜𝑘 𝑒𝑞𝑢𝑖𝑡𝑦 𝑝𝑒𝑟 𝐸𝐶)</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1314450</xdr:colOff>
      <xdr:row>69</xdr:row>
      <xdr:rowOff>119062</xdr:rowOff>
    </xdr:from>
    <xdr:ext cx="2394182" cy="459485"/>
    <mc:AlternateContent xmlns:mc="http://schemas.openxmlformats.org/markup-compatibility/2006" xmlns:a14="http://schemas.microsoft.com/office/drawing/2010/main">
      <mc:Choice Requires="a14">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37923787"/>
              <a:ext cx="2394182" cy="459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𝑎𝑚𝑜𝑢𝑛𝑡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num>
                      <m:den>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𝑚𝑎𝑟𝑘𝑒𝑡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𝑣𝑎𝑙𝑢𝑒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𝑒𝑛𝑐𝑢𝑚𝑏𝑟𝑎𝑛𝑐𝑒</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37923787"/>
              <a:ext cx="2394182" cy="459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(𝐴𝑣𝑒𝑟𝑎𝑔𝑒 𝑎𝑚𝑜𝑢𝑛𝑡 𝑜𝑛 𝑙𝑜𝑎𝑛𝑠 𝑡𝑜 𝑐𝑢𝑠𝑡𝑜𝑚𝑒𝑟𝑠)/(𝐴𝑣𝑒𝑟𝑎𝑔𝑒 𝑚𝑎𝑟𝑘𝑒𝑡 𝑣𝑎𝑙𝑢𝑒 𝑜𝑓 𝑎𝑠𝑠𝑒𝑡 𝑒𝑛𝑐𝑢𝑚𝑏𝑟𝑎𝑛𝑐𝑒)</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466725</xdr:colOff>
      <xdr:row>71</xdr:row>
      <xdr:rowOff>90487</xdr:rowOff>
    </xdr:from>
    <xdr:ext cx="4180696" cy="281744"/>
    <mc:AlternateContent xmlns:mc="http://schemas.openxmlformats.org/markup-compatibility/2006" xmlns:a14="http://schemas.microsoft.com/office/drawing/2010/main">
      <mc:Choice Requires="a14">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73</xdr:row>
      <xdr:rowOff>90487</xdr:rowOff>
    </xdr:from>
    <xdr:ext cx="2533835" cy="464743"/>
    <mc:AlternateContent xmlns:mc="http://schemas.openxmlformats.org/markup-compatibility/2006" xmlns:a14="http://schemas.microsoft.com/office/drawing/2010/main">
      <mc:Choice Requires="a14">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39876412"/>
              <a:ext cx="2533835"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a:rPr lang="nb-NO" sz="900" i="1">
                            <a:solidFill>
                              <a:schemeClr val="tx1"/>
                            </a:solidFill>
                            <a:effectLst/>
                            <a:latin typeface="Cambria Math" panose="02040503050406030204" pitchFamily="18" charset="0"/>
                            <a:ea typeface="+mn-ea"/>
                            <a:cs typeface="+mn-cs"/>
                          </a:rPr>
                          <m:t>𝑁𝑢𝑚𝑏𝑒𝑟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𝑓𝑎𝑟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𝑡h𝑖𝑠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den>
                    </m:f>
                  </m:oMath>
                </m:oMathPara>
              </a14:m>
              <a:endParaRPr lang="nb-NO" sz="900" i="1">
                <a:solidFill>
                  <a:schemeClr val="tx1"/>
                </a:solidFill>
                <a:effectLst/>
                <a:latin typeface="+mn-lt"/>
                <a:ea typeface="+mn-ea"/>
                <a:cs typeface="+mn-cs"/>
              </a:endParaRPr>
            </a:p>
            <a:p>
              <a:endParaRPr lang="nb-NO" sz="1100"/>
            </a:p>
          </xdr:txBody>
        </xdr:sp>
      </mc:Choice>
      <mc:Fallback xmlns="">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39876412"/>
              <a:ext cx="2533835"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366))/(𝑁𝑢𝑚𝑏𝑒𝑟 𝑜𝑓 𝑑𝑎𝑦𝑠 𝑠𝑜 𝑓𝑎𝑟 𝑡ℎ𝑖𝑠 𝑦𝑒𝑎𝑟)</a:t>
              </a:r>
              <a:endParaRPr lang="nb-NO" sz="900" i="1">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75</xdr:row>
      <xdr:rowOff>195262</xdr:rowOff>
    </xdr:from>
    <xdr:ext cx="2513124" cy="140872"/>
    <mc:AlternateContent xmlns:mc="http://schemas.openxmlformats.org/markup-compatibility/2006" xmlns:a14="http://schemas.microsoft.com/office/drawing/2010/main">
      <mc:Choice Requires="a14">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40971787"/>
              <a:ext cx="2513124"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𝐼𝑑𝑒𝑛𝑡𝑖𝑓𝑖𝑒𝑑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𝑐𝑜𝑠𝑡𝑠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𝑐𝑜𝑛𝑠𝑖𝑑𝑒𝑟𝑒𝑑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𝑟𝑒𝑐𝑢𝑟𝑟𝑖𝑛𝑔</m:t>
                    </m:r>
                  </m:oMath>
                </m:oMathPara>
              </a14:m>
              <a:endParaRPr lang="nb-NO" sz="900" i="1"/>
            </a:p>
          </xdr:txBody>
        </xdr:sp>
      </mc:Choice>
      <mc:Fallback xmlns="">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40971787"/>
              <a:ext cx="2513124"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𝐼𝑑𝑒𝑛𝑡𝑖𝑓𝑖𝑒𝑑 𝑐𝑜𝑠𝑡𝑠 𝑐𝑜𝑛𝑠𝑖𝑑𝑒𝑟𝑒𝑑 𝑡𝑜 𝑏𝑒 𝑛𝑜𝑛 𝑟𝑒𝑐𝑢𝑟𝑟𝑖𝑛𝑔</a:t>
              </a:r>
              <a:endParaRPr lang="nb-NO" sz="900" i="1"/>
            </a:p>
          </xdr:txBody>
        </xdr:sp>
      </mc:Fallback>
    </mc:AlternateContent>
    <xdr:clientData/>
  </xdr:oneCellAnchor>
  <xdr:oneCellAnchor>
    <xdr:from>
      <xdr:col>1</xdr:col>
      <xdr:colOff>19050</xdr:colOff>
      <xdr:row>10</xdr:row>
      <xdr:rowOff>0</xdr:rowOff>
    </xdr:from>
    <xdr:ext cx="5200650" cy="876300"/>
    <mc:AlternateContent xmlns:mc="http://schemas.openxmlformats.org/markup-compatibility/2006" xmlns:a14="http://schemas.microsoft.com/office/drawing/2010/main">
      <mc:Choice Requires="a14">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2219325" y="4953000"/>
              <a:ext cx="5200650" cy="87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i="1">
                  <a:latin typeface="+mj-lt"/>
                </a:rPr>
                <a:t>after tax - Interest expenses on hybrid</a:t>
              </a:r>
              <a:r>
                <a:rPr lang="nb-NO" sz="900" i="1" baseline="0">
                  <a:latin typeface="+mj-lt"/>
                </a:rPr>
                <a:t> capital</a:t>
              </a:r>
              <a:endParaRPr lang="nb-NO" sz="900" i="1">
                <a:latin typeface="+mj-lt"/>
              </a:endParaRPr>
            </a:p>
          </xdr:txBody>
        </xdr:sp>
      </mc:Choice>
      <mc:Fallback xmlns="">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2219325" y="4953000"/>
              <a:ext cx="5200650" cy="87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i="1">
                  <a:latin typeface="+mj-lt"/>
                </a:rPr>
                <a:t>after tax - Interest expenses on hybrid</a:t>
              </a:r>
              <a:r>
                <a:rPr lang="nb-NO" sz="900" i="1" baseline="0">
                  <a:latin typeface="+mj-lt"/>
                </a:rPr>
                <a:t> capital</a:t>
              </a:r>
              <a:endParaRPr lang="nb-NO" sz="900" i="1">
                <a:latin typeface="+mj-lt"/>
              </a:endParaRPr>
            </a:p>
          </xdr:txBody>
        </xdr:sp>
      </mc:Fallback>
    </mc:AlternateContent>
    <xdr:clientData/>
  </xdr:oneCellAnchor>
  <xdr:oneCellAnchor>
    <xdr:from>
      <xdr:col>1</xdr:col>
      <xdr:colOff>933450</xdr:colOff>
      <xdr:row>77</xdr:row>
      <xdr:rowOff>90487</xdr:rowOff>
    </xdr:from>
    <xdr:ext cx="3854197" cy="437043"/>
    <mc:AlternateContent xmlns:mc="http://schemas.openxmlformats.org/markup-compatibility/2006" xmlns:a14="http://schemas.microsoft.com/office/drawing/2010/main">
      <mc:Choice Requires="a14">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41857612"/>
              <a:ext cx="3854197"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a:rPr lang="nb-NO" sz="900" b="0" i="1">
                            <a:solidFill>
                              <a:schemeClr val="tx1"/>
                            </a:solidFill>
                            <a:effectLst/>
                            <a:latin typeface="Cambria Math" panose="02040503050406030204" pitchFamily="18" charset="0"/>
                            <a:ea typeface="Cambria Math" panose="02040503050406030204" pitchFamily="18" charset="0"/>
                            <a:cs typeface="+mn-cs"/>
                          </a:rPr>
                          <m:t>𝑀𝑎𝑗𝑜𝑟𝑖𝑡𝑦</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𝑖𝑛𝑡𝑒𝑟𝑒𝑠𝑡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𝑜𝑓</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𝑡h𝑒</m:t>
                        </m:r>
                        <m:r>
                          <a:rPr lang="nb-NO" sz="900" b="0" i="1">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a:rPr lang="nb-NO" sz="900" b="0" i="1">
                                <a:solidFill>
                                  <a:schemeClr val="tx1"/>
                                </a:solidFill>
                                <a:effectLst/>
                                <a:latin typeface="Cambria Math" panose="02040503050406030204" pitchFamily="18" charset="0"/>
                                <a:ea typeface="Cambria Math" panose="02040503050406030204" pitchFamily="18" charset="0"/>
                                <a:cs typeface="+mn-cs"/>
                              </a:rPr>
                              <m:t>𝐺𝑟𝑜𝑢𝑝</m:t>
                            </m:r>
                          </m:e>
                          <m:sup>
                            <m:r>
                              <a:rPr lang="nb-NO" sz="900" b="0" i="1">
                                <a:solidFill>
                                  <a:schemeClr val="tx1"/>
                                </a:solidFill>
                                <a:effectLst/>
                                <a:latin typeface="Cambria Math" panose="02040503050406030204" pitchFamily="18" charset="0"/>
                                <a:ea typeface="Cambria Math" panose="02040503050406030204" pitchFamily="18" charset="0"/>
                                <a:cs typeface="+mn-cs"/>
                              </a:rPr>
                              <m:t>′</m:t>
                            </m:r>
                          </m:sup>
                        </m:sSup>
                        <m:r>
                          <a:rPr lang="nb-NO" sz="900" b="0" i="1">
                            <a:solidFill>
                              <a:schemeClr val="tx1"/>
                            </a:solidFill>
                            <a:effectLst/>
                            <a:latin typeface="Cambria Math" panose="02040503050406030204" pitchFamily="18" charset="0"/>
                            <a:ea typeface="Cambria Math" panose="02040503050406030204" pitchFamily="18" charset="0"/>
                            <a:cs typeface="+mn-cs"/>
                          </a:rPr>
                          <m:t>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𝑝𝑟𝑜𝑓𝑖𝑡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𝑎𝑓𝑡𝑒𝑟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𝑡𝑎𝑥</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1100" i="1">
                            <a:solidFill>
                              <a:schemeClr val="tx1"/>
                            </a:solidFill>
                            <a:effectLst/>
                            <a:latin typeface="Cambria Math" panose="02040503050406030204" pitchFamily="18" charset="0"/>
                            <a:ea typeface="+mn-ea"/>
                            <a:cs typeface="+mn-cs"/>
                          </a:rPr>
                          <m:t>×</m:t>
                        </m:r>
                        <m:r>
                          <a:rPr lang="nb-NO" sz="1100" b="0" i="1">
                            <a:solidFill>
                              <a:schemeClr val="tx1"/>
                            </a:solidFill>
                            <a:effectLst/>
                            <a:latin typeface="Cambria Math" panose="02040503050406030204" pitchFamily="18" charset="0"/>
                            <a:ea typeface="+mn-ea"/>
                            <a:cs typeface="+mn-cs"/>
                          </a:rPr>
                          <m:t>𝐴𝑣𝑒𝑟𝑎𝑔𝑒</m:t>
                        </m:r>
                        <m:r>
                          <a:rPr lang="nb-NO" sz="11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𝐸𝐶𝐶</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𝑟𝑎𝑡𝑖𝑜</m:t>
                        </m:r>
                      </m:num>
                      <m:den>
                        <m:r>
                          <a:rPr lang="nb-NO" sz="900" b="0" i="1">
                            <a:solidFill>
                              <a:schemeClr val="tx1"/>
                            </a:solidFill>
                            <a:effectLst/>
                            <a:latin typeface="Cambria Math" panose="02040503050406030204" pitchFamily="18" charset="0"/>
                            <a:ea typeface="Cambria Math" panose="02040503050406030204" pitchFamily="18" charset="0"/>
                            <a:cs typeface="+mn-cs"/>
                          </a:rPr>
                          <m:t>𝐴𝑣𝑒𝑟𝑎𝑔𝑒</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𝑛𝑢𝑚𝑏𝑒𝑟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𝑜𝑓</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𝐸𝐶𝐶</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𝑡h𝑒</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𝑎𝑐𝑐𝑜𝑢𝑛𝑡𝑖𝑛𝑔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𝑝𝑒𝑟𝑖𝑜𝑑</m:t>
                        </m:r>
                      </m:den>
                    </m:f>
                  </m:oMath>
                </m:oMathPara>
              </a14:m>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Choice>
      <mc:Fallback xmlns="">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41857612"/>
              <a:ext cx="3854197"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𝑀𝑎𝑗𝑜𝑟𝑖𝑡𝑦 𝑖𝑛𝑡𝑒𝑟𝑒𝑠𝑡 𝑜𝑓 𝑡ℎ𝑒 〖𝐺𝑟𝑜𝑢𝑝〗^′ 𝑠 𝑝𝑟𝑜𝑓𝑖𝑡 𝑎𝑓𝑡𝑒𝑟 𝑡𝑎𝑥 </a:t>
              </a:r>
              <a:r>
                <a:rPr lang="nb-NO" sz="1100" i="0">
                  <a:solidFill>
                    <a:schemeClr val="tx1"/>
                  </a:solidFill>
                  <a:effectLst/>
                  <a:latin typeface="Cambria Math" panose="02040503050406030204" pitchFamily="18" charset="0"/>
                  <a:ea typeface="+mn-ea"/>
                  <a:cs typeface="+mn-cs"/>
                </a:rPr>
                <a:t>×</a:t>
              </a:r>
              <a:r>
                <a:rPr lang="nb-NO" sz="1100" b="0" i="0">
                  <a:solidFill>
                    <a:schemeClr val="tx1"/>
                  </a:solidFill>
                  <a:effectLst/>
                  <a:latin typeface="Cambria Math" panose="02040503050406030204" pitchFamily="18" charset="0"/>
                  <a:ea typeface="+mn-ea"/>
                  <a:cs typeface="+mn-cs"/>
                </a:rPr>
                <a:t>𝐴𝑣𝑒𝑟𝑎𝑔𝑒 </a:t>
              </a:r>
              <a:r>
                <a:rPr lang="nb-NO" sz="900" b="0" i="0">
                  <a:solidFill>
                    <a:schemeClr val="tx1"/>
                  </a:solidFill>
                  <a:effectLst/>
                  <a:latin typeface="Cambria Math" panose="02040503050406030204" pitchFamily="18" charset="0"/>
                  <a:ea typeface="Cambria Math" panose="02040503050406030204" pitchFamily="18" charset="0"/>
                  <a:cs typeface="+mn-cs"/>
                </a:rPr>
                <a:t>𝐸𝐶𝐶 𝑟𝑎𝑡𝑖𝑜)/(𝐴𝑣𝑒𝑟𝑎𝑔𝑒 𝑛𝑢𝑚𝑏𝑒𝑟 𝑜𝑓  𝐸𝐶𝐶  𝑖 𝑡ℎ𝑒 𝑎𝑐𝑐𝑜𝑢𝑛𝑡𝑖𝑛𝑔 𝑝𝑒𝑟𝑖𝑜𝑑)</a:t>
              </a:r>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219075</xdr:colOff>
      <xdr:row>79</xdr:row>
      <xdr:rowOff>128587</xdr:rowOff>
    </xdr:from>
    <xdr:ext cx="4807278" cy="260008"/>
    <mc:AlternateContent xmlns:mc="http://schemas.openxmlformats.org/markup-compatibility/2006" xmlns:a14="http://schemas.microsoft.com/office/drawing/2010/main">
      <mc:Choice Requires="a14">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419350" y="42886312"/>
              <a:ext cx="4807278" cy="260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800" i="1">
                            <a:solidFill>
                              <a:schemeClr val="tx1"/>
                            </a:solidFill>
                            <a:effectLst/>
                            <a:latin typeface="Cambria Math" panose="02040503050406030204" pitchFamily="18" charset="0"/>
                            <a:ea typeface="+mn-ea"/>
                            <a:cs typeface="+mn-cs"/>
                          </a:rPr>
                        </m:ctrlPr>
                      </m:fPr>
                      <m:num>
                        <m:r>
                          <a:rPr lang="nb-NO" sz="800" b="0" i="1">
                            <a:solidFill>
                              <a:schemeClr val="tx1"/>
                            </a:solidFill>
                            <a:effectLst/>
                            <a:latin typeface="Cambria Math" panose="02040503050406030204" pitchFamily="18" charset="0"/>
                            <a:ea typeface="Cambria Math" panose="02040503050406030204" pitchFamily="18" charset="0"/>
                            <a:cs typeface="+mn-cs"/>
                          </a:rPr>
                          <m:t>𝑀𝑎𝑗𝑜𝑟𝑖𝑡𝑦</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𝑖𝑛𝑡𝑒𝑟𝑒𝑠𝑡</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𝑜𝑓</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𝑡h𝑒</m:t>
                        </m:r>
                        <m:r>
                          <a:rPr lang="nb-NO" sz="800" b="0" i="1">
                            <a:solidFill>
                              <a:schemeClr val="tx1"/>
                            </a:solidFill>
                            <a:effectLst/>
                            <a:latin typeface="Cambria Math" panose="02040503050406030204" pitchFamily="18" charset="0"/>
                            <a:ea typeface="Cambria Math" panose="02040503050406030204" pitchFamily="18" charset="0"/>
                            <a:cs typeface="+mn-cs"/>
                          </a:rPr>
                          <m:t> </m:t>
                        </m:r>
                        <m:sSup>
                          <m:sSupPr>
                            <m:ctrlPr>
                              <a:rPr lang="nb-NO" sz="800" b="0" i="1">
                                <a:solidFill>
                                  <a:schemeClr val="tx1"/>
                                </a:solidFill>
                                <a:effectLst/>
                                <a:latin typeface="Cambria Math" panose="02040503050406030204" pitchFamily="18" charset="0"/>
                                <a:ea typeface="Cambria Math" panose="02040503050406030204" pitchFamily="18" charset="0"/>
                                <a:cs typeface="+mn-cs"/>
                              </a:rPr>
                            </m:ctrlPr>
                          </m:sSupPr>
                          <m:e>
                            <m:r>
                              <a:rPr lang="nb-NO" sz="800" b="0" i="1">
                                <a:solidFill>
                                  <a:schemeClr val="tx1"/>
                                </a:solidFill>
                                <a:effectLst/>
                                <a:latin typeface="Cambria Math" panose="02040503050406030204" pitchFamily="18" charset="0"/>
                                <a:ea typeface="Cambria Math" panose="02040503050406030204" pitchFamily="18" charset="0"/>
                                <a:cs typeface="+mn-cs"/>
                              </a:rPr>
                              <m:t>𝐺𝑟𝑜𝑢𝑝</m:t>
                            </m:r>
                          </m:e>
                          <m:sup>
                            <m:r>
                              <a:rPr lang="nb-NO" sz="800" b="0" i="1">
                                <a:solidFill>
                                  <a:schemeClr val="tx1"/>
                                </a:solidFill>
                                <a:effectLst/>
                                <a:latin typeface="Cambria Math" panose="02040503050406030204" pitchFamily="18" charset="0"/>
                                <a:ea typeface="Cambria Math" panose="02040503050406030204" pitchFamily="18" charset="0"/>
                                <a:cs typeface="+mn-cs"/>
                              </a:rPr>
                              <m:t>′</m:t>
                            </m:r>
                          </m:sup>
                        </m:sSup>
                        <m:r>
                          <a:rPr lang="nb-NO" sz="800" b="0" i="1">
                            <a:solidFill>
                              <a:schemeClr val="tx1"/>
                            </a:solidFill>
                            <a:effectLst/>
                            <a:latin typeface="Cambria Math" panose="02040503050406030204" pitchFamily="18" charset="0"/>
                            <a:ea typeface="Cambria Math" panose="02040503050406030204" pitchFamily="18" charset="0"/>
                            <a:cs typeface="+mn-cs"/>
                          </a:rPr>
                          <m:t>𝑠</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𝑝𝑟𝑜𝑓𝑖𝑡</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𝑎𝑓𝑡𝑒𝑟</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𝑡𝑎𝑥</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𝐴𝑣𝑒𝑟𝑎𝑔𝑒</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𝐸𝐶𝐶</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𝑟𝑎𝑡𝑖𝑜</m:t>
                        </m:r>
                      </m:num>
                      <m:den>
                        <m:r>
                          <a:rPr lang="nb-NO" sz="800" b="0" i="1">
                            <a:solidFill>
                              <a:schemeClr val="tx1"/>
                            </a:solidFill>
                            <a:effectLst/>
                            <a:latin typeface="Cambria Math" panose="02040503050406030204" pitchFamily="18" charset="0"/>
                            <a:ea typeface="+mn-ea"/>
                            <a:cs typeface="+mn-cs"/>
                          </a:rPr>
                          <m:t>𝐴𝑣𝑒𝑟𝑎𝑔𝑒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𝑛𝑢𝑚𝑏𝑒𝑟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𝑜𝑓</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𝐸𝐶𝐶</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𝑖𝑛</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𝑡h𝑒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𝑎𝑐𝑐𝑜𝑢𝑛𝑡𝑖𝑛𝑔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𝑝𝑒𝑟𝑖𝑜𝑑</m:t>
                        </m:r>
                        <m:r>
                          <a:rPr lang="nb-NO" sz="800" b="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𝑁𝑢𝑚𝑏𝑒𝑟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𝑜𝑓</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𝐸𝐶𝐶</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𝑖𝑠𝑠𝑢𝑒𝑑</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𝑎𝑓𝑡𝑒𝑟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𝑡h𝑒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𝑎𝑐𝑐𝑜𝑢𝑛𝑡𝑖𝑛𝑔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𝑝𝑒𝑟𝑖𝑜𝑑</m:t>
                        </m:r>
                      </m:den>
                    </m:f>
                  </m:oMath>
                </m:oMathPara>
              </a14:m>
              <a:endParaRPr lang="nb-NO" sz="800" i="1"/>
            </a:p>
          </xdr:txBody>
        </xdr:sp>
      </mc:Choice>
      <mc:Fallback xmlns="">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419350" y="42886312"/>
              <a:ext cx="4807278" cy="260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80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Cambria Math" panose="02040503050406030204" pitchFamily="18" charset="0"/>
                  <a:cs typeface="+mn-cs"/>
                </a:rPr>
                <a:t>𝑀𝑎𝑗𝑜𝑟𝑖𝑡𝑦 𝑖𝑛𝑡𝑒𝑟𝑒𝑠𝑡 𝑜𝑓 𝑡ℎ𝑒 〖𝐺𝑟𝑜𝑢𝑝〗^′ 𝑠 𝑝𝑟𝑜𝑓𝑖𝑡 𝑎𝑓𝑡𝑒𝑟 𝑡𝑎𝑥 ×𝐴𝑣𝑒𝑟𝑎𝑔𝑒 𝐸𝐶𝐶 𝑟𝑎𝑡𝑖𝑜</a:t>
              </a:r>
              <a:r>
                <a:rPr lang="nb-NO" sz="800" b="0" i="0">
                  <a:solidFill>
                    <a:schemeClr val="tx1"/>
                  </a:solidFill>
                  <a:effectLst/>
                  <a:latin typeface="Cambria Math" panose="02040503050406030204" pitchFamily="18" charset="0"/>
                  <a:ea typeface="+mn-ea"/>
                  <a:cs typeface="+mn-cs"/>
                </a:rPr>
                <a:t>)/(𝐴𝑣𝑒𝑟𝑎𝑔𝑒 𝑛𝑢𝑚𝑏𝑒𝑟 𝑜𝑓 𝐸𝐶𝐶 𝑖𝑛 𝑡ℎ𝑒 𝑎𝑐𝑐𝑜𝑢𝑛𝑡𝑖𝑛𝑔 𝑝𝑒𝑟𝑖𝑜𝑑+𝑁𝑢𝑚𝑏𝑒𝑟 𝑜𝑓 𝐸𝐶𝐶 𝑖𝑠𝑠𝑢𝑒𝑑 𝑎𝑓𝑡𝑒𝑟 𝑡ℎ𝑒 𝑎𝑐𝑐𝑜𝑢𝑛𝑡𝑖𝑛𝑔 𝑝𝑒𝑟𝑖𝑜𝑑)</a:t>
              </a:r>
              <a:endParaRPr lang="nb-NO" sz="800" i="1"/>
            </a:p>
          </xdr:txBody>
        </xdr:sp>
      </mc:Fallback>
    </mc:AlternateContent>
    <xdr:clientData/>
  </xdr:oneCellAnchor>
  <xdr:oneCellAnchor>
    <xdr:from>
      <xdr:col>1</xdr:col>
      <xdr:colOff>962025</xdr:colOff>
      <xdr:row>46</xdr:row>
      <xdr:rowOff>171450</xdr:rowOff>
    </xdr:from>
    <xdr:ext cx="2859950" cy="440955"/>
    <mc:AlternateContent xmlns:mc="http://schemas.openxmlformats.org/markup-compatibility/2006" xmlns:a14="http://schemas.microsoft.com/office/drawing/2010/main">
      <mc:Choice Requires="a14">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253460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𝑠𝑡𝑎𝑔𝑒</m:t>
                            </m:r>
                            <m:r>
                              <a:rPr lang="nb-NO" sz="900" i="1">
                                <a:solidFill>
                                  <a:schemeClr val="tx1"/>
                                </a:solidFill>
                                <a:effectLst/>
                                <a:latin typeface="Cambria Math" panose="02040503050406030204" pitchFamily="18" charset="0"/>
                                <a:ea typeface="+mn-ea"/>
                                <a:cs typeface="+mn-cs"/>
                              </a:rPr>
                              <m:t> 2</m:t>
                            </m:r>
                          </m:e>
                        </m:d>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253460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 𝑖𝑛 𝑠𝑡𝑎𝑔𝑒 2))/(𝐺𝑟𝑜𝑠𝑠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895350</xdr:colOff>
      <xdr:row>48</xdr:row>
      <xdr:rowOff>114300</xdr:rowOff>
    </xdr:from>
    <xdr:ext cx="2859950" cy="440955"/>
    <mc:AlternateContent xmlns:mc="http://schemas.openxmlformats.org/markup-compatibility/2006" xmlns:a14="http://schemas.microsoft.com/office/drawing/2010/main">
      <mc:Choice Requires="a14">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265271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𝑠𝑡𝑎𝑔𝑒</m:t>
                            </m:r>
                            <m:r>
                              <a:rPr lang="nb-NO" sz="900" i="1">
                                <a:solidFill>
                                  <a:schemeClr val="tx1"/>
                                </a:solidFill>
                                <a:effectLst/>
                                <a:latin typeface="Cambria Math" panose="02040503050406030204" pitchFamily="18" charset="0"/>
                                <a:ea typeface="+mn-ea"/>
                                <a:cs typeface="+mn-cs"/>
                              </a:rPr>
                              <m:t> 3</m:t>
                            </m:r>
                          </m:e>
                        </m:d>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265271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 𝑖𝑛 𝑠𝑡𝑎𝑔𝑒 3))/(𝐺𝑟𝑜𝑠𝑠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38101</xdr:colOff>
      <xdr:row>81</xdr:row>
      <xdr:rowOff>252411</xdr:rowOff>
    </xdr:from>
    <xdr:ext cx="5143500" cy="233363"/>
    <mc:AlternateContent xmlns:mc="http://schemas.openxmlformats.org/markup-compatibility/2006" xmlns:a14="http://schemas.microsoft.com/office/drawing/2010/main">
      <mc:Choice Requires="a14">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b="0" i="1">
                        <a:solidFill>
                          <a:schemeClr val="tx1"/>
                        </a:solidFill>
                        <a:effectLst/>
                        <a:latin typeface="Cambria Math" panose="02040503050406030204" pitchFamily="18" charset="0"/>
                        <a:ea typeface="+mn-ea"/>
                        <a:cs typeface="+mn-cs"/>
                      </a:rPr>
                      <m:t>𝑇𝑜𝑡𝑎𝑙</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𝑜𝑝𝑒𝑟𝑎𝑡𝑖𝑛𝑔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𝑒𝑥𝑝𝑒𝑛𝑠𝑒𝑠</m:t>
                    </m:r>
                    <m:r>
                      <a:rPr lang="nb-NO" sz="900" b="0" i="1">
                        <a:solidFill>
                          <a:schemeClr val="tx1"/>
                        </a:solidFill>
                        <a:effectLst/>
                        <a:latin typeface="Cambria Math" panose="02040503050406030204" pitchFamily="18" charset="0"/>
                        <a:ea typeface="+mn-ea"/>
                        <a:cs typeface="+mn-cs"/>
                      </a:rPr>
                      <m:t>−</m:t>
                    </m:r>
                    <m:r>
                      <a:rPr lang="nb-NO" sz="900" b="0" i="1">
                        <a:solidFill>
                          <a:schemeClr val="tx1"/>
                        </a:solidFill>
                        <a:effectLst/>
                        <a:latin typeface="Cambria Math" panose="02040503050406030204" pitchFamily="18" charset="0"/>
                        <a:ea typeface="+mn-ea"/>
                        <a:cs typeface="+mn-cs"/>
                      </a:rPr>
                      <m:t>𝑅𝑒𝑠𝑡𝑟𝑢𝑐𝑡𝑢𝑟𝑖𝑛𝑔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𝑐𝑜𝑠𝑡𝑠</m:t>
                    </m:r>
                  </m:oMath>
                </m:oMathPara>
              </a14:m>
              <a:endParaRPr lang="nb-NO" sz="900" i="1"/>
            </a:p>
          </xdr:txBody>
        </xdr:sp>
      </mc:Choice>
      <mc:Fallback xmlns="">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𝑇𝑜𝑡𝑎𝑙 𝑜𝑝𝑒𝑟𝑎𝑡𝑖𝑛𝑔 𝑒𝑥𝑝𝑒𝑛𝑠𝑒𝑠−𝑅𝑒𝑠𝑡𝑟𝑢𝑐𝑡𝑢𝑟𝑖𝑛𝑔 𝑐𝑜𝑠𝑡𝑠</a:t>
              </a:r>
              <a:endParaRPr lang="nb-NO" sz="900" i="1"/>
            </a:p>
          </xdr:txBody>
        </xdr:sp>
      </mc:Fallback>
    </mc:AlternateContent>
    <xdr:clientData/>
  </xdr:oneCellAnchor>
  <xdr:oneCellAnchor>
    <xdr:from>
      <xdr:col>1</xdr:col>
      <xdr:colOff>28574</xdr:colOff>
      <xdr:row>27</xdr:row>
      <xdr:rowOff>57150</xdr:rowOff>
    </xdr:from>
    <xdr:ext cx="4952999" cy="313099"/>
    <mc:AlternateContent xmlns:mc="http://schemas.openxmlformats.org/markup-compatibility/2006" xmlns:a14="http://schemas.microsoft.com/office/drawing/2010/main">
      <mc:Choice Requires="a14">
        <xdr:sp macro="" textlink="">
          <xdr:nvSpPr>
            <xdr:cNvPr id="2" name="TekstSylinder 1">
              <a:extLst>
                <a:ext uri="{FF2B5EF4-FFF2-40B4-BE49-F238E27FC236}">
                  <a16:creationId xmlns:a16="http://schemas.microsoft.com/office/drawing/2014/main" id="{20B5C4A0-EB36-4A68-B562-ACD2B951EB36}"/>
                </a:ext>
              </a:extLst>
            </xdr:cNvPr>
            <xdr:cNvSpPr txBox="1"/>
          </xdr:nvSpPr>
          <xdr:spPr>
            <a:xfrm>
              <a:off x="2228849" y="15735300"/>
              <a:ext cx="4952999" cy="31309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a:solidFill>
                          <a:schemeClr val="tx1"/>
                        </a:solidFill>
                        <a:effectLst/>
                        <a:latin typeface="+mn-lt"/>
                        <a:ea typeface="+mn-ea"/>
                        <a:cs typeface="+mn-cs"/>
                      </a:rPr>
                      <m:t> </m:t>
                    </m:r>
                  </m:oMath>
                </m:oMathPara>
              </a14:m>
              <a:endParaRPr lang="nb-NO" sz="11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Total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Assets</m:t>
                    </m:r>
                  </m:oMath>
                </m:oMathPara>
              </a14:m>
              <a:endParaRPr lang="nb-NO" sz="900"/>
            </a:p>
          </xdr:txBody>
        </xdr:sp>
      </mc:Choice>
      <mc:Fallback xmlns="">
        <xdr:sp macro="" textlink="">
          <xdr:nvSpPr>
            <xdr:cNvPr id="2" name="TekstSylinder 1">
              <a:extLst>
                <a:ext uri="{FF2B5EF4-FFF2-40B4-BE49-F238E27FC236}">
                  <a16:creationId xmlns:a16="http://schemas.microsoft.com/office/drawing/2014/main" id="{20B5C4A0-EB36-4A68-B562-ACD2B951EB36}"/>
                </a:ext>
              </a:extLst>
            </xdr:cNvPr>
            <xdr:cNvSpPr txBox="1"/>
          </xdr:nvSpPr>
          <xdr:spPr>
            <a:xfrm>
              <a:off x="2228849" y="15735300"/>
              <a:ext cx="4952999" cy="31309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a:solidFill>
                  <a:schemeClr val="tx1"/>
                </a:solidFill>
                <a:effectLst/>
                <a:latin typeface="+mn-lt"/>
                <a:ea typeface="+mn-ea"/>
                <a:cs typeface="+mn-cs"/>
              </a:endParaRPr>
            </a:p>
            <a:p>
              <a:pPr/>
              <a:r>
                <a:rPr lang="nb-NO" sz="900" b="0" i="0">
                  <a:solidFill>
                    <a:schemeClr val="tx1"/>
                  </a:solidFill>
                  <a:effectLst/>
                  <a:latin typeface="Cambria Math" panose="02040503050406030204" pitchFamily="18" charset="0"/>
                  <a:ea typeface="+mn-ea"/>
                  <a:cs typeface="+mn-cs"/>
                </a:rPr>
                <a:t>Total Assets</a:t>
              </a:r>
              <a:endParaRPr lang="nb-NO" sz="9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3886200</xdr:colOff>
      <xdr:row>2</xdr:row>
      <xdr:rowOff>200025</xdr:rowOff>
    </xdr:from>
    <xdr:to>
      <xdr:col>1</xdr:col>
      <xdr:colOff>5906060</xdr:colOff>
      <xdr:row>4</xdr:row>
      <xdr:rowOff>47623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1B82B90B-A92E-4450-A694-30E91E3F5FFC}"/>
            </a:ext>
          </a:extLst>
        </xdr:cNvPr>
        <xdr:cNvSpPr/>
      </xdr:nvSpPr>
      <xdr:spPr>
        <a:xfrm>
          <a:off x="3886200" y="361950"/>
          <a:ext cx="2019860" cy="25717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56031</xdr:colOff>
      <xdr:row>64</xdr:row>
      <xdr:rowOff>78442</xdr:rowOff>
    </xdr:from>
    <xdr:to>
      <xdr:col>26</xdr:col>
      <xdr:colOff>470648</xdr:colOff>
      <xdr:row>90</xdr:row>
      <xdr:rowOff>112059</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313766" y="11194677"/>
          <a:ext cx="23162558" cy="469526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xdr:col>
      <xdr:colOff>4448736</xdr:colOff>
      <xdr:row>1</xdr:row>
      <xdr:rowOff>22410</xdr:rowOff>
    </xdr:from>
    <xdr:to>
      <xdr:col>9</xdr:col>
      <xdr:colOff>336176</xdr:colOff>
      <xdr:row>2</xdr:row>
      <xdr:rowOff>11206</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4706471" y="257734"/>
          <a:ext cx="2891117" cy="22411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3418418</xdr:colOff>
      <xdr:row>0</xdr:row>
      <xdr:rowOff>155575</xdr:rowOff>
    </xdr:from>
    <xdr:to>
      <xdr:col>8</xdr:col>
      <xdr:colOff>296333</xdr:colOff>
      <xdr:row>2</xdr:row>
      <xdr:rowOff>31750</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D7EF5140-5CFA-4589-8989-8229A18C5399}"/>
            </a:ext>
          </a:extLst>
        </xdr:cNvPr>
        <xdr:cNvSpPr/>
      </xdr:nvSpPr>
      <xdr:spPr>
        <a:xfrm>
          <a:off x="3757085" y="155575"/>
          <a:ext cx="1841498" cy="22542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3114675</xdr:colOff>
      <xdr:row>0</xdr:row>
      <xdr:rowOff>104775</xdr:rowOff>
    </xdr:from>
    <xdr:to>
      <xdr:col>1</xdr:col>
      <xdr:colOff>5134535</xdr:colOff>
      <xdr:row>1</xdr:row>
      <xdr:rowOff>171448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B81A16D6-AB9C-4918-B1C7-ABD8D631B191}"/>
            </a:ext>
          </a:extLst>
        </xdr:cNvPr>
        <xdr:cNvSpPr/>
      </xdr:nvSpPr>
      <xdr:spPr>
        <a:xfrm>
          <a:off x="3876675" y="10477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44302</xdr:colOff>
      <xdr:row>0</xdr:row>
      <xdr:rowOff>143983</xdr:rowOff>
    </xdr:from>
    <xdr:to>
      <xdr:col>11</xdr:col>
      <xdr:colOff>37331</xdr:colOff>
      <xdr:row>2</xdr:row>
      <xdr:rowOff>14987</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FEFE7D84-4B0F-440C-B0BA-69E1322D66E8}"/>
            </a:ext>
          </a:extLst>
        </xdr:cNvPr>
        <xdr:cNvSpPr/>
      </xdr:nvSpPr>
      <xdr:spPr>
        <a:xfrm>
          <a:off x="7398488" y="143983"/>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11207</xdr:colOff>
      <xdr:row>19</xdr:row>
      <xdr:rowOff>67236</xdr:rowOff>
    </xdr:from>
    <xdr:to>
      <xdr:col>3</xdr:col>
      <xdr:colOff>2031067</xdr:colOff>
      <xdr:row>20</xdr:row>
      <xdr:rowOff>116539</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739589" y="3585883"/>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22413</xdr:colOff>
      <xdr:row>8</xdr:row>
      <xdr:rowOff>179293</xdr:rowOff>
    </xdr:from>
    <xdr:to>
      <xdr:col>3</xdr:col>
      <xdr:colOff>2042273</xdr:colOff>
      <xdr:row>10</xdr:row>
      <xdr:rowOff>49303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750795" y="172570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38</xdr:col>
      <xdr:colOff>67236</xdr:colOff>
      <xdr:row>3</xdr:row>
      <xdr:rowOff>33619</xdr:rowOff>
    </xdr:from>
    <xdr:to>
      <xdr:col>44</xdr:col>
      <xdr:colOff>605117</xdr:colOff>
      <xdr:row>7</xdr:row>
      <xdr:rowOff>134471</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22064383" y="683560"/>
          <a:ext cx="5109881"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38</xdr:col>
      <xdr:colOff>85165</xdr:colOff>
      <xdr:row>14</xdr:row>
      <xdr:rowOff>85167</xdr:rowOff>
    </xdr:from>
    <xdr:to>
      <xdr:col>44</xdr:col>
      <xdr:colOff>623046</xdr:colOff>
      <xdr:row>18</xdr:row>
      <xdr:rowOff>134471</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22082312" y="2707343"/>
          <a:ext cx="5109881" cy="766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10645</xdr:colOff>
      <xdr:row>8</xdr:row>
      <xdr:rowOff>112059</xdr:rowOff>
    </xdr:from>
    <xdr:to>
      <xdr:col>2</xdr:col>
      <xdr:colOff>2644587</xdr:colOff>
      <xdr:row>9</xdr:row>
      <xdr:rowOff>145676</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593351" y="1669677"/>
          <a:ext cx="2633942"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280148</xdr:colOff>
      <xdr:row>23</xdr:row>
      <xdr:rowOff>56030</xdr:rowOff>
    </xdr:from>
    <xdr:to>
      <xdr:col>2</xdr:col>
      <xdr:colOff>2692214</xdr:colOff>
      <xdr:row>24</xdr:row>
      <xdr:rowOff>105334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571501" y="4157383"/>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22412</xdr:colOff>
      <xdr:row>34</xdr:row>
      <xdr:rowOff>112057</xdr:rowOff>
    </xdr:from>
    <xdr:to>
      <xdr:col>2</xdr:col>
      <xdr:colOff>2725831</xdr:colOff>
      <xdr:row>35</xdr:row>
      <xdr:rowOff>161361</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605118" y="6196851"/>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100855</xdr:colOff>
      <xdr:row>29</xdr:row>
      <xdr:rowOff>-1</xdr:rowOff>
    </xdr:from>
    <xdr:to>
      <xdr:col>49</xdr:col>
      <xdr:colOff>537883</xdr:colOff>
      <xdr:row>39</xdr:row>
      <xdr:rowOff>89646</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29471473" y="5188323"/>
          <a:ext cx="9827557" cy="1893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40342</xdr:colOff>
      <xdr:row>3</xdr:row>
      <xdr:rowOff>29136</xdr:rowOff>
    </xdr:from>
    <xdr:to>
      <xdr:col>49</xdr:col>
      <xdr:colOff>477370</xdr:colOff>
      <xdr:row>23</xdr:row>
      <xdr:rowOff>156882</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29410960" y="679077"/>
          <a:ext cx="9827557" cy="3579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Norsk"/>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Engelsk"/>
      <sheetName val="APM"/>
      <sheetName val="APM (2)"/>
      <sheetName val="Beregning APM"/>
      <sheetName val="Note 5 Utlån"/>
      <sheetName val="Note 5 Utlån (2)"/>
      <sheetName val="Note 16 Proforma resultat"/>
      <sheetName val="Note 18 Egenkapitalbevis"/>
      <sheetName val="Note 16 Proforma resultat (2)"/>
      <sheetName val="Note 18 Eierandelsbevis  (2)"/>
    </sheetNames>
    <sheetDataSet>
      <sheetData sheetId="0"/>
      <sheetData sheetId="1"/>
      <sheetData sheetId="2"/>
      <sheetData sheetId="3"/>
      <sheetData sheetId="4"/>
      <sheetData sheetId="5"/>
      <sheetData sheetId="6">
        <row r="1">
          <cell r="L1">
            <v>0</v>
          </cell>
          <cell r="P1">
            <v>1</v>
          </cell>
        </row>
      </sheetData>
      <sheetData sheetId="7"/>
      <sheetData sheetId="8">
        <row r="4">
          <cell r="E4" t="str">
            <v>(mill. kroner)</v>
          </cell>
          <cell r="F4" t="str">
            <v>Noter</v>
          </cell>
          <cell r="G4">
            <v>43465</v>
          </cell>
          <cell r="H4">
            <v>43100</v>
          </cell>
          <cell r="I4">
            <v>2017</v>
          </cell>
        </row>
        <row r="5">
          <cell r="E5" t="str">
            <v>EIENDELER</v>
          </cell>
          <cell r="F5">
            <v>0</v>
          </cell>
          <cell r="G5">
            <v>0</v>
          </cell>
          <cell r="H5">
            <v>0</v>
          </cell>
          <cell r="I5">
            <v>0</v>
          </cell>
        </row>
        <row r="6">
          <cell r="E6" t="str">
            <v>Kontanter og fordringer på sentralbanker</v>
          </cell>
          <cell r="F6">
            <v>0</v>
          </cell>
          <cell r="G6">
            <v>1878.3081159999999</v>
          </cell>
          <cell r="H6">
            <v>672.68698600000005</v>
          </cell>
          <cell r="I6">
            <v>672.68698600000005</v>
          </cell>
        </row>
        <row r="7">
          <cell r="E7" t="str">
            <v>Utlån til og fordringer på kredittinstitusjoner</v>
          </cell>
          <cell r="F7">
            <v>0</v>
          </cell>
          <cell r="G7">
            <v>1022.7689820000001</v>
          </cell>
          <cell r="H7">
            <v>1807.8047610000001</v>
          </cell>
          <cell r="I7">
            <v>1807.8047610000001</v>
          </cell>
        </row>
        <row r="8">
          <cell r="E8" t="str">
            <v>Utlån til og fordringer på kunder</v>
          </cell>
          <cell r="F8" t="str">
            <v>5,6</v>
          </cell>
          <cell r="G8">
            <v>98605.716025999995</v>
          </cell>
          <cell r="H8">
            <v>90097.511352000001</v>
          </cell>
          <cell r="I8">
            <v>90097.511352000001</v>
          </cell>
        </row>
        <row r="9">
          <cell r="E9" t="str">
            <v>Sertifikater, obligasjoner og rentefond</v>
          </cell>
          <cell r="F9">
            <v>10</v>
          </cell>
          <cell r="G9">
            <v>14445.539526</v>
          </cell>
          <cell r="H9">
            <v>8883.2063739999994</v>
          </cell>
          <cell r="I9">
            <v>8883.2063739999994</v>
          </cell>
        </row>
        <row r="10">
          <cell r="E10" t="str">
            <v>Finansielle derivater</v>
          </cell>
          <cell r="F10" t="str">
            <v>8,10,11</v>
          </cell>
          <cell r="G10">
            <v>819.05522599999995</v>
          </cell>
          <cell r="H10">
            <v>581.66810399999997</v>
          </cell>
          <cell r="I10">
            <v>581.66810399999997</v>
          </cell>
        </row>
        <row r="11">
          <cell r="E11" t="str">
            <v>Aksjer, andeler og andre egenkapitalinteresser</v>
          </cell>
          <cell r="F11">
            <v>10</v>
          </cell>
          <cell r="G11">
            <v>593.61375299999997</v>
          </cell>
          <cell r="H11">
            <v>494.96768800000001</v>
          </cell>
          <cell r="I11">
            <v>494.96768800000001</v>
          </cell>
        </row>
        <row r="12">
          <cell r="E12" t="str">
            <v>Investering i tilknyttede selskaper og felleskontrollert virksomhet</v>
          </cell>
          <cell r="F12">
            <v>0</v>
          </cell>
          <cell r="G12">
            <v>4123.5721299999996</v>
          </cell>
          <cell r="H12">
            <v>3928.959006</v>
          </cell>
          <cell r="I12">
            <v>3928.959006</v>
          </cell>
        </row>
        <row r="13">
          <cell r="E13" t="str">
            <v>Investering i datterselskaper</v>
          </cell>
          <cell r="F13">
            <v>0</v>
          </cell>
          <cell r="G13">
            <v>0</v>
          </cell>
          <cell r="H13">
            <v>0</v>
          </cell>
          <cell r="I13">
            <v>0</v>
          </cell>
        </row>
        <row r="14">
          <cell r="E14" t="str">
            <v>Eiendeler holdt for salg</v>
          </cell>
          <cell r="F14">
            <v>0</v>
          </cell>
          <cell r="G14">
            <v>0</v>
          </cell>
          <cell r="H14">
            <v>0</v>
          </cell>
          <cell r="I14">
            <v>0</v>
          </cell>
        </row>
        <row r="15">
          <cell r="E15" t="str">
            <v>Eiendom, anlegg og utstyr</v>
          </cell>
          <cell r="F15">
            <v>0</v>
          </cell>
          <cell r="G15">
            <v>543.07394399999998</v>
          </cell>
          <cell r="H15">
            <v>578.47511299999996</v>
          </cell>
          <cell r="I15">
            <v>578.47511299999996</v>
          </cell>
        </row>
        <row r="16">
          <cell r="E16" t="str">
            <v>Goodwill og andre immaterielle eiendeler</v>
          </cell>
          <cell r="F16">
            <v>0</v>
          </cell>
          <cell r="G16">
            <v>399.57269600000001</v>
          </cell>
          <cell r="H16">
            <v>366.49702100000002</v>
          </cell>
          <cell r="I16">
            <v>366.49702100000002</v>
          </cell>
        </row>
        <row r="17">
          <cell r="E17" t="str">
            <v>Eiendel ved utsatt skatt</v>
          </cell>
          <cell r="F17">
            <v>0</v>
          </cell>
          <cell r="G17">
            <v>0</v>
          </cell>
          <cell r="H17">
            <v>0</v>
          </cell>
          <cell r="I17">
            <v>0</v>
          </cell>
        </row>
        <row r="18">
          <cell r="E18" t="str">
            <v>Andre eiendeler</v>
          </cell>
          <cell r="F18">
            <v>12</v>
          </cell>
          <cell r="G18">
            <v>1041.1232949999999</v>
          </cell>
          <cell r="H18">
            <v>909.55013299999996</v>
          </cell>
          <cell r="I18">
            <v>909.55013299999996</v>
          </cell>
        </row>
        <row r="19">
          <cell r="E19" t="str">
            <v>Sum eiendeler</v>
          </cell>
          <cell r="F19">
            <v>0</v>
          </cell>
          <cell r="G19">
            <v>123472.343694</v>
          </cell>
          <cell r="H19">
            <v>108321.32653799999</v>
          </cell>
          <cell r="I19">
            <v>108321.32653799999</v>
          </cell>
        </row>
        <row r="20">
          <cell r="E20">
            <v>0</v>
          </cell>
          <cell r="F20">
            <v>0</v>
          </cell>
          <cell r="G20">
            <v>0</v>
          </cell>
          <cell r="H20">
            <v>0</v>
          </cell>
          <cell r="I20">
            <v>0</v>
          </cell>
        </row>
        <row r="21">
          <cell r="E21" t="str">
            <v>FORPLIKTELSER</v>
          </cell>
          <cell r="F21">
            <v>0</v>
          </cell>
          <cell r="G21">
            <v>0</v>
          </cell>
          <cell r="H21">
            <v>0</v>
          </cell>
          <cell r="I21">
            <v>0</v>
          </cell>
        </row>
        <row r="22">
          <cell r="E22" t="str">
            <v>Innskudd fra og gjeld til kredittinstitusjoner</v>
          </cell>
          <cell r="F22">
            <v>0</v>
          </cell>
          <cell r="G22">
            <v>2635.6622080000002</v>
          </cell>
          <cell r="H22">
            <v>2285.8654080000001</v>
          </cell>
          <cell r="I22">
            <v>2285.8654080000001</v>
          </cell>
        </row>
        <row r="23">
          <cell r="E23" t="str">
            <v>Innskudd fra og gjeld til kunder</v>
          </cell>
          <cell r="F23">
            <v>13</v>
          </cell>
          <cell r="G23">
            <v>71496.704425000004</v>
          </cell>
          <cell r="H23">
            <v>65985.425443</v>
          </cell>
          <cell r="I23">
            <v>65985.425443</v>
          </cell>
        </row>
        <row r="24">
          <cell r="E24" t="str">
            <v>Gjeld stiftet ved utstedelse av verdipapirer</v>
          </cell>
          <cell r="F24" t="str">
            <v>10,14</v>
          </cell>
          <cell r="G24">
            <v>31984.282126999999</v>
          </cell>
          <cell r="H24">
            <v>23685.531761999999</v>
          </cell>
          <cell r="I24">
            <v>23685.531761999999</v>
          </cell>
        </row>
        <row r="25">
          <cell r="E25" t="str">
            <v>Finansielle derivater</v>
          </cell>
          <cell r="F25" t="str">
            <v>8,10,11</v>
          </cell>
          <cell r="G25">
            <v>353.83291300000002</v>
          </cell>
          <cell r="H25">
            <v>306.71988099999999</v>
          </cell>
          <cell r="I25">
            <v>306.71988099999999</v>
          </cell>
        </row>
        <row r="26">
          <cell r="E26" t="str">
            <v>Forpliktelser ved periodeskatt</v>
          </cell>
          <cell r="F26">
            <v>0</v>
          </cell>
          <cell r="G26">
            <v>248.25874899999999</v>
          </cell>
          <cell r="H26">
            <v>358.05188800000002</v>
          </cell>
          <cell r="I26">
            <v>358.05188800000002</v>
          </cell>
        </row>
        <row r="27">
          <cell r="E27" t="str">
            <v>Forpliktelser ved utsatt skatt</v>
          </cell>
          <cell r="F27">
            <v>0</v>
          </cell>
          <cell r="G27">
            <v>201.742031</v>
          </cell>
          <cell r="H27">
            <v>121.67645899999999</v>
          </cell>
          <cell r="I27">
            <v>121.67645899999999</v>
          </cell>
        </row>
        <row r="28">
          <cell r="E28" t="str">
            <v>Annen gjeld og balanseført forpliktelse</v>
          </cell>
          <cell r="F28">
            <v>15</v>
          </cell>
          <cell r="G28">
            <v>687.15079999999989</v>
          </cell>
          <cell r="H28">
            <v>540.71019000000001</v>
          </cell>
          <cell r="I28">
            <v>540.71019000000001</v>
          </cell>
        </row>
        <row r="29">
          <cell r="E29" t="str">
            <v>Ansvarlig lånekapital</v>
          </cell>
          <cell r="F29" t="str">
            <v>10,14</v>
          </cell>
          <cell r="G29">
            <v>1102.3983880000001</v>
          </cell>
          <cell r="H29">
            <v>1705.7639509999999</v>
          </cell>
          <cell r="I29">
            <v>1705.7639509999999</v>
          </cell>
        </row>
        <row r="30">
          <cell r="E30" t="str">
            <v>Sum gjeld</v>
          </cell>
          <cell r="F30">
            <v>0</v>
          </cell>
          <cell r="G30">
            <v>108710.03164100001</v>
          </cell>
          <cell r="H30">
            <v>94989.744981999989</v>
          </cell>
          <cell r="I30">
            <v>94989.744981999989</v>
          </cell>
        </row>
        <row r="31">
          <cell r="E31">
            <v>0</v>
          </cell>
          <cell r="F31">
            <v>0</v>
          </cell>
          <cell r="G31">
            <v>0</v>
          </cell>
          <cell r="H31">
            <v>0</v>
          </cell>
          <cell r="I31">
            <v>0</v>
          </cell>
        </row>
        <row r="32">
          <cell r="E32" t="str">
            <v>EGENKAPITAL</v>
          </cell>
          <cell r="F32">
            <v>0</v>
          </cell>
          <cell r="G32">
            <v>0</v>
          </cell>
          <cell r="H32">
            <v>0</v>
          </cell>
          <cell r="I32">
            <v>0</v>
          </cell>
        </row>
        <row r="33">
          <cell r="E33" t="str">
            <v>Egenkapitalbevis</v>
          </cell>
          <cell r="F33">
            <v>18</v>
          </cell>
          <cell r="G33">
            <v>5765.9760930000002</v>
          </cell>
          <cell r="H33">
            <v>5358.8723499999996</v>
          </cell>
          <cell r="I33">
            <v>5358.8723499999996</v>
          </cell>
        </row>
        <row r="34">
          <cell r="E34" t="str">
            <v>Overkursfond</v>
          </cell>
          <cell r="F34">
            <v>18</v>
          </cell>
          <cell r="G34">
            <v>830.10758899999996</v>
          </cell>
          <cell r="H34">
            <v>547.368516</v>
          </cell>
          <cell r="I34">
            <v>547.368516</v>
          </cell>
        </row>
        <row r="35">
          <cell r="E35" t="str">
            <v>Utjevningsfond</v>
          </cell>
          <cell r="F35">
            <v>18</v>
          </cell>
          <cell r="G35">
            <v>2112.09610737711</v>
          </cell>
          <cell r="H35">
            <v>1583.6901267267601</v>
          </cell>
          <cell r="I35">
            <v>1583.6901267267601</v>
          </cell>
        </row>
        <row r="36">
          <cell r="E36" t="str">
            <v>Utbytte</v>
          </cell>
          <cell r="F36">
            <v>0</v>
          </cell>
          <cell r="G36">
            <v>477.21873068000002</v>
          </cell>
          <cell r="H36">
            <v>424.432748</v>
          </cell>
          <cell r="I36">
            <v>424.432748</v>
          </cell>
        </row>
        <row r="37">
          <cell r="E37" t="str">
            <v>Grunnfondskapital *)</v>
          </cell>
          <cell r="F37">
            <v>0</v>
          </cell>
          <cell r="G37">
            <v>3689.6450758767501</v>
          </cell>
          <cell r="H37">
            <v>3432.0858967551003</v>
          </cell>
          <cell r="I37">
            <v>3432.0858967551003</v>
          </cell>
        </row>
        <row r="38">
          <cell r="E38" t="str">
            <v>Annen innskutt egenkapital</v>
          </cell>
          <cell r="F38">
            <v>0</v>
          </cell>
          <cell r="G38">
            <v>166.15377000000001</v>
          </cell>
          <cell r="H38">
            <v>164.80550523656811</v>
          </cell>
          <cell r="I38">
            <v>164.80550523656811</v>
          </cell>
        </row>
        <row r="39">
          <cell r="E39" t="str">
            <v>Gavefond</v>
          </cell>
          <cell r="F39">
            <v>0</v>
          </cell>
          <cell r="G39">
            <v>14.661659999999999</v>
          </cell>
          <cell r="H39">
            <v>19.520132000000004</v>
          </cell>
          <cell r="I39">
            <v>19.520132000000004</v>
          </cell>
        </row>
        <row r="40">
          <cell r="E40" t="str">
            <v>Fond for urealiserte gevinster</v>
          </cell>
          <cell r="F40">
            <v>0</v>
          </cell>
          <cell r="G40">
            <v>253</v>
          </cell>
          <cell r="H40">
            <v>280.72628099999997</v>
          </cell>
          <cell r="I40">
            <v>280.72628099999997</v>
          </cell>
        </row>
        <row r="41">
          <cell r="E41" t="str">
            <v>Kundeutbytte</v>
          </cell>
          <cell r="F41">
            <v>0</v>
          </cell>
          <cell r="G41">
            <v>221.901596600169</v>
          </cell>
          <cell r="H41">
            <v>204.11640399999999</v>
          </cell>
          <cell r="I41">
            <v>204.11640399999999</v>
          </cell>
        </row>
        <row r="42">
          <cell r="E42" t="str">
            <v>Hybridkapital</v>
          </cell>
          <cell r="F42">
            <v>0</v>
          </cell>
          <cell r="G42">
            <v>400</v>
          </cell>
          <cell r="H42">
            <v>400</v>
          </cell>
          <cell r="I42">
            <v>400</v>
          </cell>
        </row>
        <row r="43">
          <cell r="E43" t="str">
            <v>Renter hybridkapital</v>
          </cell>
          <cell r="F43">
            <v>0</v>
          </cell>
          <cell r="G43">
            <v>-47.562805999999995</v>
          </cell>
          <cell r="H43">
            <v>-29.5</v>
          </cell>
          <cell r="I43">
            <v>-29.5</v>
          </cell>
        </row>
        <row r="44">
          <cell r="E44" t="str">
            <v>Annen egenkapital</v>
          </cell>
          <cell r="F44">
            <v>0</v>
          </cell>
          <cell r="G44">
            <v>775.866806</v>
          </cell>
          <cell r="H44">
            <v>882.8</v>
          </cell>
          <cell r="I44">
            <v>882.8</v>
          </cell>
        </row>
        <row r="45">
          <cell r="E45" t="str">
            <v>Ikke-kontrollerende eierinteresser</v>
          </cell>
          <cell r="F45">
            <v>0</v>
          </cell>
          <cell r="G45">
            <v>102.476</v>
          </cell>
          <cell r="H45">
            <v>62.4</v>
          </cell>
          <cell r="I45">
            <v>62.4</v>
          </cell>
        </row>
        <row r="46">
          <cell r="E46" t="str">
            <v>Sum egenkapital</v>
          </cell>
          <cell r="F46">
            <v>0</v>
          </cell>
          <cell r="G46">
            <v>14761.540622534032</v>
          </cell>
          <cell r="H46">
            <v>13331.317959718428</v>
          </cell>
          <cell r="I46">
            <v>13331.317959718428</v>
          </cell>
        </row>
        <row r="47">
          <cell r="E47">
            <v>0</v>
          </cell>
          <cell r="F47">
            <v>0</v>
          </cell>
          <cell r="G47">
            <v>0</v>
          </cell>
          <cell r="H47" t="str">
            <v xml:space="preserve"> </v>
          </cell>
          <cell r="I47" t="str">
            <v xml:space="preserve"> </v>
          </cell>
        </row>
        <row r="48">
          <cell r="E48" t="str">
            <v>Sum gjeld og egenkapital</v>
          </cell>
          <cell r="F48">
            <v>0</v>
          </cell>
          <cell r="G48">
            <v>123471.57226353404</v>
          </cell>
          <cell r="H48">
            <v>108321.06294171841</v>
          </cell>
          <cell r="I48">
            <v>108321.06294171841</v>
          </cell>
        </row>
        <row r="49">
          <cell r="E49">
            <v>0</v>
          </cell>
          <cell r="F49">
            <v>0</v>
          </cell>
          <cell r="G49">
            <v>0</v>
          </cell>
          <cell r="H49">
            <v>0</v>
          </cell>
          <cell r="I49">
            <v>0</v>
          </cell>
        </row>
        <row r="50">
          <cell r="E50">
            <v>0</v>
          </cell>
          <cell r="F50">
            <v>0</v>
          </cell>
          <cell r="G50">
            <v>0</v>
          </cell>
          <cell r="H50">
            <v>0</v>
          </cell>
          <cell r="I50">
            <v>0</v>
          </cell>
        </row>
        <row r="51">
          <cell r="E51">
            <v>0</v>
          </cell>
          <cell r="F51">
            <v>0</v>
          </cell>
          <cell r="G51">
            <v>0</v>
          </cell>
          <cell r="H51">
            <v>0</v>
          </cell>
          <cell r="I51">
            <v>0</v>
          </cell>
        </row>
        <row r="52">
          <cell r="E52" t="str">
            <v xml:space="preserve">Styret i SpareBank 1 Østlandet </v>
          </cell>
          <cell r="F52">
            <v>0</v>
          </cell>
          <cell r="G52">
            <v>0</v>
          </cell>
          <cell r="H52">
            <v>0</v>
          </cell>
          <cell r="I52">
            <v>0</v>
          </cell>
        </row>
        <row r="53">
          <cell r="E53" t="str">
            <v>Hamar, 7. februar 2019</v>
          </cell>
          <cell r="F53">
            <v>0</v>
          </cell>
          <cell r="G53">
            <v>0</v>
          </cell>
          <cell r="I53">
            <v>0</v>
          </cell>
        </row>
        <row r="54">
          <cell r="E54">
            <v>0</v>
          </cell>
          <cell r="F54">
            <v>0</v>
          </cell>
          <cell r="G54">
            <v>0</v>
          </cell>
        </row>
        <row r="58">
          <cell r="G58">
            <v>0.77143046596029308</v>
          </cell>
          <cell r="H58">
            <v>0.26359628158388659</v>
          </cell>
          <cell r="I58">
            <v>0.26359628158388659</v>
          </cell>
        </row>
        <row r="60">
          <cell r="G60">
            <v>0.11955416418467112</v>
          </cell>
          <cell r="H60">
            <v>0.12307225942650946</v>
          </cell>
          <cell r="I60">
            <v>0.12307225942650946</v>
          </cell>
        </row>
        <row r="67">
          <cell r="G67">
            <v>35722.342723000002</v>
          </cell>
          <cell r="H67">
            <v>27677.161121000001</v>
          </cell>
        </row>
        <row r="72">
          <cell r="E72" t="str">
            <v>(mill. kroner)</v>
          </cell>
          <cell r="F72" t="str">
            <v>Noter</v>
          </cell>
          <cell r="G72">
            <v>43465</v>
          </cell>
          <cell r="H72">
            <v>43100</v>
          </cell>
          <cell r="I72">
            <v>2017</v>
          </cell>
        </row>
        <row r="73">
          <cell r="E73" t="str">
            <v>Brutto utlån</v>
          </cell>
          <cell r="G73">
            <v>98940.269777329799</v>
          </cell>
          <cell r="H73">
            <v>90461.149747049989</v>
          </cell>
          <cell r="I73">
            <v>90461.149747049989</v>
          </cell>
        </row>
        <row r="75">
          <cell r="E75" t="str">
            <v>Lån til kredittinstitusjoner linje 3</v>
          </cell>
          <cell r="G75">
            <v>1022.7689820000001</v>
          </cell>
          <cell r="H75">
            <v>1807.8047610000001</v>
          </cell>
          <cell r="I75">
            <v>1807.8047610000001</v>
          </cell>
        </row>
        <row r="76">
          <cell r="E76" t="str">
            <v>Minus linje 3.1 (10310) Anfordringer til kredittinstitusjoner</v>
          </cell>
          <cell r="G76">
            <v>79.992040279999998</v>
          </cell>
          <cell r="H76">
            <v>1080.2302099999999</v>
          </cell>
          <cell r="I76">
            <v>63.352398999999998</v>
          </cell>
        </row>
        <row r="77">
          <cell r="E77" t="str">
            <v>SUM</v>
          </cell>
          <cell r="G77">
            <v>942.77694172000008</v>
          </cell>
          <cell r="H77">
            <v>727.57455100000016</v>
          </cell>
          <cell r="I77">
            <v>1744.452362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Jonas Engebakken" id="{159C1387-240F-4996-9B80-7FCF70FBD921}" userId="S::jonas.engebakken@sb1ostlandet.no::36e4babf-6d20-41e4-8375-3fb23c2e9c23"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6-25T09:37:37.44" personId="{159C1387-240F-4996-9B80-7FCF70FBD921}" id="{1AF31A32-7E96-4732-A459-7209FB982868}">
    <text xml:space="preserve">Kopier hele tabellen to kolonner til høyre og legg inn nye verdier i kolonne C og D.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B1:B305"/>
  <sheetViews>
    <sheetView tabSelected="1" zoomScale="85" zoomScaleNormal="85" workbookViewId="0">
      <selection activeCell="B62" sqref="B62"/>
    </sheetView>
  </sheetViews>
  <sheetFormatPr baseColWidth="10" defaultColWidth="11.42578125" defaultRowHeight="12.75"/>
  <cols>
    <col min="1" max="16384" width="11.42578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tabColor theme="0" tint="-4.9989318521683403E-2"/>
  </sheetPr>
  <dimension ref="A1:AJ90"/>
  <sheetViews>
    <sheetView showGridLines="0" zoomScale="85" zoomScaleNormal="85" workbookViewId="0">
      <selection activeCell="B62" sqref="B62"/>
    </sheetView>
  </sheetViews>
  <sheetFormatPr baseColWidth="10" defaultColWidth="11.42578125" defaultRowHeight="14.25"/>
  <cols>
    <col min="1" max="2" width="4.28515625" style="99" customWidth="1"/>
    <col min="3" max="3" width="2.140625" style="99" customWidth="1"/>
    <col min="4" max="4" width="42.140625" style="99" bestFit="1" customWidth="1"/>
    <col min="5" max="6" width="6" style="99" hidden="1" customWidth="1"/>
    <col min="7" max="8" width="6" style="99" bestFit="1" customWidth="1"/>
    <col min="9" max="9" width="6" style="99" customWidth="1"/>
    <col min="10" max="18" width="6.42578125" style="99" bestFit="1" customWidth="1"/>
    <col min="19" max="19" width="6.85546875" style="99" bestFit="1" customWidth="1"/>
    <col min="20" max="21" width="6.42578125" style="99" bestFit="1" customWidth="1"/>
    <col min="22" max="23" width="6.85546875" style="99" bestFit="1" customWidth="1"/>
    <col min="24" max="32" width="6.42578125" style="99" bestFit="1" customWidth="1"/>
    <col min="33" max="34" width="6.85546875" style="99" bestFit="1" customWidth="1"/>
    <col min="35" max="36" width="6.42578125" style="99" bestFit="1" customWidth="1"/>
    <col min="37" max="16384" width="11.42578125" style="99"/>
  </cols>
  <sheetData>
    <row r="1" spans="1:36" ht="18.75" customHeight="1"/>
    <row r="2" spans="1:36" ht="18.75" customHeight="1">
      <c r="A2" s="100" t="s">
        <v>633</v>
      </c>
      <c r="B2" s="101"/>
      <c r="C2" s="101"/>
      <c r="D2" s="101"/>
      <c r="E2" s="101"/>
      <c r="F2" s="101"/>
      <c r="G2" s="101"/>
      <c r="H2" s="101"/>
      <c r="I2" s="101"/>
      <c r="J2" s="101"/>
      <c r="K2" s="101"/>
      <c r="L2" s="101"/>
      <c r="M2" s="101"/>
      <c r="N2" s="101"/>
      <c r="O2" s="101"/>
    </row>
    <row r="3" spans="1:36" ht="14.25" customHeight="1">
      <c r="A3" s="100"/>
      <c r="B3" s="101"/>
      <c r="C3" s="101"/>
      <c r="D3" s="101"/>
      <c r="E3" s="101"/>
      <c r="F3" s="101"/>
      <c r="G3" s="101"/>
      <c r="H3" s="101"/>
      <c r="I3" s="101"/>
      <c r="J3" s="101"/>
      <c r="K3" s="101"/>
      <c r="L3" s="101"/>
      <c r="M3" s="101"/>
      <c r="N3" s="101"/>
      <c r="O3" s="101"/>
      <c r="P3" s="19"/>
      <c r="Q3" s="19"/>
      <c r="R3" s="19"/>
      <c r="S3" s="22"/>
      <c r="T3" s="87"/>
    </row>
    <row r="4" spans="1:36" ht="14.25" customHeight="1">
      <c r="A4" s="100"/>
      <c r="B4" s="101"/>
      <c r="C4" s="101"/>
      <c r="D4" s="101"/>
      <c r="E4" s="101"/>
      <c r="F4" s="101"/>
      <c r="G4" s="101"/>
      <c r="H4" s="101"/>
      <c r="I4" s="101"/>
      <c r="J4" s="101"/>
      <c r="K4" s="101"/>
      <c r="L4" s="101"/>
      <c r="M4" s="101"/>
      <c r="N4" s="101"/>
      <c r="O4" s="101"/>
      <c r="P4" s="19"/>
      <c r="Q4" s="19"/>
      <c r="R4" s="19"/>
      <c r="S4" s="22"/>
      <c r="T4" s="87"/>
    </row>
    <row r="5" spans="1:36" ht="14.25" customHeight="1">
      <c r="A5" s="100"/>
      <c r="B5" s="103"/>
      <c r="C5" s="104"/>
      <c r="D5" s="94" t="s">
        <v>2</v>
      </c>
      <c r="E5" s="148" t="s">
        <v>818</v>
      </c>
      <c r="F5" s="148" t="s">
        <v>819</v>
      </c>
      <c r="G5" s="148" t="s">
        <v>820</v>
      </c>
      <c r="H5" s="149" t="s">
        <v>821</v>
      </c>
      <c r="I5" s="149" t="s">
        <v>673</v>
      </c>
      <c r="J5" s="149" t="s">
        <v>674</v>
      </c>
      <c r="K5" s="149" t="s">
        <v>675</v>
      </c>
      <c r="L5" s="149" t="s">
        <v>817</v>
      </c>
      <c r="M5" s="149" t="s">
        <v>521</v>
      </c>
      <c r="N5" s="149" t="s">
        <v>522</v>
      </c>
      <c r="O5" s="149" t="s">
        <v>523</v>
      </c>
      <c r="P5" s="149" t="s">
        <v>605</v>
      </c>
      <c r="Q5" s="149" t="s">
        <v>606</v>
      </c>
      <c r="R5" s="149" t="s">
        <v>607</v>
      </c>
      <c r="S5" s="149" t="s">
        <v>608</v>
      </c>
      <c r="T5" s="149" t="s">
        <v>609</v>
      </c>
      <c r="U5" s="149" t="s">
        <v>610</v>
      </c>
      <c r="V5" s="149" t="s">
        <v>611</v>
      </c>
      <c r="W5" s="149" t="s">
        <v>612</v>
      </c>
      <c r="X5" s="149" t="s">
        <v>613</v>
      </c>
      <c r="Y5" s="149" t="s">
        <v>614</v>
      </c>
      <c r="Z5" s="149" t="s">
        <v>615</v>
      </c>
      <c r="AA5" s="149" t="s">
        <v>616</v>
      </c>
      <c r="AB5" s="149" t="s">
        <v>617</v>
      </c>
      <c r="AC5" s="149" t="s">
        <v>618</v>
      </c>
      <c r="AD5" s="149" t="s">
        <v>619</v>
      </c>
      <c r="AE5" s="149" t="s">
        <v>620</v>
      </c>
      <c r="AF5" s="149" t="s">
        <v>621</v>
      </c>
      <c r="AG5" s="149" t="s">
        <v>622</v>
      </c>
      <c r="AH5" s="149" t="s">
        <v>623</v>
      </c>
      <c r="AI5" s="149" t="s">
        <v>624</v>
      </c>
      <c r="AJ5" s="149" t="s">
        <v>625</v>
      </c>
    </row>
    <row r="6" spans="1:36" s="108" customFormat="1" ht="14.25" customHeight="1">
      <c r="A6" s="105"/>
      <c r="B6" s="106"/>
      <c r="C6" s="107"/>
      <c r="D6" s="124" t="s">
        <v>72</v>
      </c>
      <c r="E6" s="153"/>
      <c r="F6" s="153"/>
      <c r="G6" s="153">
        <v>1.4200000000000001E-2</v>
      </c>
      <c r="H6" s="154">
        <v>1.4590322580645201E-2</v>
      </c>
      <c r="I6" s="154">
        <v>1.8499999999999999E-2</v>
      </c>
      <c r="J6" s="154">
        <v>2.18E-2</v>
      </c>
      <c r="K6" s="154">
        <v>1.8699999999999998E-2</v>
      </c>
      <c r="L6" s="154">
        <v>1.5196742690058485E-2</v>
      </c>
      <c r="M6" s="154">
        <v>1.9497826086956528E-2</v>
      </c>
      <c r="N6" s="154">
        <v>1.6520304347716501E-2</v>
      </c>
      <c r="O6" s="154">
        <v>8.0999999999999996E-3</v>
      </c>
      <c r="P6" s="154">
        <v>7.3321166366499997E-3</v>
      </c>
      <c r="Q6" s="154">
        <v>4.2818431369636995E-3</v>
      </c>
      <c r="R6" s="154">
        <v>7.3564875815278988E-4</v>
      </c>
      <c r="S6" s="154">
        <v>-5.1582652925182297E-4</v>
      </c>
      <c r="T6" s="154">
        <v>1.0815259310901996E-3</v>
      </c>
      <c r="U6" s="154">
        <v>-2.1195508604779714E-5</v>
      </c>
      <c r="V6" s="154">
        <v>-2.4355203098160214E-3</v>
      </c>
      <c r="W6" s="154">
        <v>-5.5316157020889193E-3</v>
      </c>
      <c r="X6" s="154">
        <v>3.953372117277091E-3</v>
      </c>
      <c r="Y6" s="154">
        <v>6.2967391304347906E-3</v>
      </c>
      <c r="Z6" s="154">
        <v>4.9630434782608774E-3</v>
      </c>
      <c r="AA6" s="154">
        <v>3.9923076923076891E-3</v>
      </c>
      <c r="AB6" s="154">
        <v>2.8999999999999998E-3</v>
      </c>
      <c r="AC6" s="154">
        <v>2.8000000000000004E-3</v>
      </c>
      <c r="AD6" s="154">
        <v>2.2000000000000006E-3</v>
      </c>
      <c r="AE6" s="154">
        <v>2.2000000000000006E-3</v>
      </c>
      <c r="AF6" s="154">
        <v>7.9999999999999863E-4</v>
      </c>
      <c r="AG6" s="154">
        <v>-3.9999999999999931E-4</v>
      </c>
      <c r="AH6" s="154">
        <v>-4.9999999999999871E-4</v>
      </c>
      <c r="AI6" s="154">
        <v>5.9999999999999984E-4</v>
      </c>
      <c r="AJ6" s="154">
        <v>1.5724573566088546E-3</v>
      </c>
    </row>
    <row r="7" spans="1:36" s="108" customFormat="1" ht="14.25" customHeight="1">
      <c r="A7" s="105"/>
      <c r="B7" s="109"/>
      <c r="C7" s="109"/>
      <c r="D7" s="124" t="s">
        <v>73</v>
      </c>
      <c r="E7" s="153"/>
      <c r="F7" s="153"/>
      <c r="G7" s="153">
        <v>1.12E-2</v>
      </c>
      <c r="H7" s="154">
        <v>1.18903225806452E-2</v>
      </c>
      <c r="I7" s="154">
        <v>1.3199999999999996E-2</v>
      </c>
      <c r="J7" s="154">
        <v>1.3400000000000002E-2</v>
      </c>
      <c r="K7" s="154">
        <v>1.1299999999999998E-2</v>
      </c>
      <c r="L7" s="154">
        <v>1.0196742690058488E-2</v>
      </c>
      <c r="M7" s="154">
        <v>1.1997826086956525E-2</v>
      </c>
      <c r="N7" s="154">
        <v>9.5016972165222011E-3</v>
      </c>
      <c r="O7" s="154">
        <v>5.0000000000000001E-3</v>
      </c>
      <c r="P7" s="154">
        <v>4.3722135102968003E-3</v>
      </c>
      <c r="Q7" s="154">
        <v>2.7597815423519995E-3</v>
      </c>
      <c r="R7" s="154">
        <v>6.0038274363359003E-4</v>
      </c>
      <c r="S7" s="154">
        <v>-2.0390268694872333E-4</v>
      </c>
      <c r="T7" s="154">
        <v>8.6128761142819981E-4</v>
      </c>
      <c r="U7" s="154">
        <v>2.9660457855882E-4</v>
      </c>
      <c r="V7" s="154">
        <v>-4.3044313058052119E-4</v>
      </c>
      <c r="W7" s="154">
        <v>-5.5046941090521918E-4</v>
      </c>
      <c r="X7" s="154">
        <v>4.3143368562987908E-3</v>
      </c>
      <c r="Y7" s="154">
        <v>5.0967391304347909E-3</v>
      </c>
      <c r="Z7" s="154">
        <v>3.9630434782608765E-3</v>
      </c>
      <c r="AA7" s="154">
        <v>3.3923076923076893E-3</v>
      </c>
      <c r="AB7" s="154">
        <v>3.1999999999999997E-3</v>
      </c>
      <c r="AC7" s="154">
        <v>3.2999999999999991E-3</v>
      </c>
      <c r="AD7" s="154">
        <v>2.8000000000000004E-3</v>
      </c>
      <c r="AE7" s="154">
        <v>2.9999999999999992E-3</v>
      </c>
      <c r="AF7" s="154">
        <v>2.2999999999999991E-3</v>
      </c>
      <c r="AG7" s="154">
        <v>1.1000000000000003E-3</v>
      </c>
      <c r="AH7" s="154">
        <v>9.0000000000000063E-4</v>
      </c>
      <c r="AI7" s="154">
        <v>1.2999999999999991E-3</v>
      </c>
      <c r="AJ7" s="154">
        <v>2.3288458845436653E-3</v>
      </c>
    </row>
    <row r="8" spans="1:36" s="108" customFormat="1" ht="14.25" customHeight="1">
      <c r="A8" s="105"/>
      <c r="B8" s="110"/>
      <c r="C8" s="111"/>
      <c r="D8" s="111"/>
      <c r="I8" s="112"/>
      <c r="J8" s="112"/>
      <c r="K8" s="112"/>
      <c r="L8" s="112"/>
      <c r="M8" s="112"/>
      <c r="N8" s="112"/>
      <c r="O8" s="112"/>
      <c r="P8" s="112"/>
      <c r="Q8" s="112"/>
      <c r="T8" s="112"/>
      <c r="W8" s="112"/>
      <c r="Z8" s="112"/>
      <c r="AC8" s="112"/>
      <c r="AF8" s="112"/>
      <c r="AI8" s="112"/>
      <c r="AJ8" s="112"/>
    </row>
    <row r="9" spans="1:36" s="108" customFormat="1" ht="14.25" customHeight="1">
      <c r="A9" s="105"/>
      <c r="B9" s="110"/>
      <c r="C9" s="111"/>
      <c r="D9" s="111"/>
      <c r="E9" s="112"/>
      <c r="F9" s="112"/>
      <c r="G9" s="112"/>
      <c r="H9" s="112"/>
    </row>
    <row r="10" spans="1:36" s="108" customFormat="1" ht="14.25" customHeight="1">
      <c r="A10" s="105"/>
      <c r="B10" s="110"/>
      <c r="C10" s="111"/>
      <c r="D10" s="111"/>
      <c r="E10" s="112"/>
      <c r="F10" s="112"/>
      <c r="G10" s="112"/>
      <c r="H10" s="112"/>
    </row>
    <row r="11" spans="1:36" s="108" customFormat="1" ht="14.25" customHeight="1">
      <c r="A11" s="105"/>
      <c r="B11" s="110"/>
      <c r="C11" s="111"/>
      <c r="D11" s="111"/>
      <c r="E11" s="112"/>
      <c r="F11" s="112"/>
      <c r="G11" s="112"/>
      <c r="H11" s="112"/>
    </row>
    <row r="12" spans="1:36" s="108" customFormat="1" ht="14.25" customHeight="1">
      <c r="A12" s="105"/>
      <c r="B12" s="110"/>
      <c r="C12" s="111"/>
      <c r="D12" s="111"/>
      <c r="E12" s="112"/>
      <c r="F12" s="112"/>
      <c r="G12" s="112"/>
      <c r="H12" s="112"/>
    </row>
    <row r="13" spans="1:36" s="108" customFormat="1" ht="14.25" customHeight="1">
      <c r="A13" s="100" t="s">
        <v>634</v>
      </c>
      <c r="B13" s="110"/>
      <c r="C13" s="111"/>
      <c r="D13" s="111"/>
      <c r="E13" s="112"/>
      <c r="F13" s="112"/>
      <c r="G13" s="112"/>
      <c r="H13" s="112"/>
    </row>
    <row r="14" spans="1:36" s="108" customFormat="1" ht="14.25" customHeight="1">
      <c r="A14" s="105"/>
      <c r="B14" s="110"/>
      <c r="C14" s="111"/>
      <c r="D14" s="113"/>
      <c r="E14" s="114"/>
      <c r="F14" s="114"/>
      <c r="G14" s="114"/>
      <c r="H14" s="114"/>
    </row>
    <row r="15" spans="1:36" s="108" customFormat="1" ht="14.25" customHeight="1">
      <c r="A15" s="105"/>
      <c r="B15" s="110"/>
      <c r="C15" s="111"/>
      <c r="D15" s="113"/>
      <c r="E15" s="87"/>
      <c r="F15" s="87"/>
      <c r="G15" s="87"/>
      <c r="H15" s="87"/>
      <c r="I15" s="22"/>
      <c r="J15" s="22"/>
      <c r="K15" s="22"/>
      <c r="L15" s="22"/>
      <c r="M15" s="22"/>
      <c r="N15" s="22"/>
      <c r="O15" s="22"/>
      <c r="P15" s="22"/>
      <c r="Q15" s="22"/>
      <c r="R15" s="19"/>
      <c r="S15" s="19"/>
      <c r="T15" s="19"/>
      <c r="U15" s="19"/>
      <c r="V15" s="19"/>
      <c r="W15" s="19"/>
      <c r="X15" s="19"/>
      <c r="Y15" s="19"/>
      <c r="Z15" s="19"/>
      <c r="AA15" s="19"/>
      <c r="AB15" s="19"/>
      <c r="AC15" s="19"/>
    </row>
    <row r="16" spans="1:36" s="108" customFormat="1" ht="14.25" customHeight="1">
      <c r="A16" s="105"/>
      <c r="B16" s="110"/>
      <c r="C16" s="111"/>
      <c r="D16" s="94" t="s">
        <v>2</v>
      </c>
      <c r="E16" s="148" t="s">
        <v>818</v>
      </c>
      <c r="F16" s="148" t="s">
        <v>819</v>
      </c>
      <c r="G16" s="148" t="s">
        <v>820</v>
      </c>
      <c r="H16" s="149" t="s">
        <v>821</v>
      </c>
      <c r="I16" s="149" t="s">
        <v>673</v>
      </c>
      <c r="J16" s="149" t="s">
        <v>674</v>
      </c>
      <c r="K16" s="149" t="s">
        <v>675</v>
      </c>
      <c r="L16" s="149" t="s">
        <v>817</v>
      </c>
      <c r="M16" s="149" t="s">
        <v>521</v>
      </c>
      <c r="N16" s="149" t="s">
        <v>522</v>
      </c>
      <c r="O16" s="149" t="s">
        <v>523</v>
      </c>
      <c r="P16" s="149" t="s">
        <v>605</v>
      </c>
      <c r="Q16" s="149" t="s">
        <v>606</v>
      </c>
      <c r="R16" s="149" t="s">
        <v>607</v>
      </c>
      <c r="S16" s="149" t="s">
        <v>608</v>
      </c>
      <c r="T16" s="149" t="s">
        <v>609</v>
      </c>
      <c r="U16" s="149" t="s">
        <v>610</v>
      </c>
      <c r="V16" s="149" t="s">
        <v>611</v>
      </c>
      <c r="W16" s="149" t="s">
        <v>612</v>
      </c>
      <c r="X16" s="149" t="s">
        <v>613</v>
      </c>
      <c r="Y16" s="149" t="s">
        <v>614</v>
      </c>
      <c r="Z16" s="149" t="s">
        <v>615</v>
      </c>
      <c r="AA16" s="149" t="s">
        <v>616</v>
      </c>
      <c r="AB16" s="149" t="s">
        <v>617</v>
      </c>
      <c r="AC16" s="149" t="s">
        <v>618</v>
      </c>
      <c r="AD16" s="149" t="s">
        <v>619</v>
      </c>
      <c r="AE16" s="149" t="s">
        <v>620</v>
      </c>
      <c r="AF16" s="149" t="s">
        <v>621</v>
      </c>
      <c r="AG16" s="149" t="s">
        <v>622</v>
      </c>
      <c r="AH16" s="149" t="s">
        <v>623</v>
      </c>
      <c r="AI16" s="149" t="s">
        <v>624</v>
      </c>
      <c r="AJ16" s="149" t="s">
        <v>625</v>
      </c>
    </row>
    <row r="17" spans="1:36" s="108" customFormat="1" ht="14.25" customHeight="1">
      <c r="A17" s="105"/>
      <c r="B17" s="110"/>
      <c r="C17" s="111"/>
      <c r="D17" s="124" t="s">
        <v>75</v>
      </c>
      <c r="E17" s="153"/>
      <c r="F17" s="153"/>
      <c r="G17" s="153">
        <v>1.01E-2</v>
      </c>
      <c r="H17" s="284">
        <v>9.1467981414302957E-3</v>
      </c>
      <c r="I17" s="284">
        <v>6.4064508363840533E-3</v>
      </c>
      <c r="J17" s="284">
        <v>2.9535994752607417E-3</v>
      </c>
      <c r="K17" s="284">
        <v>5.0456070504872469E-3</v>
      </c>
      <c r="L17" s="284">
        <v>8.8292532973118371E-3</v>
      </c>
      <c r="M17" s="284">
        <v>3.666842567490787E-3</v>
      </c>
      <c r="N17" s="284">
        <v>3.9699268218239998E-3</v>
      </c>
      <c r="O17" s="284">
        <v>1.09E-2</v>
      </c>
      <c r="P17" s="284">
        <v>1.02690426941638E-2</v>
      </c>
      <c r="Q17" s="284">
        <v>1.2073881927848801E-2</v>
      </c>
      <c r="R17" s="154">
        <v>1.554834953826471E-2</v>
      </c>
      <c r="S17" s="154">
        <v>1.6908740166743222E-2</v>
      </c>
      <c r="T17" s="154">
        <v>1.5332215190000002E-2</v>
      </c>
      <c r="U17" s="154">
        <v>1.6601755585218078E-2</v>
      </c>
      <c r="V17" s="154">
        <v>1.7421831658416122E-2</v>
      </c>
      <c r="W17" s="154">
        <v>1.8059527758687619E-2</v>
      </c>
      <c r="X17" s="154">
        <v>1.5151573931442713E-2</v>
      </c>
      <c r="Y17" s="154">
        <v>1.2743463065682109E-2</v>
      </c>
      <c r="Z17" s="154">
        <v>1.3715680741104422E-2</v>
      </c>
      <c r="AA17" s="154">
        <v>1.3925038462699411E-2</v>
      </c>
      <c r="AB17" s="154">
        <v>1.5300034750953498E-2</v>
      </c>
      <c r="AC17" s="154">
        <v>1.55468510032165E-2</v>
      </c>
      <c r="AD17" s="154">
        <v>1.59501785334204E-2</v>
      </c>
      <c r="AE17" s="154">
        <v>1.5943965071706902E-2</v>
      </c>
      <c r="AF17" s="154">
        <v>1.7599999999999998E-2</v>
      </c>
      <c r="AG17" s="154">
        <v>1.9260338456262099E-2</v>
      </c>
      <c r="AH17" s="154">
        <v>1.9221307573467065E-2</v>
      </c>
      <c r="AI17" s="154">
        <v>1.8457966506855467E-2</v>
      </c>
      <c r="AJ17" s="154">
        <v>1.7051381454596969E-2</v>
      </c>
    </row>
    <row r="18" spans="1:36" s="108" customFormat="1" ht="14.25" customHeight="1">
      <c r="A18" s="105"/>
      <c r="B18" s="110"/>
      <c r="C18" s="111"/>
      <c r="D18" s="124" t="s">
        <v>76</v>
      </c>
      <c r="E18" s="153"/>
      <c r="F18" s="153"/>
      <c r="G18" s="153">
        <v>2.4400000000000002E-2</v>
      </c>
      <c r="H18" s="284">
        <v>2.3896685150453026E-2</v>
      </c>
      <c r="I18" s="284">
        <v>2.3187818145321677E-2</v>
      </c>
      <c r="J18" s="284">
        <v>2.0271516376343085E-2</v>
      </c>
      <c r="K18" s="284">
        <v>2.0866212259762963E-2</v>
      </c>
      <c r="L18" s="284">
        <v>2.3745495275022788E-2</v>
      </c>
      <c r="M18" s="284">
        <v>1.9986444461124055E-2</v>
      </c>
      <c r="N18" s="284">
        <v>1.8757134758387899E-2</v>
      </c>
      <c r="O18" s="284">
        <v>2.3900000000000001E-2</v>
      </c>
      <c r="P18" s="284">
        <v>2.21956768028806E-2</v>
      </c>
      <c r="Q18" s="284">
        <v>2.3341904232638599E-2</v>
      </c>
      <c r="R18" s="154">
        <v>2.513448474428151E-2</v>
      </c>
      <c r="S18" s="154">
        <v>2.6371023833423025E-2</v>
      </c>
      <c r="T18" s="154">
        <v>2.6139707540000001E-2</v>
      </c>
      <c r="U18" s="154">
        <v>2.6731113983899983E-2</v>
      </c>
      <c r="V18" s="154">
        <v>2.7940865505546419E-2</v>
      </c>
      <c r="W18" s="154">
        <v>3.0559479966429118E-2</v>
      </c>
      <c r="X18" s="154">
        <v>2.6905615585054412E-2</v>
      </c>
      <c r="Y18" s="154">
        <v>2.4225776697967709E-2</v>
      </c>
      <c r="Z18" s="154">
        <v>2.4533745631358423E-2</v>
      </c>
      <c r="AA18" s="154">
        <v>2.4639427610499309E-2</v>
      </c>
      <c r="AB18" s="154">
        <v>2.4815590046517899E-2</v>
      </c>
      <c r="AC18" s="154">
        <v>2.4994638006643997E-2</v>
      </c>
      <c r="AD18" s="154">
        <v>2.5145302742235601E-2</v>
      </c>
      <c r="AE18" s="154">
        <v>2.5306936103057301E-2</v>
      </c>
      <c r="AF18" s="154">
        <v>2.4900000000000005E-2</v>
      </c>
      <c r="AG18" s="154">
        <v>2.6782403790131602E-2</v>
      </c>
      <c r="AH18" s="154">
        <v>2.7621402799055839E-2</v>
      </c>
      <c r="AI18" s="154">
        <v>2.6595168416926201E-2</v>
      </c>
      <c r="AJ18" s="154">
        <v>2.6842436489503782E-2</v>
      </c>
    </row>
    <row r="19" spans="1:36" s="108" customFormat="1" ht="14.25" customHeight="1">
      <c r="A19" s="105"/>
      <c r="B19" s="110"/>
      <c r="C19" s="111"/>
      <c r="D19" s="111"/>
      <c r="E19" s="111"/>
      <c r="F19" s="111"/>
      <c r="G19" s="111"/>
      <c r="H19" s="111"/>
      <c r="I19" s="111"/>
      <c r="J19" s="111"/>
      <c r="K19" s="111"/>
      <c r="L19" s="111"/>
      <c r="M19" s="111"/>
      <c r="N19" s="111"/>
      <c r="O19" s="111"/>
    </row>
    <row r="20" spans="1:36" s="108" customFormat="1" ht="14.25" customHeight="1">
      <c r="A20" s="105"/>
      <c r="B20" s="115"/>
      <c r="C20" s="109"/>
      <c r="D20" s="109"/>
      <c r="E20" s="109"/>
      <c r="F20" s="109"/>
      <c r="G20" s="109"/>
      <c r="H20" s="109"/>
      <c r="I20" s="109"/>
      <c r="J20" s="109"/>
      <c r="K20" s="109"/>
      <c r="L20" s="109"/>
      <c r="M20" s="109"/>
      <c r="N20" s="109"/>
      <c r="O20" s="109"/>
    </row>
    <row r="21" spans="1:36" s="108" customFormat="1" ht="14.25" customHeight="1">
      <c r="A21" s="105"/>
      <c r="B21" s="109"/>
      <c r="C21" s="109"/>
      <c r="D21" s="109"/>
      <c r="E21" s="109"/>
      <c r="F21" s="109"/>
      <c r="G21" s="109"/>
      <c r="H21" s="109"/>
      <c r="I21" s="109"/>
      <c r="J21" s="109"/>
      <c r="K21" s="109"/>
      <c r="L21" s="109"/>
      <c r="M21" s="109"/>
      <c r="N21" s="109"/>
      <c r="O21" s="109"/>
    </row>
    <row r="22" spans="1:36" s="108" customFormat="1" ht="14.25" customHeight="1">
      <c r="A22" s="105"/>
      <c r="B22" s="110"/>
      <c r="C22" s="111"/>
      <c r="D22" s="111"/>
      <c r="E22" s="111"/>
      <c r="F22" s="111"/>
      <c r="G22" s="111"/>
      <c r="H22" s="111"/>
      <c r="I22" s="111"/>
      <c r="J22" s="111"/>
      <c r="K22" s="111"/>
      <c r="L22" s="111"/>
      <c r="M22" s="111"/>
      <c r="N22" s="111"/>
      <c r="O22" s="111"/>
    </row>
    <row r="23" spans="1:36" s="108" customFormat="1" ht="14.25" customHeight="1">
      <c r="A23" s="105"/>
      <c r="B23" s="110"/>
      <c r="C23" s="111"/>
      <c r="D23" s="113"/>
      <c r="E23" s="113"/>
      <c r="F23" s="113"/>
      <c r="G23" s="113"/>
      <c r="H23" s="113"/>
      <c r="I23" s="113"/>
      <c r="J23" s="113"/>
      <c r="K23" s="113"/>
      <c r="L23" s="113"/>
      <c r="M23" s="113"/>
      <c r="N23" s="113"/>
      <c r="O23" s="113"/>
    </row>
    <row r="24" spans="1:36" s="108" customFormat="1" ht="14.25" customHeight="1">
      <c r="A24" s="105"/>
      <c r="B24" s="110"/>
      <c r="C24" s="111"/>
      <c r="D24" s="113"/>
      <c r="E24" s="113"/>
      <c r="F24" s="113"/>
      <c r="G24" s="113"/>
      <c r="H24" s="113"/>
      <c r="I24" s="113"/>
      <c r="J24" s="113"/>
      <c r="K24" s="113"/>
      <c r="L24" s="113"/>
      <c r="M24" s="113"/>
      <c r="N24" s="113"/>
      <c r="O24" s="113"/>
    </row>
    <row r="25" spans="1:36" s="108" customFormat="1" ht="14.25" customHeight="1">
      <c r="A25" s="105"/>
      <c r="B25" s="110"/>
      <c r="C25" s="111"/>
      <c r="D25" s="111"/>
      <c r="E25" s="111"/>
      <c r="F25" s="111"/>
      <c r="G25" s="111"/>
      <c r="H25" s="111"/>
      <c r="I25" s="111"/>
      <c r="J25" s="111"/>
      <c r="K25" s="111"/>
      <c r="L25" s="111"/>
      <c r="M25" s="111"/>
      <c r="N25" s="111"/>
      <c r="O25" s="111"/>
    </row>
    <row r="26" spans="1:36" s="108" customFormat="1" ht="14.25" customHeight="1">
      <c r="A26" s="105"/>
      <c r="B26" s="115"/>
      <c r="C26" s="109"/>
      <c r="D26" s="109"/>
      <c r="E26" s="109"/>
      <c r="F26" s="109"/>
      <c r="G26" s="109"/>
      <c r="H26" s="109"/>
      <c r="I26" s="109"/>
      <c r="J26" s="109"/>
      <c r="K26" s="109"/>
      <c r="L26" s="109"/>
      <c r="M26" s="109"/>
      <c r="N26" s="109"/>
      <c r="O26" s="109"/>
    </row>
    <row r="27" spans="1:36" s="108" customFormat="1" ht="14.25" customHeight="1">
      <c r="A27" s="105"/>
      <c r="B27" s="109"/>
      <c r="C27" s="109"/>
      <c r="D27" s="109"/>
      <c r="E27" s="109"/>
      <c r="F27" s="109"/>
      <c r="G27" s="109"/>
      <c r="H27" s="109"/>
      <c r="I27" s="109"/>
      <c r="J27" s="109"/>
      <c r="K27" s="109"/>
      <c r="L27" s="109"/>
      <c r="M27" s="109"/>
      <c r="N27" s="109"/>
      <c r="O27" s="109"/>
    </row>
    <row r="28" spans="1:36" s="108" customFormat="1" ht="14.25" customHeight="1">
      <c r="A28" s="105"/>
      <c r="B28" s="110"/>
      <c r="C28" s="111"/>
      <c r="D28" s="111"/>
      <c r="E28" s="111"/>
      <c r="F28" s="111"/>
      <c r="G28" s="111"/>
      <c r="H28" s="111"/>
      <c r="I28" s="111"/>
      <c r="J28" s="111"/>
      <c r="K28" s="111"/>
      <c r="L28" s="111"/>
      <c r="M28" s="111"/>
      <c r="N28" s="111"/>
      <c r="O28" s="111"/>
    </row>
    <row r="29" spans="1:36" s="108" customFormat="1" ht="14.25" customHeight="1">
      <c r="A29" s="105"/>
      <c r="B29" s="110"/>
      <c r="C29" s="111"/>
      <c r="D29" s="111"/>
      <c r="E29" s="111"/>
      <c r="F29" s="111"/>
      <c r="G29" s="111"/>
      <c r="H29" s="111"/>
      <c r="I29" s="111"/>
      <c r="J29" s="111"/>
      <c r="K29" s="111"/>
      <c r="L29" s="111"/>
      <c r="M29" s="111"/>
      <c r="N29" s="111"/>
      <c r="O29" s="111"/>
    </row>
    <row r="30" spans="1:36" s="108" customFormat="1" ht="14.25" customHeight="1">
      <c r="A30" s="105"/>
      <c r="B30" s="110"/>
      <c r="C30" s="111"/>
      <c r="D30" s="111"/>
      <c r="E30" s="111"/>
      <c r="F30" s="111"/>
      <c r="G30" s="111"/>
      <c r="H30" s="111"/>
      <c r="I30" s="111"/>
      <c r="J30" s="111"/>
      <c r="K30" s="111"/>
      <c r="L30" s="111"/>
      <c r="M30" s="111"/>
      <c r="N30" s="111"/>
      <c r="O30" s="111"/>
    </row>
    <row r="31" spans="1:36" s="108" customFormat="1" ht="14.25" customHeight="1">
      <c r="A31" s="105"/>
      <c r="B31" s="110"/>
      <c r="C31" s="111"/>
      <c r="D31" s="111"/>
      <c r="E31" s="111"/>
      <c r="F31" s="111"/>
      <c r="G31" s="111"/>
      <c r="H31" s="111"/>
      <c r="I31" s="111"/>
      <c r="J31" s="111"/>
      <c r="K31" s="111"/>
      <c r="L31" s="111"/>
      <c r="M31" s="111"/>
      <c r="N31" s="111"/>
      <c r="O31" s="111"/>
    </row>
    <row r="32" spans="1:36" s="108" customFormat="1" ht="14.25" customHeight="1">
      <c r="A32" s="105"/>
      <c r="B32" s="110"/>
      <c r="C32" s="111"/>
      <c r="D32" s="111"/>
      <c r="E32" s="111"/>
      <c r="F32" s="111"/>
      <c r="G32" s="111"/>
      <c r="H32" s="111"/>
      <c r="I32" s="111"/>
      <c r="J32" s="111"/>
      <c r="K32" s="111"/>
      <c r="L32" s="111"/>
      <c r="M32" s="111"/>
      <c r="N32" s="111"/>
      <c r="O32" s="111"/>
    </row>
    <row r="33" spans="1:15" s="108" customFormat="1" ht="14.25" customHeight="1">
      <c r="A33" s="105"/>
      <c r="B33" s="110"/>
      <c r="C33" s="111"/>
      <c r="D33" s="111"/>
      <c r="E33" s="111"/>
      <c r="F33" s="111"/>
      <c r="G33" s="111"/>
      <c r="H33" s="111"/>
      <c r="I33" s="111"/>
      <c r="J33" s="111"/>
      <c r="K33" s="111"/>
      <c r="L33" s="111"/>
      <c r="M33" s="111"/>
      <c r="N33" s="111"/>
      <c r="O33" s="111"/>
    </row>
    <row r="34" spans="1:15" s="108" customFormat="1" ht="14.25" customHeight="1">
      <c r="A34" s="105"/>
      <c r="B34" s="115"/>
      <c r="C34" s="109"/>
      <c r="D34" s="109"/>
      <c r="E34" s="109"/>
      <c r="F34" s="109"/>
      <c r="G34" s="109"/>
      <c r="H34" s="109"/>
      <c r="I34" s="109"/>
      <c r="J34" s="109"/>
      <c r="K34" s="109"/>
      <c r="L34" s="109"/>
      <c r="M34" s="109"/>
      <c r="N34" s="109"/>
      <c r="O34" s="109"/>
    </row>
    <row r="35" spans="1:15" s="108" customFormat="1" ht="14.25" customHeight="1">
      <c r="A35" s="105"/>
      <c r="B35" s="109"/>
      <c r="C35" s="109"/>
      <c r="D35" s="109"/>
      <c r="E35" s="109"/>
      <c r="F35" s="109"/>
      <c r="G35" s="109"/>
      <c r="H35" s="109"/>
      <c r="I35" s="109"/>
      <c r="J35" s="109"/>
      <c r="K35" s="109"/>
      <c r="L35" s="109"/>
      <c r="M35" s="109"/>
      <c r="N35" s="109"/>
      <c r="O35" s="109"/>
    </row>
    <row r="36" spans="1:15" s="108" customFormat="1" ht="14.25" customHeight="1">
      <c r="A36" s="105"/>
      <c r="B36" s="110"/>
      <c r="C36" s="111"/>
      <c r="D36" s="111"/>
      <c r="E36" s="111"/>
      <c r="F36" s="111"/>
      <c r="G36" s="111"/>
      <c r="H36" s="111"/>
      <c r="I36" s="111"/>
      <c r="J36" s="111"/>
      <c r="K36" s="111"/>
      <c r="L36" s="111"/>
      <c r="M36" s="111"/>
      <c r="N36" s="111"/>
      <c r="O36" s="111"/>
    </row>
    <row r="37" spans="1:15" s="108" customFormat="1" ht="14.25" customHeight="1">
      <c r="A37" s="105"/>
      <c r="B37" s="110"/>
      <c r="C37" s="111"/>
      <c r="D37" s="111"/>
      <c r="E37" s="111"/>
      <c r="F37" s="111"/>
      <c r="G37" s="111"/>
      <c r="H37" s="111"/>
      <c r="I37" s="111"/>
      <c r="J37" s="111"/>
      <c r="K37" s="111"/>
      <c r="L37" s="111"/>
      <c r="M37" s="111"/>
      <c r="N37" s="111"/>
      <c r="O37" s="111"/>
    </row>
    <row r="38" spans="1:15" s="108" customFormat="1" ht="14.25" customHeight="1">
      <c r="A38" s="105"/>
      <c r="B38" s="110"/>
      <c r="C38" s="111"/>
      <c r="D38" s="111"/>
      <c r="E38" s="111"/>
      <c r="F38" s="111"/>
      <c r="G38" s="111"/>
      <c r="H38" s="111"/>
      <c r="I38" s="111"/>
      <c r="J38" s="111"/>
      <c r="K38" s="111"/>
      <c r="L38" s="111"/>
      <c r="M38" s="111"/>
      <c r="N38" s="111"/>
      <c r="O38" s="111"/>
    </row>
    <row r="39" spans="1:15" s="108" customFormat="1" ht="14.25" customHeight="1">
      <c r="A39" s="105"/>
      <c r="B39" s="115"/>
      <c r="C39" s="109"/>
      <c r="D39" s="109"/>
      <c r="E39" s="109"/>
      <c r="F39" s="109"/>
      <c r="G39" s="109"/>
      <c r="H39" s="109"/>
      <c r="I39" s="109"/>
      <c r="J39" s="109"/>
      <c r="K39" s="109"/>
      <c r="L39" s="109"/>
      <c r="M39" s="109"/>
      <c r="N39" s="109"/>
      <c r="O39" s="109"/>
    </row>
    <row r="40" spans="1:15" s="108" customFormat="1" ht="14.25" customHeight="1">
      <c r="A40" s="105"/>
      <c r="B40" s="109"/>
      <c r="C40" s="109"/>
      <c r="D40" s="109"/>
      <c r="E40" s="109"/>
      <c r="F40" s="109"/>
      <c r="G40" s="109"/>
      <c r="H40" s="109"/>
      <c r="I40" s="109"/>
      <c r="J40" s="109"/>
      <c r="K40" s="109"/>
      <c r="L40" s="109"/>
      <c r="M40" s="109"/>
      <c r="N40" s="109"/>
      <c r="O40" s="109"/>
    </row>
    <row r="41" spans="1:15" s="108" customFormat="1" ht="14.25" customHeight="1">
      <c r="A41" s="105"/>
      <c r="B41" s="110"/>
      <c r="C41" s="111"/>
      <c r="D41" s="111"/>
      <c r="E41" s="111"/>
      <c r="F41" s="111"/>
      <c r="G41" s="111"/>
      <c r="H41" s="111"/>
      <c r="I41" s="111"/>
      <c r="J41" s="111"/>
      <c r="K41" s="111"/>
      <c r="L41" s="111"/>
      <c r="M41" s="111"/>
      <c r="N41" s="111"/>
      <c r="O41" s="111"/>
    </row>
    <row r="42" spans="1:15" s="108" customFormat="1" ht="14.25" customHeight="1">
      <c r="A42" s="105"/>
      <c r="B42" s="110"/>
      <c r="C42" s="111"/>
      <c r="D42" s="111"/>
      <c r="E42" s="111"/>
      <c r="F42" s="111"/>
      <c r="G42" s="111"/>
      <c r="H42" s="111"/>
      <c r="I42" s="111"/>
      <c r="J42" s="111"/>
      <c r="K42" s="111"/>
      <c r="L42" s="111"/>
      <c r="M42" s="111"/>
      <c r="N42" s="111"/>
      <c r="O42" s="111"/>
    </row>
    <row r="43" spans="1:15" s="108" customFormat="1" ht="14.25" customHeight="1">
      <c r="A43" s="105"/>
      <c r="B43" s="110"/>
      <c r="C43" s="111"/>
      <c r="D43" s="111"/>
      <c r="E43" s="111"/>
      <c r="F43" s="111"/>
      <c r="G43" s="111"/>
      <c r="H43" s="111"/>
      <c r="I43" s="111"/>
      <c r="J43" s="111"/>
      <c r="K43" s="111"/>
      <c r="L43" s="111"/>
      <c r="M43" s="111"/>
      <c r="N43" s="111"/>
      <c r="O43" s="111"/>
    </row>
    <row r="44" spans="1:15" s="108" customFormat="1" ht="14.25" customHeight="1">
      <c r="A44" s="105"/>
      <c r="B44" s="110"/>
      <c r="C44" s="111"/>
      <c r="D44" s="113"/>
      <c r="E44" s="113"/>
      <c r="F44" s="113"/>
      <c r="G44" s="113"/>
      <c r="H44" s="113"/>
      <c r="I44" s="113"/>
      <c r="J44" s="113"/>
      <c r="K44" s="113"/>
      <c r="L44" s="113"/>
      <c r="M44" s="113"/>
      <c r="N44" s="113"/>
      <c r="O44" s="113"/>
    </row>
    <row r="45" spans="1:15" s="108" customFormat="1" ht="14.25" customHeight="1">
      <c r="A45" s="105"/>
      <c r="B45" s="110"/>
      <c r="C45" s="111"/>
      <c r="D45" s="113"/>
      <c r="E45" s="113"/>
      <c r="F45" s="113"/>
      <c r="G45" s="113"/>
      <c r="H45" s="113"/>
      <c r="I45" s="113"/>
      <c r="J45" s="113"/>
      <c r="K45" s="113"/>
      <c r="L45" s="113"/>
      <c r="M45" s="113"/>
      <c r="N45" s="113"/>
      <c r="O45" s="113"/>
    </row>
    <row r="46" spans="1:15" s="108" customFormat="1" ht="14.25" customHeight="1">
      <c r="A46" s="105"/>
      <c r="B46" s="110"/>
      <c r="C46" s="111"/>
      <c r="D46" s="111"/>
      <c r="E46" s="111"/>
      <c r="F46" s="111"/>
      <c r="G46" s="111"/>
      <c r="H46" s="111"/>
      <c r="I46" s="111"/>
      <c r="J46" s="111"/>
      <c r="K46" s="111"/>
      <c r="L46" s="111"/>
      <c r="M46" s="111"/>
      <c r="N46" s="111"/>
      <c r="O46" s="111"/>
    </row>
    <row r="47" spans="1:15" s="108" customFormat="1" ht="14.25" customHeight="1">
      <c r="A47" s="105"/>
      <c r="B47" s="110"/>
      <c r="C47" s="111"/>
      <c r="D47" s="111"/>
      <c r="E47" s="111"/>
      <c r="F47" s="111"/>
      <c r="G47" s="111"/>
      <c r="H47" s="111"/>
      <c r="I47" s="111"/>
      <c r="J47" s="111"/>
      <c r="K47" s="111"/>
      <c r="L47" s="111"/>
      <c r="M47" s="111"/>
      <c r="N47" s="111"/>
      <c r="O47" s="111"/>
    </row>
    <row r="48" spans="1:15" s="108" customFormat="1" ht="14.25" customHeight="1">
      <c r="A48" s="105"/>
      <c r="B48" s="115"/>
      <c r="C48" s="109"/>
      <c r="D48" s="109"/>
      <c r="E48" s="109"/>
      <c r="F48" s="109"/>
      <c r="G48" s="109"/>
      <c r="H48" s="109"/>
      <c r="I48" s="109"/>
      <c r="J48" s="109"/>
      <c r="K48" s="109"/>
      <c r="L48" s="109"/>
      <c r="M48" s="109"/>
      <c r="N48" s="109"/>
      <c r="O48" s="109"/>
    </row>
    <row r="49" spans="1:15" s="108" customFormat="1" ht="14.25" customHeight="1">
      <c r="A49" s="105"/>
      <c r="B49" s="115"/>
      <c r="C49" s="109"/>
      <c r="D49" s="109"/>
      <c r="E49" s="109"/>
      <c r="F49" s="109"/>
      <c r="G49" s="109"/>
      <c r="H49" s="109"/>
      <c r="I49" s="109"/>
      <c r="J49" s="109"/>
      <c r="K49" s="109"/>
      <c r="L49" s="109"/>
      <c r="M49" s="109"/>
      <c r="N49" s="109"/>
      <c r="O49" s="109"/>
    </row>
    <row r="50" spans="1:15" s="108" customFormat="1" ht="14.25" customHeight="1">
      <c r="A50" s="105"/>
      <c r="B50" s="115"/>
      <c r="C50" s="109"/>
      <c r="D50" s="109"/>
      <c r="E50" s="109"/>
      <c r="F50" s="109"/>
      <c r="G50" s="109"/>
      <c r="H50" s="109"/>
      <c r="I50" s="109"/>
      <c r="J50" s="109"/>
      <c r="K50" s="109"/>
      <c r="L50" s="109"/>
      <c r="M50" s="109"/>
      <c r="N50" s="109"/>
      <c r="O50" s="109"/>
    </row>
    <row r="51" spans="1:15" s="108" customFormat="1" ht="14.25" customHeight="1">
      <c r="A51" s="105"/>
      <c r="B51" s="109"/>
      <c r="C51" s="109"/>
      <c r="D51" s="109"/>
      <c r="E51" s="109"/>
      <c r="F51" s="109"/>
      <c r="G51" s="109"/>
      <c r="H51" s="109"/>
      <c r="I51" s="109"/>
      <c r="J51" s="109"/>
      <c r="K51" s="109"/>
      <c r="L51" s="109"/>
      <c r="M51" s="109"/>
      <c r="N51" s="109"/>
      <c r="O51" s="109"/>
    </row>
    <row r="52" spans="1:15" s="108" customFormat="1" ht="14.25" customHeight="1">
      <c r="A52" s="105"/>
      <c r="B52" s="110"/>
      <c r="C52" s="111"/>
      <c r="D52" s="111"/>
      <c r="E52" s="111"/>
      <c r="F52" s="111"/>
      <c r="G52" s="111"/>
      <c r="H52" s="111"/>
      <c r="I52" s="111"/>
      <c r="J52" s="111"/>
      <c r="K52" s="111"/>
      <c r="L52" s="111"/>
      <c r="M52" s="111"/>
      <c r="N52" s="111"/>
      <c r="O52" s="111"/>
    </row>
    <row r="53" spans="1:15" s="108" customFormat="1" ht="14.25" customHeight="1">
      <c r="A53" s="105"/>
      <c r="B53" s="110"/>
      <c r="C53" s="111"/>
      <c r="D53" s="111"/>
      <c r="E53" s="111"/>
      <c r="F53" s="111"/>
      <c r="G53" s="111"/>
      <c r="H53" s="111"/>
      <c r="I53" s="111"/>
      <c r="J53" s="111"/>
      <c r="K53" s="111"/>
      <c r="L53" s="111"/>
      <c r="M53" s="111"/>
      <c r="N53" s="111"/>
      <c r="O53" s="111"/>
    </row>
    <row r="54" spans="1:15" s="108" customFormat="1" ht="14.25" customHeight="1">
      <c r="A54" s="105"/>
      <c r="B54" s="110"/>
      <c r="C54" s="111"/>
      <c r="D54" s="111"/>
      <c r="E54" s="111"/>
      <c r="F54" s="111"/>
      <c r="G54" s="111"/>
      <c r="H54" s="111"/>
      <c r="I54" s="111"/>
      <c r="J54" s="111"/>
      <c r="K54" s="111"/>
      <c r="L54" s="111"/>
      <c r="M54" s="111"/>
      <c r="N54" s="111"/>
      <c r="O54" s="111"/>
    </row>
    <row r="55" spans="1:15" s="108" customFormat="1" ht="14.25" customHeight="1">
      <c r="A55" s="105"/>
      <c r="B55" s="110"/>
      <c r="C55" s="111"/>
      <c r="D55" s="111"/>
      <c r="E55" s="111"/>
      <c r="F55" s="111"/>
      <c r="G55" s="111"/>
      <c r="H55" s="111"/>
      <c r="I55" s="111"/>
      <c r="J55" s="111"/>
      <c r="K55" s="111"/>
      <c r="L55" s="111"/>
      <c r="M55" s="111"/>
      <c r="N55" s="111"/>
      <c r="O55" s="111"/>
    </row>
    <row r="56" spans="1:15" s="108" customFormat="1" ht="14.25" customHeight="1">
      <c r="A56" s="105"/>
      <c r="B56" s="110"/>
      <c r="C56" s="111"/>
      <c r="D56" s="111"/>
      <c r="E56" s="111"/>
      <c r="F56" s="111"/>
      <c r="G56" s="111"/>
      <c r="H56" s="111"/>
      <c r="I56" s="111"/>
      <c r="J56" s="111"/>
      <c r="K56" s="111"/>
      <c r="L56" s="111"/>
      <c r="M56" s="111"/>
      <c r="N56" s="111"/>
      <c r="O56" s="111"/>
    </row>
    <row r="57" spans="1:15" s="108" customFormat="1" ht="14.25" customHeight="1">
      <c r="A57" s="105"/>
      <c r="B57" s="110"/>
      <c r="C57" s="111"/>
      <c r="D57" s="111"/>
      <c r="E57" s="111"/>
      <c r="F57" s="111"/>
      <c r="G57" s="111"/>
      <c r="H57" s="111"/>
      <c r="I57" s="111"/>
      <c r="J57" s="111"/>
      <c r="K57" s="111"/>
      <c r="L57" s="111"/>
      <c r="M57" s="111"/>
      <c r="N57" s="111"/>
      <c r="O57" s="111"/>
    </row>
    <row r="58" spans="1:15" s="108" customFormat="1" ht="14.25" customHeight="1">
      <c r="A58" s="105"/>
      <c r="B58" s="110"/>
      <c r="C58" s="111"/>
      <c r="D58" s="111"/>
      <c r="E58" s="111"/>
      <c r="F58" s="111"/>
      <c r="G58" s="111"/>
      <c r="H58" s="111"/>
      <c r="I58" s="111"/>
      <c r="J58" s="111"/>
      <c r="K58" s="111"/>
      <c r="L58" s="111"/>
      <c r="M58" s="111"/>
      <c r="N58" s="111"/>
      <c r="O58" s="111"/>
    </row>
    <row r="59" spans="1:15" s="108" customFormat="1" ht="14.25" customHeight="1">
      <c r="A59" s="105"/>
      <c r="B59" s="110"/>
      <c r="C59" s="111"/>
      <c r="D59" s="111"/>
      <c r="E59" s="111"/>
      <c r="F59" s="111"/>
      <c r="G59" s="111"/>
      <c r="H59" s="111"/>
      <c r="I59" s="111"/>
      <c r="J59" s="111"/>
      <c r="K59" s="111"/>
      <c r="L59" s="111"/>
      <c r="M59" s="111"/>
      <c r="N59" s="111"/>
      <c r="O59" s="111"/>
    </row>
    <row r="60" spans="1:15" s="108" customFormat="1" ht="14.25" customHeight="1">
      <c r="A60" s="105"/>
      <c r="B60" s="109"/>
      <c r="C60" s="109"/>
      <c r="D60" s="109"/>
      <c r="E60" s="109"/>
      <c r="F60" s="109"/>
      <c r="G60" s="109"/>
      <c r="H60" s="109"/>
      <c r="I60" s="109"/>
      <c r="J60" s="109"/>
      <c r="K60" s="109"/>
      <c r="L60" s="109"/>
      <c r="M60" s="109"/>
      <c r="N60" s="109"/>
      <c r="O60" s="109"/>
    </row>
    <row r="61" spans="1:15" s="108" customFormat="1" ht="14.25" customHeight="1">
      <c r="A61" s="105"/>
      <c r="B61" s="110"/>
      <c r="C61" s="111"/>
      <c r="D61" s="111"/>
      <c r="E61" s="111"/>
      <c r="F61" s="111"/>
      <c r="G61" s="111"/>
      <c r="H61" s="111"/>
      <c r="I61" s="111"/>
      <c r="J61" s="111"/>
      <c r="K61" s="111"/>
      <c r="L61" s="111"/>
      <c r="M61" s="111"/>
      <c r="N61" s="111"/>
      <c r="O61" s="111"/>
    </row>
    <row r="62" spans="1:15" s="108" customFormat="1" ht="14.25" customHeight="1">
      <c r="A62" s="105"/>
      <c r="B62" s="110"/>
      <c r="C62" s="111"/>
      <c r="D62" s="111"/>
      <c r="E62" s="111"/>
      <c r="F62" s="111"/>
      <c r="G62" s="111"/>
      <c r="H62" s="111"/>
      <c r="I62" s="111"/>
      <c r="J62" s="111"/>
      <c r="K62" s="111"/>
      <c r="L62" s="111"/>
      <c r="M62" s="111"/>
      <c r="N62" s="111"/>
      <c r="O62" s="111"/>
    </row>
    <row r="63" spans="1:15" s="108" customFormat="1" ht="14.25" customHeight="1">
      <c r="A63" s="105"/>
      <c r="B63" s="110"/>
      <c r="C63" s="111"/>
      <c r="D63" s="111"/>
      <c r="E63" s="111"/>
      <c r="F63" s="111"/>
      <c r="G63" s="111"/>
      <c r="H63" s="111"/>
      <c r="I63" s="111"/>
      <c r="J63" s="111"/>
      <c r="K63" s="111"/>
      <c r="L63" s="111"/>
      <c r="M63" s="111"/>
      <c r="N63" s="111"/>
      <c r="O63" s="111"/>
    </row>
    <row r="64" spans="1:15" s="108" customFormat="1" ht="14.25" customHeight="1">
      <c r="A64" s="105"/>
      <c r="B64" s="109"/>
      <c r="C64" s="109"/>
      <c r="D64" s="109"/>
      <c r="E64" s="109"/>
      <c r="F64" s="109"/>
      <c r="G64" s="109"/>
      <c r="H64" s="109"/>
      <c r="I64" s="109"/>
      <c r="J64" s="109"/>
      <c r="K64" s="109"/>
      <c r="L64" s="109"/>
      <c r="M64" s="109"/>
      <c r="N64" s="109"/>
      <c r="O64" s="109"/>
    </row>
    <row r="65" spans="1:15" s="108" customFormat="1" ht="14.25" customHeight="1">
      <c r="A65" s="105"/>
      <c r="B65" s="110"/>
      <c r="C65" s="111"/>
      <c r="D65" s="111"/>
      <c r="E65" s="111"/>
      <c r="F65" s="111"/>
      <c r="G65" s="111"/>
      <c r="H65" s="111"/>
      <c r="I65" s="111"/>
      <c r="J65" s="111"/>
      <c r="K65" s="111"/>
      <c r="L65" s="111"/>
      <c r="M65" s="111"/>
      <c r="N65" s="111"/>
      <c r="O65" s="111"/>
    </row>
    <row r="66" spans="1:15" s="108" customFormat="1" ht="14.25" customHeight="1">
      <c r="A66" s="105"/>
      <c r="B66" s="110"/>
      <c r="C66" s="111"/>
      <c r="D66" s="111"/>
      <c r="E66" s="111"/>
      <c r="F66" s="111"/>
      <c r="G66" s="111"/>
      <c r="H66" s="111"/>
      <c r="I66" s="111"/>
      <c r="J66" s="111"/>
      <c r="K66" s="111"/>
      <c r="L66" s="111"/>
      <c r="M66" s="111"/>
      <c r="N66" s="111"/>
      <c r="O66" s="111"/>
    </row>
    <row r="67" spans="1:15" s="108" customFormat="1" ht="14.25" customHeight="1">
      <c r="A67" s="105"/>
      <c r="B67" s="110"/>
      <c r="C67" s="111"/>
      <c r="D67" s="111"/>
      <c r="E67" s="111"/>
      <c r="F67" s="111"/>
      <c r="G67" s="111"/>
      <c r="H67" s="111"/>
      <c r="I67" s="111"/>
      <c r="J67" s="111"/>
      <c r="K67" s="111"/>
      <c r="L67" s="111"/>
      <c r="M67" s="111"/>
      <c r="N67" s="111"/>
      <c r="O67" s="111"/>
    </row>
    <row r="68" spans="1:15" s="108" customFormat="1" ht="14.25" customHeight="1">
      <c r="A68" s="105"/>
      <c r="B68" s="110"/>
      <c r="C68" s="111"/>
      <c r="D68" s="111"/>
      <c r="E68" s="111"/>
      <c r="F68" s="111"/>
      <c r="G68" s="111"/>
      <c r="H68" s="111"/>
      <c r="I68" s="111"/>
      <c r="J68" s="111"/>
      <c r="K68" s="111"/>
      <c r="L68" s="111"/>
      <c r="M68" s="111"/>
      <c r="N68" s="111"/>
      <c r="O68" s="111"/>
    </row>
    <row r="69" spans="1:15" s="108" customFormat="1" ht="15" customHeight="1">
      <c r="A69" s="105"/>
      <c r="B69" s="106"/>
      <c r="C69" s="107"/>
      <c r="D69" s="107"/>
      <c r="E69" s="107"/>
      <c r="F69" s="107"/>
      <c r="G69" s="107"/>
      <c r="H69" s="107"/>
      <c r="I69" s="107"/>
      <c r="J69" s="107"/>
      <c r="K69" s="107"/>
      <c r="L69" s="107"/>
      <c r="M69" s="107"/>
      <c r="N69" s="107"/>
      <c r="O69" s="107"/>
    </row>
    <row r="70" spans="1:15" s="108" customFormat="1" ht="15" customHeight="1">
      <c r="A70" s="105"/>
      <c r="B70" s="106"/>
      <c r="C70" s="107"/>
      <c r="D70" s="107"/>
      <c r="E70" s="107"/>
      <c r="F70" s="107"/>
      <c r="G70" s="107"/>
      <c r="H70" s="107"/>
      <c r="I70" s="107"/>
      <c r="J70" s="107"/>
      <c r="K70" s="107"/>
      <c r="L70" s="107"/>
      <c r="M70" s="107"/>
      <c r="N70" s="107"/>
      <c r="O70" s="107"/>
    </row>
    <row r="71" spans="1:15" s="108" customFormat="1" ht="15" customHeight="1">
      <c r="A71" s="105"/>
      <c r="B71" s="106"/>
      <c r="C71" s="107"/>
      <c r="D71" s="107"/>
      <c r="E71" s="107"/>
      <c r="F71" s="107"/>
      <c r="G71" s="107"/>
      <c r="H71" s="107"/>
      <c r="I71" s="107"/>
      <c r="J71" s="107"/>
      <c r="K71" s="107"/>
      <c r="L71" s="107"/>
      <c r="M71" s="107"/>
      <c r="N71" s="107"/>
      <c r="O71" s="107"/>
    </row>
    <row r="72" spans="1:15" s="108" customFormat="1" ht="15" customHeight="1">
      <c r="A72" s="105"/>
      <c r="B72" s="106"/>
      <c r="C72" s="107"/>
      <c r="D72" s="107"/>
      <c r="E72" s="107"/>
      <c r="F72" s="107"/>
      <c r="G72" s="107"/>
      <c r="H72" s="107"/>
      <c r="I72" s="107"/>
      <c r="J72" s="107"/>
      <c r="K72" s="107"/>
      <c r="L72" s="107"/>
      <c r="M72" s="107"/>
      <c r="N72" s="107"/>
      <c r="O72" s="107"/>
    </row>
    <row r="73" spans="1:15" s="108" customFormat="1" ht="15" customHeight="1">
      <c r="A73" s="105"/>
      <c r="B73" s="106"/>
      <c r="C73" s="107"/>
      <c r="D73" s="107"/>
      <c r="E73" s="107"/>
      <c r="F73" s="107"/>
      <c r="G73" s="107"/>
      <c r="H73" s="107"/>
      <c r="I73" s="107"/>
      <c r="J73" s="107"/>
      <c r="K73" s="107"/>
      <c r="L73" s="107"/>
      <c r="M73" s="107"/>
      <c r="N73" s="107"/>
      <c r="O73" s="107"/>
    </row>
    <row r="74" spans="1:15" s="108" customFormat="1" ht="15" customHeight="1">
      <c r="A74" s="105"/>
      <c r="B74" s="106"/>
      <c r="C74" s="107"/>
      <c r="D74" s="107"/>
      <c r="E74" s="107"/>
      <c r="F74" s="107"/>
      <c r="G74" s="107"/>
      <c r="H74" s="107"/>
      <c r="I74" s="107"/>
      <c r="J74" s="107"/>
      <c r="K74" s="107"/>
      <c r="L74" s="107"/>
      <c r="M74" s="107"/>
      <c r="N74" s="107"/>
      <c r="O74" s="107"/>
    </row>
    <row r="75" spans="1:15" s="108" customFormat="1" ht="15" customHeight="1">
      <c r="A75" s="105"/>
      <c r="B75" s="106"/>
      <c r="C75" s="107"/>
      <c r="D75" s="107"/>
      <c r="E75" s="107"/>
      <c r="F75" s="107"/>
      <c r="G75" s="107"/>
      <c r="H75" s="107"/>
      <c r="I75" s="107"/>
      <c r="J75" s="107"/>
      <c r="K75" s="107"/>
      <c r="L75" s="107"/>
      <c r="M75" s="107"/>
      <c r="N75" s="107"/>
      <c r="O75" s="107"/>
    </row>
    <row r="76" spans="1:15" s="116" customFormat="1" ht="15" customHeight="1">
      <c r="B76" s="117"/>
      <c r="C76" s="107"/>
      <c r="D76" s="107"/>
      <c r="E76" s="107"/>
      <c r="F76" s="107"/>
      <c r="G76" s="107"/>
      <c r="H76" s="107"/>
      <c r="I76" s="107"/>
      <c r="J76" s="107"/>
      <c r="K76" s="107"/>
      <c r="L76" s="107"/>
      <c r="M76" s="107"/>
      <c r="N76" s="107"/>
      <c r="O76" s="107"/>
    </row>
    <row r="77" spans="1:15" s="116" customFormat="1" ht="15" customHeight="1">
      <c r="B77" s="117"/>
      <c r="C77" s="107"/>
      <c r="D77" s="107"/>
      <c r="E77" s="107"/>
      <c r="F77" s="107"/>
      <c r="G77" s="107"/>
      <c r="H77" s="107"/>
      <c r="I77" s="107"/>
      <c r="J77" s="107"/>
      <c r="K77" s="107"/>
      <c r="L77" s="107"/>
      <c r="M77" s="107"/>
      <c r="N77" s="107"/>
      <c r="O77" s="107"/>
    </row>
    <row r="78" spans="1:15" s="116" customFormat="1" ht="15" customHeight="1">
      <c r="B78" s="117"/>
      <c r="C78" s="107"/>
      <c r="D78" s="107"/>
      <c r="E78" s="107"/>
      <c r="F78" s="107"/>
      <c r="G78" s="107"/>
      <c r="H78" s="107"/>
      <c r="I78" s="107"/>
      <c r="J78" s="107"/>
      <c r="K78" s="107"/>
      <c r="L78" s="107"/>
      <c r="M78" s="107"/>
      <c r="N78" s="107"/>
      <c r="O78" s="107"/>
    </row>
    <row r="79" spans="1:15" s="116" customFormat="1" ht="15" customHeight="1">
      <c r="B79" s="117"/>
      <c r="C79" s="107"/>
      <c r="D79" s="107"/>
      <c r="E79" s="107"/>
      <c r="F79" s="107"/>
      <c r="G79" s="107"/>
      <c r="H79" s="107"/>
      <c r="I79" s="107"/>
      <c r="J79" s="107"/>
      <c r="K79" s="107"/>
      <c r="L79" s="107"/>
      <c r="M79" s="107"/>
      <c r="N79" s="107"/>
      <c r="O79" s="107"/>
    </row>
    <row r="80" spans="1:15" s="116" customFormat="1" ht="15" customHeight="1">
      <c r="B80" s="117"/>
      <c r="C80" s="107"/>
      <c r="D80" s="107"/>
      <c r="E80" s="107"/>
      <c r="F80" s="107"/>
      <c r="G80" s="107"/>
      <c r="H80" s="107"/>
      <c r="I80" s="107"/>
      <c r="J80" s="107"/>
      <c r="K80" s="107"/>
      <c r="L80" s="107"/>
      <c r="M80" s="107"/>
      <c r="N80" s="107"/>
      <c r="O80" s="107"/>
    </row>
    <row r="81" spans="1:20" s="116" customFormat="1" ht="15" customHeight="1">
      <c r="B81" s="117"/>
      <c r="C81" s="107"/>
      <c r="D81" s="107"/>
      <c r="E81" s="107"/>
      <c r="F81" s="107"/>
      <c r="G81" s="107"/>
      <c r="H81" s="107"/>
      <c r="I81" s="107"/>
      <c r="J81" s="107"/>
      <c r="K81" s="107"/>
      <c r="L81" s="107"/>
      <c r="M81" s="107"/>
      <c r="N81" s="107"/>
      <c r="O81" s="107"/>
    </row>
    <row r="82" spans="1:20" s="116" customFormat="1" ht="15" customHeight="1">
      <c r="B82" s="117"/>
      <c r="C82" s="107"/>
      <c r="D82" s="107"/>
      <c r="E82" s="107"/>
      <c r="F82" s="107"/>
      <c r="G82" s="107"/>
      <c r="H82" s="107"/>
      <c r="I82" s="107"/>
      <c r="J82" s="107"/>
      <c r="K82" s="107"/>
      <c r="L82" s="107"/>
      <c r="M82" s="107"/>
      <c r="N82" s="107"/>
      <c r="O82" s="107"/>
    </row>
    <row r="83" spans="1:20" s="116" customFormat="1" ht="15" customHeight="1">
      <c r="B83" s="117"/>
      <c r="C83" s="107"/>
      <c r="D83" s="107"/>
      <c r="E83" s="107"/>
      <c r="F83" s="107"/>
      <c r="G83" s="107"/>
      <c r="H83" s="107"/>
      <c r="I83" s="107"/>
      <c r="J83" s="107"/>
      <c r="K83" s="107"/>
      <c r="L83" s="107"/>
      <c r="M83" s="107"/>
      <c r="N83" s="107"/>
      <c r="O83" s="107"/>
    </row>
    <row r="84" spans="1:20" s="116" customFormat="1" ht="15" customHeight="1">
      <c r="B84" s="117"/>
      <c r="C84" s="107"/>
      <c r="D84" s="107"/>
      <c r="E84" s="107"/>
      <c r="F84" s="107"/>
      <c r="G84" s="107"/>
      <c r="H84" s="107"/>
      <c r="I84" s="107"/>
      <c r="J84" s="107"/>
      <c r="K84" s="107"/>
      <c r="L84" s="107"/>
      <c r="M84" s="107"/>
      <c r="N84" s="107"/>
      <c r="O84" s="107"/>
    </row>
    <row r="85" spans="1:20" s="119" customFormat="1" ht="15" customHeight="1">
      <c r="A85" s="118"/>
      <c r="B85" s="117"/>
      <c r="C85" s="107"/>
      <c r="D85" s="107"/>
      <c r="E85" s="107"/>
      <c r="F85" s="107"/>
      <c r="G85" s="107"/>
      <c r="H85" s="107"/>
      <c r="I85" s="107"/>
      <c r="J85" s="107"/>
      <c r="K85" s="107"/>
      <c r="L85" s="107"/>
      <c r="M85" s="107"/>
      <c r="N85" s="107"/>
      <c r="O85" s="107"/>
      <c r="P85" s="116"/>
      <c r="Q85" s="116"/>
      <c r="R85" s="116"/>
    </row>
    <row r="86" spans="1:20" ht="15" customHeight="1">
      <c r="A86" s="100"/>
      <c r="B86" s="117"/>
      <c r="C86" s="107"/>
      <c r="D86" s="107"/>
      <c r="E86" s="107"/>
      <c r="F86" s="107"/>
      <c r="G86" s="107"/>
      <c r="H86" s="107"/>
      <c r="I86" s="107"/>
      <c r="J86" s="107"/>
      <c r="K86" s="107"/>
      <c r="L86" s="107"/>
      <c r="M86" s="107"/>
      <c r="N86" s="107"/>
      <c r="O86" s="107"/>
      <c r="P86" s="116"/>
      <c r="Q86" s="116"/>
    </row>
    <row r="90" spans="1:20">
      <c r="T90" s="120"/>
    </row>
  </sheetData>
  <sortState xmlns:xlrd2="http://schemas.microsoft.com/office/spreadsheetml/2017/richdata2" columnSort="1" ref="P8:AI8">
    <sortCondition descending="1" ref="P8:AI8"/>
  </sortState>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tabColor theme="0" tint="-4.9989318521683403E-2"/>
  </sheetPr>
  <dimension ref="A1:BF184"/>
  <sheetViews>
    <sheetView showGridLines="0" topLeftCell="A40" zoomScale="85" zoomScaleNormal="85" workbookViewId="0">
      <selection activeCell="C78" sqref="C78"/>
    </sheetView>
  </sheetViews>
  <sheetFormatPr baseColWidth="10" defaultColWidth="11.42578125" defaultRowHeight="14.25"/>
  <cols>
    <col min="1" max="2" width="4.28515625" style="19" customWidth="1"/>
    <col min="3" max="3" width="76.140625" style="19" customWidth="1"/>
    <col min="4" max="5" width="13.7109375" style="19" hidden="1" customWidth="1"/>
    <col min="6" max="8" width="13.7109375" style="19" customWidth="1"/>
    <col min="9" max="14" width="13.42578125" style="19" customWidth="1"/>
    <col min="15" max="37" width="15.42578125" style="19" customWidth="1"/>
    <col min="38" max="38" width="15.140625" style="19" bestFit="1" customWidth="1"/>
    <col min="39" max="16384" width="11.42578125" style="19"/>
  </cols>
  <sheetData>
    <row r="1" spans="1:35" ht="18.75" customHeight="1">
      <c r="V1" s="159"/>
      <c r="W1" s="159"/>
      <c r="X1" s="159"/>
      <c r="Y1" s="159"/>
      <c r="Z1" s="159"/>
      <c r="AA1" s="159"/>
    </row>
    <row r="2" spans="1:35" ht="18.75" customHeight="1">
      <c r="A2" s="20" t="s">
        <v>629</v>
      </c>
      <c r="B2" s="21"/>
      <c r="C2" s="21"/>
      <c r="D2" s="21"/>
      <c r="E2" s="21"/>
      <c r="F2" s="21"/>
      <c r="G2" s="21"/>
      <c r="H2" s="21"/>
      <c r="I2" s="21"/>
      <c r="J2" s="21"/>
      <c r="K2" s="21"/>
      <c r="L2" s="21"/>
      <c r="M2" s="21"/>
      <c r="N2" s="21"/>
      <c r="O2" s="22"/>
      <c r="P2" s="22"/>
      <c r="Q2" s="22"/>
      <c r="R2" s="22"/>
      <c r="V2" s="159"/>
      <c r="W2" s="159"/>
      <c r="X2" s="159"/>
      <c r="Y2" s="159"/>
      <c r="Z2" s="159"/>
    </row>
    <row r="3" spans="1:35" ht="14.25" customHeight="1">
      <c r="A3" s="20"/>
      <c r="B3" s="21"/>
      <c r="C3" s="21"/>
      <c r="D3" s="21"/>
      <c r="E3" s="21"/>
      <c r="F3" s="21"/>
      <c r="G3" s="21"/>
      <c r="H3" s="21"/>
      <c r="I3" s="21"/>
      <c r="J3" s="21"/>
      <c r="K3" s="21"/>
      <c r="L3" s="21"/>
      <c r="M3" s="21"/>
      <c r="N3" s="21"/>
      <c r="O3" s="188"/>
      <c r="P3" s="188"/>
      <c r="Q3" s="188"/>
      <c r="R3" s="188"/>
      <c r="S3" s="188"/>
    </row>
    <row r="4" spans="1:35" ht="14.25" customHeight="1">
      <c r="A4" s="20"/>
      <c r="B4" s="90"/>
      <c r="C4" s="94" t="s">
        <v>74</v>
      </c>
      <c r="D4" s="186" t="s">
        <v>823</v>
      </c>
      <c r="E4" s="186" t="s">
        <v>824</v>
      </c>
      <c r="F4" s="186" t="s">
        <v>825</v>
      </c>
      <c r="G4" s="187" t="s">
        <v>822</v>
      </c>
      <c r="H4" s="187" t="s">
        <v>670</v>
      </c>
      <c r="I4" s="187" t="s">
        <v>671</v>
      </c>
      <c r="J4" s="187" t="s">
        <v>672</v>
      </c>
      <c r="K4" s="187" t="s">
        <v>666</v>
      </c>
      <c r="L4" s="187" t="s">
        <v>521</v>
      </c>
      <c r="M4" s="187" t="s">
        <v>522</v>
      </c>
      <c r="N4" s="187" t="s">
        <v>523</v>
      </c>
      <c r="O4" s="187" t="s">
        <v>605</v>
      </c>
      <c r="P4" s="187" t="s">
        <v>606</v>
      </c>
      <c r="Q4" s="187" t="s">
        <v>607</v>
      </c>
      <c r="R4" s="187" t="s">
        <v>608</v>
      </c>
      <c r="S4" s="187" t="s">
        <v>609</v>
      </c>
      <c r="T4" s="187" t="s">
        <v>610</v>
      </c>
      <c r="U4" s="187" t="s">
        <v>611</v>
      </c>
      <c r="V4" s="187" t="s">
        <v>612</v>
      </c>
      <c r="W4" s="187" t="s">
        <v>613</v>
      </c>
      <c r="X4" s="187" t="s">
        <v>614</v>
      </c>
      <c r="Y4" s="187" t="s">
        <v>615</v>
      </c>
      <c r="Z4" s="187" t="s">
        <v>616</v>
      </c>
      <c r="AA4" s="187" t="s">
        <v>617</v>
      </c>
      <c r="AB4" s="187" t="s">
        <v>618</v>
      </c>
      <c r="AC4" s="187" t="s">
        <v>619</v>
      </c>
      <c r="AD4" s="187" t="s">
        <v>620</v>
      </c>
      <c r="AE4" s="187" t="s">
        <v>621</v>
      </c>
      <c r="AF4" s="187" t="s">
        <v>622</v>
      </c>
      <c r="AG4" s="187" t="s">
        <v>623</v>
      </c>
      <c r="AH4" s="187" t="s">
        <v>624</v>
      </c>
      <c r="AI4" s="187" t="s">
        <v>625</v>
      </c>
    </row>
    <row r="5" spans="1:35" ht="14.25" customHeight="1">
      <c r="A5" s="20"/>
      <c r="B5"/>
      <c r="C5" t="s">
        <v>14</v>
      </c>
      <c r="D5" s="144"/>
      <c r="E5" s="144"/>
      <c r="F5" s="144">
        <v>1008.2599266899999</v>
      </c>
      <c r="G5" s="91">
        <v>1004.4198005400001</v>
      </c>
      <c r="H5" s="91">
        <v>1004.6315029700019</v>
      </c>
      <c r="I5" s="91">
        <v>941.02044894999926</v>
      </c>
      <c r="J5" s="91">
        <v>852.36212031999992</v>
      </c>
      <c r="K5" s="91">
        <v>857.25615971000013</v>
      </c>
      <c r="L5" s="91">
        <v>789.26788024000052</v>
      </c>
      <c r="M5" s="91">
        <v>684.43496338</v>
      </c>
      <c r="N5" s="91">
        <v>634.15759350000053</v>
      </c>
      <c r="O5" s="91">
        <v>584.68479580999974</v>
      </c>
      <c r="P5" s="91">
        <v>563.41786183000011</v>
      </c>
      <c r="Q5" s="91">
        <v>541.66633038999998</v>
      </c>
      <c r="R5" s="91">
        <v>531.68487524999978</v>
      </c>
      <c r="S5" s="91">
        <v>524.22788059999993</v>
      </c>
      <c r="T5" s="91">
        <v>549.13811999999996</v>
      </c>
      <c r="U5" s="91">
        <v>535.79</v>
      </c>
      <c r="V5" s="91">
        <v>498.09707619999978</v>
      </c>
      <c r="W5" s="91">
        <v>594.46852168000009</v>
      </c>
      <c r="X5" s="91">
        <v>584.3550835399999</v>
      </c>
      <c r="Y5" s="91">
        <v>554.26884645999985</v>
      </c>
      <c r="Z5" s="91">
        <v>519.57409600000028</v>
      </c>
      <c r="AA5" s="91">
        <v>507.83492899999993</v>
      </c>
      <c r="AB5" s="91">
        <v>544.31942715000025</v>
      </c>
      <c r="AC5" s="91">
        <v>523.87</v>
      </c>
      <c r="AD5" s="91">
        <v>511.12</v>
      </c>
      <c r="AE5" s="91">
        <v>495</v>
      </c>
      <c r="AF5" s="91">
        <v>501</v>
      </c>
      <c r="AG5" s="91">
        <v>498.4</v>
      </c>
      <c r="AH5" s="91">
        <v>491.4</v>
      </c>
      <c r="AI5" s="91">
        <v>464.5</v>
      </c>
    </row>
    <row r="6" spans="1:35" ht="14.25" customHeight="1">
      <c r="B6"/>
      <c r="C6" s="95" t="s">
        <v>69</v>
      </c>
      <c r="D6" s="145"/>
      <c r="E6" s="145"/>
      <c r="F6" s="145">
        <v>90.197206620000017</v>
      </c>
      <c r="G6" s="98">
        <v>74.317871939999989</v>
      </c>
      <c r="H6" s="98">
        <v>30.568317260000004</v>
      </c>
      <c r="I6" s="98">
        <v>38.747800059999996</v>
      </c>
      <c r="J6" s="98">
        <v>64.159777989999981</v>
      </c>
      <c r="K6" s="98">
        <v>70.086912649999988</v>
      </c>
      <c r="L6" s="98">
        <v>46.032464569999981</v>
      </c>
      <c r="M6" s="98">
        <v>71.203168480000002</v>
      </c>
      <c r="N6" s="98">
        <v>84.23778034</v>
      </c>
      <c r="O6" s="98">
        <v>92.508443990000018</v>
      </c>
      <c r="P6" s="98">
        <v>107.83318839000002</v>
      </c>
      <c r="Q6" s="98">
        <v>129.12066117999996</v>
      </c>
      <c r="R6" s="98">
        <v>113.28816130000001</v>
      </c>
      <c r="S6" s="98">
        <v>107.95459314999997</v>
      </c>
      <c r="T6" s="98">
        <v>131.01541984000002</v>
      </c>
      <c r="U6" s="98">
        <v>116.03408038000002</v>
      </c>
      <c r="V6" s="98">
        <v>41.550429529999995</v>
      </c>
      <c r="W6" s="98">
        <v>78.983000000000004</v>
      </c>
      <c r="X6" s="98">
        <v>82.263999999999996</v>
      </c>
      <c r="Y6" s="98">
        <v>84.344999999999999</v>
      </c>
      <c r="Z6" s="98">
        <v>82.096999999999994</v>
      </c>
      <c r="AA6" s="98">
        <v>84.153999999999996</v>
      </c>
      <c r="AB6" s="98">
        <v>88.945999999999998</v>
      </c>
      <c r="AC6" s="98">
        <v>81.903000000000006</v>
      </c>
      <c r="AD6" s="98">
        <v>87.518000000000001</v>
      </c>
      <c r="AE6" s="98">
        <v>106.681</v>
      </c>
      <c r="AF6" s="98">
        <v>109.339</v>
      </c>
      <c r="AG6" s="98">
        <v>100.497</v>
      </c>
      <c r="AH6" s="98">
        <v>90.766999999999996</v>
      </c>
      <c r="AI6" s="98">
        <v>75.995000000000005</v>
      </c>
    </row>
    <row r="7" spans="1:35" ht="14.25" customHeight="1">
      <c r="B7"/>
      <c r="C7" s="96" t="s">
        <v>70</v>
      </c>
      <c r="D7" s="146"/>
      <c r="E7" s="146"/>
      <c r="F7" s="146">
        <f>+SUM(F5:F6)</f>
        <v>1098.45713331</v>
      </c>
      <c r="G7" s="97">
        <f t="shared" ref="G7:K7" si="0">SUM(G5:G6)</f>
        <v>1078.7376724800001</v>
      </c>
      <c r="H7" s="97">
        <f t="shared" si="0"/>
        <v>1035.1998202300019</v>
      </c>
      <c r="I7" s="97">
        <f t="shared" si="0"/>
        <v>979.76824900999929</v>
      </c>
      <c r="J7" s="97">
        <f t="shared" si="0"/>
        <v>916.52189830999987</v>
      </c>
      <c r="K7" s="97">
        <f t="shared" si="0"/>
        <v>927.34307236000018</v>
      </c>
      <c r="L7" s="97">
        <f t="shared" ref="L7:N7" si="1">SUM(L5:L6)</f>
        <v>835.30034481000052</v>
      </c>
      <c r="M7" s="97">
        <f t="shared" si="1"/>
        <v>755.63813186000004</v>
      </c>
      <c r="N7" s="97">
        <f t="shared" si="1"/>
        <v>718.3953738400005</v>
      </c>
      <c r="O7" s="97">
        <f t="shared" ref="O7" si="2">SUM(O5:O6)</f>
        <v>677.19323979999979</v>
      </c>
      <c r="P7" s="97">
        <f t="shared" ref="P7:AI7" si="3">SUM(P5:P6)</f>
        <v>671.25105022000014</v>
      </c>
      <c r="Q7" s="97">
        <f t="shared" si="3"/>
        <v>670.78699156999994</v>
      </c>
      <c r="R7" s="97">
        <f t="shared" si="3"/>
        <v>644.97303654999973</v>
      </c>
      <c r="S7" s="97">
        <f t="shared" si="3"/>
        <v>632.18247374999987</v>
      </c>
      <c r="T7" s="97">
        <f t="shared" si="3"/>
        <v>680.15353984000001</v>
      </c>
      <c r="U7" s="97">
        <f t="shared" si="3"/>
        <v>651.82408037999994</v>
      </c>
      <c r="V7" s="97">
        <f t="shared" si="3"/>
        <v>539.64750572999981</v>
      </c>
      <c r="W7" s="97">
        <f t="shared" si="3"/>
        <v>673.45152168000004</v>
      </c>
      <c r="X7" s="97">
        <f t="shared" si="3"/>
        <v>666.61908353999991</v>
      </c>
      <c r="Y7" s="97">
        <f t="shared" si="3"/>
        <v>638.61384645999988</v>
      </c>
      <c r="Z7" s="97">
        <f t="shared" si="3"/>
        <v>601.67109600000026</v>
      </c>
      <c r="AA7" s="97">
        <f t="shared" si="3"/>
        <v>591.98892899999987</v>
      </c>
      <c r="AB7" s="97">
        <f t="shared" si="3"/>
        <v>633.26542715000028</v>
      </c>
      <c r="AC7" s="97">
        <f t="shared" si="3"/>
        <v>605.77300000000002</v>
      </c>
      <c r="AD7" s="97">
        <f t="shared" si="3"/>
        <v>598.63800000000003</v>
      </c>
      <c r="AE7" s="97">
        <f t="shared" si="3"/>
        <v>601.68100000000004</v>
      </c>
      <c r="AF7" s="97">
        <f t="shared" si="3"/>
        <v>610.33899999999994</v>
      </c>
      <c r="AG7" s="97">
        <f t="shared" si="3"/>
        <v>598.89699999999993</v>
      </c>
      <c r="AH7" s="97">
        <f t="shared" si="3"/>
        <v>582.16699999999992</v>
      </c>
      <c r="AI7" s="97">
        <f t="shared" si="3"/>
        <v>540.495</v>
      </c>
    </row>
    <row r="8" spans="1:35" ht="15">
      <c r="B8" s="92"/>
      <c r="C8" s="92" t="s">
        <v>71</v>
      </c>
      <c r="D8" s="147"/>
      <c r="E8" s="147"/>
      <c r="F8" s="147">
        <v>2.18E-2</v>
      </c>
      <c r="G8" s="156">
        <v>2.265650036447454E-2</v>
      </c>
      <c r="H8" s="156">
        <v>2.2714301620939521E-2</v>
      </c>
      <c r="I8" s="156">
        <v>2.1329840210225305E-2</v>
      </c>
      <c r="J8" s="156">
        <v>1.9806316511146664E-2</v>
      </c>
      <c r="K8" s="156">
        <v>2.0432861553253117E-2</v>
      </c>
      <c r="L8" s="156">
        <v>1.834133096994827E-2</v>
      </c>
      <c r="M8" s="156">
        <v>1.5977128123911312E-2</v>
      </c>
      <c r="N8" s="156">
        <v>1.5473047126303579E-2</v>
      </c>
      <c r="O8" s="156">
        <v>1.5043917953735938E-2</v>
      </c>
      <c r="P8" s="156">
        <v>1.4431735885386342E-2</v>
      </c>
      <c r="Q8" s="156">
        <v>1.3884281489306692E-2</v>
      </c>
      <c r="R8" s="156">
        <v>1.3967612988538627E-2</v>
      </c>
      <c r="S8" s="93">
        <v>1.4355794184707626E-2</v>
      </c>
      <c r="T8" s="93">
        <v>1.4812355949210472E-2</v>
      </c>
      <c r="U8" s="93">
        <v>1.44E-2</v>
      </c>
      <c r="V8" s="93">
        <v>1.3778899257049173E-2</v>
      </c>
      <c r="W8" s="93">
        <v>1.7178223871760628E-2</v>
      </c>
      <c r="X8" s="93">
        <v>1.7087571255849886E-2</v>
      </c>
      <c r="Y8" s="93">
        <v>1.6445913599537627E-2</v>
      </c>
      <c r="Z8" s="93">
        <v>1.6208759270006506E-2</v>
      </c>
      <c r="AA8" s="93">
        <v>1.649204876408205E-2</v>
      </c>
      <c r="AB8" s="93">
        <v>1.7643891844965856E-2</v>
      </c>
      <c r="AC8" s="93">
        <v>1.725437806675021E-2</v>
      </c>
      <c r="AD8" s="93">
        <v>1.7546095743363091E-2</v>
      </c>
      <c r="AE8" s="93">
        <v>1.8100000000000002E-2</v>
      </c>
      <c r="AF8" s="93">
        <v>1.8499999999999999E-2</v>
      </c>
      <c r="AG8" s="93">
        <v>1.8482305724621995E-2</v>
      </c>
      <c r="AH8" s="93">
        <v>1.8816458079217023E-2</v>
      </c>
      <c r="AI8" s="93">
        <v>1.8514002321617137E-2</v>
      </c>
    </row>
    <row r="12" spans="1:35" ht="15">
      <c r="A12" s="20" t="s">
        <v>630</v>
      </c>
    </row>
    <row r="13" spans="1:35">
      <c r="D13" s="159"/>
      <c r="E13" s="159"/>
      <c r="F13" s="159"/>
      <c r="G13" s="159"/>
      <c r="H13" s="159"/>
      <c r="I13" s="159"/>
      <c r="J13" s="159"/>
      <c r="K13" s="159"/>
      <c r="L13" s="159"/>
      <c r="M13" s="159"/>
      <c r="N13" s="159"/>
      <c r="O13" s="159"/>
      <c r="P13" s="159"/>
      <c r="Q13" s="159"/>
      <c r="R13" s="159"/>
      <c r="S13" s="159"/>
    </row>
    <row r="14" spans="1:35">
      <c r="C14" s="94"/>
      <c r="D14" s="186" t="str">
        <f t="shared" ref="D14:G14" si="4">D$4</f>
        <v>4Q24</v>
      </c>
      <c r="E14" s="186" t="str">
        <f t="shared" si="4"/>
        <v>3Q24</v>
      </c>
      <c r="F14" s="186" t="str">
        <f t="shared" si="4"/>
        <v>2Q24</v>
      </c>
      <c r="G14" s="149" t="str">
        <f t="shared" si="4"/>
        <v>1Q24</v>
      </c>
      <c r="H14" s="149" t="str">
        <f>H$4</f>
        <v>4Q23</v>
      </c>
      <c r="I14" s="149" t="str">
        <f t="shared" ref="I14:K14" si="5">I$4</f>
        <v>3Q23</v>
      </c>
      <c r="J14" s="149" t="str">
        <f t="shared" si="5"/>
        <v>2Q23</v>
      </c>
      <c r="K14" s="149" t="str">
        <f t="shared" si="5"/>
        <v>1Q23</v>
      </c>
      <c r="L14" s="149" t="s">
        <v>521</v>
      </c>
      <c r="M14" s="149" t="s">
        <v>522</v>
      </c>
      <c r="N14" s="149" t="s">
        <v>523</v>
      </c>
      <c r="O14" s="149" t="s">
        <v>605</v>
      </c>
      <c r="P14" s="149" t="s">
        <v>606</v>
      </c>
      <c r="Q14" s="149" t="s">
        <v>607</v>
      </c>
      <c r="R14" s="149" t="s">
        <v>608</v>
      </c>
      <c r="S14" s="149" t="s">
        <v>609</v>
      </c>
      <c r="T14" s="149" t="s">
        <v>610</v>
      </c>
      <c r="U14" s="149" t="s">
        <v>611</v>
      </c>
      <c r="V14" s="149" t="s">
        <v>612</v>
      </c>
      <c r="W14" s="149" t="s">
        <v>613</v>
      </c>
      <c r="X14" s="149" t="s">
        <v>614</v>
      </c>
      <c r="Y14" s="149" t="s">
        <v>615</v>
      </c>
      <c r="Z14" s="149" t="s">
        <v>616</v>
      </c>
      <c r="AA14" s="149" t="s">
        <v>617</v>
      </c>
      <c r="AB14" s="149" t="s">
        <v>618</v>
      </c>
      <c r="AC14" s="149" t="s">
        <v>619</v>
      </c>
      <c r="AD14" s="149" t="s">
        <v>620</v>
      </c>
      <c r="AE14" s="149" t="s">
        <v>621</v>
      </c>
      <c r="AF14" s="149" t="s">
        <v>622</v>
      </c>
      <c r="AG14" s="149" t="s">
        <v>623</v>
      </c>
      <c r="AH14" s="149" t="s">
        <v>624</v>
      </c>
      <c r="AI14" s="149" t="s">
        <v>625</v>
      </c>
    </row>
    <row r="15" spans="1:35" ht="15">
      <c r="C15" s="124" t="s">
        <v>69</v>
      </c>
      <c r="D15" s="144"/>
      <c r="E15" s="144"/>
      <c r="F15" s="144">
        <f>+F6</f>
        <v>90.197206620000017</v>
      </c>
      <c r="G15" s="91">
        <f t="shared" ref="G15:N15" si="6">G6</f>
        <v>74.317871939999989</v>
      </c>
      <c r="H15" s="91">
        <f t="shared" si="6"/>
        <v>30.568317260000004</v>
      </c>
      <c r="I15" s="91">
        <f t="shared" si="6"/>
        <v>38.747800059999996</v>
      </c>
      <c r="J15" s="91">
        <f t="shared" si="6"/>
        <v>64.159777989999981</v>
      </c>
      <c r="K15" s="91">
        <f t="shared" si="6"/>
        <v>70.086912649999988</v>
      </c>
      <c r="L15" s="91">
        <f t="shared" si="6"/>
        <v>46.032464569999981</v>
      </c>
      <c r="M15" s="91">
        <f t="shared" si="6"/>
        <v>71.203168480000002</v>
      </c>
      <c r="N15" s="91">
        <f t="shared" si="6"/>
        <v>84.23778034</v>
      </c>
      <c r="O15" s="91">
        <f t="shared" ref="O15:AI15" si="7">O6</f>
        <v>92.508443990000018</v>
      </c>
      <c r="P15" s="91">
        <f t="shared" si="7"/>
        <v>107.83318839000002</v>
      </c>
      <c r="Q15" s="91">
        <f t="shared" si="7"/>
        <v>129.12066117999996</v>
      </c>
      <c r="R15" s="91">
        <f t="shared" si="7"/>
        <v>113.28816130000001</v>
      </c>
      <c r="S15" s="91">
        <f t="shared" si="7"/>
        <v>107.95459314999997</v>
      </c>
      <c r="T15" s="91">
        <f t="shared" si="7"/>
        <v>131.01541984000002</v>
      </c>
      <c r="U15" s="91">
        <f t="shared" si="7"/>
        <v>116.03408038000002</v>
      </c>
      <c r="V15" s="91">
        <f t="shared" si="7"/>
        <v>41.550429529999995</v>
      </c>
      <c r="W15" s="91">
        <f t="shared" si="7"/>
        <v>78.983000000000004</v>
      </c>
      <c r="X15" s="91">
        <f t="shared" si="7"/>
        <v>82.263999999999996</v>
      </c>
      <c r="Y15" s="91">
        <f t="shared" si="7"/>
        <v>84.344999999999999</v>
      </c>
      <c r="Z15" s="91">
        <f t="shared" si="7"/>
        <v>82.096999999999994</v>
      </c>
      <c r="AA15" s="91">
        <f t="shared" si="7"/>
        <v>84.153999999999996</v>
      </c>
      <c r="AB15" s="91">
        <f t="shared" si="7"/>
        <v>88.945999999999998</v>
      </c>
      <c r="AC15" s="91">
        <f t="shared" si="7"/>
        <v>81.903000000000006</v>
      </c>
      <c r="AD15" s="91">
        <f t="shared" si="7"/>
        <v>87.518000000000001</v>
      </c>
      <c r="AE15" s="91">
        <f t="shared" si="7"/>
        <v>106.681</v>
      </c>
      <c r="AF15" s="91">
        <f t="shared" si="7"/>
        <v>109.339</v>
      </c>
      <c r="AG15" s="91">
        <f t="shared" si="7"/>
        <v>100.497</v>
      </c>
      <c r="AH15" s="91">
        <f t="shared" si="7"/>
        <v>90.766999999999996</v>
      </c>
      <c r="AI15" s="91">
        <f t="shared" si="7"/>
        <v>75.995000000000005</v>
      </c>
    </row>
    <row r="16" spans="1:35" ht="15">
      <c r="C16" s="124" t="s">
        <v>80</v>
      </c>
      <c r="D16" s="144"/>
      <c r="E16" s="144"/>
      <c r="F16" s="144">
        <v>17</v>
      </c>
      <c r="G16" s="125">
        <v>17.810724</v>
      </c>
      <c r="H16" s="125">
        <v>14.075706999999998</v>
      </c>
      <c r="I16" s="125">
        <v>15.415455</v>
      </c>
      <c r="J16" s="125">
        <v>16.183278999999999</v>
      </c>
      <c r="K16" s="125">
        <v>18.028689</v>
      </c>
      <c r="L16" s="125">
        <v>18.105523000000002</v>
      </c>
      <c r="M16" s="125">
        <v>17.626020280000002</v>
      </c>
      <c r="N16" s="125">
        <v>15.980039999999999</v>
      </c>
      <c r="O16" s="125">
        <v>15.227081</v>
      </c>
      <c r="P16" s="125">
        <v>16.584036999999999</v>
      </c>
      <c r="Q16" s="125">
        <v>13.933078000000002</v>
      </c>
      <c r="R16" s="125">
        <v>11.051</v>
      </c>
      <c r="S16" s="125">
        <v>15.25</v>
      </c>
      <c r="T16" s="125">
        <v>13.686999999999999</v>
      </c>
      <c r="U16" s="125">
        <v>14.295</v>
      </c>
      <c r="V16" s="125">
        <v>14.097</v>
      </c>
      <c r="W16" s="125">
        <v>16.14</v>
      </c>
      <c r="X16" s="125">
        <v>14.826000000000001</v>
      </c>
      <c r="Y16" s="125">
        <v>15.163</v>
      </c>
      <c r="Z16" s="125">
        <v>16.082000000000001</v>
      </c>
      <c r="AA16" s="125">
        <v>14.808</v>
      </c>
      <c r="AB16" s="125">
        <v>15.972</v>
      </c>
      <c r="AC16" s="125">
        <v>16.265000000000001</v>
      </c>
      <c r="AD16" s="125">
        <v>17.568000000000001</v>
      </c>
      <c r="AE16" s="125">
        <v>16.103999999999999</v>
      </c>
      <c r="AF16" s="125">
        <v>15.348000000000001</v>
      </c>
      <c r="AG16" s="125">
        <v>15.984</v>
      </c>
      <c r="AH16" s="125">
        <v>15.452</v>
      </c>
      <c r="AI16" s="125">
        <v>14.765000000000001</v>
      </c>
    </row>
    <row r="17" spans="1:35">
      <c r="C17" s="124" t="s">
        <v>81</v>
      </c>
      <c r="D17" s="150"/>
      <c r="E17" s="150"/>
      <c r="F17" s="150">
        <v>73</v>
      </c>
      <c r="G17" s="125">
        <v>57.871852870000019</v>
      </c>
      <c r="H17" s="125">
        <v>75.33073964999997</v>
      </c>
      <c r="I17" s="125">
        <v>86.150104550000023</v>
      </c>
      <c r="J17" s="125">
        <v>89.08933352999999</v>
      </c>
      <c r="K17" s="125">
        <v>49.197190630000016</v>
      </c>
      <c r="L17" s="125">
        <v>96.181538629999991</v>
      </c>
      <c r="M17" s="125">
        <v>80.288834469999983</v>
      </c>
      <c r="N17" s="125">
        <v>67.45186858000001</v>
      </c>
      <c r="O17" s="125">
        <v>51.381936009999997</v>
      </c>
      <c r="P17" s="125">
        <v>68.762606300000016</v>
      </c>
      <c r="Q17" s="125">
        <v>59.343789870000002</v>
      </c>
      <c r="R17" s="125">
        <v>44.986000000000004</v>
      </c>
      <c r="S17" s="125">
        <v>37.120999999999995</v>
      </c>
      <c r="T17" s="125">
        <v>38.890999999999998</v>
      </c>
      <c r="U17" s="125">
        <v>27.2</v>
      </c>
      <c r="V17" s="125">
        <v>23.280999999999999</v>
      </c>
      <c r="W17" s="125">
        <v>28.35</v>
      </c>
      <c r="X17" s="125">
        <v>35.036999999999999</v>
      </c>
      <c r="Y17" s="125">
        <v>38.121000000000002</v>
      </c>
      <c r="Z17" s="125">
        <v>27.744</v>
      </c>
      <c r="AA17" s="125">
        <v>24.739000000000001</v>
      </c>
      <c r="AB17" s="125">
        <v>30.263999999999999</v>
      </c>
      <c r="AC17" s="125">
        <v>39.731999999999999</v>
      </c>
      <c r="AD17" s="125">
        <v>29.248999999999999</v>
      </c>
      <c r="AE17" s="125">
        <v>33.613</v>
      </c>
      <c r="AF17" s="125">
        <v>40.320999999999998</v>
      </c>
      <c r="AG17" s="125">
        <v>46.567999999999998</v>
      </c>
      <c r="AH17" s="125">
        <v>23.138999999999999</v>
      </c>
      <c r="AI17" s="125">
        <v>29.385999999999999</v>
      </c>
    </row>
    <row r="18" spans="1:35">
      <c r="C18" s="124" t="s">
        <v>808</v>
      </c>
      <c r="D18" s="150"/>
      <c r="E18" s="150"/>
      <c r="F18" s="150">
        <v>66</v>
      </c>
      <c r="G18" s="125">
        <v>64.0697093</v>
      </c>
      <c r="H18" s="125">
        <v>60.141428789999978</v>
      </c>
      <c r="I18" s="125">
        <v>66.096704949999989</v>
      </c>
      <c r="J18" s="125">
        <v>68.605000000000004</v>
      </c>
      <c r="K18" s="125">
        <v>69.034999999999997</v>
      </c>
      <c r="L18" s="125">
        <v>68.722999999999999</v>
      </c>
      <c r="M18" s="125">
        <v>68.281999999999996</v>
      </c>
      <c r="N18" s="125">
        <v>67.14</v>
      </c>
      <c r="O18" s="125">
        <v>66.614000000000004</v>
      </c>
      <c r="P18" s="125">
        <v>64.146000000000001</v>
      </c>
      <c r="Q18" s="125">
        <v>61.47</v>
      </c>
      <c r="R18" s="125">
        <v>57.527000000000001</v>
      </c>
      <c r="S18" s="125">
        <v>57.856999999999999</v>
      </c>
      <c r="T18" s="125">
        <v>55.261000000000003</v>
      </c>
      <c r="U18" s="125">
        <v>51.034999999999997</v>
      </c>
      <c r="V18" s="125">
        <v>48.173000000000002</v>
      </c>
      <c r="W18" s="125">
        <v>49.445999999999998</v>
      </c>
      <c r="X18" s="125">
        <v>45.91</v>
      </c>
      <c r="Y18" s="125">
        <v>46.779000000000003</v>
      </c>
      <c r="Z18" s="125">
        <v>45.917999999999999</v>
      </c>
      <c r="AA18" s="125">
        <v>43.468000000000004</v>
      </c>
      <c r="AB18" s="125">
        <v>43.442999999999998</v>
      </c>
      <c r="AC18" s="125">
        <v>43.527000000000001</v>
      </c>
      <c r="AD18" s="125">
        <v>40.122</v>
      </c>
      <c r="AE18" s="125">
        <v>45.372999999999998</v>
      </c>
      <c r="AF18" s="125">
        <v>45.837000000000003</v>
      </c>
      <c r="AG18" s="125">
        <v>44.938000000000002</v>
      </c>
      <c r="AH18" s="125">
        <v>43.015999999999998</v>
      </c>
      <c r="AI18" s="125">
        <v>43.351999999999997</v>
      </c>
    </row>
    <row r="19" spans="1:35">
      <c r="C19" s="124" t="s">
        <v>809</v>
      </c>
      <c r="D19" s="150"/>
      <c r="E19" s="150"/>
      <c r="F19" s="150">
        <v>10</v>
      </c>
      <c r="G19" s="125">
        <v>10.491585090000001</v>
      </c>
      <c r="H19" s="125">
        <v>8.9749671200000005</v>
      </c>
      <c r="I19" s="125">
        <v>8.1462792499999992</v>
      </c>
      <c r="J19" s="125">
        <v>7.8579999999999997</v>
      </c>
      <c r="K19" s="125">
        <v>10.32</v>
      </c>
      <c r="L19" s="125">
        <v>9.4629999999999992</v>
      </c>
      <c r="M19" s="125">
        <v>7.9660000000000002</v>
      </c>
      <c r="N19" s="125">
        <v>8.5570000000000004</v>
      </c>
      <c r="O19" s="125">
        <v>8.359</v>
      </c>
      <c r="P19" s="125">
        <v>10.46</v>
      </c>
      <c r="Q19" s="125">
        <v>7.1130000000000004</v>
      </c>
      <c r="R19" s="125">
        <v>7.0780000000000003</v>
      </c>
      <c r="S19" s="125">
        <v>7.6059999999999999</v>
      </c>
      <c r="T19" s="125">
        <v>8.7889999999999997</v>
      </c>
      <c r="U19" s="125">
        <v>6.593</v>
      </c>
      <c r="V19" s="125">
        <v>7.2130000000000001</v>
      </c>
      <c r="W19" s="125">
        <v>6.1159999999999997</v>
      </c>
      <c r="X19" s="125">
        <v>3.173</v>
      </c>
      <c r="Y19" s="125">
        <v>4.4829999999999997</v>
      </c>
      <c r="Z19" s="125">
        <v>6.274</v>
      </c>
      <c r="AA19" s="125">
        <v>5.3410000000000002</v>
      </c>
      <c r="AB19" s="125">
        <v>6.2709999999999999</v>
      </c>
      <c r="AC19" s="125">
        <v>4.7779999999999996</v>
      </c>
      <c r="AD19" s="125">
        <v>6.1890000000000001</v>
      </c>
      <c r="AE19" s="125">
        <v>5.8650000000000002</v>
      </c>
      <c r="AF19" s="125">
        <v>4.6920000000000002</v>
      </c>
      <c r="AG19" s="125">
        <v>4.8289999999999997</v>
      </c>
      <c r="AH19" s="125">
        <v>4.1790000000000003</v>
      </c>
      <c r="AI19" s="125">
        <v>4.9180000000000001</v>
      </c>
    </row>
    <row r="20" spans="1:35">
      <c r="C20" s="124" t="s">
        <v>82</v>
      </c>
      <c r="D20" s="150"/>
      <c r="E20" s="150"/>
      <c r="F20" s="150">
        <v>116</v>
      </c>
      <c r="G20" s="125">
        <v>77.530702219999995</v>
      </c>
      <c r="H20" s="125">
        <v>63.817899019999999</v>
      </c>
      <c r="I20" s="125">
        <v>80.787621799999997</v>
      </c>
      <c r="J20" s="125">
        <v>95.083267519999993</v>
      </c>
      <c r="K20" s="125">
        <v>73.272956219999998</v>
      </c>
      <c r="L20" s="125">
        <v>65.809321330000003</v>
      </c>
      <c r="M20" s="125">
        <v>83.165475439999994</v>
      </c>
      <c r="N20" s="125">
        <v>99.16846314</v>
      </c>
      <c r="O20" s="125">
        <v>74.861240330000001</v>
      </c>
      <c r="P20" s="125">
        <v>75.510870279999992</v>
      </c>
      <c r="Q20" s="125">
        <v>83.084160789999999</v>
      </c>
      <c r="R20" s="125">
        <v>106.102</v>
      </c>
      <c r="S20" s="125">
        <v>79.471000000000004</v>
      </c>
      <c r="T20" s="125">
        <v>76.596999999999994</v>
      </c>
      <c r="U20" s="125">
        <v>100.694</v>
      </c>
      <c r="V20" s="125">
        <v>82.698999999999998</v>
      </c>
      <c r="W20" s="125">
        <v>73.954999999999998</v>
      </c>
      <c r="X20" s="125">
        <v>89.361000000000004</v>
      </c>
      <c r="Y20" s="125">
        <v>81.585999999999999</v>
      </c>
      <c r="Z20" s="125">
        <v>79.41</v>
      </c>
      <c r="AA20" s="125">
        <v>75.945999999999998</v>
      </c>
      <c r="AB20" s="125">
        <v>74.631</v>
      </c>
      <c r="AC20" s="125">
        <v>82.947000000000003</v>
      </c>
      <c r="AD20" s="125">
        <v>96.611000000000004</v>
      </c>
      <c r="AE20" s="125">
        <v>66.593000000000004</v>
      </c>
      <c r="AF20" s="125">
        <v>69.438999999999993</v>
      </c>
      <c r="AG20" s="125">
        <v>73.283000000000001</v>
      </c>
      <c r="AH20" s="125">
        <v>83.313999999999993</v>
      </c>
      <c r="AI20" s="125">
        <v>70.679000000000002</v>
      </c>
    </row>
    <row r="21" spans="1:35">
      <c r="C21" s="124" t="s">
        <v>83</v>
      </c>
      <c r="D21" s="150"/>
      <c r="E21" s="150"/>
      <c r="F21" s="150">
        <v>52</v>
      </c>
      <c r="G21" s="125">
        <v>48.235242829999997</v>
      </c>
      <c r="H21" s="125">
        <v>27.702716260000003</v>
      </c>
      <c r="I21" s="125">
        <v>26.030515199999996</v>
      </c>
      <c r="J21" s="125">
        <v>34.143927730000001</v>
      </c>
      <c r="K21" s="125">
        <v>35.594980410000005</v>
      </c>
      <c r="L21" s="125">
        <v>27.69879409</v>
      </c>
      <c r="M21" s="125">
        <v>30.936706700000002</v>
      </c>
      <c r="N21" s="125">
        <v>48.823173179999998</v>
      </c>
      <c r="O21" s="125">
        <v>51.94026436</v>
      </c>
      <c r="P21" s="125">
        <v>42.767685960000009</v>
      </c>
      <c r="Q21" s="125">
        <v>39.613753859999989</v>
      </c>
      <c r="R21" s="125">
        <v>49.332000000000001</v>
      </c>
      <c r="S21" s="125">
        <v>50.247999999999998</v>
      </c>
      <c r="T21" s="125">
        <v>43.67</v>
      </c>
      <c r="U21" s="125">
        <v>38.03</v>
      </c>
      <c r="V21" s="125">
        <v>49.058</v>
      </c>
      <c r="W21" s="125">
        <v>52.125999999999998</v>
      </c>
      <c r="X21" s="125">
        <v>43.587000000000003</v>
      </c>
      <c r="Y21" s="125">
        <v>36.813000000000002</v>
      </c>
      <c r="Z21" s="125">
        <v>49.795000000000002</v>
      </c>
      <c r="AA21" s="125">
        <v>52.768999999999998</v>
      </c>
      <c r="AB21" s="125">
        <v>42.685000000000002</v>
      </c>
      <c r="AC21" s="125">
        <v>38.500999999999998</v>
      </c>
      <c r="AD21" s="125">
        <v>45.438000000000002</v>
      </c>
      <c r="AE21" s="125">
        <v>37.304000000000002</v>
      </c>
      <c r="AF21" s="125">
        <v>32.671999999999997</v>
      </c>
      <c r="AG21" s="125">
        <v>28.895</v>
      </c>
      <c r="AH21" s="125">
        <v>41.078000000000003</v>
      </c>
      <c r="AI21" s="125">
        <v>45.917999999999999</v>
      </c>
    </row>
    <row r="22" spans="1:35">
      <c r="C22" s="126" t="s">
        <v>84</v>
      </c>
      <c r="D22" s="151"/>
      <c r="E22" s="151"/>
      <c r="F22" s="151">
        <v>21</v>
      </c>
      <c r="G22" s="127">
        <v>19.237749410000028</v>
      </c>
      <c r="H22" s="127">
        <v>38.708319650000007</v>
      </c>
      <c r="I22" s="127">
        <v>36.992188720000009</v>
      </c>
      <c r="J22" s="127">
        <v>36.705406529999948</v>
      </c>
      <c r="K22" s="127">
        <v>39.998530389999985</v>
      </c>
      <c r="L22" s="127">
        <v>38.042879049999975</v>
      </c>
      <c r="M22" s="127">
        <v>35.264613340000011</v>
      </c>
      <c r="N22" s="127">
        <v>34.795228710000032</v>
      </c>
      <c r="O22" s="127">
        <v>36.021373219999987</v>
      </c>
      <c r="P22" s="127">
        <v>37.801416310000008</v>
      </c>
      <c r="Q22" s="127">
        <v>32.053643049999991</v>
      </c>
      <c r="R22" s="127">
        <v>36.465737590000039</v>
      </c>
      <c r="S22" s="127">
        <v>33.738726249999985</v>
      </c>
      <c r="T22" s="127">
        <v>38.171000000000049</v>
      </c>
      <c r="U22" s="127">
        <v>38.274000000000001</v>
      </c>
      <c r="V22" s="127">
        <v>34.239000000000033</v>
      </c>
      <c r="W22" s="127">
        <v>37.692000000000007</v>
      </c>
      <c r="X22" s="127">
        <v>19.07099999999997</v>
      </c>
      <c r="Y22" s="127">
        <v>42.992000000000019</v>
      </c>
      <c r="Z22" s="127">
        <v>57.112000000000023</v>
      </c>
      <c r="AA22" s="127">
        <v>39.40100000000001</v>
      </c>
      <c r="AB22" s="127">
        <v>10.16700000000003</v>
      </c>
      <c r="AC22" s="127">
        <v>8.7029999999999745</v>
      </c>
      <c r="AD22" s="127">
        <v>11.095000000000027</v>
      </c>
      <c r="AE22" s="127">
        <v>11.863999999999976</v>
      </c>
      <c r="AF22" s="127">
        <v>3.0649999999999977</v>
      </c>
      <c r="AG22" s="127">
        <v>14.000000000000057</v>
      </c>
      <c r="AH22" s="127">
        <v>11.462000000000046</v>
      </c>
      <c r="AI22" s="127">
        <v>16.333000000000027</v>
      </c>
    </row>
    <row r="23" spans="1:35">
      <c r="C23" s="122" t="s">
        <v>85</v>
      </c>
      <c r="D23" s="152">
        <f t="shared" ref="D23:G23" si="8">SUM(D15:D22)</f>
        <v>0</v>
      </c>
      <c r="E23" s="152">
        <f t="shared" si="8"/>
        <v>0</v>
      </c>
      <c r="F23" s="152">
        <f t="shared" si="8"/>
        <v>445.19720662000003</v>
      </c>
      <c r="G23" s="128">
        <f t="shared" si="8"/>
        <v>369.56543766000004</v>
      </c>
      <c r="H23" s="128">
        <f t="shared" ref="H23:K23" si="9">SUM(H15:H22)</f>
        <v>319.32009474999995</v>
      </c>
      <c r="I23" s="128">
        <f t="shared" si="9"/>
        <v>358.36666953000002</v>
      </c>
      <c r="J23" s="128">
        <f t="shared" si="9"/>
        <v>411.82799229999995</v>
      </c>
      <c r="K23" s="128">
        <f t="shared" si="9"/>
        <v>365.53425929999997</v>
      </c>
      <c r="L23" s="128">
        <f t="shared" ref="L23:N23" si="10">SUM(L15:L22)</f>
        <v>370.05652066999994</v>
      </c>
      <c r="M23" s="128">
        <f t="shared" si="10"/>
        <v>394.73281871000006</v>
      </c>
      <c r="N23" s="128">
        <f t="shared" si="10"/>
        <v>426.15355395000006</v>
      </c>
      <c r="O23" s="128">
        <f>SUM(O15:O22)</f>
        <v>396.91333891000005</v>
      </c>
      <c r="P23" s="128">
        <f>SUM(P15:P22)</f>
        <v>423.86580423999999</v>
      </c>
      <c r="Q23" s="128">
        <f>SUM(Q15:Q22)</f>
        <v>425.73208674999989</v>
      </c>
      <c r="R23" s="128">
        <f>SUM(R15:R22)</f>
        <v>425.82989889000009</v>
      </c>
      <c r="S23" s="128">
        <f>SUM(S15:S22)</f>
        <v>389.24631939999995</v>
      </c>
      <c r="T23" s="128">
        <f t="shared" ref="T23" si="11">SUM(T15:T22)</f>
        <v>406.08141984000008</v>
      </c>
      <c r="U23" s="128">
        <f>SUM(U15:U22)</f>
        <v>392.15508037999996</v>
      </c>
      <c r="V23" s="128">
        <f t="shared" ref="V23:Y23" si="12">SUM(V15:V22)</f>
        <v>300.31042953000002</v>
      </c>
      <c r="W23" s="128">
        <f t="shared" si="12"/>
        <v>342.80799999999999</v>
      </c>
      <c r="X23" s="128">
        <f t="shared" si="12"/>
        <v>333.22899999999998</v>
      </c>
      <c r="Y23" s="128">
        <f t="shared" si="12"/>
        <v>350.28199999999998</v>
      </c>
      <c r="Z23" s="128">
        <f>SUM(Z15:Z22)</f>
        <v>364.43200000000002</v>
      </c>
      <c r="AA23" s="128">
        <f>SUM(AA15:AA22)</f>
        <v>340.62599999999998</v>
      </c>
      <c r="AB23" s="128">
        <f>SUM(AB15:AB22)</f>
        <v>312.37900000000002</v>
      </c>
      <c r="AC23" s="128">
        <f t="shared" ref="AC23:AI23" si="13">SUM(AC15:AC22)</f>
        <v>316.35599999999999</v>
      </c>
      <c r="AD23" s="128">
        <f t="shared" si="13"/>
        <v>333.79</v>
      </c>
      <c r="AE23" s="128">
        <f t="shared" si="13"/>
        <v>323.39699999999999</v>
      </c>
      <c r="AF23" s="128">
        <f t="shared" si="13"/>
        <v>320.71300000000002</v>
      </c>
      <c r="AG23" s="128">
        <f t="shared" si="13"/>
        <v>328.99400000000003</v>
      </c>
      <c r="AH23" s="128">
        <f t="shared" si="13"/>
        <v>312.40699999999998</v>
      </c>
      <c r="AI23" s="128">
        <f t="shared" si="13"/>
        <v>301.346</v>
      </c>
    </row>
    <row r="24" spans="1:35">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row>
    <row r="25" spans="1:35">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row>
    <row r="26" spans="1:35">
      <c r="V26" s="159"/>
      <c r="W26" s="159"/>
      <c r="X26" s="159"/>
      <c r="Y26" s="159"/>
      <c r="Z26" s="159"/>
      <c r="AA26" s="159"/>
    </row>
    <row r="27" spans="1:35" ht="15">
      <c r="A27" s="20" t="s">
        <v>631</v>
      </c>
      <c r="V27" s="159"/>
      <c r="W27" s="159"/>
      <c r="X27" s="159"/>
      <c r="Y27" s="159"/>
      <c r="Z27" s="159"/>
      <c r="AA27" s="159"/>
    </row>
    <row r="28" spans="1:35">
      <c r="V28" s="159"/>
      <c r="W28" s="159"/>
      <c r="X28" s="159"/>
      <c r="Y28" s="159"/>
      <c r="Z28" s="159"/>
      <c r="AA28" s="159"/>
    </row>
    <row r="29" spans="1:35">
      <c r="V29" s="159"/>
      <c r="W29" s="159"/>
      <c r="X29" s="159"/>
      <c r="Y29" s="159"/>
      <c r="Z29" s="159"/>
      <c r="AA29" s="159"/>
    </row>
    <row r="30" spans="1:35">
      <c r="C30" s="94" t="s">
        <v>86</v>
      </c>
      <c r="D30" s="186" t="str">
        <f t="shared" ref="D30:G30" si="14">D$4</f>
        <v>4Q24</v>
      </c>
      <c r="E30" s="186" t="str">
        <f t="shared" si="14"/>
        <v>3Q24</v>
      </c>
      <c r="F30" s="186" t="str">
        <f t="shared" si="14"/>
        <v>2Q24</v>
      </c>
      <c r="G30" s="149" t="str">
        <f t="shared" si="14"/>
        <v>1Q24</v>
      </c>
      <c r="H30" s="149" t="str">
        <f>H$4</f>
        <v>4Q23</v>
      </c>
      <c r="I30" s="149" t="str">
        <f t="shared" ref="I30:K30" si="15">I$4</f>
        <v>3Q23</v>
      </c>
      <c r="J30" s="149" t="str">
        <f t="shared" si="15"/>
        <v>2Q23</v>
      </c>
      <c r="K30" s="149" t="str">
        <f t="shared" si="15"/>
        <v>1Q23</v>
      </c>
      <c r="L30" s="149" t="s">
        <v>521</v>
      </c>
      <c r="M30" s="149" t="s">
        <v>522</v>
      </c>
      <c r="N30" s="149" t="s">
        <v>523</v>
      </c>
      <c r="O30" s="149" t="s">
        <v>605</v>
      </c>
      <c r="P30" s="149" t="s">
        <v>606</v>
      </c>
      <c r="Q30" s="149" t="s">
        <v>607</v>
      </c>
      <c r="R30" s="149" t="s">
        <v>608</v>
      </c>
      <c r="S30" s="149" t="s">
        <v>609</v>
      </c>
      <c r="T30" s="149" t="s">
        <v>610</v>
      </c>
      <c r="U30" s="149" t="s">
        <v>611</v>
      </c>
      <c r="V30" s="149" t="s">
        <v>612</v>
      </c>
      <c r="W30" s="149" t="s">
        <v>613</v>
      </c>
      <c r="X30" s="149" t="s">
        <v>614</v>
      </c>
      <c r="Y30" s="149" t="s">
        <v>615</v>
      </c>
      <c r="Z30" s="149" t="s">
        <v>616</v>
      </c>
      <c r="AA30" s="149" t="s">
        <v>617</v>
      </c>
      <c r="AB30" s="149" t="s">
        <v>618</v>
      </c>
      <c r="AC30" s="149" t="s">
        <v>619</v>
      </c>
      <c r="AD30" s="149" t="s">
        <v>620</v>
      </c>
      <c r="AE30" s="149" t="s">
        <v>621</v>
      </c>
      <c r="AF30" s="149" t="s">
        <v>622</v>
      </c>
      <c r="AG30" s="149" t="s">
        <v>623</v>
      </c>
      <c r="AH30" s="149" t="s">
        <v>624</v>
      </c>
      <c r="AI30" s="149" t="s">
        <v>625</v>
      </c>
    </row>
    <row r="31" spans="1:35">
      <c r="C31" s="124" t="s">
        <v>468</v>
      </c>
      <c r="D31" s="150"/>
      <c r="E31" s="150"/>
      <c r="F31" s="150">
        <v>19</v>
      </c>
      <c r="G31" s="125">
        <v>27.121209570000001</v>
      </c>
      <c r="H31" s="125">
        <v>0.64337446999999992</v>
      </c>
      <c r="I31" s="125">
        <v>0.33133580000000001</v>
      </c>
      <c r="J31" s="125">
        <v>10.29506439</v>
      </c>
      <c r="K31" s="125">
        <v>17.408655089999996</v>
      </c>
      <c r="L31" s="125">
        <v>13.545307449999999</v>
      </c>
      <c r="M31" s="125">
        <v>0.50182526000000005</v>
      </c>
      <c r="N31" s="125">
        <v>13.697688150000001</v>
      </c>
      <c r="O31" s="125">
        <v>15.666856060000001</v>
      </c>
      <c r="P31" s="125">
        <v>0</v>
      </c>
      <c r="Q31" s="125">
        <v>0.29915522999999999</v>
      </c>
      <c r="R31" s="125">
        <v>9.261057619999999</v>
      </c>
      <c r="S31" s="125">
        <v>11.05883128</v>
      </c>
      <c r="T31" s="125">
        <v>28.599771950000001</v>
      </c>
      <c r="U31" s="125">
        <v>0.52473499000000001</v>
      </c>
      <c r="V31" s="125">
        <v>0.20983959000000141</v>
      </c>
      <c r="W31" s="125">
        <v>12.16452488</v>
      </c>
      <c r="X31" s="125">
        <v>0.27407750000000419</v>
      </c>
      <c r="Y31" s="125">
        <v>0.20607135999999748</v>
      </c>
      <c r="Z31" s="125">
        <v>6.03</v>
      </c>
      <c r="AA31" s="125">
        <v>12.38</v>
      </c>
      <c r="AB31" s="125">
        <v>0.1557181</v>
      </c>
      <c r="AC31" s="125">
        <v>0.12869169</v>
      </c>
      <c r="AD31" s="125">
        <v>0.43433051</v>
      </c>
      <c r="AE31" s="125">
        <v>12.147298380000001</v>
      </c>
      <c r="AF31" s="125">
        <v>0.19127017999999998</v>
      </c>
      <c r="AG31" s="125">
        <v>0.64212744999999993</v>
      </c>
      <c r="AH31" s="125">
        <v>1.3737832800000001</v>
      </c>
      <c r="AI31" s="125">
        <v>8.7397573400000006</v>
      </c>
    </row>
    <row r="32" spans="1:35">
      <c r="C32" s="124" t="s">
        <v>469</v>
      </c>
      <c r="D32" s="150"/>
      <c r="E32" s="150"/>
      <c r="F32" s="150">
        <v>67</v>
      </c>
      <c r="G32" s="125">
        <v>75.171896779999997</v>
      </c>
      <c r="H32" s="125">
        <v>0.37127856999999681</v>
      </c>
      <c r="I32" s="125">
        <v>-46.274405829999999</v>
      </c>
      <c r="J32" s="125">
        <v>22.289854959999978</v>
      </c>
      <c r="K32" s="125">
        <v>59.499501289999998</v>
      </c>
      <c r="L32" s="125">
        <v>112.91527169</v>
      </c>
      <c r="M32" s="125">
        <v>37.01937641</v>
      </c>
      <c r="N32" s="125">
        <v>19.505361920000002</v>
      </c>
      <c r="O32" s="125">
        <v>16.063819970000019</v>
      </c>
      <c r="P32" s="125">
        <v>126.33696184999999</v>
      </c>
      <c r="Q32" s="125">
        <v>108.91350774999999</v>
      </c>
      <c r="R32" s="125">
        <v>110.53405205</v>
      </c>
      <c r="S32" s="125">
        <v>58.729093169999999</v>
      </c>
      <c r="T32" s="125">
        <v>63.380853089999974</v>
      </c>
      <c r="U32" s="125">
        <v>87.893367530000006</v>
      </c>
      <c r="V32" s="125">
        <v>128.18699436000003</v>
      </c>
      <c r="W32" s="125">
        <v>114.91462012999999</v>
      </c>
      <c r="X32" s="125">
        <v>-0.9933827200001133</v>
      </c>
      <c r="Y32" s="125">
        <v>43.53413345000007</v>
      </c>
      <c r="Z32" s="125">
        <v>131.22999999999999</v>
      </c>
      <c r="AA32" s="125">
        <v>345.58</v>
      </c>
      <c r="AB32" s="125">
        <v>57.247619</v>
      </c>
      <c r="AC32" s="125">
        <v>57.421101299999997</v>
      </c>
      <c r="AD32" s="125">
        <v>53.936176429999996</v>
      </c>
      <c r="AE32" s="125">
        <v>29.726797179999998</v>
      </c>
      <c r="AF32" s="125">
        <v>76.566001129999989</v>
      </c>
      <c r="AG32" s="125">
        <v>82.915144499999997</v>
      </c>
      <c r="AH32" s="125">
        <v>23.87320862</v>
      </c>
      <c r="AI32" s="125">
        <v>10.969498079999999</v>
      </c>
    </row>
    <row r="33" spans="1:35">
      <c r="C33" s="126" t="s">
        <v>21</v>
      </c>
      <c r="D33" s="151"/>
      <c r="E33" s="151"/>
      <c r="F33" s="151">
        <v>55</v>
      </c>
      <c r="G33" s="127">
        <v>127.79211256999993</v>
      </c>
      <c r="H33" s="127">
        <v>76.01271534999978</v>
      </c>
      <c r="I33" s="127">
        <v>-17.130373439999921</v>
      </c>
      <c r="J33" s="127">
        <v>84.041673380000049</v>
      </c>
      <c r="K33" s="127">
        <v>25.365221149999819</v>
      </c>
      <c r="L33" s="127">
        <v>45.835066680000025</v>
      </c>
      <c r="M33" s="127">
        <v>-27.432976139999749</v>
      </c>
      <c r="N33" s="127">
        <v>-152.98174747000027</v>
      </c>
      <c r="O33" s="127">
        <v>67.982840279999976</v>
      </c>
      <c r="P33" s="127">
        <v>-13.790620199999809</v>
      </c>
      <c r="Q33" s="127">
        <v>88.402019889999991</v>
      </c>
      <c r="R33" s="127">
        <v>61.638719260000038</v>
      </c>
      <c r="S33" s="127">
        <v>37.816308909999968</v>
      </c>
      <c r="T33" s="127">
        <v>54.517827030000063</v>
      </c>
      <c r="U33" s="127">
        <v>44.820131629999821</v>
      </c>
      <c r="V33" s="127">
        <v>185.3272080200002</v>
      </c>
      <c r="W33" s="127">
        <v>-175.49097287000023</v>
      </c>
      <c r="X33" s="127">
        <v>12.155208319999616</v>
      </c>
      <c r="Y33" s="127">
        <v>59.179818960000006</v>
      </c>
      <c r="Z33" s="127">
        <v>60.77</v>
      </c>
      <c r="AA33" s="127">
        <v>64.69</v>
      </c>
      <c r="AB33" s="127">
        <v>-50.752992729999988</v>
      </c>
      <c r="AC33" s="127">
        <v>32.343747049999998</v>
      </c>
      <c r="AD33" s="127">
        <v>94.596384090000001</v>
      </c>
      <c r="AE33" s="127">
        <v>3.560597300000012</v>
      </c>
      <c r="AF33" s="127">
        <v>67.904373790000008</v>
      </c>
      <c r="AG33" s="127">
        <v>19.33913921000001</v>
      </c>
      <c r="AH33" s="127">
        <v>4.3535278799999952</v>
      </c>
      <c r="AI33" s="127">
        <v>-19.44619621</v>
      </c>
    </row>
    <row r="34" spans="1:35">
      <c r="C34" s="122" t="s">
        <v>18</v>
      </c>
      <c r="D34" s="152">
        <f t="shared" ref="D34:G34" si="16">SUM(D31:D33)</f>
        <v>0</v>
      </c>
      <c r="E34" s="152">
        <f t="shared" si="16"/>
        <v>0</v>
      </c>
      <c r="F34" s="152">
        <f t="shared" si="16"/>
        <v>141</v>
      </c>
      <c r="G34" s="128">
        <f t="shared" si="16"/>
        <v>230.08521891999993</v>
      </c>
      <c r="H34" s="128">
        <f t="shared" ref="H34:K34" si="17">SUM(H31:H33)</f>
        <v>77.027368389999779</v>
      </c>
      <c r="I34" s="128">
        <f t="shared" si="17"/>
        <v>-63.073443469999923</v>
      </c>
      <c r="J34" s="128">
        <f t="shared" si="17"/>
        <v>116.62659273000003</v>
      </c>
      <c r="K34" s="128">
        <f t="shared" si="17"/>
        <v>102.27337752999981</v>
      </c>
      <c r="L34" s="128">
        <f t="shared" ref="L34:N34" si="18">SUM(L31:L33)</f>
        <v>172.29564582</v>
      </c>
      <c r="M34" s="128">
        <f t="shared" si="18"/>
        <v>10.088225530000248</v>
      </c>
      <c r="N34" s="128">
        <f t="shared" si="18"/>
        <v>-119.77869740000027</v>
      </c>
      <c r="O34" s="128">
        <f>SUM(O31:O33)</f>
        <v>99.713516309999989</v>
      </c>
      <c r="P34" s="128">
        <f>SUM(P31:P33)</f>
        <v>112.54634165000019</v>
      </c>
      <c r="Q34" s="128">
        <f t="shared" ref="Q34" si="19">SUM(Q31:Q33)</f>
        <v>197.61468286999997</v>
      </c>
      <c r="R34" s="128">
        <f t="shared" ref="R34" si="20">SUM(R31:R33)</f>
        <v>181.43382893000003</v>
      </c>
      <c r="S34" s="128">
        <f t="shared" ref="S34" si="21">SUM(S31:S33)</f>
        <v>107.60423335999997</v>
      </c>
      <c r="T34" s="128">
        <f t="shared" ref="T34" si="22">SUM(T31:T33)</f>
        <v>146.49845207000004</v>
      </c>
      <c r="U34" s="128">
        <f t="shared" ref="U34" si="23">SUM(U31:U33)</f>
        <v>133.23823414999981</v>
      </c>
      <c r="V34" s="128">
        <f t="shared" ref="V34" si="24">SUM(V31:V33)</f>
        <v>313.72404197000026</v>
      </c>
      <c r="W34" s="128">
        <f t="shared" ref="W34" si="25">SUM(W31:W33)</f>
        <v>-48.411827860000244</v>
      </c>
      <c r="X34" s="128">
        <f t="shared" ref="X34" si="26">SUM(X31:X33)</f>
        <v>11.435903099999507</v>
      </c>
      <c r="Y34" s="128">
        <f t="shared" ref="Y34" si="27">SUM(Y31:Y33)</f>
        <v>102.92002377000007</v>
      </c>
      <c r="Z34" s="128">
        <f t="shared" ref="Z34" si="28">SUM(Z31:Z33)</f>
        <v>198.03</v>
      </c>
      <c r="AA34" s="128">
        <f t="shared" ref="AA34" si="29">SUM(AA31:AA33)</f>
        <v>422.65</v>
      </c>
      <c r="AB34" s="128">
        <f t="shared" ref="AB34" si="30">SUM(AB31:AB33)</f>
        <v>6.6503443700000133</v>
      </c>
      <c r="AC34" s="128">
        <f t="shared" ref="AC34" si="31">SUM(AC31:AC33)</f>
        <v>89.893540039999991</v>
      </c>
      <c r="AD34" s="128">
        <f t="shared" ref="AD34:AI34" si="32">SUM(AD31:AD33)</f>
        <v>148.96689103</v>
      </c>
      <c r="AE34" s="128">
        <f t="shared" si="32"/>
        <v>45.434692860000013</v>
      </c>
      <c r="AF34" s="128">
        <f t="shared" si="32"/>
        <v>144.66164509999999</v>
      </c>
      <c r="AG34" s="128">
        <f t="shared" si="32"/>
        <v>102.89641116000001</v>
      </c>
      <c r="AH34" s="128">
        <f t="shared" si="32"/>
        <v>29.600519779999996</v>
      </c>
      <c r="AI34" s="128">
        <f t="shared" si="32"/>
        <v>0.26305920999999799</v>
      </c>
    </row>
    <row r="35" spans="1:35">
      <c r="D35" s="159"/>
      <c r="E35" s="159"/>
      <c r="F35" s="159"/>
      <c r="G35" s="159"/>
      <c r="H35" s="159"/>
      <c r="I35" s="159"/>
      <c r="J35" s="159"/>
      <c r="K35" s="159"/>
      <c r="L35" s="159"/>
      <c r="M35" s="159"/>
      <c r="N35" s="159"/>
      <c r="O35" s="159"/>
      <c r="P35" s="159"/>
      <c r="Q35" s="159"/>
      <c r="R35" s="159"/>
      <c r="S35" s="159"/>
    </row>
    <row r="36" spans="1:35">
      <c r="D36" s="159"/>
      <c r="E36" s="159"/>
      <c r="F36" s="159"/>
      <c r="G36" s="159"/>
      <c r="H36" s="159"/>
      <c r="I36" s="159"/>
      <c r="J36" s="159"/>
      <c r="K36" s="159"/>
      <c r="L36" s="159"/>
      <c r="M36" s="159"/>
      <c r="N36" s="159"/>
      <c r="O36" s="159"/>
      <c r="P36" s="159"/>
      <c r="Q36" s="159"/>
      <c r="R36" s="159"/>
      <c r="S36" s="159"/>
    </row>
    <row r="39" spans="1:35" ht="15">
      <c r="A39" s="20" t="s">
        <v>632</v>
      </c>
    </row>
    <row r="40" spans="1:35">
      <c r="A40" s="90"/>
    </row>
    <row r="42" spans="1:35">
      <c r="C42" s="94" t="s">
        <v>87</v>
      </c>
      <c r="D42" s="186" t="str">
        <f t="shared" ref="D42:G42" si="33">D$4</f>
        <v>4Q24</v>
      </c>
      <c r="E42" s="186" t="str">
        <f t="shared" si="33"/>
        <v>3Q24</v>
      </c>
      <c r="F42" s="186" t="str">
        <f t="shared" si="33"/>
        <v>2Q24</v>
      </c>
      <c r="G42" s="149" t="str">
        <f t="shared" si="33"/>
        <v>1Q24</v>
      </c>
      <c r="H42" s="149" t="str">
        <f>H$4</f>
        <v>4Q23</v>
      </c>
      <c r="I42" s="149" t="str">
        <f t="shared" ref="I42:K42" si="34">I$4</f>
        <v>3Q23</v>
      </c>
      <c r="J42" s="149" t="str">
        <f t="shared" si="34"/>
        <v>2Q23</v>
      </c>
      <c r="K42" s="149" t="str">
        <f t="shared" si="34"/>
        <v>1Q23</v>
      </c>
      <c r="L42" s="149" t="s">
        <v>521</v>
      </c>
      <c r="M42" s="149" t="s">
        <v>522</v>
      </c>
      <c r="N42" s="149" t="s">
        <v>523</v>
      </c>
      <c r="O42" s="149" t="s">
        <v>605</v>
      </c>
      <c r="P42" s="149" t="s">
        <v>606</v>
      </c>
      <c r="Q42" s="149" t="s">
        <v>607</v>
      </c>
      <c r="R42" s="149" t="s">
        <v>608</v>
      </c>
      <c r="S42" s="149" t="s">
        <v>609</v>
      </c>
      <c r="T42" s="149" t="s">
        <v>610</v>
      </c>
      <c r="U42" s="149" t="s">
        <v>611</v>
      </c>
      <c r="V42" s="149" t="s">
        <v>612</v>
      </c>
      <c r="W42" s="149" t="s">
        <v>613</v>
      </c>
      <c r="X42" s="149" t="s">
        <v>614</v>
      </c>
      <c r="Y42" s="149" t="s">
        <v>615</v>
      </c>
      <c r="Z42" s="149" t="s">
        <v>616</v>
      </c>
      <c r="AA42" s="149" t="s">
        <v>617</v>
      </c>
      <c r="AB42" s="149" t="s">
        <v>618</v>
      </c>
      <c r="AC42" s="149" t="s">
        <v>619</v>
      </c>
      <c r="AD42" s="149" t="s">
        <v>620</v>
      </c>
      <c r="AE42" s="149" t="s">
        <v>621</v>
      </c>
      <c r="AF42" s="149" t="s">
        <v>622</v>
      </c>
      <c r="AG42" s="149" t="s">
        <v>623</v>
      </c>
      <c r="AH42" s="149" t="s">
        <v>624</v>
      </c>
      <c r="AI42" s="149" t="s">
        <v>625</v>
      </c>
    </row>
    <row r="43" spans="1:35">
      <c r="C43" s="124" t="s">
        <v>88</v>
      </c>
      <c r="D43" s="150"/>
      <c r="E43" s="150"/>
      <c r="F43" s="150">
        <v>596.44053199999985</v>
      </c>
      <c r="G43" s="125">
        <v>856.63153216000001</v>
      </c>
      <c r="H43" s="125">
        <v>549.3637470000001</v>
      </c>
      <c r="I43" s="125">
        <v>460.95470699999987</v>
      </c>
      <c r="J43" s="125">
        <v>862.40029000000015</v>
      </c>
      <c r="K43" s="125">
        <v>686.26811899999996</v>
      </c>
      <c r="L43" s="125">
        <v>503.13456500000007</v>
      </c>
      <c r="M43" s="125">
        <v>372.45733999999993</v>
      </c>
      <c r="N43" s="125">
        <v>412.46342700000002</v>
      </c>
      <c r="O43" s="125">
        <v>693.69967000000008</v>
      </c>
      <c r="P43" s="125">
        <v>343.14095900000007</v>
      </c>
      <c r="Q43" s="125">
        <v>441.46034199999986</v>
      </c>
      <c r="R43" s="125">
        <v>595.35200000000009</v>
      </c>
      <c r="S43" s="125">
        <v>495.78199999999998</v>
      </c>
      <c r="T43" s="125">
        <v>377.06299999999999</v>
      </c>
      <c r="U43" s="125">
        <v>299.14499999999998</v>
      </c>
      <c r="V43" s="125">
        <v>386.12427116000003</v>
      </c>
      <c r="W43" s="125">
        <v>279.72572883999999</v>
      </c>
      <c r="X43" s="125">
        <v>281.76697399999989</v>
      </c>
      <c r="Y43" s="125">
        <v>323.82000000000016</v>
      </c>
      <c r="Z43" s="125">
        <v>531.16</v>
      </c>
      <c r="AA43" s="125">
        <v>719.17</v>
      </c>
      <c r="AB43" s="125">
        <v>252.89019047000011</v>
      </c>
      <c r="AC43" s="125">
        <v>263.66950214999986</v>
      </c>
      <c r="AD43" s="125">
        <v>489.17</v>
      </c>
      <c r="AE43" s="125">
        <v>441.43</v>
      </c>
      <c r="AF43" s="125">
        <v>275.71790800000008</v>
      </c>
      <c r="AG43" s="125">
        <v>263</v>
      </c>
      <c r="AH43" s="125">
        <v>372.63</v>
      </c>
      <c r="AI43" s="125">
        <v>190.37</v>
      </c>
    </row>
    <row r="44" spans="1:35">
      <c r="C44" s="124" t="s">
        <v>89</v>
      </c>
      <c r="D44" s="150"/>
      <c r="E44" s="150"/>
      <c r="F44" s="150">
        <v>-16.780604999999994</v>
      </c>
      <c r="G44" s="125">
        <v>-122.849677</v>
      </c>
      <c r="H44" s="125">
        <v>0</v>
      </c>
      <c r="I44" s="125">
        <v>0</v>
      </c>
      <c r="J44" s="125">
        <v>-355.24215900000002</v>
      </c>
      <c r="K44" s="125">
        <v>-138.37106600000001</v>
      </c>
      <c r="L44" s="125">
        <v>-19.68177768999999</v>
      </c>
      <c r="M44" s="125">
        <v>7.4050000000056571E-3</v>
      </c>
      <c r="N44" s="125">
        <v>-112.85140639000002</v>
      </c>
      <c r="O44" s="125">
        <v>-224.74774635</v>
      </c>
      <c r="P44" s="125">
        <v>0</v>
      </c>
      <c r="Q44" s="125">
        <v>-1.1985999998387342E-4</v>
      </c>
      <c r="R44" s="125">
        <v>-253.09400000000002</v>
      </c>
      <c r="S44" s="125">
        <v>-167.345</v>
      </c>
      <c r="T44" s="125">
        <v>0</v>
      </c>
      <c r="U44" s="125">
        <v>-7</v>
      </c>
      <c r="V44" s="125">
        <v>-124.20775782000001</v>
      </c>
      <c r="W44" s="125">
        <v>-156.10124218000001</v>
      </c>
      <c r="X44" s="125">
        <v>0</v>
      </c>
      <c r="Y44" s="125">
        <v>0</v>
      </c>
      <c r="Z44" s="125">
        <v>-240.68000000000006</v>
      </c>
      <c r="AA44" s="125">
        <v>-341.4</v>
      </c>
      <c r="AB44" s="125">
        <v>-4.2851971800000115</v>
      </c>
      <c r="AC44" s="125">
        <v>-0.38884999999999081</v>
      </c>
      <c r="AD44" s="125">
        <v>-182.19000000000003</v>
      </c>
      <c r="AE44" s="125">
        <v>-185.35</v>
      </c>
      <c r="AF44" s="125">
        <v>-22.657708800000023</v>
      </c>
      <c r="AG44" s="125">
        <v>0</v>
      </c>
      <c r="AH44" s="125">
        <v>-159.31</v>
      </c>
      <c r="AI44" s="125">
        <v>-83.69</v>
      </c>
    </row>
    <row r="45" spans="1:35" ht="15">
      <c r="C45" s="196"/>
      <c r="D45" s="150"/>
      <c r="E45" s="150"/>
      <c r="F45" s="150"/>
      <c r="G45" s="157"/>
      <c r="H45" s="157"/>
      <c r="I45" s="157"/>
      <c r="J45" s="157"/>
      <c r="K45" s="157"/>
      <c r="L45" s="157"/>
      <c r="M45" s="157"/>
      <c r="N45" s="157"/>
      <c r="O45" s="157"/>
      <c r="P45" s="157"/>
      <c r="Q45" s="157"/>
      <c r="R45" s="157"/>
      <c r="S45" s="160"/>
      <c r="T45" s="160"/>
      <c r="U45" s="160"/>
      <c r="V45" s="160"/>
      <c r="W45" s="160"/>
      <c r="X45" s="160"/>
      <c r="Y45" s="160"/>
      <c r="Z45" s="160"/>
      <c r="AA45" s="160"/>
      <c r="AB45" s="160"/>
      <c r="AC45" s="160"/>
      <c r="AD45" s="160"/>
      <c r="AE45" s="160"/>
      <c r="AF45" s="160"/>
      <c r="AG45" s="160"/>
      <c r="AH45" s="160"/>
      <c r="AI45" s="160"/>
    </row>
    <row r="46" spans="1:35" ht="15">
      <c r="C46" s="197" t="s">
        <v>653</v>
      </c>
      <c r="D46" s="150"/>
      <c r="E46" s="150"/>
      <c r="F46" s="150"/>
      <c r="G46" s="157"/>
      <c r="H46" s="157"/>
      <c r="I46" s="157"/>
      <c r="J46" s="157"/>
      <c r="K46" s="157"/>
      <c r="L46" s="157"/>
      <c r="M46" s="157"/>
      <c r="N46" s="157"/>
      <c r="O46" s="157"/>
      <c r="P46" s="157"/>
      <c r="Q46" s="157"/>
      <c r="R46" s="157"/>
      <c r="S46" s="160"/>
      <c r="T46" s="160"/>
      <c r="U46" s="160"/>
      <c r="V46" s="160"/>
      <c r="W46" s="160"/>
      <c r="X46" s="160"/>
      <c r="Y46" s="160"/>
      <c r="Z46" s="160"/>
      <c r="AA46" s="160"/>
      <c r="AB46" s="160"/>
      <c r="AC46" s="160"/>
      <c r="AD46" s="160"/>
      <c r="AE46" s="160"/>
      <c r="AF46" s="160"/>
      <c r="AG46" s="160"/>
      <c r="AH46" s="160"/>
      <c r="AI46" s="160"/>
    </row>
    <row r="47" spans="1:35">
      <c r="C47" s="196" t="s">
        <v>6</v>
      </c>
      <c r="D47" s="150"/>
      <c r="E47" s="150"/>
      <c r="F47" s="150">
        <v>50.380870457399993</v>
      </c>
      <c r="G47" s="160">
        <v>49.474285115200004</v>
      </c>
      <c r="H47" s="160">
        <v>34.474557265199991</v>
      </c>
      <c r="I47" s="160">
        <v>-161.34777176199998</v>
      </c>
      <c r="J47" s="160">
        <v>32.630620575000009</v>
      </c>
      <c r="K47" s="160">
        <v>47.518724307599996</v>
      </c>
      <c r="L47" s="160">
        <v>24.063685125399999</v>
      </c>
      <c r="M47" s="160">
        <v>25.687030409600013</v>
      </c>
      <c r="N47" s="160">
        <v>31.628389526199996</v>
      </c>
      <c r="O47" s="160">
        <v>43.764440014000002</v>
      </c>
      <c r="P47" s="160">
        <v>41.423640138999986</v>
      </c>
      <c r="Q47" s="160">
        <v>46.598845000000011</v>
      </c>
      <c r="R47" s="160">
        <v>46.837000000000003</v>
      </c>
      <c r="S47" s="160">
        <v>47.984999999999999</v>
      </c>
      <c r="T47" s="160">
        <v>31.489999999999995</v>
      </c>
      <c r="U47" s="160">
        <v>37.332999999999998</v>
      </c>
      <c r="V47" s="160">
        <v>28.431725999999998</v>
      </c>
      <c r="W47" s="160">
        <v>29.074274000000003</v>
      </c>
      <c r="X47" s="160">
        <v>26.460000000000008</v>
      </c>
      <c r="Y47" s="160">
        <v>28.629999999999995</v>
      </c>
      <c r="Z47" s="160">
        <v>34.159999999999997</v>
      </c>
      <c r="AA47" s="160">
        <v>29.06</v>
      </c>
      <c r="AB47" s="160">
        <v>32.599000000000004</v>
      </c>
      <c r="AC47" s="160">
        <v>33.883220000000009</v>
      </c>
      <c r="AD47" s="160">
        <v>39.267779999999995</v>
      </c>
      <c r="AE47" s="160">
        <v>33.43</v>
      </c>
      <c r="AF47" s="160">
        <v>27.410918999999993</v>
      </c>
      <c r="AG47" s="160">
        <v>29</v>
      </c>
      <c r="AH47" s="160">
        <v>34.299999999999997</v>
      </c>
      <c r="AI47" s="160">
        <v>27.7</v>
      </c>
    </row>
    <row r="48" spans="1:35">
      <c r="C48" s="196" t="s">
        <v>341</v>
      </c>
      <c r="D48" s="150"/>
      <c r="E48" s="150"/>
      <c r="F48" s="150">
        <v>7.4984700000000002</v>
      </c>
      <c r="G48" s="161">
        <v>-0.91887099999999999</v>
      </c>
      <c r="H48" s="161">
        <v>-8.210310999999999</v>
      </c>
      <c r="I48" s="161">
        <v>-1.0579960000000002</v>
      </c>
      <c r="J48" s="161">
        <v>4.1550173099999999</v>
      </c>
      <c r="K48" s="161">
        <v>-2.19701631</v>
      </c>
      <c r="L48" s="161">
        <v>0.91283400000000015</v>
      </c>
      <c r="M48" s="161">
        <v>0.99633908000000027</v>
      </c>
      <c r="N48" s="161">
        <v>6.8188383699999999</v>
      </c>
      <c r="O48" s="161">
        <v>1.2527905500000001</v>
      </c>
      <c r="P48" s="161">
        <v>1.2070779999999992</v>
      </c>
      <c r="Q48" s="161">
        <v>1.9819770000000023</v>
      </c>
      <c r="R48" s="161">
        <v>8.1579999999999995</v>
      </c>
      <c r="S48" s="161">
        <v>3.3239999999999998</v>
      </c>
      <c r="T48" s="161">
        <v>1.1590000000000007</v>
      </c>
      <c r="U48" s="161">
        <v>6.2149999999999999</v>
      </c>
      <c r="V48" s="161">
        <v>5.1325669999999999</v>
      </c>
      <c r="W48" s="161">
        <v>-0.523567</v>
      </c>
      <c r="X48" s="161">
        <v>-3.2799999999999994</v>
      </c>
      <c r="Y48" s="161">
        <v>1.8399999999999999</v>
      </c>
      <c r="Z48" s="161">
        <v>5.0600000000000005</v>
      </c>
      <c r="AA48" s="161">
        <v>3.28</v>
      </c>
      <c r="AB48" s="161">
        <v>-0.92900000000000027</v>
      </c>
      <c r="AC48" s="161">
        <v>0.57625999999999999</v>
      </c>
      <c r="AD48" s="161">
        <v>5.26274</v>
      </c>
      <c r="AE48" s="161">
        <v>-1.49</v>
      </c>
      <c r="AF48" s="161">
        <v>-10.808618000000001</v>
      </c>
      <c r="AG48" s="161">
        <v>-4</v>
      </c>
      <c r="AH48" s="161">
        <v>3.27</v>
      </c>
      <c r="AI48" s="161">
        <v>-0.27</v>
      </c>
    </row>
    <row r="49" spans="3:35">
      <c r="C49" s="196" t="s">
        <v>340</v>
      </c>
      <c r="D49" s="150"/>
      <c r="E49" s="150"/>
      <c r="F49" s="150">
        <v>5.8773140000000001</v>
      </c>
      <c r="G49" s="160">
        <v>-2.9903420000000001</v>
      </c>
      <c r="H49" s="160">
        <v>-0.41309459999999909</v>
      </c>
      <c r="I49" s="160">
        <v>-3.6313050000000002</v>
      </c>
      <c r="J49" s="160">
        <v>1.1828280000000002</v>
      </c>
      <c r="K49" s="160">
        <v>-3.4742380000000002</v>
      </c>
      <c r="L49" s="160">
        <v>1.6800596800000001</v>
      </c>
      <c r="M49" s="160">
        <v>0.29158431999999995</v>
      </c>
      <c r="N49" s="160">
        <v>2.7437969999999998</v>
      </c>
      <c r="O49" s="160">
        <v>-3.0024289999999998</v>
      </c>
      <c r="P49" s="160">
        <v>-1.9399940000000004</v>
      </c>
      <c r="Q49" s="160">
        <v>0.50727300000000053</v>
      </c>
      <c r="R49" s="160">
        <v>6.0589999999999993</v>
      </c>
      <c r="S49" s="160">
        <v>-1.363</v>
      </c>
      <c r="T49" s="160">
        <v>-6.9710000000000019</v>
      </c>
      <c r="U49" s="160">
        <v>5.5250000000000021</v>
      </c>
      <c r="V49" s="160">
        <v>10.671781999999999</v>
      </c>
      <c r="W49" s="160">
        <v>0.28121800000000002</v>
      </c>
      <c r="X49" s="160">
        <v>-5.9399999999999995</v>
      </c>
      <c r="Y49" s="160">
        <v>4.6999999999999993</v>
      </c>
      <c r="Z49" s="160">
        <v>8.6300000000000008</v>
      </c>
      <c r="AA49" s="160">
        <v>-1.98</v>
      </c>
      <c r="AB49" s="160">
        <v>-4.4109999999999996</v>
      </c>
      <c r="AC49" s="160">
        <v>5.168412</v>
      </c>
      <c r="AD49" s="160">
        <v>9.2625880000000009</v>
      </c>
      <c r="AE49" s="160">
        <v>-1.63</v>
      </c>
      <c r="AF49" s="160">
        <v>-4.5772379999999995</v>
      </c>
      <c r="AG49" s="160">
        <v>5</v>
      </c>
      <c r="AH49" s="160">
        <v>7.6899999999999995</v>
      </c>
      <c r="AI49" s="160">
        <v>2.31</v>
      </c>
    </row>
    <row r="50" spans="3:35">
      <c r="C50" s="198" t="s">
        <v>786</v>
      </c>
      <c r="D50" s="150"/>
      <c r="E50" s="150"/>
      <c r="F50" s="150">
        <v>4.7781163100000006</v>
      </c>
      <c r="G50" s="160">
        <v>2.2287876899999999</v>
      </c>
      <c r="H50" s="160">
        <v>-2.6477019999999998</v>
      </c>
      <c r="I50" s="160">
        <v>-1.5333451399999998</v>
      </c>
      <c r="J50" s="160">
        <v>2.7515506199999997</v>
      </c>
      <c r="K50" s="160">
        <v>-0.71417148000000008</v>
      </c>
      <c r="L50" s="160">
        <v>-3.0908830600000008</v>
      </c>
      <c r="M50" s="160">
        <v>-0.65736105999999994</v>
      </c>
      <c r="N50" s="160">
        <v>-5.8164089400000005</v>
      </c>
      <c r="O50" s="160">
        <v>4.8170650000000004</v>
      </c>
      <c r="P50" s="160">
        <v>-4.34503868</v>
      </c>
      <c r="Q50" s="160">
        <v>0.15234067999999956</v>
      </c>
      <c r="R50" s="160">
        <v>1.9540000000000002</v>
      </c>
      <c r="S50" s="160">
        <v>0.54500000000000004</v>
      </c>
      <c r="T50" s="160">
        <v>-2.423</v>
      </c>
      <c r="U50" s="160">
        <v>0.87640000000000007</v>
      </c>
      <c r="V50" s="160">
        <v>1.8623669999999999</v>
      </c>
      <c r="W50" s="160">
        <v>-0.39976699999999998</v>
      </c>
      <c r="X50" s="160">
        <v>-3.0300000000000002</v>
      </c>
      <c r="Y50" s="160">
        <v>-3.2</v>
      </c>
      <c r="Z50" s="160">
        <v>0.72999999999999987</v>
      </c>
      <c r="AA50" s="160">
        <v>-1.3599999999999999</v>
      </c>
      <c r="AB50" s="160">
        <v>-6.0860000000000021</v>
      </c>
      <c r="AC50" s="160">
        <v>-0.94853499999999968</v>
      </c>
      <c r="AD50" s="160">
        <v>1.0445349999999998</v>
      </c>
      <c r="AE50" s="160">
        <v>-2.94</v>
      </c>
      <c r="AF50" s="160">
        <v>-3.837739</v>
      </c>
      <c r="AG50" s="160">
        <v>-2</v>
      </c>
      <c r="AH50" s="160">
        <v>0.89000000000000012</v>
      </c>
      <c r="AI50" s="160">
        <v>2.11</v>
      </c>
    </row>
    <row r="51" spans="3:35">
      <c r="C51" s="124" t="s">
        <v>344</v>
      </c>
      <c r="D51" s="150"/>
      <c r="E51" s="150"/>
      <c r="F51" s="150">
        <v>2.7254749899999999</v>
      </c>
      <c r="G51" s="125">
        <v>2.7254745499999999</v>
      </c>
      <c r="H51" s="125">
        <v>1.8627296700000002</v>
      </c>
      <c r="I51" s="125">
        <v>0.48894493000000017</v>
      </c>
      <c r="J51" s="125">
        <v>1.7934129299999999</v>
      </c>
      <c r="K51" s="125">
        <v>1.7934129299999999</v>
      </c>
      <c r="L51" s="125">
        <v>1.2354577100000004</v>
      </c>
      <c r="M51" s="125">
        <v>1.8548824299999995</v>
      </c>
      <c r="N51" s="125">
        <v>1.0396024300000004</v>
      </c>
      <c r="O51" s="125">
        <v>1.03960243</v>
      </c>
      <c r="P51" s="125">
        <v>1.7968382899999997</v>
      </c>
      <c r="Q51" s="125">
        <v>1.0494447100000004</v>
      </c>
      <c r="R51" s="125">
        <v>1.147</v>
      </c>
      <c r="S51" s="125">
        <v>1.1279999999999999</v>
      </c>
      <c r="T51" s="125">
        <v>1.0449999999999999</v>
      </c>
      <c r="U51" s="125">
        <v>1.0150000000000001</v>
      </c>
      <c r="V51" s="125">
        <v>1.1323735899999998</v>
      </c>
      <c r="W51" s="125">
        <v>1.0256264100000001</v>
      </c>
      <c r="X51" s="125">
        <v>1.0260000000000007</v>
      </c>
      <c r="Y51" s="125">
        <v>1.0099999999999998</v>
      </c>
      <c r="Z51" s="125">
        <v>1.33</v>
      </c>
      <c r="AA51" s="125">
        <v>4.18</v>
      </c>
      <c r="AB51" s="125">
        <v>0</v>
      </c>
      <c r="AC51" s="125">
        <v>0</v>
      </c>
      <c r="AD51" s="125">
        <v>0</v>
      </c>
      <c r="AE51" s="125">
        <v>0</v>
      </c>
      <c r="AF51" s="125">
        <v>0</v>
      </c>
      <c r="AG51" s="125">
        <v>0</v>
      </c>
      <c r="AH51" s="125">
        <v>0</v>
      </c>
      <c r="AI51" s="125">
        <v>0</v>
      </c>
    </row>
    <row r="52" spans="3:35">
      <c r="C52" s="196"/>
      <c r="D52" s="150"/>
      <c r="E52" s="150"/>
      <c r="F52" s="15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row>
    <row r="53" spans="3:35">
      <c r="C53" s="197" t="s">
        <v>652</v>
      </c>
      <c r="D53" s="150"/>
      <c r="E53" s="150"/>
      <c r="F53" s="15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row>
    <row r="54" spans="3:35">
      <c r="C54" s="196" t="s">
        <v>342</v>
      </c>
      <c r="D54" s="150"/>
      <c r="E54" s="150"/>
      <c r="F54" s="150">
        <v>0.42326036000000045</v>
      </c>
      <c r="G54" s="160">
        <v>24.765758764000001</v>
      </c>
      <c r="H54" s="160">
        <v>-32.185067132</v>
      </c>
      <c r="I54" s="160">
        <v>-8.2372090199999981</v>
      </c>
      <c r="J54" s="160">
        <v>-2.9477051840000001</v>
      </c>
      <c r="K54" s="160">
        <v>21.224400727999999</v>
      </c>
      <c r="L54" s="160">
        <v>81.331698579999994</v>
      </c>
      <c r="M54" s="160">
        <v>11.021495596000001</v>
      </c>
      <c r="N54" s="160">
        <v>10.244725991999999</v>
      </c>
      <c r="O54" s="160">
        <v>8.4170216680000003</v>
      </c>
      <c r="P54" s="160">
        <v>109.97179382000002</v>
      </c>
      <c r="Q54" s="160">
        <v>52.729186792000007</v>
      </c>
      <c r="R54" s="160">
        <v>93.146999999999991</v>
      </c>
      <c r="S54" s="160">
        <v>42.673000000000002</v>
      </c>
      <c r="T54" s="160">
        <v>54.836999999999989</v>
      </c>
      <c r="U54" s="160">
        <v>72.427999999999997</v>
      </c>
      <c r="V54" s="160">
        <v>69.004398227039985</v>
      </c>
      <c r="W54" s="160">
        <v>143.65660177296002</v>
      </c>
      <c r="X54" s="160">
        <v>-7.6764957039999899</v>
      </c>
      <c r="Y54" s="160">
        <v>25.579999999999984</v>
      </c>
      <c r="Z54" s="160">
        <v>118.30000000000001</v>
      </c>
      <c r="AA54" s="160">
        <v>315.07</v>
      </c>
      <c r="AB54" s="160">
        <v>63.224999999999994</v>
      </c>
      <c r="AC54" s="160">
        <v>45.749448000000001</v>
      </c>
      <c r="AD54" s="160">
        <v>51.665551999999991</v>
      </c>
      <c r="AE54" s="160">
        <v>22.87</v>
      </c>
      <c r="AF54" s="160">
        <v>84.968755249999987</v>
      </c>
      <c r="AG54" s="160">
        <v>51</v>
      </c>
      <c r="AH54" s="160">
        <v>43.72</v>
      </c>
      <c r="AI54" s="160">
        <v>42.28</v>
      </c>
    </row>
    <row r="55" spans="3:35">
      <c r="C55" s="196" t="s">
        <v>524</v>
      </c>
      <c r="D55" s="150"/>
      <c r="E55" s="150"/>
      <c r="F55" s="15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v>118.63</v>
      </c>
    </row>
    <row r="56" spans="3:35">
      <c r="C56" s="196" t="s">
        <v>7</v>
      </c>
      <c r="D56" s="150"/>
      <c r="E56" s="150"/>
      <c r="F56" s="150">
        <v>34.985538304500004</v>
      </c>
      <c r="G56" s="160">
        <v>32.685150287999996</v>
      </c>
      <c r="H56" s="160">
        <v>28.1092985274</v>
      </c>
      <c r="I56" s="160">
        <v>11.184497474199993</v>
      </c>
      <c r="J56" s="160">
        <v>21.125793617400006</v>
      </c>
      <c r="K56" s="160">
        <v>32.954384734199998</v>
      </c>
      <c r="L56" s="160">
        <v>-1.1917369656131558</v>
      </c>
      <c r="M56" s="160">
        <v>11.292805898500003</v>
      </c>
      <c r="N56" s="160">
        <v>-3.9589025665000008</v>
      </c>
      <c r="O56" s="160">
        <v>-5.1109623165000002</v>
      </c>
      <c r="P56" s="160">
        <v>-1.1832520667449984</v>
      </c>
      <c r="Q56" s="160">
        <v>11.235029395999998</v>
      </c>
      <c r="R56" s="160">
        <v>3.2119999999999997</v>
      </c>
      <c r="S56" s="160">
        <v>3.7610000000000001</v>
      </c>
      <c r="T56" s="160">
        <v>-3.8569999999999993</v>
      </c>
      <c r="U56" s="160">
        <v>12.15</v>
      </c>
      <c r="V56" s="160">
        <v>43.968557908999998</v>
      </c>
      <c r="W56" s="160">
        <v>-33.091557908999995</v>
      </c>
      <c r="X56" s="160">
        <v>3.9999999999999147E-2</v>
      </c>
      <c r="Y56" s="160">
        <v>3.1300000000000026</v>
      </c>
      <c r="Z56" s="160">
        <v>8.4399999999999977</v>
      </c>
      <c r="AA56" s="160">
        <v>15.14</v>
      </c>
      <c r="AB56" s="160">
        <v>-9.5210000000000008</v>
      </c>
      <c r="AC56" s="160">
        <v>7.1642329999999994</v>
      </c>
      <c r="AD56" s="160">
        <v>-8.8332329999999999</v>
      </c>
      <c r="AE56" s="160">
        <v>3.41</v>
      </c>
      <c r="AF56" s="160">
        <v>-9.8033824999999979</v>
      </c>
      <c r="AG56" s="160">
        <v>9</v>
      </c>
      <c r="AH56" s="160">
        <v>-17.309999999999999</v>
      </c>
      <c r="AI56" s="160">
        <v>-25.69</v>
      </c>
    </row>
    <row r="57" spans="3:35">
      <c r="C57" s="196" t="s">
        <v>8</v>
      </c>
      <c r="D57" s="150"/>
      <c r="E57" s="150"/>
      <c r="F57" s="150">
        <v>2.8716588432000001</v>
      </c>
      <c r="G57" s="160">
        <v>3.4439620679999998</v>
      </c>
      <c r="H57" s="160">
        <v>1.0004470865999995</v>
      </c>
      <c r="I57" s="160">
        <v>3.1411640753999999</v>
      </c>
      <c r="J57" s="160">
        <v>2.4502484771999993</v>
      </c>
      <c r="K57" s="160">
        <v>2.3899581036000002</v>
      </c>
      <c r="L57" s="160">
        <v>2.7402418660883638</v>
      </c>
      <c r="M57" s="160">
        <v>3.0092960025208115E-3</v>
      </c>
      <c r="N57" s="160">
        <v>0.22219411537828965</v>
      </c>
      <c r="O57" s="160">
        <v>-1.8051231614174601E-2</v>
      </c>
      <c r="P57" s="160">
        <v>3.167400403552485</v>
      </c>
      <c r="Q57" s="160">
        <v>-1.4823574947524847</v>
      </c>
      <c r="R57" s="160">
        <v>1.5009999999999999</v>
      </c>
      <c r="S57" s="160">
        <v>1.343</v>
      </c>
      <c r="T57" s="160">
        <v>1.883</v>
      </c>
      <c r="U57" s="160">
        <v>1.9049999999999998</v>
      </c>
      <c r="V57" s="160">
        <v>2.761994896851006</v>
      </c>
      <c r="W57" s="160">
        <v>0.96800510314899413</v>
      </c>
      <c r="X57" s="160">
        <v>1.5699999999999994</v>
      </c>
      <c r="Y57" s="160">
        <v>1.4300000000000002</v>
      </c>
      <c r="Z57" s="160">
        <v>1.1400000000000001</v>
      </c>
      <c r="AA57" s="160">
        <v>1.54</v>
      </c>
      <c r="AB57" s="160">
        <v>0.69599999999999995</v>
      </c>
      <c r="AC57" s="160">
        <v>0.43720000000000003</v>
      </c>
      <c r="AD57" s="160">
        <v>0.79679999999999995</v>
      </c>
      <c r="AE57" s="160">
        <v>0.7</v>
      </c>
      <c r="AF57" s="160">
        <v>0.20089560000000017</v>
      </c>
      <c r="AG57" s="160">
        <v>0</v>
      </c>
      <c r="AH57" s="160">
        <v>0.39</v>
      </c>
      <c r="AI57" s="160">
        <v>0.61</v>
      </c>
    </row>
    <row r="58" spans="3:35">
      <c r="C58" s="198" t="s">
        <v>364</v>
      </c>
      <c r="D58" s="150"/>
      <c r="E58" s="150"/>
      <c r="F58" s="150">
        <v>1.1335612992000001</v>
      </c>
      <c r="G58" s="160">
        <v>-3.6802233248</v>
      </c>
      <c r="H58" s="160">
        <v>-3.4220368039999993</v>
      </c>
      <c r="I58" s="160">
        <v>-3.8504320753000005</v>
      </c>
      <c r="J58" s="160">
        <v>-1.5162079601999991</v>
      </c>
      <c r="K58" s="160">
        <v>-4.2513335303000002</v>
      </c>
      <c r="L58" s="160">
        <v>-0.33420357291730163</v>
      </c>
      <c r="M58" s="160">
        <v>3.0970692647700009</v>
      </c>
      <c r="N58" s="160">
        <v>2.8794666558199999</v>
      </c>
      <c r="O58" s="160">
        <v>3.1813505999</v>
      </c>
      <c r="P58" s="160">
        <v>1.5620575764000009</v>
      </c>
      <c r="Q58" s="160">
        <v>10.0854166771</v>
      </c>
      <c r="R58" s="160">
        <v>0.89900000000000002</v>
      </c>
      <c r="S58" s="160">
        <v>0.29099999999999998</v>
      </c>
      <c r="T58" s="160">
        <v>0.58800000000000008</v>
      </c>
      <c r="U58" s="160">
        <v>-0.40100000000000025</v>
      </c>
      <c r="V58" s="160">
        <v>1.8238241121200001</v>
      </c>
      <c r="W58" s="160">
        <v>0.50917588788000001</v>
      </c>
      <c r="X58" s="160">
        <v>0.38999999999999879</v>
      </c>
      <c r="Y58" s="160">
        <v>5.98</v>
      </c>
      <c r="Z58" s="160">
        <v>5.5600000000000005</v>
      </c>
      <c r="AA58" s="160">
        <v>3.69</v>
      </c>
      <c r="AB58" s="160">
        <v>7.129999999999999</v>
      </c>
      <c r="AC58" s="160">
        <v>6.4199800000000007</v>
      </c>
      <c r="AD58" s="160">
        <v>7.0600199999999997</v>
      </c>
      <c r="AE58" s="160">
        <v>6.25</v>
      </c>
      <c r="AF58" s="160">
        <v>4.7232788972463986</v>
      </c>
      <c r="AG58" s="160">
        <v>4</v>
      </c>
      <c r="AH58" s="160">
        <v>5.9</v>
      </c>
      <c r="AI58" s="160">
        <v>2.1</v>
      </c>
    </row>
    <row r="59" spans="3:35">
      <c r="C59" s="124" t="s">
        <v>10</v>
      </c>
      <c r="D59" s="150"/>
      <c r="E59" s="150"/>
      <c r="F59" s="150">
        <v>0.14562047300000103</v>
      </c>
      <c r="G59" s="125">
        <v>-9.7543834010000001</v>
      </c>
      <c r="H59" s="125">
        <v>-6.2721310980000027</v>
      </c>
      <c r="I59" s="125">
        <v>-8.527024210999997</v>
      </c>
      <c r="J59" s="125">
        <v>-9.6293114959999997</v>
      </c>
      <c r="K59" s="125">
        <v>-7.0806059699999997</v>
      </c>
      <c r="L59" s="125">
        <v>19.483899212000001</v>
      </c>
      <c r="M59" s="125">
        <v>-3.0463532610000001</v>
      </c>
      <c r="N59" s="125">
        <v>-0.12434691899999972</v>
      </c>
      <c r="O59" s="125">
        <v>-4.543806343</v>
      </c>
      <c r="P59" s="125">
        <v>-7.3408687217180244</v>
      </c>
      <c r="Q59" s="125">
        <v>-0.31125093828197592</v>
      </c>
      <c r="R59" s="125">
        <v>-4.1849999999999996</v>
      </c>
      <c r="S59" s="125">
        <v>-0.72599999999999998</v>
      </c>
      <c r="T59" s="125">
        <v>1.0269999999999999</v>
      </c>
      <c r="U59" s="125">
        <v>-0.93799999999999994</v>
      </c>
      <c r="V59" s="125">
        <v>0.34410571826000003</v>
      </c>
      <c r="W59" s="125">
        <v>-2.07210571826</v>
      </c>
      <c r="X59" s="125">
        <v>-4.2</v>
      </c>
      <c r="Y59" s="125">
        <v>-2.17</v>
      </c>
      <c r="Z59" s="125">
        <v>-1.75</v>
      </c>
      <c r="AA59" s="125">
        <v>10.75</v>
      </c>
      <c r="AB59" s="125">
        <v>-3.3310000000000013</v>
      </c>
      <c r="AC59" s="125">
        <v>-1.7435949999999991</v>
      </c>
      <c r="AD59" s="125">
        <v>-3.4654050000000005</v>
      </c>
      <c r="AE59" s="125">
        <v>-3.01</v>
      </c>
      <c r="AF59" s="125">
        <v>-9.9943500039999993</v>
      </c>
      <c r="AG59" s="125">
        <v>18</v>
      </c>
      <c r="AH59" s="125">
        <v>-1.4399999999999995</v>
      </c>
      <c r="AI59" s="125">
        <v>-13.56</v>
      </c>
    </row>
    <row r="60" spans="3:35">
      <c r="C60" s="124" t="s">
        <v>457</v>
      </c>
      <c r="D60" s="150"/>
      <c r="E60" s="150"/>
      <c r="F60" s="150">
        <v>3.8104451186060002</v>
      </c>
      <c r="G60" s="125">
        <v>2.909713501513</v>
      </c>
      <c r="H60" s="125">
        <v>3.687144707592001</v>
      </c>
      <c r="I60" s="125">
        <v>1.9386677884000001</v>
      </c>
      <c r="J60" s="125">
        <v>2.4564778359999995</v>
      </c>
      <c r="K60" s="125">
        <v>2.7635736544</v>
      </c>
      <c r="L60" s="125">
        <v>1.7378098684779975</v>
      </c>
      <c r="M60" s="125">
        <v>3.0568552804000015</v>
      </c>
      <c r="N60" s="125">
        <v>3.8138199653999996</v>
      </c>
      <c r="O60" s="125">
        <v>2.1058866223999999</v>
      </c>
      <c r="P60" s="125">
        <v>3.1954350132050999</v>
      </c>
      <c r="Q60" s="125">
        <v>1.4915780181600002</v>
      </c>
      <c r="R60" s="125">
        <v>4.0439999999999996</v>
      </c>
      <c r="S60" s="125">
        <v>0</v>
      </c>
      <c r="T60" s="125">
        <v>0</v>
      </c>
      <c r="U60" s="125">
        <v>0</v>
      </c>
      <c r="V60" s="125">
        <v>0</v>
      </c>
      <c r="W60" s="125">
        <v>0</v>
      </c>
      <c r="X60" s="125">
        <v>0</v>
      </c>
      <c r="Y60" s="125">
        <v>0</v>
      </c>
      <c r="Z60" s="125">
        <v>0</v>
      </c>
      <c r="AA60" s="125">
        <v>0</v>
      </c>
      <c r="AB60" s="125">
        <v>0</v>
      </c>
      <c r="AC60" s="125">
        <v>0</v>
      </c>
      <c r="AD60" s="125">
        <v>0</v>
      </c>
      <c r="AE60" s="125">
        <v>0</v>
      </c>
      <c r="AF60" s="125">
        <v>0</v>
      </c>
      <c r="AG60" s="125">
        <v>0</v>
      </c>
      <c r="AH60" s="125">
        <v>0</v>
      </c>
      <c r="AI60" s="125">
        <v>0</v>
      </c>
    </row>
    <row r="61" spans="3:35">
      <c r="C61" s="124" t="s">
        <v>343</v>
      </c>
      <c r="D61" s="150"/>
      <c r="E61" s="150"/>
      <c r="F61" s="150">
        <v>20.872983123000001</v>
      </c>
      <c r="G61" s="125">
        <v>24.023420731799998</v>
      </c>
      <c r="H61" s="125">
        <v>20.869998510599984</v>
      </c>
      <c r="I61" s="125">
        <v>18.336503241900004</v>
      </c>
      <c r="J61" s="125">
        <v>16.4100486249</v>
      </c>
      <c r="K61" s="125">
        <v>17.597872412100003</v>
      </c>
      <c r="L61" s="125">
        <v>15.458555334626006</v>
      </c>
      <c r="M61" s="125">
        <v>14.987567330100003</v>
      </c>
      <c r="N61" s="125">
        <v>13.498997489999999</v>
      </c>
      <c r="O61" s="125">
        <v>13.988370726899999</v>
      </c>
      <c r="P61" s="125">
        <v>11.912364910800008</v>
      </c>
      <c r="Q61" s="125">
        <v>11.536676193199995</v>
      </c>
      <c r="R61" s="125">
        <v>11.893000000000002</v>
      </c>
      <c r="S61" s="125">
        <v>11.465999999999999</v>
      </c>
      <c r="T61" s="125">
        <v>10.193999999999999</v>
      </c>
      <c r="U61" s="125">
        <v>9.702</v>
      </c>
      <c r="V61" s="125">
        <v>7.8342536006999994</v>
      </c>
      <c r="W61" s="125">
        <v>6.5477463993000002</v>
      </c>
      <c r="X61" s="125">
        <v>8.6800000000000015</v>
      </c>
      <c r="Y61" s="125">
        <v>8.74</v>
      </c>
      <c r="Z61" s="125">
        <v>2.5</v>
      </c>
      <c r="AA61" s="125">
        <v>0</v>
      </c>
      <c r="AB61" s="125">
        <v>0</v>
      </c>
      <c r="AC61" s="125">
        <v>0</v>
      </c>
      <c r="AD61" s="125">
        <v>0</v>
      </c>
      <c r="AE61" s="125">
        <v>0</v>
      </c>
      <c r="AF61" s="125">
        <v>0</v>
      </c>
      <c r="AG61" s="125">
        <v>0</v>
      </c>
      <c r="AH61" s="125">
        <v>0</v>
      </c>
      <c r="AI61" s="125">
        <v>0</v>
      </c>
    </row>
    <row r="62" spans="3:35">
      <c r="C62" s="124"/>
      <c r="D62" s="150"/>
      <c r="E62" s="150"/>
      <c r="F62" s="150"/>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row>
    <row r="63" spans="3:35">
      <c r="C63" s="126" t="s">
        <v>651</v>
      </c>
      <c r="D63" s="151"/>
      <c r="E63" s="151"/>
      <c r="F63" s="151">
        <v>0.35866392000000058</v>
      </c>
      <c r="G63" s="127">
        <v>0.972942985225</v>
      </c>
      <c r="H63" s="127">
        <v>-12.73158368679999</v>
      </c>
      <c r="I63" s="127">
        <v>109.4824416952</v>
      </c>
      <c r="J63" s="127">
        <v>1.4493080000000003</v>
      </c>
      <c r="K63" s="127">
        <v>-0.63509625000000003</v>
      </c>
      <c r="L63" s="127">
        <v>-5.7431545702830817</v>
      </c>
      <c r="M63" s="127">
        <v>0.18242322170000025</v>
      </c>
      <c r="N63" s="127">
        <v>-12.911481992199999</v>
      </c>
      <c r="O63" s="127">
        <v>0.85343328540000041</v>
      </c>
      <c r="P63" s="127">
        <v>2.3751348218999997</v>
      </c>
      <c r="Q63" s="127">
        <v>-15.611971350000001</v>
      </c>
      <c r="R63" s="127">
        <v>-0.96899999999999986</v>
      </c>
      <c r="S63" s="127">
        <v>0.47500000000000003</v>
      </c>
      <c r="T63" s="127">
        <v>0.29899999999999971</v>
      </c>
      <c r="U63" s="127">
        <v>-7.49999999999994E-2</v>
      </c>
      <c r="V63" s="127">
        <v>2.97</v>
      </c>
      <c r="W63" s="127">
        <v>-3.1850000000000005</v>
      </c>
      <c r="X63" s="127">
        <v>-4.2900000000000009</v>
      </c>
      <c r="Y63" s="127">
        <v>9.81</v>
      </c>
      <c r="Z63" s="127">
        <v>-3.7619999999999996</v>
      </c>
      <c r="AA63" s="127">
        <v>-0.58799999999999997</v>
      </c>
      <c r="AB63" s="127">
        <v>-6.2000000000000011</v>
      </c>
      <c r="AC63" s="127">
        <v>2.0989950000000013</v>
      </c>
      <c r="AD63" s="127">
        <v>6.8410049999999991</v>
      </c>
      <c r="AE63" s="127">
        <v>0.27</v>
      </c>
      <c r="AF63" s="127">
        <v>4.1276853995260021</v>
      </c>
      <c r="AG63" s="127">
        <v>5</v>
      </c>
      <c r="AH63" s="127">
        <v>-14.99</v>
      </c>
      <c r="AI63" s="127">
        <v>10.99</v>
      </c>
    </row>
    <row r="64" spans="3:35">
      <c r="C64" s="122" t="s">
        <v>90</v>
      </c>
      <c r="D64" s="152">
        <f t="shared" ref="D64:G64" si="35">SUM(D43:D63)</f>
        <v>0</v>
      </c>
      <c r="E64" s="152">
        <f t="shared" si="35"/>
        <v>0</v>
      </c>
      <c r="F64" s="152">
        <f t="shared" si="35"/>
        <v>715.52190419890564</v>
      </c>
      <c r="G64" s="128">
        <f t="shared" si="35"/>
        <v>859.66753112793799</v>
      </c>
      <c r="H64" s="128">
        <f t="shared" ref="H64:K64" si="36">SUM(H43:H63)</f>
        <v>573.48599644659214</v>
      </c>
      <c r="I64" s="128">
        <f t="shared" si="36"/>
        <v>417.34184299679993</v>
      </c>
      <c r="J64" s="128">
        <f t="shared" si="36"/>
        <v>579.47021235030002</v>
      </c>
      <c r="K64" s="128">
        <f t="shared" si="36"/>
        <v>655.78691832959987</v>
      </c>
      <c r="L64" s="128">
        <f t="shared" ref="L64:AI64" si="37">SUM(L43:L63)</f>
        <v>621.73705051777893</v>
      </c>
      <c r="M64" s="128">
        <f t="shared" si="37"/>
        <v>441.23209280607244</v>
      </c>
      <c r="N64" s="128">
        <f t="shared" si="37"/>
        <v>349.6907117370983</v>
      </c>
      <c r="O64" s="128">
        <f t="shared" si="37"/>
        <v>535.69663565548569</v>
      </c>
      <c r="P64" s="128">
        <f t="shared" si="37"/>
        <v>504.94354850639462</v>
      </c>
      <c r="Q64" s="128">
        <f t="shared" si="37"/>
        <v>561.42240982342537</v>
      </c>
      <c r="R64" s="128">
        <f t="shared" si="37"/>
        <v>515.95499999999993</v>
      </c>
      <c r="S64" s="128">
        <f t="shared" si="37"/>
        <v>439.33900000000011</v>
      </c>
      <c r="T64" s="128">
        <f t="shared" si="37"/>
        <v>466.33399999999995</v>
      </c>
      <c r="U64" s="128">
        <f t="shared" si="37"/>
        <v>437.88039999999984</v>
      </c>
      <c r="V64" s="128">
        <f t="shared" si="37"/>
        <v>437.85446339397106</v>
      </c>
      <c r="W64" s="128">
        <f t="shared" si="37"/>
        <v>266.41513660602897</v>
      </c>
      <c r="X64" s="128">
        <f t="shared" si="37"/>
        <v>291.516478296</v>
      </c>
      <c r="Y64" s="128">
        <f t="shared" si="37"/>
        <v>409.30000000000013</v>
      </c>
      <c r="Z64" s="128">
        <f t="shared" si="37"/>
        <v>470.81799999999987</v>
      </c>
      <c r="AA64" s="128">
        <f t="shared" si="37"/>
        <v>756.55200000000002</v>
      </c>
      <c r="AB64" s="128">
        <f t="shared" si="37"/>
        <v>321.77699329000006</v>
      </c>
      <c r="AC64" s="128">
        <f t="shared" si="37"/>
        <v>362.08627014999985</v>
      </c>
      <c r="AD64" s="128">
        <f t="shared" si="37"/>
        <v>415.88238200000006</v>
      </c>
      <c r="AE64" s="128">
        <f t="shared" si="37"/>
        <v>313.94000000000005</v>
      </c>
      <c r="AF64" s="128">
        <f t="shared" si="37"/>
        <v>335.47040584277244</v>
      </c>
      <c r="AG64" s="128">
        <f t="shared" si="37"/>
        <v>378</v>
      </c>
      <c r="AH64" s="128">
        <f t="shared" si="37"/>
        <v>275.74</v>
      </c>
      <c r="AI64" s="128">
        <f t="shared" si="37"/>
        <v>273.89000000000004</v>
      </c>
    </row>
    <row r="65" spans="3:35">
      <c r="C65" s="278"/>
      <c r="D65"/>
      <c r="E65"/>
      <c r="F65"/>
      <c r="G65"/>
      <c r="H65"/>
      <c r="I65"/>
      <c r="J65"/>
      <c r="K65"/>
      <c r="L65"/>
      <c r="M65"/>
      <c r="N65"/>
      <c r="S65"/>
      <c r="T65"/>
      <c r="U65"/>
      <c r="V65"/>
      <c r="W65"/>
      <c r="X65"/>
      <c r="Y65"/>
      <c r="Z65"/>
      <c r="AA65"/>
      <c r="AB65"/>
      <c r="AC65"/>
      <c r="AD65"/>
      <c r="AE65"/>
      <c r="AF65"/>
      <c r="AG65"/>
      <c r="AH65"/>
      <c r="AI65"/>
    </row>
    <row r="66" spans="3:35">
      <c r="C66"/>
      <c r="D66"/>
      <c r="E66"/>
      <c r="F66"/>
      <c r="G66"/>
      <c r="H66"/>
      <c r="I66"/>
      <c r="J66"/>
      <c r="K66"/>
      <c r="L66"/>
      <c r="M66"/>
      <c r="N66"/>
      <c r="S66"/>
      <c r="T66"/>
      <c r="U66"/>
      <c r="V66"/>
      <c r="W66"/>
      <c r="X66"/>
      <c r="Y66"/>
      <c r="Z66"/>
      <c r="AA66"/>
      <c r="AB66"/>
      <c r="AC66"/>
      <c r="AD66"/>
      <c r="AE66"/>
      <c r="AF66"/>
      <c r="AG66"/>
      <c r="AH66"/>
      <c r="AI66"/>
    </row>
    <row r="67" spans="3:35">
      <c r="C67" s="94" t="s">
        <v>91</v>
      </c>
      <c r="D67" s="186" t="str">
        <f t="shared" ref="D67:G67" si="38">D$4</f>
        <v>4Q24</v>
      </c>
      <c r="E67" s="186" t="str">
        <f t="shared" si="38"/>
        <v>3Q24</v>
      </c>
      <c r="F67" s="186" t="str">
        <f t="shared" si="38"/>
        <v>2Q24</v>
      </c>
      <c r="G67" s="149" t="str">
        <f t="shared" si="38"/>
        <v>1Q24</v>
      </c>
      <c r="H67" s="149" t="str">
        <f>H$4</f>
        <v>4Q23</v>
      </c>
      <c r="I67" s="149" t="str">
        <f t="shared" ref="I67:K67" si="39">I$4</f>
        <v>3Q23</v>
      </c>
      <c r="J67" s="149" t="str">
        <f t="shared" si="39"/>
        <v>2Q23</v>
      </c>
      <c r="K67" s="149" t="str">
        <f t="shared" si="39"/>
        <v>1Q23</v>
      </c>
      <c r="L67" s="149" t="s">
        <v>521</v>
      </c>
      <c r="M67" s="149" t="s">
        <v>522</v>
      </c>
      <c r="N67" s="149" t="s">
        <v>523</v>
      </c>
      <c r="O67" s="149" t="s">
        <v>605</v>
      </c>
      <c r="P67" s="149" t="s">
        <v>606</v>
      </c>
      <c r="Q67" s="149" t="s">
        <v>607</v>
      </c>
      <c r="R67" s="149" t="s">
        <v>608</v>
      </c>
      <c r="S67" s="149" t="s">
        <v>609</v>
      </c>
      <c r="T67" s="149" t="s">
        <v>610</v>
      </c>
      <c r="U67" s="149" t="s">
        <v>611</v>
      </c>
      <c r="V67" s="149" t="s">
        <v>612</v>
      </c>
      <c r="W67" s="149" t="s">
        <v>613</v>
      </c>
      <c r="X67" s="149" t="s">
        <v>614</v>
      </c>
      <c r="Y67" s="149" t="s">
        <v>615</v>
      </c>
      <c r="Z67" s="149" t="s">
        <v>616</v>
      </c>
      <c r="AA67" s="149" t="s">
        <v>617</v>
      </c>
      <c r="AB67" s="149" t="s">
        <v>618</v>
      </c>
      <c r="AC67" s="149" t="s">
        <v>619</v>
      </c>
      <c r="AD67" s="149" t="s">
        <v>620</v>
      </c>
      <c r="AE67" s="149" t="s">
        <v>621</v>
      </c>
      <c r="AF67" s="149" t="s">
        <v>622</v>
      </c>
      <c r="AG67" s="149" t="s">
        <v>623</v>
      </c>
      <c r="AH67" s="149" t="s">
        <v>624</v>
      </c>
      <c r="AI67" s="149" t="s">
        <v>625</v>
      </c>
    </row>
    <row r="68" spans="3:35">
      <c r="C68" s="124" t="s">
        <v>9</v>
      </c>
      <c r="D68" s="150"/>
      <c r="E68" s="150"/>
      <c r="F68" s="150">
        <f>F54</f>
        <v>0.42326036000000045</v>
      </c>
      <c r="G68" s="125">
        <v>24.765758764000001</v>
      </c>
      <c r="H68" s="125">
        <v>-32.185067132</v>
      </c>
      <c r="I68" s="125">
        <v>-8.2372090199999981</v>
      </c>
      <c r="J68" s="125">
        <f t="shared" ref="J68:K68" si="40">J54</f>
        <v>-2.9477051840000001</v>
      </c>
      <c r="K68" s="125">
        <f t="shared" si="40"/>
        <v>21.224400727999999</v>
      </c>
      <c r="L68" s="125">
        <f t="shared" ref="L68:S68" si="41">L54</f>
        <v>81.331698579999994</v>
      </c>
      <c r="M68" s="125">
        <f t="shared" si="41"/>
        <v>11.021495596000001</v>
      </c>
      <c r="N68" s="125">
        <f t="shared" si="41"/>
        <v>10.244725991999999</v>
      </c>
      <c r="O68" s="125">
        <f t="shared" si="41"/>
        <v>8.4170216680000003</v>
      </c>
      <c r="P68" s="125">
        <f t="shared" si="41"/>
        <v>109.97179382000002</v>
      </c>
      <c r="Q68" s="125">
        <f t="shared" si="41"/>
        <v>52.729186792000007</v>
      </c>
      <c r="R68" s="125">
        <f t="shared" si="41"/>
        <v>93.146999999999991</v>
      </c>
      <c r="S68" s="125">
        <f t="shared" si="41"/>
        <v>42.673000000000002</v>
      </c>
      <c r="T68" s="125">
        <v>54.836999999999989</v>
      </c>
      <c r="U68" s="125">
        <v>72.427999999999997</v>
      </c>
      <c r="V68" s="125">
        <v>69.004398227039985</v>
      </c>
      <c r="W68" s="125">
        <v>143.65660177296002</v>
      </c>
      <c r="X68" s="125">
        <v>-7.6764957039999899</v>
      </c>
      <c r="Y68" s="125">
        <v>25.579999999999984</v>
      </c>
      <c r="Z68" s="125">
        <v>118.30000000000001</v>
      </c>
      <c r="AA68" s="125">
        <v>315.07</v>
      </c>
      <c r="AB68" s="125">
        <v>63.224999999999994</v>
      </c>
      <c r="AC68" s="125">
        <v>45.749448000000001</v>
      </c>
      <c r="AD68" s="125">
        <v>51.665551999999991</v>
      </c>
      <c r="AE68" s="125">
        <v>22.87</v>
      </c>
      <c r="AF68" s="125">
        <v>84.968755249999987</v>
      </c>
      <c r="AG68" s="125">
        <v>51</v>
      </c>
      <c r="AH68" s="125">
        <v>43.72</v>
      </c>
      <c r="AI68" s="125">
        <v>42.28</v>
      </c>
    </row>
    <row r="69" spans="3:35">
      <c r="C69" s="124" t="s">
        <v>7</v>
      </c>
      <c r="D69" s="150"/>
      <c r="E69" s="150"/>
      <c r="F69" s="150">
        <f>F56</f>
        <v>34.985538304500004</v>
      </c>
      <c r="G69" s="125">
        <v>32.685150287999996</v>
      </c>
      <c r="H69" s="125">
        <v>28.1092985274</v>
      </c>
      <c r="I69" s="125">
        <v>11.184497474199993</v>
      </c>
      <c r="J69" s="125">
        <f t="shared" ref="J69:K69" si="42">J56</f>
        <v>21.125793617400006</v>
      </c>
      <c r="K69" s="125">
        <f t="shared" si="42"/>
        <v>32.954384734199998</v>
      </c>
      <c r="L69" s="125">
        <f t="shared" ref="L69:S74" si="43">L56</f>
        <v>-1.1917369656131558</v>
      </c>
      <c r="M69" s="125">
        <f t="shared" si="43"/>
        <v>11.292805898500003</v>
      </c>
      <c r="N69" s="125">
        <f t="shared" si="43"/>
        <v>-3.9589025665000008</v>
      </c>
      <c r="O69" s="125">
        <f t="shared" si="43"/>
        <v>-5.1109623165000002</v>
      </c>
      <c r="P69" s="125">
        <f t="shared" si="43"/>
        <v>-1.1832520667449984</v>
      </c>
      <c r="Q69" s="125">
        <f t="shared" si="43"/>
        <v>11.235029395999998</v>
      </c>
      <c r="R69" s="125">
        <f t="shared" si="43"/>
        <v>3.2119999999999997</v>
      </c>
      <c r="S69" s="125">
        <f t="shared" si="43"/>
        <v>3.7610000000000001</v>
      </c>
      <c r="T69" s="125">
        <v>-3.8569999999999993</v>
      </c>
      <c r="U69" s="125">
        <v>12.15</v>
      </c>
      <c r="V69" s="125">
        <v>43.968557908999998</v>
      </c>
      <c r="W69" s="125">
        <v>-33.091557908999995</v>
      </c>
      <c r="X69" s="125">
        <v>3.9999999999999147E-2</v>
      </c>
      <c r="Y69" s="125">
        <v>3.1300000000000026</v>
      </c>
      <c r="Z69" s="125">
        <v>8.4399999999999977</v>
      </c>
      <c r="AA69" s="125">
        <v>15.14</v>
      </c>
      <c r="AB69" s="125">
        <v>-9.5210000000000008</v>
      </c>
      <c r="AC69" s="125">
        <v>7.1642329999999994</v>
      </c>
      <c r="AD69" s="125">
        <v>-8.8332329999999999</v>
      </c>
      <c r="AE69" s="125">
        <v>3.41</v>
      </c>
      <c r="AF69" s="125">
        <v>-9.8033824999999979</v>
      </c>
      <c r="AG69" s="125">
        <v>9</v>
      </c>
      <c r="AH69" s="125">
        <v>-17.309999999999999</v>
      </c>
      <c r="AI69" s="125">
        <v>-25.69</v>
      </c>
    </row>
    <row r="70" spans="3:35">
      <c r="C70" s="158" t="s">
        <v>8</v>
      </c>
      <c r="D70" s="150"/>
      <c r="E70" s="150"/>
      <c r="F70" s="150">
        <f t="shared" ref="F70:F74" si="44">F57</f>
        <v>2.8716588432000001</v>
      </c>
      <c r="G70" s="160">
        <v>3.4439620679999998</v>
      </c>
      <c r="H70" s="160">
        <v>1.0004470865999995</v>
      </c>
      <c r="I70" s="160">
        <v>3.1411640753999999</v>
      </c>
      <c r="J70" s="160">
        <f t="shared" ref="J70:K70" si="45">J57</f>
        <v>2.4502484771999993</v>
      </c>
      <c r="K70" s="160">
        <f t="shared" si="45"/>
        <v>2.3899581036000002</v>
      </c>
      <c r="L70" s="160">
        <f t="shared" si="43"/>
        <v>2.7402418660883638</v>
      </c>
      <c r="M70" s="160">
        <f t="shared" si="43"/>
        <v>3.0092960025208115E-3</v>
      </c>
      <c r="N70" s="160">
        <f t="shared" si="43"/>
        <v>0.22219411537828965</v>
      </c>
      <c r="O70" s="160">
        <f t="shared" si="43"/>
        <v>-1.8051231614174601E-2</v>
      </c>
      <c r="P70" s="160">
        <f t="shared" si="43"/>
        <v>3.167400403552485</v>
      </c>
      <c r="Q70" s="160">
        <f t="shared" si="43"/>
        <v>-1.4823574947524847</v>
      </c>
      <c r="R70" s="160">
        <f t="shared" si="43"/>
        <v>1.5009999999999999</v>
      </c>
      <c r="S70" s="160">
        <f t="shared" si="43"/>
        <v>1.343</v>
      </c>
      <c r="T70" s="160">
        <v>1.883</v>
      </c>
      <c r="U70" s="160">
        <v>1.9049999999999998</v>
      </c>
      <c r="V70" s="160">
        <v>2.761994896851006</v>
      </c>
      <c r="W70" s="160">
        <v>0.96800510314899413</v>
      </c>
      <c r="X70" s="160">
        <v>1.5699999999999994</v>
      </c>
      <c r="Y70" s="160">
        <v>1.4300000000000002</v>
      </c>
      <c r="Z70" s="160">
        <v>1.1400000000000001</v>
      </c>
      <c r="AA70" s="160">
        <v>1.54</v>
      </c>
      <c r="AB70" s="160">
        <v>0.69599999999999995</v>
      </c>
      <c r="AC70" s="160">
        <v>0.43720000000000003</v>
      </c>
      <c r="AD70" s="160">
        <v>0.79679999999999995</v>
      </c>
      <c r="AE70" s="160">
        <v>0.7</v>
      </c>
      <c r="AF70" s="160">
        <v>0.20089560000000017</v>
      </c>
      <c r="AG70" s="160">
        <v>0</v>
      </c>
      <c r="AH70" s="160">
        <v>0.39</v>
      </c>
      <c r="AI70" s="160">
        <v>0.61</v>
      </c>
    </row>
    <row r="71" spans="3:35">
      <c r="C71" s="158" t="s">
        <v>364</v>
      </c>
      <c r="D71" s="150"/>
      <c r="E71" s="150"/>
      <c r="F71" s="150">
        <f t="shared" si="44"/>
        <v>1.1335612992000001</v>
      </c>
      <c r="G71" s="160">
        <v>-3.6802233248</v>
      </c>
      <c r="H71" s="160">
        <v>-3.4220368039999993</v>
      </c>
      <c r="I71" s="160">
        <v>-3.8504320753000005</v>
      </c>
      <c r="J71" s="160">
        <f t="shared" ref="J71:K71" si="46">J58</f>
        <v>-1.5162079601999991</v>
      </c>
      <c r="K71" s="160">
        <f t="shared" si="46"/>
        <v>-4.2513335303000002</v>
      </c>
      <c r="L71" s="160">
        <f t="shared" si="43"/>
        <v>-0.33420357291730163</v>
      </c>
      <c r="M71" s="160">
        <f t="shared" si="43"/>
        <v>3.0970692647700009</v>
      </c>
      <c r="N71" s="160">
        <f t="shared" si="43"/>
        <v>2.8794666558199999</v>
      </c>
      <c r="O71" s="160">
        <f t="shared" si="43"/>
        <v>3.1813505999</v>
      </c>
      <c r="P71" s="160">
        <f t="shared" si="43"/>
        <v>1.5620575764000009</v>
      </c>
      <c r="Q71" s="160">
        <f t="shared" si="43"/>
        <v>10.0854166771</v>
      </c>
      <c r="R71" s="160">
        <f t="shared" si="43"/>
        <v>0.89900000000000002</v>
      </c>
      <c r="S71" s="160">
        <f t="shared" si="43"/>
        <v>0.29099999999999998</v>
      </c>
      <c r="T71" s="160">
        <v>0.58800000000000008</v>
      </c>
      <c r="U71" s="160">
        <v>-0.40100000000000025</v>
      </c>
      <c r="V71" s="160">
        <v>1.8238241121200001</v>
      </c>
      <c r="W71" s="160">
        <v>0.50917588788000001</v>
      </c>
      <c r="X71" s="160">
        <v>0.38999999999999879</v>
      </c>
      <c r="Y71" s="160">
        <v>5.98</v>
      </c>
      <c r="Z71" s="160">
        <v>5.5600000000000005</v>
      </c>
      <c r="AA71" s="160">
        <v>3.69</v>
      </c>
      <c r="AB71" s="160">
        <v>7.129999999999999</v>
      </c>
      <c r="AC71" s="160">
        <v>6.4199800000000007</v>
      </c>
      <c r="AD71" s="160">
        <v>7.0600199999999997</v>
      </c>
      <c r="AE71" s="160">
        <v>6.25</v>
      </c>
      <c r="AF71" s="160">
        <v>4.7232788972463986</v>
      </c>
      <c r="AG71" s="160">
        <v>4</v>
      </c>
      <c r="AH71" s="160">
        <v>5.9</v>
      </c>
      <c r="AI71" s="160">
        <v>2.1</v>
      </c>
    </row>
    <row r="72" spans="3:35">
      <c r="C72" s="124" t="s">
        <v>10</v>
      </c>
      <c r="D72" s="150"/>
      <c r="E72" s="150"/>
      <c r="F72" s="150">
        <f t="shared" si="44"/>
        <v>0.14562047300000103</v>
      </c>
      <c r="G72" s="125">
        <v>-9.7543834010000001</v>
      </c>
      <c r="H72" s="125">
        <v>-6.2721310980000027</v>
      </c>
      <c r="I72" s="125">
        <v>-8.527024210999997</v>
      </c>
      <c r="J72" s="125">
        <f t="shared" ref="J72:K72" si="47">J59</f>
        <v>-9.6293114959999997</v>
      </c>
      <c r="K72" s="125">
        <f t="shared" si="47"/>
        <v>-7.0806059699999997</v>
      </c>
      <c r="L72" s="125">
        <f t="shared" si="43"/>
        <v>19.483899212000001</v>
      </c>
      <c r="M72" s="125">
        <f t="shared" si="43"/>
        <v>-3.0463532610000001</v>
      </c>
      <c r="N72" s="125">
        <f t="shared" si="43"/>
        <v>-0.12434691899999972</v>
      </c>
      <c r="O72" s="125">
        <f t="shared" si="43"/>
        <v>-4.543806343</v>
      </c>
      <c r="P72" s="125">
        <f t="shared" si="43"/>
        <v>-7.3408687217180244</v>
      </c>
      <c r="Q72" s="125">
        <f t="shared" si="43"/>
        <v>-0.31125093828197592</v>
      </c>
      <c r="R72" s="125">
        <f t="shared" si="43"/>
        <v>-4.1849999999999996</v>
      </c>
      <c r="S72" s="125">
        <f t="shared" si="43"/>
        <v>-0.72599999999999998</v>
      </c>
      <c r="T72" s="125">
        <v>1.0269999999999999</v>
      </c>
      <c r="U72" s="125">
        <v>-0.93799999999999994</v>
      </c>
      <c r="V72" s="125">
        <v>0.34410571826000003</v>
      </c>
      <c r="W72" s="125">
        <v>-2.07210571826</v>
      </c>
      <c r="X72" s="125">
        <v>-4.2</v>
      </c>
      <c r="Y72" s="125">
        <v>-2.17</v>
      </c>
      <c r="Z72" s="125">
        <v>-1.75</v>
      </c>
      <c r="AA72" s="125">
        <v>10.75</v>
      </c>
      <c r="AB72" s="125">
        <v>-3.3310000000000013</v>
      </c>
      <c r="AC72" s="125">
        <v>-1.7435949999999991</v>
      </c>
      <c r="AD72" s="125">
        <v>-3.4654050000000005</v>
      </c>
      <c r="AE72" s="125">
        <v>-3.01</v>
      </c>
      <c r="AF72" s="125">
        <v>-9.9943500039999993</v>
      </c>
      <c r="AG72" s="125">
        <v>18</v>
      </c>
      <c r="AH72" s="125">
        <v>-1.4399999999999995</v>
      </c>
      <c r="AI72" s="125">
        <v>-13.56</v>
      </c>
    </row>
    <row r="73" spans="3:35">
      <c r="C73" s="124" t="s">
        <v>457</v>
      </c>
      <c r="D73" s="150"/>
      <c r="E73" s="150"/>
      <c r="F73" s="150">
        <f t="shared" si="44"/>
        <v>3.8104451186060002</v>
      </c>
      <c r="G73" s="125">
        <v>2.909713501513</v>
      </c>
      <c r="H73" s="125">
        <v>3.687144707592001</v>
      </c>
      <c r="I73" s="125">
        <v>1.9386677884000001</v>
      </c>
      <c r="J73" s="125">
        <f t="shared" ref="J73:K73" si="48">J60</f>
        <v>2.4564778359999995</v>
      </c>
      <c r="K73" s="125">
        <f t="shared" si="48"/>
        <v>2.7635736544</v>
      </c>
      <c r="L73" s="125">
        <f t="shared" si="43"/>
        <v>1.7378098684779975</v>
      </c>
      <c r="M73" s="125">
        <f t="shared" si="43"/>
        <v>3.0568552804000015</v>
      </c>
      <c r="N73" s="125">
        <f t="shared" si="43"/>
        <v>3.8138199653999996</v>
      </c>
      <c r="O73" s="125">
        <f t="shared" si="43"/>
        <v>2.1058866223999999</v>
      </c>
      <c r="P73" s="125">
        <f t="shared" si="43"/>
        <v>3.1954350132050999</v>
      </c>
      <c r="Q73" s="125">
        <f t="shared" si="43"/>
        <v>1.4915780181600002</v>
      </c>
      <c r="R73" s="125">
        <f t="shared" si="43"/>
        <v>4.0439999999999996</v>
      </c>
      <c r="S73" s="125">
        <f t="shared" si="43"/>
        <v>0</v>
      </c>
      <c r="T73" s="125">
        <v>0</v>
      </c>
      <c r="U73" s="125">
        <v>0</v>
      </c>
      <c r="V73" s="125">
        <v>0</v>
      </c>
      <c r="W73" s="125">
        <v>0</v>
      </c>
      <c r="X73" s="125">
        <v>0</v>
      </c>
      <c r="Y73" s="125">
        <v>0</v>
      </c>
      <c r="Z73" s="125">
        <v>0</v>
      </c>
      <c r="AA73" s="125">
        <v>0</v>
      </c>
      <c r="AB73" s="125">
        <v>0</v>
      </c>
      <c r="AC73" s="125">
        <v>0</v>
      </c>
      <c r="AD73" s="125">
        <v>0</v>
      </c>
      <c r="AE73" s="125">
        <v>0</v>
      </c>
      <c r="AF73" s="125">
        <v>0</v>
      </c>
      <c r="AG73" s="125">
        <v>0</v>
      </c>
      <c r="AH73" s="125">
        <v>0</v>
      </c>
      <c r="AI73" s="125">
        <v>0</v>
      </c>
    </row>
    <row r="74" spans="3:35">
      <c r="C74" s="124" t="s">
        <v>285</v>
      </c>
      <c r="D74" s="150"/>
      <c r="E74" s="150"/>
      <c r="F74" s="150">
        <f t="shared" si="44"/>
        <v>20.872983123000001</v>
      </c>
      <c r="G74" s="125">
        <v>24.023420731799998</v>
      </c>
      <c r="H74" s="125">
        <v>20.869998510599984</v>
      </c>
      <c r="I74" s="125">
        <v>18.336503241900004</v>
      </c>
      <c r="J74" s="125">
        <f t="shared" ref="J74:K74" si="49">J61</f>
        <v>16.4100486249</v>
      </c>
      <c r="K74" s="125">
        <f t="shared" si="49"/>
        <v>17.597872412100003</v>
      </c>
      <c r="L74" s="125">
        <f t="shared" si="43"/>
        <v>15.458555334626006</v>
      </c>
      <c r="M74" s="125">
        <f t="shared" si="43"/>
        <v>14.987567330100003</v>
      </c>
      <c r="N74" s="125">
        <f t="shared" si="43"/>
        <v>13.498997489999999</v>
      </c>
      <c r="O74" s="125">
        <f t="shared" si="43"/>
        <v>13.988370726899999</v>
      </c>
      <c r="P74" s="125">
        <f t="shared" si="43"/>
        <v>11.912364910800008</v>
      </c>
      <c r="Q74" s="125">
        <f t="shared" si="43"/>
        <v>11.536676193199995</v>
      </c>
      <c r="R74" s="125">
        <f t="shared" si="43"/>
        <v>11.893000000000002</v>
      </c>
      <c r="S74" s="125">
        <f t="shared" si="43"/>
        <v>11.465999999999999</v>
      </c>
      <c r="T74" s="125">
        <v>10.193999999999999</v>
      </c>
      <c r="U74" s="125">
        <v>9.702</v>
      </c>
      <c r="V74" s="125">
        <v>7.8342536006999994</v>
      </c>
      <c r="W74" s="125">
        <v>6.5477463993000002</v>
      </c>
      <c r="X74" s="125">
        <v>8.6800000000000015</v>
      </c>
      <c r="Y74" s="125">
        <v>8.74</v>
      </c>
      <c r="Z74" s="125">
        <v>2.5</v>
      </c>
      <c r="AA74" s="125">
        <v>0</v>
      </c>
      <c r="AB74" s="125">
        <v>0</v>
      </c>
      <c r="AC74" s="125">
        <v>0</v>
      </c>
      <c r="AD74" s="125">
        <v>0</v>
      </c>
      <c r="AE74" s="125">
        <v>0</v>
      </c>
      <c r="AF74" s="125">
        <v>0</v>
      </c>
      <c r="AG74" s="125">
        <v>0</v>
      </c>
      <c r="AH74" s="125">
        <v>0</v>
      </c>
      <c r="AI74" s="125">
        <v>0</v>
      </c>
    </row>
    <row r="75" spans="3:35">
      <c r="C75" s="126" t="s">
        <v>814</v>
      </c>
      <c r="D75" s="151">
        <f t="shared" ref="D75:E75" si="50">D32-SUM(D68:D74)</f>
        <v>0</v>
      </c>
      <c r="E75" s="151">
        <f t="shared" si="50"/>
        <v>0</v>
      </c>
      <c r="F75" s="151">
        <f>F32-SUM(F68:F74)</f>
        <v>2.7569324784939937</v>
      </c>
      <c r="G75" s="127">
        <f t="shared" ref="G75:K75" si="51">G32-SUM(G68:G74)</f>
        <v>0.77849815248700338</v>
      </c>
      <c r="H75" s="127">
        <f t="shared" si="51"/>
        <v>-11.416375228191985</v>
      </c>
      <c r="I75" s="127">
        <f t="shared" si="51"/>
        <v>-60.260573103600002</v>
      </c>
      <c r="J75" s="127">
        <f t="shared" si="51"/>
        <v>-6.0594889553000257</v>
      </c>
      <c r="K75" s="127">
        <f t="shared" si="51"/>
        <v>-6.0987488420000062</v>
      </c>
      <c r="L75" s="127">
        <f t="shared" ref="L75:S75" si="52">L32-SUM(L68:L74)</f>
        <v>-6.3109926326619075</v>
      </c>
      <c r="M75" s="127">
        <f t="shared" si="52"/>
        <v>-3.3930729947725311</v>
      </c>
      <c r="N75" s="127">
        <f t="shared" si="52"/>
        <v>-7.0705928130982834</v>
      </c>
      <c r="O75" s="127">
        <f t="shared" si="52"/>
        <v>-1.9559897560858062</v>
      </c>
      <c r="P75" s="127">
        <f t="shared" si="52"/>
        <v>5.0520309145053943</v>
      </c>
      <c r="Q75" s="127">
        <f t="shared" si="52"/>
        <v>23.629229106574456</v>
      </c>
      <c r="R75" s="127">
        <f t="shared" si="52"/>
        <v>2.3052050000003987E-2</v>
      </c>
      <c r="S75" s="127">
        <f t="shared" si="52"/>
        <v>-7.8906830000001094E-2</v>
      </c>
      <c r="T75" s="127">
        <v>-1.2911469099999344</v>
      </c>
      <c r="U75" s="127">
        <v>-6.9526324699999993</v>
      </c>
      <c r="V75" s="127">
        <v>2.4498598960290492</v>
      </c>
      <c r="W75" s="127">
        <v>-1.6032454060290364</v>
      </c>
      <c r="X75" s="127">
        <v>0.20315898399991816</v>
      </c>
      <c r="Y75" s="127">
        <v>0.84061300000002781</v>
      </c>
      <c r="Z75" s="127">
        <v>-2.960396199999991</v>
      </c>
      <c r="AA75" s="127">
        <v>-0.60612935000000334</v>
      </c>
      <c r="AB75" s="127">
        <v>-0.8673069999999683</v>
      </c>
      <c r="AC75" s="127">
        <v>-1.2285769999999898</v>
      </c>
      <c r="AD75" s="127">
        <v>6.7575770000000004</v>
      </c>
      <c r="AE75" s="127">
        <v>0</v>
      </c>
      <c r="AF75" s="127">
        <v>5</v>
      </c>
      <c r="AG75" s="127">
        <v>0</v>
      </c>
      <c r="AH75" s="127">
        <v>0</v>
      </c>
      <c r="AI75" s="127">
        <v>0</v>
      </c>
    </row>
    <row r="76" spans="3:35">
      <c r="C76" s="122" t="s">
        <v>20</v>
      </c>
      <c r="D76" s="152">
        <f t="shared" ref="D76:G76" si="53">SUM(D68:D75)</f>
        <v>0</v>
      </c>
      <c r="E76" s="152">
        <f t="shared" si="53"/>
        <v>0</v>
      </c>
      <c r="F76" s="152">
        <f t="shared" si="53"/>
        <v>67</v>
      </c>
      <c r="G76" s="128">
        <f t="shared" si="53"/>
        <v>75.171896779999997</v>
      </c>
      <c r="H76" s="128">
        <f t="shared" ref="H76:K76" si="54">SUM(H68:H75)</f>
        <v>0.37127856999999764</v>
      </c>
      <c r="I76" s="128">
        <f t="shared" si="54"/>
        <v>-46.274405829999999</v>
      </c>
      <c r="J76" s="128">
        <f t="shared" si="54"/>
        <v>22.289854959999978</v>
      </c>
      <c r="K76" s="128">
        <f t="shared" si="54"/>
        <v>59.499501289999998</v>
      </c>
      <c r="L76" s="128">
        <f t="shared" ref="L76:N76" si="55">SUM(L68:L75)</f>
        <v>112.91527169</v>
      </c>
      <c r="M76" s="128">
        <f t="shared" si="55"/>
        <v>37.01937641</v>
      </c>
      <c r="N76" s="128">
        <f t="shared" si="55"/>
        <v>19.505361920000002</v>
      </c>
      <c r="O76" s="128">
        <f>SUM(O68:O75)</f>
        <v>16.063819970000019</v>
      </c>
      <c r="P76" s="128">
        <f>SUM(P68:P75)</f>
        <v>126.33696184999999</v>
      </c>
      <c r="Q76" s="128">
        <f t="shared" ref="Q76:AI76" si="56">SUM(Q68:Q75)</f>
        <v>108.91350774999999</v>
      </c>
      <c r="R76" s="128">
        <f t="shared" si="56"/>
        <v>110.53405205</v>
      </c>
      <c r="S76" s="128">
        <f t="shared" si="56"/>
        <v>58.729093169999999</v>
      </c>
      <c r="T76" s="128">
        <f t="shared" si="56"/>
        <v>63.380853090000059</v>
      </c>
      <c r="U76" s="128">
        <f t="shared" si="56"/>
        <v>87.893367530000006</v>
      </c>
      <c r="V76" s="128">
        <f t="shared" si="56"/>
        <v>128.18699436000003</v>
      </c>
      <c r="W76" s="128">
        <f t="shared" si="56"/>
        <v>114.91462012999999</v>
      </c>
      <c r="X76" s="128">
        <f t="shared" si="56"/>
        <v>-0.99333672000007311</v>
      </c>
      <c r="Y76" s="128">
        <f t="shared" si="56"/>
        <v>43.530613000000017</v>
      </c>
      <c r="Z76" s="128">
        <f t="shared" si="56"/>
        <v>131.22960380000001</v>
      </c>
      <c r="AA76" s="128">
        <f t="shared" si="56"/>
        <v>345.58387064999999</v>
      </c>
      <c r="AB76" s="128">
        <f t="shared" si="56"/>
        <v>57.331693000000016</v>
      </c>
      <c r="AC76" s="128">
        <f t="shared" si="56"/>
        <v>56.79868900000001</v>
      </c>
      <c r="AD76" s="128">
        <f t="shared" si="56"/>
        <v>53.981310999999991</v>
      </c>
      <c r="AE76" s="128">
        <f t="shared" si="56"/>
        <v>30.220000000000006</v>
      </c>
      <c r="AF76" s="128">
        <f t="shared" si="56"/>
        <v>75.095197243246389</v>
      </c>
      <c r="AG76" s="128">
        <f t="shared" si="56"/>
        <v>82</v>
      </c>
      <c r="AH76" s="128">
        <f t="shared" si="56"/>
        <v>31.260000000000005</v>
      </c>
      <c r="AI76" s="128">
        <f t="shared" si="56"/>
        <v>5.74</v>
      </c>
    </row>
    <row r="77" spans="3:35">
      <c r="T77" s="159"/>
      <c r="U77" s="159"/>
      <c r="W77" s="159"/>
      <c r="X77" s="159"/>
      <c r="Y77" s="159"/>
    </row>
    <row r="78" spans="3:35">
      <c r="C78" s="418" t="s">
        <v>787</v>
      </c>
      <c r="U78" s="159"/>
      <c r="W78" s="159"/>
      <c r="X78" s="159"/>
      <c r="Y78" s="159"/>
    </row>
    <row r="79" spans="3:35">
      <c r="C79" s="418" t="s">
        <v>813</v>
      </c>
      <c r="Y79" s="159"/>
    </row>
    <row r="80" spans="3:35">
      <c r="Y80" s="159"/>
    </row>
    <row r="82" spans="1:36">
      <c r="O82" s="418"/>
      <c r="P82" s="418"/>
      <c r="Q82" s="418"/>
      <c r="R82" s="418"/>
      <c r="S82" s="418"/>
      <c r="T82" s="418"/>
      <c r="U82" s="418"/>
      <c r="V82" s="418"/>
      <c r="W82" s="418"/>
      <c r="X82" s="418"/>
    </row>
    <row r="83" spans="1:36">
      <c r="C83" s="90"/>
      <c r="D83" s="90"/>
      <c r="E83" s="90"/>
      <c r="F83" s="90"/>
      <c r="G83" s="90"/>
      <c r="H83" s="90"/>
      <c r="I83" s="90"/>
      <c r="J83" s="90"/>
      <c r="K83" s="90"/>
      <c r="L83" s="90"/>
      <c r="M83" s="90"/>
      <c r="N83" s="90"/>
      <c r="O83" s="90"/>
      <c r="P83" s="90"/>
      <c r="Q83" s="90"/>
      <c r="R83" s="90"/>
      <c r="S83" s="90"/>
      <c r="T83" s="430"/>
      <c r="U83" s="430"/>
      <c r="V83" s="430"/>
      <c r="W83" s="430"/>
      <c r="X83" s="430"/>
      <c r="Y83" s="430"/>
      <c r="Z83" s="430"/>
      <c r="AA83" s="430"/>
      <c r="AB83" s="429"/>
      <c r="AC83" s="429"/>
      <c r="AD83" s="429"/>
      <c r="AE83" s="429"/>
      <c r="AF83" s="429"/>
      <c r="AG83" s="429"/>
      <c r="AH83" s="429"/>
      <c r="AI83" s="429"/>
    </row>
    <row r="84" spans="1:36">
      <c r="C84" s="124"/>
      <c r="D84" s="124"/>
      <c r="E84" s="124"/>
      <c r="F84" s="124"/>
      <c r="G84" s="124"/>
      <c r="H84" s="124"/>
      <c r="I84" s="124"/>
      <c r="J84" s="124"/>
      <c r="K84" s="124"/>
      <c r="L84" s="124"/>
      <c r="M84" s="124"/>
      <c r="N84" s="124"/>
      <c r="O84" s="124"/>
      <c r="P84" s="124"/>
      <c r="Q84" s="124"/>
      <c r="R84" s="124"/>
      <c r="S84" s="90"/>
      <c r="T84" s="434"/>
      <c r="U84" s="434"/>
      <c r="V84" s="434"/>
      <c r="W84" s="434"/>
      <c r="X84" s="434"/>
      <c r="Y84" s="434"/>
      <c r="Z84" s="434"/>
      <c r="AA84" s="434"/>
      <c r="AB84" s="432"/>
      <c r="AC84" s="432"/>
      <c r="AD84" s="432"/>
      <c r="AE84" s="432"/>
      <c r="AF84" s="432"/>
      <c r="AG84" s="432"/>
      <c r="AH84" s="432"/>
      <c r="AI84" s="432"/>
    </row>
    <row r="85" spans="1:36">
      <c r="C85" s="124"/>
      <c r="D85" s="124"/>
      <c r="E85" s="124"/>
      <c r="F85" s="124"/>
      <c r="G85" s="124"/>
      <c r="H85" s="124"/>
      <c r="I85" s="124"/>
      <c r="J85" s="124"/>
      <c r="K85" s="124"/>
      <c r="L85" s="124"/>
      <c r="M85" s="124"/>
      <c r="N85" s="124"/>
      <c r="O85" s="124"/>
      <c r="P85" s="124"/>
      <c r="Q85" s="124"/>
      <c r="R85" s="124"/>
      <c r="S85" s="90"/>
      <c r="T85" s="434"/>
      <c r="U85" s="434"/>
      <c r="V85" s="434"/>
      <c r="W85" s="434"/>
      <c r="X85" s="434"/>
      <c r="Y85" s="434"/>
      <c r="Z85" s="434"/>
      <c r="AA85" s="434"/>
      <c r="AB85" s="432"/>
      <c r="AC85" s="432"/>
      <c r="AD85" s="432"/>
      <c r="AE85" s="432"/>
      <c r="AF85" s="432"/>
      <c r="AG85" s="432"/>
      <c r="AH85" s="432"/>
      <c r="AI85" s="432"/>
    </row>
    <row r="86" spans="1:36">
      <c r="C86" s="124"/>
      <c r="D86" s="124"/>
      <c r="E86" s="124"/>
      <c r="F86" s="124"/>
      <c r="G86" s="124"/>
      <c r="H86" s="124"/>
      <c r="I86" s="124"/>
      <c r="J86" s="124"/>
      <c r="K86" s="124"/>
      <c r="L86" s="124"/>
      <c r="M86" s="124"/>
      <c r="N86" s="124"/>
      <c r="O86" s="124"/>
      <c r="P86" s="124"/>
      <c r="Q86" s="124"/>
      <c r="R86" s="124"/>
      <c r="S86" s="90"/>
      <c r="T86" s="434"/>
      <c r="U86" s="434"/>
      <c r="V86" s="434"/>
      <c r="W86" s="434"/>
      <c r="X86" s="434"/>
      <c r="Y86" s="434"/>
      <c r="Z86" s="434"/>
      <c r="AA86" s="434"/>
      <c r="AB86" s="432"/>
      <c r="AC86" s="432"/>
      <c r="AD86" s="432"/>
      <c r="AE86" s="432"/>
      <c r="AF86" s="432"/>
      <c r="AG86" s="432"/>
      <c r="AH86" s="432"/>
      <c r="AI86" s="432"/>
    </row>
    <row r="87" spans="1:36">
      <c r="C87" s="124"/>
      <c r="D87" s="124"/>
      <c r="E87" s="124"/>
      <c r="F87" s="124"/>
      <c r="G87" s="124"/>
      <c r="H87" s="124"/>
      <c r="I87" s="124"/>
      <c r="J87" s="124"/>
      <c r="K87" s="124"/>
      <c r="L87" s="124"/>
      <c r="M87" s="124"/>
      <c r="N87" s="124"/>
      <c r="O87" s="124"/>
      <c r="P87" s="124"/>
      <c r="Q87" s="124"/>
      <c r="R87" s="124"/>
      <c r="S87" s="90"/>
      <c r="T87" s="434"/>
      <c r="U87" s="434"/>
      <c r="V87" s="434"/>
      <c r="W87" s="434"/>
      <c r="X87" s="434"/>
      <c r="Y87" s="434"/>
      <c r="Z87" s="434"/>
      <c r="AA87" s="434"/>
      <c r="AB87" s="432"/>
      <c r="AC87" s="432"/>
      <c r="AD87" s="432"/>
      <c r="AE87" s="432"/>
      <c r="AF87" s="432"/>
      <c r="AG87" s="432"/>
      <c r="AH87" s="432"/>
      <c r="AI87" s="432"/>
    </row>
    <row r="88" spans="1:36">
      <c r="C88" s="124"/>
      <c r="D88" s="124"/>
      <c r="E88" s="124"/>
      <c r="F88" s="124"/>
      <c r="G88" s="124"/>
      <c r="H88" s="124"/>
      <c r="I88" s="124"/>
      <c r="J88" s="124"/>
      <c r="K88" s="124"/>
      <c r="L88" s="124"/>
      <c r="M88" s="124"/>
      <c r="N88" s="124"/>
      <c r="O88" s="124"/>
      <c r="P88" s="124"/>
      <c r="Q88" s="124"/>
      <c r="R88" s="124"/>
      <c r="S88" s="90"/>
      <c r="T88" s="434"/>
      <c r="U88" s="434"/>
      <c r="V88" s="434"/>
      <c r="W88" s="434"/>
      <c r="X88" s="434"/>
      <c r="Y88" s="434"/>
      <c r="Z88" s="434"/>
      <c r="AA88" s="434"/>
      <c r="AB88" s="432"/>
      <c r="AC88" s="432"/>
      <c r="AD88" s="432"/>
      <c r="AE88" s="432"/>
      <c r="AF88" s="432"/>
      <c r="AG88" s="432"/>
      <c r="AH88" s="432"/>
      <c r="AI88" s="432"/>
    </row>
    <row r="89" spans="1:36">
      <c r="C89" s="124"/>
      <c r="D89" s="124"/>
      <c r="E89" s="124"/>
      <c r="F89" s="124"/>
      <c r="G89" s="124"/>
      <c r="H89" s="124"/>
      <c r="I89" s="124"/>
      <c r="J89" s="124"/>
      <c r="K89" s="124"/>
      <c r="L89" s="124"/>
      <c r="M89" s="124"/>
      <c r="N89" s="124"/>
      <c r="O89" s="124"/>
      <c r="P89" s="124"/>
      <c r="Q89" s="124"/>
      <c r="R89" s="124"/>
      <c r="S89" s="90"/>
      <c r="T89" s="434"/>
      <c r="U89" s="434"/>
      <c r="V89" s="434"/>
      <c r="W89" s="434"/>
      <c r="X89" s="434"/>
      <c r="Y89" s="434"/>
      <c r="Z89" s="434"/>
      <c r="AA89" s="434"/>
      <c r="AB89" s="432"/>
      <c r="AC89" s="432"/>
      <c r="AD89" s="432"/>
      <c r="AE89" s="432"/>
      <c r="AF89" s="432"/>
      <c r="AG89" s="432"/>
      <c r="AH89" s="432"/>
      <c r="AI89" s="432"/>
    </row>
    <row r="90" spans="1:36">
      <c r="C90" s="124"/>
      <c r="D90" s="124"/>
      <c r="E90" s="124"/>
      <c r="F90" s="124"/>
      <c r="G90" s="124"/>
      <c r="H90" s="124"/>
      <c r="I90" s="124"/>
      <c r="J90" s="124"/>
      <c r="K90" s="124"/>
      <c r="L90" s="124"/>
      <c r="M90" s="124"/>
      <c r="N90" s="124"/>
      <c r="O90" s="124"/>
      <c r="P90" s="124"/>
      <c r="Q90" s="124"/>
      <c r="R90" s="124"/>
      <c r="S90" s="90"/>
      <c r="T90" s="434"/>
      <c r="U90" s="432"/>
      <c r="V90" s="432"/>
      <c r="W90" s="432"/>
      <c r="X90" s="434"/>
      <c r="Y90" s="432"/>
      <c r="Z90" s="432"/>
      <c r="AA90" s="432"/>
      <c r="AB90" s="432"/>
      <c r="AC90" s="432"/>
      <c r="AD90" s="432"/>
      <c r="AE90" s="432"/>
      <c r="AF90" s="432"/>
      <c r="AG90" s="432"/>
      <c r="AH90" s="432"/>
      <c r="AI90" s="432"/>
    </row>
    <row r="91" spans="1:36">
      <c r="C91" s="124"/>
      <c r="D91" s="124"/>
      <c r="E91" s="124"/>
      <c r="F91" s="124"/>
      <c r="G91" s="124"/>
      <c r="H91" s="124"/>
      <c r="I91" s="124"/>
      <c r="J91" s="124"/>
      <c r="K91" s="124"/>
      <c r="L91" s="124"/>
      <c r="M91" s="124"/>
      <c r="N91" s="124"/>
      <c r="O91" s="124"/>
      <c r="P91" s="124"/>
      <c r="Q91" s="124"/>
      <c r="R91" s="124"/>
      <c r="S91" s="90"/>
      <c r="T91" s="434"/>
      <c r="U91" s="432"/>
      <c r="V91" s="432"/>
      <c r="W91" s="432"/>
      <c r="X91" s="434"/>
      <c r="Y91" s="432"/>
      <c r="Z91" s="432"/>
      <c r="AA91" s="432"/>
      <c r="AB91" s="432"/>
      <c r="AC91" s="432"/>
      <c r="AD91" s="432"/>
      <c r="AE91" s="432"/>
      <c r="AF91" s="432"/>
      <c r="AG91" s="432"/>
      <c r="AH91" s="432"/>
      <c r="AI91" s="432"/>
    </row>
    <row r="92" spans="1:36">
      <c r="C92" s="124"/>
      <c r="D92" s="124"/>
      <c r="E92" s="124"/>
      <c r="F92" s="124"/>
      <c r="G92" s="124"/>
      <c r="H92" s="124"/>
      <c r="I92" s="124"/>
      <c r="J92" s="124"/>
      <c r="K92" s="124"/>
      <c r="L92" s="124"/>
      <c r="M92" s="124"/>
      <c r="N92" s="124"/>
      <c r="O92" s="124"/>
      <c r="P92" s="124"/>
      <c r="Q92" s="124"/>
      <c r="R92" s="124"/>
      <c r="S92" s="90"/>
      <c r="T92" s="434"/>
      <c r="U92" s="432"/>
      <c r="V92" s="432"/>
      <c r="W92" s="432"/>
      <c r="X92" s="434"/>
      <c r="Y92" s="432"/>
      <c r="Z92" s="432"/>
      <c r="AA92" s="432"/>
      <c r="AB92" s="432"/>
      <c r="AC92" s="432"/>
      <c r="AD92" s="432"/>
      <c r="AE92" s="432"/>
      <c r="AF92" s="432"/>
      <c r="AG92" s="432"/>
      <c r="AH92" s="432"/>
      <c r="AI92" s="432"/>
    </row>
    <row r="93" spans="1:36">
      <c r="C93" s="433"/>
      <c r="D93" s="433"/>
      <c r="E93" s="433"/>
      <c r="F93" s="433"/>
      <c r="G93" s="433"/>
      <c r="H93" s="433"/>
      <c r="I93" s="433"/>
      <c r="J93" s="433"/>
      <c r="K93" s="433"/>
      <c r="L93" s="433"/>
      <c r="M93" s="433"/>
      <c r="N93" s="433"/>
      <c r="O93" s="124"/>
      <c r="P93" s="124"/>
      <c r="Q93" s="124"/>
      <c r="R93" s="124"/>
      <c r="S93" s="90"/>
      <c r="T93" s="434"/>
      <c r="U93" s="432"/>
      <c r="V93" s="432"/>
      <c r="W93" s="432"/>
      <c r="X93" s="434"/>
      <c r="Y93" s="432"/>
      <c r="Z93" s="432"/>
      <c r="AA93" s="432"/>
      <c r="AB93" s="432"/>
      <c r="AC93" s="432"/>
      <c r="AD93" s="432"/>
      <c r="AE93" s="432"/>
      <c r="AF93" s="432"/>
      <c r="AG93" s="432"/>
      <c r="AH93" s="432"/>
      <c r="AI93" s="432"/>
    </row>
    <row r="94" spans="1:36">
      <c r="C94" s="431"/>
      <c r="D94" s="431"/>
      <c r="E94" s="431"/>
      <c r="F94" s="431"/>
      <c r="G94" s="431"/>
      <c r="H94" s="431"/>
      <c r="I94" s="431"/>
      <c r="J94" s="431"/>
      <c r="K94" s="431"/>
      <c r="L94" s="431"/>
      <c r="M94" s="431"/>
      <c r="N94" s="431"/>
      <c r="O94" s="433"/>
      <c r="P94" s="433"/>
      <c r="Q94" s="433"/>
      <c r="R94" s="433"/>
      <c r="S94" s="90"/>
      <c r="T94" s="434"/>
      <c r="U94" s="432"/>
      <c r="V94" s="432"/>
      <c r="W94" s="432"/>
      <c r="X94" s="434"/>
      <c r="Y94" s="432"/>
      <c r="Z94" s="432"/>
      <c r="AA94" s="432"/>
      <c r="AB94" s="432"/>
      <c r="AC94" s="432"/>
      <c r="AD94" s="432"/>
      <c r="AE94" s="432"/>
      <c r="AF94" s="432"/>
      <c r="AG94" s="432"/>
      <c r="AH94" s="432"/>
      <c r="AI94" s="432"/>
    </row>
    <row r="95" spans="1:36">
      <c r="A95" s="431"/>
      <c r="C95" s="433"/>
      <c r="D95" s="433"/>
      <c r="E95" s="433"/>
      <c r="F95" s="433"/>
      <c r="G95" s="433"/>
      <c r="H95" s="433"/>
      <c r="I95" s="433"/>
      <c r="J95" s="433"/>
      <c r="K95" s="433"/>
      <c r="L95" s="433"/>
      <c r="M95" s="433"/>
      <c r="N95" s="433"/>
      <c r="O95" s="431"/>
      <c r="P95" s="431"/>
      <c r="Q95" s="431"/>
      <c r="R95" s="431"/>
      <c r="S95" s="90"/>
      <c r="T95" s="434"/>
      <c r="U95" s="432"/>
      <c r="V95" s="432"/>
      <c r="W95" s="432"/>
      <c r="X95" s="434"/>
      <c r="Y95" s="432"/>
      <c r="Z95" s="432"/>
      <c r="AA95" s="432"/>
      <c r="AB95" s="432"/>
      <c r="AC95" s="432"/>
      <c r="AD95" s="432"/>
      <c r="AE95" s="432"/>
      <c r="AF95" s="432"/>
      <c r="AG95" s="432"/>
      <c r="AH95" s="432"/>
      <c r="AI95" s="432"/>
      <c r="AJ95" s="414"/>
    </row>
    <row r="96" spans="1:36">
      <c r="C96" s="431"/>
      <c r="D96" s="431"/>
      <c r="E96" s="431"/>
      <c r="F96" s="431"/>
      <c r="G96" s="431"/>
      <c r="H96" s="431"/>
      <c r="I96" s="431"/>
      <c r="J96" s="431"/>
      <c r="K96" s="431"/>
      <c r="L96" s="431"/>
      <c r="M96" s="431"/>
      <c r="N96" s="431"/>
      <c r="O96" s="433"/>
      <c r="P96" s="433"/>
      <c r="Q96" s="433"/>
      <c r="R96" s="433"/>
      <c r="S96" s="90"/>
      <c r="T96" s="434"/>
      <c r="U96" s="432"/>
      <c r="V96" s="432"/>
      <c r="W96" s="432"/>
      <c r="X96" s="434"/>
      <c r="Y96" s="432"/>
      <c r="Z96" s="432"/>
      <c r="AA96" s="432"/>
      <c r="AB96" s="432"/>
      <c r="AC96" s="432"/>
      <c r="AD96" s="432"/>
      <c r="AE96" s="432"/>
      <c r="AF96" s="432"/>
      <c r="AG96" s="432"/>
      <c r="AH96" s="432"/>
      <c r="AI96" s="432"/>
      <c r="AJ96" s="414"/>
    </row>
    <row r="97" spans="3:38">
      <c r="C97" s="431"/>
      <c r="D97" s="431"/>
      <c r="E97" s="431"/>
      <c r="F97" s="431"/>
      <c r="G97" s="431"/>
      <c r="H97" s="431"/>
      <c r="I97" s="431"/>
      <c r="J97" s="431"/>
      <c r="K97" s="431"/>
      <c r="L97" s="431"/>
      <c r="M97" s="431"/>
      <c r="N97" s="431"/>
      <c r="O97" s="431"/>
      <c r="P97" s="431"/>
      <c r="Q97" s="431"/>
      <c r="R97" s="431"/>
      <c r="S97" s="90"/>
      <c r="T97" s="434"/>
      <c r="U97" s="432"/>
      <c r="V97" s="432"/>
      <c r="W97" s="432"/>
      <c r="X97" s="434"/>
      <c r="Y97" s="432"/>
      <c r="Z97" s="432"/>
      <c r="AA97" s="432"/>
      <c r="AB97" s="432"/>
      <c r="AC97" s="432"/>
      <c r="AD97" s="432"/>
      <c r="AE97" s="432"/>
      <c r="AF97" s="432"/>
      <c r="AG97" s="432"/>
      <c r="AH97" s="432"/>
      <c r="AI97" s="432"/>
      <c r="AJ97" s="414"/>
    </row>
    <row r="98" spans="3:38">
      <c r="C98" s="431"/>
      <c r="D98" s="431"/>
      <c r="E98" s="431"/>
      <c r="F98" s="431"/>
      <c r="G98" s="431"/>
      <c r="H98" s="431"/>
      <c r="I98" s="431"/>
      <c r="J98" s="431"/>
      <c r="K98" s="431"/>
      <c r="L98" s="431"/>
      <c r="M98" s="431"/>
      <c r="N98" s="431"/>
      <c r="O98" s="431"/>
      <c r="P98" s="431"/>
      <c r="Q98" s="431"/>
      <c r="R98" s="431"/>
      <c r="S98" s="90"/>
      <c r="T98" s="434"/>
      <c r="U98" s="432"/>
      <c r="V98" s="432"/>
      <c r="W98" s="432"/>
      <c r="X98" s="434"/>
      <c r="Y98" s="432"/>
      <c r="Z98" s="432"/>
      <c r="AA98" s="432"/>
      <c r="AB98" s="432"/>
      <c r="AC98" s="432"/>
      <c r="AD98" s="432"/>
      <c r="AE98" s="432"/>
      <c r="AF98" s="432"/>
      <c r="AG98" s="432"/>
      <c r="AH98" s="432"/>
      <c r="AI98" s="432"/>
      <c r="AJ98" s="414"/>
    </row>
    <row r="99" spans="3:38">
      <c r="C99" s="431"/>
      <c r="D99" s="431"/>
      <c r="E99" s="431"/>
      <c r="F99" s="431"/>
      <c r="G99" s="431"/>
      <c r="H99" s="431"/>
      <c r="I99" s="431"/>
      <c r="J99" s="431"/>
      <c r="K99" s="431"/>
      <c r="L99" s="431"/>
      <c r="M99" s="431"/>
      <c r="N99" s="431"/>
      <c r="O99" s="431"/>
      <c r="P99" s="431"/>
      <c r="Q99" s="431"/>
      <c r="R99" s="431"/>
      <c r="S99" s="90"/>
      <c r="T99" s="434"/>
      <c r="U99" s="432"/>
      <c r="V99" s="432"/>
      <c r="W99" s="432"/>
      <c r="X99" s="434"/>
      <c r="Y99" s="432"/>
      <c r="Z99" s="432"/>
      <c r="AA99" s="432"/>
      <c r="AB99" s="432"/>
      <c r="AC99" s="432"/>
      <c r="AD99" s="432"/>
      <c r="AE99" s="432"/>
      <c r="AF99" s="432"/>
      <c r="AG99" s="432"/>
      <c r="AH99" s="432"/>
      <c r="AI99" s="432"/>
      <c r="AJ99" s="414"/>
    </row>
    <row r="100" spans="3:38">
      <c r="C100" s="431"/>
      <c r="D100" s="431"/>
      <c r="E100" s="431"/>
      <c r="F100" s="431"/>
      <c r="G100" s="431"/>
      <c r="H100" s="431"/>
      <c r="I100" s="431"/>
      <c r="J100" s="431"/>
      <c r="K100" s="431"/>
      <c r="L100" s="431"/>
      <c r="M100" s="431"/>
      <c r="N100" s="431"/>
      <c r="O100" s="431"/>
      <c r="P100" s="431"/>
      <c r="Q100" s="431"/>
      <c r="R100" s="431"/>
      <c r="S100" s="90"/>
      <c r="T100" s="434"/>
      <c r="U100" s="432"/>
      <c r="V100" s="432"/>
      <c r="W100" s="432"/>
      <c r="X100" s="434"/>
      <c r="Y100" s="432"/>
      <c r="Z100" s="432"/>
      <c r="AA100" s="432"/>
      <c r="AB100" s="432"/>
      <c r="AC100" s="432"/>
      <c r="AD100" s="432"/>
      <c r="AE100" s="432"/>
      <c r="AF100" s="432"/>
      <c r="AG100" s="432"/>
      <c r="AH100" s="432"/>
      <c r="AI100" s="432"/>
      <c r="AJ100" s="414"/>
    </row>
    <row r="101" spans="3:38">
      <c r="C101" s="431"/>
      <c r="D101" s="431"/>
      <c r="E101" s="431"/>
      <c r="F101" s="431"/>
      <c r="G101" s="431"/>
      <c r="H101" s="431"/>
      <c r="I101" s="431"/>
      <c r="J101" s="431"/>
      <c r="K101" s="431"/>
      <c r="L101" s="431"/>
      <c r="M101" s="431"/>
      <c r="N101" s="431"/>
      <c r="O101" s="431"/>
      <c r="P101" s="431"/>
      <c r="Q101" s="431"/>
      <c r="R101" s="431"/>
      <c r="S101" s="90"/>
      <c r="T101" s="434"/>
      <c r="U101" s="432"/>
      <c r="V101" s="432"/>
      <c r="W101" s="432"/>
      <c r="X101" s="434"/>
      <c r="Y101" s="432"/>
      <c r="Z101" s="432"/>
      <c r="AA101" s="432"/>
      <c r="AB101" s="432"/>
      <c r="AC101" s="432"/>
      <c r="AD101" s="432"/>
      <c r="AE101" s="432"/>
      <c r="AF101" s="432"/>
      <c r="AG101" s="432"/>
      <c r="AH101" s="432"/>
      <c r="AI101" s="432"/>
      <c r="AJ101" s="414"/>
    </row>
    <row r="102" spans="3:38">
      <c r="C102" s="431"/>
      <c r="D102" s="431"/>
      <c r="E102" s="431"/>
      <c r="F102" s="431"/>
      <c r="G102" s="431"/>
      <c r="H102" s="431"/>
      <c r="I102" s="431"/>
      <c r="J102" s="431"/>
      <c r="K102" s="431"/>
      <c r="L102" s="431"/>
      <c r="M102" s="431"/>
      <c r="N102" s="431"/>
      <c r="O102" s="431"/>
      <c r="P102" s="431"/>
      <c r="Q102" s="431"/>
      <c r="R102" s="431"/>
      <c r="S102" s="90"/>
      <c r="T102" s="434"/>
      <c r="U102" s="432"/>
      <c r="V102" s="432"/>
      <c r="W102" s="432"/>
      <c r="X102" s="434"/>
      <c r="Y102" s="432"/>
      <c r="Z102" s="432"/>
      <c r="AA102" s="432"/>
      <c r="AB102" s="432"/>
      <c r="AC102" s="432"/>
      <c r="AD102" s="432"/>
      <c r="AE102" s="432"/>
      <c r="AF102" s="432"/>
      <c r="AG102" s="432"/>
      <c r="AH102" s="432"/>
      <c r="AI102" s="432"/>
      <c r="AJ102" s="414"/>
    </row>
    <row r="103" spans="3:38">
      <c r="C103" s="431"/>
      <c r="D103" s="431"/>
      <c r="E103" s="431"/>
      <c r="F103" s="431"/>
      <c r="G103" s="431"/>
      <c r="H103" s="431"/>
      <c r="I103" s="431"/>
      <c r="J103" s="431"/>
      <c r="K103" s="431"/>
      <c r="L103" s="431"/>
      <c r="M103" s="431"/>
      <c r="N103" s="431"/>
      <c r="O103" s="431"/>
      <c r="P103" s="431"/>
      <c r="Q103" s="431"/>
      <c r="R103" s="431"/>
      <c r="S103" s="90"/>
      <c r="T103" s="434"/>
      <c r="U103" s="432"/>
      <c r="V103" s="432"/>
      <c r="W103" s="432"/>
      <c r="X103" s="434"/>
      <c r="Y103" s="432"/>
      <c r="Z103" s="432"/>
      <c r="AA103" s="432"/>
      <c r="AB103" s="432"/>
      <c r="AC103" s="432"/>
      <c r="AD103" s="432"/>
      <c r="AE103" s="432"/>
      <c r="AF103" s="432"/>
      <c r="AG103" s="432"/>
      <c r="AH103" s="432"/>
      <c r="AI103" s="432"/>
      <c r="AJ103" s="414"/>
    </row>
    <row r="104" spans="3:38">
      <c r="C104" s="431"/>
      <c r="D104" s="431"/>
      <c r="E104" s="431"/>
      <c r="F104" s="431"/>
      <c r="G104" s="431"/>
      <c r="H104" s="431"/>
      <c r="I104" s="431"/>
      <c r="J104" s="431"/>
      <c r="K104" s="431"/>
      <c r="L104" s="431"/>
      <c r="M104" s="431"/>
      <c r="N104" s="431"/>
      <c r="O104" s="431"/>
      <c r="P104" s="431"/>
      <c r="Q104" s="431"/>
      <c r="R104" s="431"/>
      <c r="S104" s="90"/>
      <c r="T104" s="434"/>
      <c r="U104" s="432"/>
      <c r="V104" s="432"/>
      <c r="W104" s="432"/>
      <c r="X104" s="434"/>
      <c r="Y104" s="432"/>
      <c r="Z104" s="432"/>
      <c r="AA104" s="432"/>
      <c r="AB104" s="432"/>
      <c r="AC104" s="432"/>
      <c r="AD104" s="432"/>
      <c r="AE104" s="432"/>
      <c r="AF104" s="432"/>
      <c r="AG104" s="432"/>
      <c r="AH104" s="432"/>
      <c r="AI104" s="432"/>
      <c r="AJ104" s="414"/>
    </row>
    <row r="105" spans="3:38">
      <c r="C105" s="431"/>
      <c r="D105" s="431"/>
      <c r="E105" s="431"/>
      <c r="F105" s="431"/>
      <c r="G105" s="431"/>
      <c r="H105" s="431"/>
      <c r="I105" s="431"/>
      <c r="J105" s="431"/>
      <c r="K105" s="431"/>
      <c r="L105" s="431"/>
      <c r="M105" s="431"/>
      <c r="N105" s="431"/>
      <c r="O105" s="431"/>
      <c r="P105" s="431"/>
      <c r="Q105" s="431"/>
      <c r="R105" s="431"/>
      <c r="S105" s="90"/>
      <c r="T105" s="434"/>
      <c r="U105" s="432"/>
      <c r="V105" s="432"/>
      <c r="W105" s="432"/>
      <c r="X105" s="434"/>
      <c r="Y105" s="432"/>
      <c r="Z105" s="432"/>
      <c r="AA105" s="432"/>
      <c r="AB105" s="432"/>
      <c r="AC105" s="432"/>
      <c r="AD105" s="432"/>
      <c r="AE105" s="432"/>
      <c r="AF105" s="432"/>
      <c r="AG105" s="432"/>
      <c r="AH105" s="432"/>
      <c r="AI105" s="432"/>
      <c r="AJ105" s="414"/>
    </row>
    <row r="106" spans="3:38">
      <c r="C106" s="431"/>
      <c r="D106" s="431"/>
      <c r="E106" s="431"/>
      <c r="F106" s="431"/>
      <c r="G106" s="431"/>
      <c r="H106" s="431"/>
      <c r="I106" s="431"/>
      <c r="J106" s="431"/>
      <c r="K106" s="431"/>
      <c r="L106" s="431"/>
      <c r="M106" s="431"/>
      <c r="N106" s="431"/>
      <c r="O106" s="431"/>
      <c r="P106" s="431"/>
      <c r="Q106" s="431"/>
      <c r="R106" s="431"/>
      <c r="S106" s="90"/>
      <c r="T106" s="434"/>
      <c r="U106" s="432"/>
      <c r="V106" s="432"/>
      <c r="W106" s="432"/>
      <c r="X106" s="434"/>
      <c r="Y106" s="432"/>
      <c r="Z106" s="432"/>
      <c r="AA106" s="432"/>
      <c r="AB106" s="432"/>
      <c r="AC106" s="432"/>
      <c r="AD106" s="432"/>
      <c r="AE106" s="432"/>
      <c r="AF106" s="432"/>
      <c r="AG106" s="432"/>
      <c r="AH106" s="432"/>
      <c r="AI106" s="432"/>
      <c r="AJ106" s="414"/>
    </row>
    <row r="107" spans="3:38">
      <c r="C107" s="431"/>
      <c r="D107" s="431"/>
      <c r="E107" s="431"/>
      <c r="F107" s="431"/>
      <c r="G107" s="431"/>
      <c r="H107" s="431"/>
      <c r="I107" s="431"/>
      <c r="J107" s="431"/>
      <c r="K107" s="431"/>
      <c r="L107" s="431"/>
      <c r="M107" s="431"/>
      <c r="N107" s="431"/>
      <c r="O107" s="431"/>
      <c r="P107" s="431"/>
      <c r="Q107" s="431"/>
      <c r="R107" s="431"/>
      <c r="S107" s="90"/>
      <c r="T107" s="434"/>
      <c r="U107" s="432"/>
      <c r="V107" s="432"/>
      <c r="W107" s="432"/>
      <c r="X107" s="434"/>
      <c r="Y107" s="432"/>
      <c r="Z107" s="432"/>
      <c r="AA107" s="432"/>
      <c r="AB107" s="432"/>
      <c r="AC107" s="432"/>
      <c r="AD107" s="432"/>
      <c r="AE107" s="432"/>
      <c r="AF107" s="432"/>
      <c r="AG107" s="432"/>
      <c r="AH107" s="432"/>
      <c r="AI107" s="432"/>
      <c r="AJ107" s="414"/>
    </row>
    <row r="108" spans="3:38">
      <c r="C108" s="431"/>
      <c r="D108" s="431"/>
      <c r="E108" s="431"/>
      <c r="F108" s="431"/>
      <c r="G108" s="431"/>
      <c r="H108" s="431"/>
      <c r="I108" s="431"/>
      <c r="J108" s="431"/>
      <c r="K108" s="431"/>
      <c r="L108" s="431"/>
      <c r="M108" s="431"/>
      <c r="N108" s="431"/>
      <c r="O108" s="431"/>
      <c r="P108" s="431"/>
      <c r="Q108" s="431"/>
      <c r="R108" s="431"/>
      <c r="S108" s="90"/>
      <c r="T108" s="434"/>
      <c r="U108" s="432"/>
      <c r="V108" s="432"/>
      <c r="W108" s="432"/>
      <c r="X108" s="434"/>
      <c r="Y108" s="432"/>
      <c r="Z108" s="432"/>
      <c r="AA108" s="432"/>
      <c r="AB108" s="432"/>
      <c r="AC108" s="432"/>
      <c r="AD108" s="432"/>
      <c r="AE108" s="432"/>
      <c r="AF108" s="432"/>
      <c r="AG108" s="432"/>
      <c r="AH108" s="432"/>
      <c r="AI108" s="432"/>
    </row>
    <row r="109" spans="3:38">
      <c r="C109" s="431"/>
      <c r="D109" s="431"/>
      <c r="E109" s="431"/>
      <c r="F109" s="431"/>
      <c r="G109" s="431"/>
      <c r="H109" s="431"/>
      <c r="I109" s="431"/>
      <c r="J109" s="431"/>
      <c r="K109" s="431"/>
      <c r="L109" s="431"/>
      <c r="M109" s="431"/>
      <c r="N109" s="431"/>
      <c r="O109" s="431"/>
      <c r="P109" s="431"/>
      <c r="Q109" s="431"/>
      <c r="R109" s="431"/>
      <c r="S109" s="90"/>
      <c r="T109" s="434"/>
      <c r="U109" s="432"/>
      <c r="V109" s="432"/>
      <c r="W109" s="432"/>
      <c r="X109" s="434"/>
      <c r="Y109" s="432"/>
      <c r="Z109" s="432"/>
      <c r="AA109" s="432"/>
      <c r="AB109" s="432"/>
      <c r="AC109" s="432"/>
      <c r="AD109" s="432"/>
      <c r="AE109" s="432"/>
      <c r="AF109" s="432"/>
      <c r="AG109" s="432"/>
      <c r="AH109" s="432"/>
      <c r="AI109" s="432"/>
    </row>
    <row r="110" spans="3:38">
      <c r="C110" s="431"/>
      <c r="D110" s="431"/>
      <c r="E110" s="431"/>
      <c r="F110" s="431"/>
      <c r="G110" s="431"/>
      <c r="H110" s="431"/>
      <c r="I110" s="431"/>
      <c r="J110" s="431"/>
      <c r="K110" s="431"/>
      <c r="L110" s="431"/>
      <c r="M110" s="431"/>
      <c r="N110" s="431"/>
      <c r="O110" s="431"/>
      <c r="P110" s="431"/>
      <c r="Q110" s="431"/>
      <c r="R110" s="431"/>
      <c r="S110" s="90"/>
      <c r="T110" s="434"/>
      <c r="U110" s="432"/>
      <c r="V110" s="432"/>
      <c r="W110" s="432"/>
      <c r="X110" s="434"/>
      <c r="Y110" s="432"/>
      <c r="Z110" s="432"/>
      <c r="AA110" s="432"/>
      <c r="AB110" s="432"/>
      <c r="AC110" s="432"/>
      <c r="AD110" s="432"/>
      <c r="AE110" s="432"/>
      <c r="AF110" s="432"/>
      <c r="AG110" s="432"/>
      <c r="AH110" s="432"/>
      <c r="AI110" s="432"/>
    </row>
    <row r="111" spans="3:38">
      <c r="C111" s="431"/>
      <c r="D111" s="431"/>
      <c r="E111" s="431"/>
      <c r="F111" s="431"/>
      <c r="G111" s="431"/>
      <c r="H111" s="431"/>
      <c r="I111" s="431"/>
      <c r="J111" s="431"/>
      <c r="K111" s="431"/>
      <c r="L111" s="431"/>
      <c r="M111" s="431"/>
      <c r="N111" s="431"/>
      <c r="O111" s="431"/>
      <c r="P111" s="431"/>
      <c r="Q111" s="431"/>
      <c r="R111" s="431"/>
      <c r="S111" s="90"/>
      <c r="T111" s="434"/>
      <c r="U111" s="432"/>
      <c r="V111" s="432"/>
      <c r="W111" s="432"/>
      <c r="X111" s="434"/>
      <c r="Y111" s="432"/>
      <c r="Z111" s="432"/>
      <c r="AA111" s="432"/>
      <c r="AB111" s="432"/>
      <c r="AC111" s="432"/>
      <c r="AD111" s="432"/>
      <c r="AE111" s="432"/>
      <c r="AF111" s="432"/>
      <c r="AG111" s="432"/>
      <c r="AH111" s="432"/>
      <c r="AI111" s="432"/>
    </row>
    <row r="112" spans="3:38">
      <c r="C112" s="431"/>
      <c r="D112" s="431"/>
      <c r="E112" s="431"/>
      <c r="F112" s="431"/>
      <c r="G112" s="431"/>
      <c r="H112" s="431"/>
      <c r="I112" s="431"/>
      <c r="J112" s="431"/>
      <c r="K112" s="431"/>
      <c r="L112" s="431"/>
      <c r="M112" s="431"/>
      <c r="N112" s="431"/>
      <c r="O112" s="431"/>
      <c r="P112" s="431"/>
      <c r="Q112" s="431"/>
      <c r="R112" s="431"/>
      <c r="S112" s="90"/>
      <c r="T112" s="434"/>
      <c r="U112" s="432"/>
      <c r="V112" s="432"/>
      <c r="W112" s="432"/>
      <c r="X112" s="434"/>
      <c r="Y112" s="432"/>
      <c r="Z112" s="432"/>
      <c r="AA112" s="432"/>
      <c r="AB112" s="432"/>
      <c r="AC112" s="432"/>
      <c r="AD112" s="432"/>
      <c r="AE112" s="432"/>
      <c r="AF112" s="432"/>
      <c r="AG112" s="432"/>
      <c r="AH112" s="432"/>
      <c r="AI112" s="432"/>
      <c r="AL112" s="19" t="str">
        <f>IF(C114=AC113,"OK","Sjekk")</f>
        <v>OK</v>
      </c>
    </row>
    <row r="113" spans="3:36">
      <c r="C113" s="431"/>
      <c r="D113" s="431"/>
      <c r="E113" s="431"/>
      <c r="F113" s="431"/>
      <c r="G113" s="431"/>
      <c r="H113" s="431"/>
      <c r="I113" s="431"/>
      <c r="J113" s="431"/>
      <c r="K113" s="431"/>
      <c r="L113" s="431"/>
      <c r="M113" s="431"/>
      <c r="N113" s="431"/>
      <c r="Q113" s="415"/>
      <c r="R113" s="415"/>
      <c r="S113" s="90"/>
      <c r="T113" s="434"/>
      <c r="U113" s="432"/>
      <c r="V113" s="432"/>
      <c r="W113" s="432"/>
      <c r="X113" s="434"/>
      <c r="Y113" s="432"/>
      <c r="Z113" s="432"/>
      <c r="AA113" s="432"/>
      <c r="AB113" s="432"/>
      <c r="AC113" s="432"/>
      <c r="AD113" s="432"/>
      <c r="AE113" s="432"/>
      <c r="AF113" s="432"/>
      <c r="AG113" s="432"/>
      <c r="AH113" s="432"/>
      <c r="AI113" s="432"/>
      <c r="AJ113" s="431"/>
    </row>
    <row r="114" spans="3:36">
      <c r="C114" s="431"/>
      <c r="D114" s="431"/>
      <c r="E114" s="431"/>
      <c r="F114" s="431"/>
      <c r="G114" s="431"/>
      <c r="H114" s="431"/>
      <c r="I114" s="431"/>
      <c r="J114" s="431"/>
      <c r="K114" s="431"/>
      <c r="L114" s="431"/>
      <c r="M114" s="431"/>
      <c r="N114" s="431"/>
      <c r="O114" s="415"/>
      <c r="P114" s="415"/>
      <c r="T114" s="431"/>
      <c r="U114" s="431"/>
      <c r="V114" s="431"/>
    </row>
    <row r="115" spans="3:36">
      <c r="W115" s="415"/>
      <c r="X115" s="415"/>
      <c r="Y115" s="415"/>
      <c r="Z115" s="415"/>
      <c r="AA115" s="415"/>
      <c r="AB115" s="415"/>
      <c r="AC115" s="415"/>
      <c r="AD115" s="415"/>
      <c r="AE115" s="415"/>
    </row>
    <row r="116" spans="3:36">
      <c r="C116" s="432"/>
      <c r="D116" s="432"/>
      <c r="E116" s="432"/>
      <c r="F116" s="432"/>
      <c r="G116" s="432"/>
      <c r="H116" s="432"/>
      <c r="I116" s="432"/>
      <c r="J116" s="432"/>
      <c r="K116" s="432"/>
      <c r="L116" s="432"/>
      <c r="M116" s="432"/>
      <c r="N116" s="432"/>
    </row>
    <row r="117" spans="3:36">
      <c r="Q117" s="415"/>
      <c r="R117" s="415"/>
    </row>
    <row r="118" spans="3:36">
      <c r="O118" s="415"/>
      <c r="P118" s="415"/>
      <c r="Q118" s="415"/>
      <c r="R118" s="415"/>
      <c r="S118" s="415"/>
    </row>
    <row r="119" spans="3:36">
      <c r="C119" s="90"/>
      <c r="D119" s="90"/>
      <c r="E119" s="90"/>
      <c r="F119" s="90"/>
      <c r="G119" s="90"/>
      <c r="H119" s="90"/>
      <c r="I119" s="90"/>
      <c r="J119" s="90"/>
      <c r="K119" s="90"/>
      <c r="L119" s="90"/>
      <c r="M119" s="90"/>
      <c r="N119" s="90"/>
      <c r="O119" s="415"/>
      <c r="P119" s="415"/>
      <c r="Q119" s="415"/>
      <c r="R119" s="415"/>
      <c r="S119" s="415"/>
      <c r="T119" s="435"/>
      <c r="U119" s="435"/>
      <c r="V119" s="435"/>
      <c r="W119" s="435"/>
      <c r="X119" s="435"/>
      <c r="Y119" s="435"/>
      <c r="Z119" s="435"/>
      <c r="AA119" s="435"/>
      <c r="AB119" s="435"/>
      <c r="AC119" s="435"/>
      <c r="AD119" s="435"/>
      <c r="AE119" s="435"/>
      <c r="AF119" s="435"/>
      <c r="AG119" s="435"/>
      <c r="AH119" s="435"/>
      <c r="AI119" s="435"/>
    </row>
    <row r="120" spans="3:36">
      <c r="C120" s="124"/>
      <c r="D120" s="124"/>
      <c r="E120" s="124"/>
      <c r="F120" s="124"/>
      <c r="G120" s="124"/>
      <c r="H120" s="124"/>
      <c r="I120" s="124"/>
      <c r="J120" s="124"/>
      <c r="K120" s="124"/>
      <c r="L120" s="124"/>
      <c r="M120" s="124"/>
      <c r="N120" s="124"/>
      <c r="O120" s="415"/>
      <c r="P120" s="415"/>
      <c r="Q120" s="415"/>
      <c r="R120" s="415"/>
      <c r="S120" s="415"/>
      <c r="T120" s="415"/>
      <c r="U120" s="415"/>
      <c r="V120" s="415"/>
      <c r="W120" s="415"/>
      <c r="X120" s="415"/>
      <c r="Y120" s="415"/>
      <c r="Z120" s="415"/>
      <c r="AA120" s="415"/>
      <c r="AB120" s="415"/>
      <c r="AC120" s="415"/>
      <c r="AD120" s="415"/>
      <c r="AE120" s="415"/>
      <c r="AF120" s="415"/>
      <c r="AG120" s="415"/>
      <c r="AH120" s="415"/>
      <c r="AI120" s="415"/>
    </row>
    <row r="121" spans="3:36">
      <c r="C121" s="124"/>
      <c r="D121" s="124"/>
      <c r="E121" s="124"/>
      <c r="F121" s="124"/>
      <c r="G121" s="124"/>
      <c r="H121" s="124"/>
      <c r="I121" s="124"/>
      <c r="J121" s="124"/>
      <c r="K121" s="124"/>
      <c r="L121" s="124"/>
      <c r="M121" s="124"/>
      <c r="N121" s="124"/>
      <c r="O121" s="415"/>
      <c r="P121" s="415"/>
      <c r="Q121" s="415"/>
      <c r="R121" s="415"/>
      <c r="S121" s="415"/>
      <c r="T121" s="415"/>
      <c r="U121" s="415"/>
      <c r="V121" s="415"/>
      <c r="W121" s="415"/>
      <c r="X121" s="415"/>
      <c r="Y121" s="415"/>
      <c r="Z121" s="415"/>
      <c r="AA121" s="415"/>
      <c r="AB121" s="415"/>
      <c r="AC121" s="415"/>
      <c r="AD121" s="415"/>
      <c r="AE121" s="415"/>
      <c r="AF121" s="415"/>
      <c r="AG121" s="415"/>
      <c r="AH121" s="415"/>
      <c r="AI121" s="415"/>
    </row>
    <row r="122" spans="3:36">
      <c r="C122" s="124"/>
      <c r="D122" s="124"/>
      <c r="E122" s="124"/>
      <c r="F122" s="124"/>
      <c r="G122" s="124"/>
      <c r="H122" s="124"/>
      <c r="I122" s="124"/>
      <c r="J122" s="124"/>
      <c r="K122" s="124"/>
      <c r="L122" s="124"/>
      <c r="M122" s="124"/>
      <c r="N122" s="124"/>
      <c r="O122" s="415"/>
      <c r="P122" s="415"/>
      <c r="Q122" s="415"/>
      <c r="R122" s="415"/>
      <c r="S122" s="415"/>
      <c r="W122" s="415"/>
      <c r="AA122" s="415"/>
      <c r="AE122" s="415"/>
      <c r="AI122" s="415"/>
    </row>
    <row r="123" spans="3:36">
      <c r="C123" s="124"/>
      <c r="D123" s="124"/>
      <c r="E123" s="124"/>
      <c r="F123" s="124"/>
      <c r="G123" s="124"/>
      <c r="H123" s="124"/>
      <c r="I123" s="124"/>
      <c r="J123" s="124"/>
      <c r="K123" s="124"/>
      <c r="L123" s="124"/>
      <c r="M123" s="124"/>
      <c r="N123" s="124"/>
      <c r="O123" s="415"/>
      <c r="P123" s="415"/>
      <c r="Q123" s="415"/>
      <c r="R123" s="415"/>
      <c r="S123" s="415"/>
      <c r="W123" s="415"/>
      <c r="AA123" s="415"/>
      <c r="AE123" s="415"/>
      <c r="AI123" s="415"/>
    </row>
    <row r="124" spans="3:36">
      <c r="C124" s="124"/>
      <c r="D124" s="124"/>
      <c r="E124" s="124"/>
      <c r="F124" s="124"/>
      <c r="G124" s="124"/>
      <c r="H124" s="124"/>
      <c r="I124" s="124"/>
      <c r="J124" s="124"/>
      <c r="K124" s="124"/>
      <c r="L124" s="124"/>
      <c r="M124" s="124"/>
      <c r="N124" s="124"/>
      <c r="O124" s="415"/>
      <c r="P124" s="415"/>
      <c r="Q124" s="415"/>
      <c r="R124" s="415"/>
      <c r="S124" s="415"/>
      <c r="T124" s="415"/>
      <c r="U124" s="415"/>
      <c r="V124" s="415"/>
      <c r="W124" s="415"/>
      <c r="X124" s="415"/>
      <c r="Y124" s="415"/>
      <c r="Z124" s="415"/>
      <c r="AA124" s="415"/>
      <c r="AB124" s="415"/>
      <c r="AC124" s="415"/>
      <c r="AD124" s="415"/>
      <c r="AE124" s="415"/>
      <c r="AF124" s="415"/>
      <c r="AG124" s="415"/>
      <c r="AH124" s="415"/>
      <c r="AI124" s="415"/>
    </row>
    <row r="125" spans="3:36">
      <c r="C125" s="124"/>
      <c r="D125" s="124"/>
      <c r="E125" s="124"/>
      <c r="F125" s="124"/>
      <c r="G125" s="124"/>
      <c r="H125" s="124"/>
      <c r="I125" s="124"/>
      <c r="J125" s="124"/>
      <c r="K125" s="124"/>
      <c r="L125" s="124"/>
      <c r="M125" s="124"/>
      <c r="N125" s="124"/>
      <c r="O125" s="415"/>
      <c r="P125" s="415"/>
      <c r="T125" s="415"/>
      <c r="U125" s="415"/>
      <c r="V125" s="415"/>
      <c r="W125" s="415"/>
      <c r="X125" s="415"/>
      <c r="Y125" s="415"/>
      <c r="Z125" s="415"/>
      <c r="AA125" s="415"/>
      <c r="AB125" s="415"/>
      <c r="AC125" s="415"/>
      <c r="AD125" s="415"/>
      <c r="AE125" s="415"/>
      <c r="AF125" s="415"/>
      <c r="AG125" s="415"/>
      <c r="AH125" s="415"/>
      <c r="AI125" s="415"/>
    </row>
    <row r="126" spans="3:36">
      <c r="C126" s="124"/>
      <c r="D126" s="124"/>
      <c r="E126" s="124"/>
      <c r="F126" s="124"/>
      <c r="G126" s="124"/>
      <c r="H126" s="124"/>
      <c r="I126" s="124"/>
      <c r="J126" s="124"/>
      <c r="K126" s="124"/>
      <c r="L126" s="124"/>
      <c r="M126" s="124"/>
      <c r="N126" s="124"/>
      <c r="T126" s="415"/>
      <c r="U126" s="415"/>
      <c r="V126" s="415"/>
      <c r="W126" s="415"/>
      <c r="X126" s="415"/>
      <c r="Y126" s="415"/>
      <c r="Z126" s="415"/>
      <c r="AA126" s="415"/>
      <c r="AB126" s="415"/>
      <c r="AC126" s="415"/>
      <c r="AD126" s="415"/>
      <c r="AE126" s="415"/>
      <c r="AF126" s="415"/>
      <c r="AG126" s="415"/>
      <c r="AH126" s="415"/>
      <c r="AI126" s="415"/>
    </row>
    <row r="127" spans="3:36">
      <c r="C127" s="124"/>
      <c r="D127" s="124"/>
      <c r="E127" s="124"/>
      <c r="F127" s="124"/>
      <c r="G127" s="124"/>
      <c r="H127" s="124"/>
      <c r="I127" s="124"/>
      <c r="J127" s="124"/>
      <c r="K127" s="124"/>
      <c r="L127" s="124"/>
      <c r="M127" s="124"/>
      <c r="N127" s="124"/>
      <c r="T127" s="415"/>
      <c r="U127" s="415"/>
      <c r="V127" s="415"/>
      <c r="W127" s="415"/>
      <c r="X127" s="415"/>
      <c r="Y127" s="415"/>
      <c r="Z127" s="415"/>
      <c r="AA127" s="415"/>
      <c r="AB127" s="415"/>
      <c r="AC127" s="415"/>
      <c r="AD127" s="415"/>
      <c r="AE127" s="415"/>
      <c r="AF127" s="415"/>
      <c r="AG127" s="415"/>
      <c r="AH127" s="415"/>
      <c r="AI127" s="415"/>
    </row>
    <row r="128" spans="3:36">
      <c r="C128" s="124"/>
      <c r="D128" s="124"/>
      <c r="E128" s="124"/>
      <c r="F128" s="124"/>
      <c r="G128" s="124"/>
      <c r="H128" s="124"/>
      <c r="I128" s="124"/>
      <c r="J128" s="124"/>
      <c r="K128" s="124"/>
      <c r="L128" s="124"/>
      <c r="M128" s="124"/>
      <c r="N128" s="124"/>
      <c r="T128" s="415"/>
      <c r="U128" s="415"/>
      <c r="V128" s="415"/>
      <c r="W128" s="415"/>
      <c r="X128" s="415"/>
      <c r="Y128" s="415"/>
      <c r="Z128" s="415"/>
      <c r="AA128" s="415"/>
      <c r="AB128" s="415"/>
      <c r="AC128" s="415"/>
      <c r="AD128" s="415"/>
      <c r="AE128" s="415"/>
      <c r="AF128" s="415"/>
      <c r="AG128" s="415"/>
      <c r="AH128" s="415"/>
      <c r="AI128" s="415"/>
    </row>
    <row r="129" spans="3:58">
      <c r="C129" s="124"/>
      <c r="D129" s="124"/>
      <c r="E129" s="124"/>
      <c r="F129" s="124"/>
      <c r="G129" s="124"/>
      <c r="H129" s="124"/>
      <c r="I129" s="124"/>
      <c r="J129" s="124"/>
      <c r="K129" s="124"/>
      <c r="L129" s="124"/>
      <c r="M129" s="124"/>
      <c r="N129" s="124"/>
      <c r="T129" s="415"/>
      <c r="U129" s="415"/>
      <c r="V129" s="415"/>
      <c r="W129" s="415"/>
      <c r="X129" s="415"/>
      <c r="Y129" s="415"/>
      <c r="Z129" s="415"/>
      <c r="AA129" s="415"/>
      <c r="AB129" s="415"/>
      <c r="AC129" s="415"/>
      <c r="AD129" s="415"/>
      <c r="AE129" s="415"/>
      <c r="AF129" s="415"/>
      <c r="AG129" s="415"/>
      <c r="AH129" s="415"/>
      <c r="AI129" s="415"/>
    </row>
    <row r="130" spans="3:58">
      <c r="C130" s="433"/>
      <c r="D130" s="433"/>
      <c r="E130" s="433"/>
      <c r="F130" s="433"/>
      <c r="G130" s="433"/>
      <c r="H130" s="433"/>
      <c r="I130" s="433"/>
      <c r="J130" s="433"/>
      <c r="K130" s="433"/>
      <c r="L130" s="433"/>
      <c r="M130" s="433"/>
      <c r="N130" s="433"/>
      <c r="Q130" s="416"/>
      <c r="R130" s="416"/>
      <c r="S130" s="416"/>
      <c r="T130" s="415"/>
      <c r="U130" s="415"/>
      <c r="V130" s="415"/>
      <c r="W130" s="415"/>
      <c r="X130" s="415"/>
      <c r="Y130" s="415"/>
      <c r="Z130" s="415"/>
      <c r="AA130" s="415"/>
      <c r="AB130" s="415"/>
      <c r="AC130" s="415"/>
      <c r="AD130" s="415"/>
      <c r="AE130" s="415"/>
      <c r="AF130" s="415"/>
      <c r="AG130" s="415"/>
      <c r="AH130" s="415"/>
      <c r="AI130" s="415"/>
    </row>
    <row r="131" spans="3:58">
      <c r="C131" s="431"/>
      <c r="D131" s="431"/>
      <c r="E131" s="431"/>
      <c r="F131" s="431"/>
      <c r="G131" s="431"/>
      <c r="H131" s="431"/>
      <c r="I131" s="431"/>
      <c r="J131" s="431"/>
      <c r="K131" s="431"/>
      <c r="L131" s="431"/>
      <c r="M131" s="431"/>
      <c r="N131" s="431"/>
      <c r="O131" s="416"/>
      <c r="P131" s="416"/>
      <c r="Q131" s="417"/>
      <c r="R131" s="417"/>
      <c r="S131" s="417"/>
      <c r="T131" s="415"/>
      <c r="U131" s="415"/>
      <c r="V131" s="415"/>
      <c r="W131" s="415"/>
      <c r="X131" s="415"/>
      <c r="Y131" s="415"/>
      <c r="Z131" s="415"/>
      <c r="AA131" s="415"/>
      <c r="AB131" s="415"/>
      <c r="AC131" s="415"/>
      <c r="AD131" s="415"/>
      <c r="AE131" s="415"/>
      <c r="AF131" s="415"/>
      <c r="AG131" s="415"/>
      <c r="AH131" s="415"/>
      <c r="AI131" s="415"/>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row>
    <row r="132" spans="3:58">
      <c r="C132" s="433"/>
      <c r="D132" s="433"/>
      <c r="E132" s="433"/>
      <c r="F132" s="433"/>
      <c r="G132" s="433"/>
      <c r="H132" s="433"/>
      <c r="I132" s="433"/>
      <c r="J132" s="433"/>
      <c r="K132" s="433"/>
      <c r="L132" s="433"/>
      <c r="M132" s="433"/>
      <c r="N132" s="433"/>
      <c r="O132" s="417"/>
      <c r="P132" s="417"/>
      <c r="Q132" s="417"/>
      <c r="R132" s="417"/>
      <c r="S132" s="417"/>
      <c r="T132" s="415"/>
      <c r="U132" s="415"/>
      <c r="V132" s="415"/>
      <c r="W132" s="415"/>
      <c r="X132" s="415"/>
      <c r="Y132" s="415"/>
      <c r="Z132" s="415"/>
      <c r="AA132" s="415"/>
      <c r="AB132" s="415"/>
      <c r="AC132" s="415"/>
      <c r="AD132" s="415"/>
      <c r="AE132" s="415"/>
      <c r="AF132" s="415"/>
      <c r="AG132" s="415"/>
      <c r="AH132" s="415"/>
      <c r="AI132" s="415"/>
      <c r="AJ132" s="123"/>
      <c r="AK132" s="189"/>
      <c r="AL132" s="189"/>
      <c r="AM132" s="189"/>
      <c r="AN132" s="189"/>
      <c r="AO132" s="189"/>
      <c r="AP132" s="189"/>
      <c r="AQ132" s="189"/>
      <c r="AR132" s="189"/>
      <c r="AS132" s="189"/>
      <c r="AT132" s="189"/>
      <c r="AU132" s="189"/>
      <c r="AV132" s="189"/>
      <c r="AW132" s="189"/>
      <c r="AX132" s="189"/>
      <c r="AY132" s="189"/>
      <c r="AZ132" s="189"/>
      <c r="BA132" s="189"/>
      <c r="BB132" s="189"/>
      <c r="BC132" s="189"/>
      <c r="BD132" s="189"/>
      <c r="BE132" s="189"/>
      <c r="BF132" s="189"/>
    </row>
    <row r="133" spans="3:58">
      <c r="C133" s="431"/>
      <c r="D133" s="431"/>
      <c r="E133" s="431"/>
      <c r="F133" s="431"/>
      <c r="G133" s="431"/>
      <c r="H133" s="431"/>
      <c r="I133" s="431"/>
      <c r="J133" s="431"/>
      <c r="K133" s="431"/>
      <c r="L133" s="431"/>
      <c r="M133" s="431"/>
      <c r="N133" s="431"/>
      <c r="O133" s="417"/>
      <c r="P133" s="417"/>
      <c r="Q133" s="417"/>
      <c r="R133" s="417"/>
      <c r="S133" s="417"/>
      <c r="T133" s="415"/>
      <c r="U133" s="415"/>
      <c r="V133" s="415"/>
      <c r="W133" s="415"/>
      <c r="X133" s="415"/>
      <c r="Y133" s="415"/>
      <c r="Z133" s="415"/>
      <c r="AA133" s="415"/>
      <c r="AB133" s="415"/>
      <c r="AC133" s="415"/>
      <c r="AD133" s="415"/>
      <c r="AE133" s="415"/>
      <c r="AF133" s="415"/>
      <c r="AG133" s="415"/>
      <c r="AH133" s="415"/>
      <c r="AI133" s="415"/>
      <c r="AJ133" s="189"/>
      <c r="AK133" s="189"/>
      <c r="AL133" s="189"/>
      <c r="AM133" s="189"/>
      <c r="AN133" s="189"/>
      <c r="AO133" s="189"/>
      <c r="AP133" s="189"/>
      <c r="AQ133" s="189"/>
      <c r="AR133" s="189"/>
      <c r="AS133" s="189"/>
      <c r="AT133" s="189"/>
      <c r="AU133" s="189"/>
      <c r="AV133" s="189"/>
      <c r="AW133" s="189"/>
      <c r="AX133" s="189"/>
      <c r="AY133" s="189"/>
      <c r="AZ133" s="189"/>
      <c r="BA133" s="189"/>
      <c r="BB133" s="189"/>
      <c r="BC133" s="189"/>
      <c r="BD133" s="189"/>
      <c r="BE133" s="189"/>
      <c r="BF133" s="189"/>
    </row>
    <row r="134" spans="3:58">
      <c r="C134" s="431"/>
      <c r="D134" s="431"/>
      <c r="E134" s="431"/>
      <c r="F134" s="431"/>
      <c r="G134" s="431"/>
      <c r="H134" s="431"/>
      <c r="I134" s="431"/>
      <c r="J134" s="431"/>
      <c r="K134" s="431"/>
      <c r="L134" s="431"/>
      <c r="M134" s="431"/>
      <c r="N134" s="431"/>
      <c r="O134" s="417"/>
      <c r="P134" s="417"/>
      <c r="Q134" s="417"/>
      <c r="R134" s="417"/>
      <c r="S134" s="417"/>
      <c r="T134" s="415"/>
      <c r="U134" s="415"/>
      <c r="V134" s="415"/>
      <c r="W134" s="415"/>
      <c r="X134" s="415"/>
      <c r="Y134" s="415"/>
      <c r="Z134" s="415"/>
      <c r="AA134" s="415"/>
      <c r="AB134" s="415"/>
      <c r="AC134" s="415"/>
      <c r="AD134" s="415"/>
      <c r="AE134" s="415"/>
      <c r="AF134" s="415"/>
      <c r="AG134" s="415"/>
      <c r="AH134" s="415"/>
      <c r="AI134" s="415"/>
      <c r="AJ134" s="189"/>
      <c r="AK134" s="189"/>
      <c r="AL134" s="189"/>
      <c r="AM134" s="189"/>
      <c r="AN134" s="189"/>
      <c r="AO134" s="189"/>
      <c r="AP134" s="189"/>
      <c r="AQ134" s="189"/>
      <c r="AR134" s="189"/>
      <c r="AS134" s="189"/>
      <c r="AT134" s="189"/>
      <c r="AU134" s="189"/>
      <c r="AV134" s="189"/>
      <c r="AW134" s="189"/>
      <c r="AX134" s="189"/>
      <c r="AY134" s="189"/>
      <c r="AZ134" s="189"/>
      <c r="BA134" s="189"/>
      <c r="BB134" s="189"/>
      <c r="BC134" s="189"/>
      <c r="BD134" s="189"/>
      <c r="BE134" s="189"/>
      <c r="BF134" s="189"/>
    </row>
    <row r="135" spans="3:58">
      <c r="C135" s="431"/>
      <c r="D135" s="431"/>
      <c r="E135" s="431"/>
      <c r="F135" s="431"/>
      <c r="G135" s="431"/>
      <c r="H135" s="431"/>
      <c r="I135" s="431"/>
      <c r="J135" s="431"/>
      <c r="K135" s="431"/>
      <c r="L135" s="431"/>
      <c r="M135" s="431"/>
      <c r="N135" s="431"/>
      <c r="O135" s="417"/>
      <c r="P135" s="417"/>
      <c r="Q135" s="417"/>
      <c r="R135" s="417"/>
      <c r="S135" s="417"/>
      <c r="T135" s="415"/>
      <c r="U135" s="415"/>
      <c r="V135" s="415"/>
      <c r="W135" s="415"/>
      <c r="X135" s="415"/>
      <c r="Y135" s="415"/>
      <c r="Z135" s="415"/>
      <c r="AA135" s="415"/>
      <c r="AB135" s="415"/>
      <c r="AC135" s="415"/>
      <c r="AD135" s="415"/>
      <c r="AE135" s="415"/>
      <c r="AF135" s="415"/>
      <c r="AG135" s="415"/>
      <c r="AH135" s="415"/>
      <c r="AI135" s="415"/>
      <c r="AJ135" s="189"/>
      <c r="AK135" s="189"/>
      <c r="AL135" s="189"/>
      <c r="AM135" s="189"/>
      <c r="AN135" s="189"/>
      <c r="AO135" s="189"/>
      <c r="AP135" s="189"/>
      <c r="AQ135" s="189"/>
      <c r="AR135" s="189"/>
      <c r="AS135" s="189"/>
      <c r="AT135" s="189"/>
      <c r="AU135" s="189"/>
      <c r="AV135" s="189"/>
      <c r="AW135" s="189"/>
      <c r="AX135" s="189"/>
      <c r="AY135" s="189"/>
      <c r="AZ135" s="189"/>
      <c r="BA135" s="189"/>
      <c r="BB135" s="189"/>
      <c r="BC135" s="189"/>
      <c r="BD135" s="189"/>
      <c r="BE135" s="189"/>
      <c r="BF135" s="189"/>
    </row>
    <row r="136" spans="3:58">
      <c r="C136" s="431"/>
      <c r="D136" s="431"/>
      <c r="E136" s="431"/>
      <c r="F136" s="431"/>
      <c r="G136" s="431"/>
      <c r="H136" s="431"/>
      <c r="I136" s="431"/>
      <c r="J136" s="431"/>
      <c r="K136" s="431"/>
      <c r="L136" s="431"/>
      <c r="M136" s="431"/>
      <c r="N136" s="431"/>
      <c r="O136" s="417"/>
      <c r="P136" s="417"/>
      <c r="Q136" s="417"/>
      <c r="R136" s="417"/>
      <c r="S136" s="417"/>
      <c r="T136" s="415"/>
      <c r="U136" s="415"/>
      <c r="V136" s="415"/>
      <c r="W136" s="415"/>
      <c r="X136" s="415"/>
      <c r="Y136" s="415"/>
      <c r="Z136" s="415"/>
      <c r="AA136" s="415"/>
      <c r="AB136" s="415"/>
      <c r="AC136" s="415"/>
      <c r="AD136" s="415"/>
      <c r="AE136" s="415"/>
      <c r="AF136" s="415"/>
      <c r="AG136" s="415"/>
      <c r="AH136" s="415"/>
      <c r="AI136" s="415"/>
      <c r="AJ136" s="189"/>
      <c r="AK136" s="189"/>
      <c r="AL136" s="189"/>
      <c r="AM136" s="189"/>
      <c r="AN136" s="189"/>
      <c r="AO136" s="189"/>
      <c r="AP136" s="189"/>
      <c r="AQ136" s="189"/>
      <c r="AR136" s="189"/>
      <c r="AU136" s="189"/>
      <c r="AV136" s="189"/>
      <c r="AW136" s="189"/>
      <c r="AX136" s="189"/>
      <c r="AY136" s="189"/>
      <c r="AZ136" s="189"/>
      <c r="BA136" s="189"/>
      <c r="BB136" s="189"/>
      <c r="BC136" s="189"/>
      <c r="BD136" s="189"/>
    </row>
    <row r="137" spans="3:58">
      <c r="C137" s="431"/>
      <c r="D137" s="431"/>
      <c r="E137" s="431"/>
      <c r="F137" s="431"/>
      <c r="G137" s="431"/>
      <c r="H137" s="431"/>
      <c r="I137" s="431"/>
      <c r="J137" s="431"/>
      <c r="K137" s="431"/>
      <c r="L137" s="431"/>
      <c r="M137" s="431"/>
      <c r="N137" s="431"/>
      <c r="O137" s="417"/>
      <c r="P137" s="417"/>
      <c r="T137" s="415"/>
      <c r="U137" s="415"/>
      <c r="V137" s="415"/>
      <c r="W137" s="415"/>
      <c r="X137" s="415"/>
      <c r="Y137" s="415"/>
      <c r="Z137" s="415"/>
      <c r="AA137" s="415"/>
      <c r="AB137" s="415"/>
      <c r="AC137" s="415"/>
      <c r="AD137" s="415"/>
      <c r="AE137" s="415"/>
      <c r="AF137" s="415"/>
      <c r="AG137" s="415"/>
      <c r="AH137" s="415"/>
      <c r="AI137" s="415"/>
      <c r="AJ137" s="189"/>
      <c r="AK137" s="189"/>
      <c r="AL137" s="189"/>
      <c r="AM137" s="189"/>
      <c r="AN137" s="189"/>
      <c r="AO137" s="189"/>
      <c r="AP137" s="189"/>
      <c r="AQ137" s="189"/>
      <c r="AR137" s="189"/>
      <c r="AS137" s="189"/>
      <c r="AT137" s="189"/>
      <c r="AU137" s="189"/>
      <c r="AV137" s="189"/>
      <c r="AX137" s="189"/>
      <c r="AY137" s="189"/>
      <c r="AZ137" s="189"/>
      <c r="BA137" s="189"/>
      <c r="BB137" s="189"/>
      <c r="BC137" s="189"/>
      <c r="BD137" s="189"/>
      <c r="BE137" s="189"/>
      <c r="BF137" s="189"/>
    </row>
    <row r="138" spans="3:58">
      <c r="C138" s="431"/>
      <c r="D138" s="431"/>
      <c r="E138" s="431"/>
      <c r="F138" s="431"/>
      <c r="G138" s="431"/>
      <c r="H138" s="431"/>
      <c r="I138" s="431"/>
      <c r="J138" s="431"/>
      <c r="K138" s="431"/>
      <c r="L138" s="431"/>
      <c r="M138" s="431"/>
      <c r="N138" s="431"/>
      <c r="T138" s="415"/>
      <c r="U138" s="415"/>
      <c r="V138" s="415"/>
      <c r="W138" s="415"/>
      <c r="X138" s="415"/>
      <c r="Y138" s="415"/>
      <c r="Z138" s="415"/>
      <c r="AA138" s="415"/>
      <c r="AB138" s="415"/>
      <c r="AC138" s="415"/>
      <c r="AD138" s="415"/>
      <c r="AE138" s="415"/>
      <c r="AF138" s="415"/>
      <c r="AG138" s="415"/>
      <c r="AH138" s="415"/>
      <c r="AI138" s="415"/>
      <c r="AJ138" s="189"/>
      <c r="AK138" s="189"/>
      <c r="AL138" s="189"/>
      <c r="AM138" s="189"/>
      <c r="AN138" s="189"/>
      <c r="AO138" s="189"/>
      <c r="AP138" s="189"/>
      <c r="AQ138" s="189"/>
      <c r="AR138" s="189"/>
      <c r="AS138" s="189"/>
      <c r="AT138" s="189"/>
      <c r="AU138" s="189"/>
      <c r="AV138" s="189"/>
      <c r="AW138" s="189"/>
      <c r="AX138" s="189"/>
      <c r="AY138" s="189"/>
      <c r="AZ138" s="189"/>
      <c r="BA138" s="189"/>
      <c r="BB138" s="189"/>
      <c r="BC138" s="189"/>
      <c r="BD138" s="189"/>
      <c r="BE138" s="189"/>
      <c r="BF138" s="189"/>
    </row>
    <row r="139" spans="3:58">
      <c r="C139" s="431"/>
      <c r="D139" s="431"/>
      <c r="E139" s="431"/>
      <c r="F139" s="431"/>
      <c r="G139" s="431"/>
      <c r="H139" s="431"/>
      <c r="I139" s="431"/>
      <c r="J139" s="431"/>
      <c r="K139" s="431"/>
      <c r="L139" s="431"/>
      <c r="M139" s="431"/>
      <c r="N139" s="431"/>
      <c r="Q139" s="159"/>
      <c r="R139" s="159"/>
      <c r="S139" s="159"/>
      <c r="W139" s="415"/>
      <c r="AA139" s="415"/>
      <c r="AE139" s="415"/>
      <c r="AI139" s="415"/>
      <c r="AJ139" s="189"/>
      <c r="AK139" s="189"/>
      <c r="AL139" s="189"/>
      <c r="AM139" s="189"/>
      <c r="AN139" s="189"/>
      <c r="AO139" s="189"/>
      <c r="AP139" s="189"/>
      <c r="AQ139" s="189"/>
      <c r="AR139" s="189"/>
      <c r="AS139" s="189"/>
      <c r="AT139" s="189"/>
      <c r="AU139" s="189"/>
      <c r="AV139" s="189"/>
      <c r="AW139" s="189"/>
      <c r="AX139" s="189"/>
      <c r="AY139" s="189"/>
      <c r="AZ139" s="189"/>
      <c r="BA139" s="189"/>
      <c r="BB139" s="189"/>
      <c r="BC139" s="189"/>
      <c r="BD139" s="189"/>
      <c r="BE139" s="189"/>
      <c r="BF139" s="189"/>
    </row>
    <row r="140" spans="3:58">
      <c r="C140" s="431"/>
      <c r="D140" s="431"/>
      <c r="E140" s="431"/>
      <c r="F140" s="431"/>
      <c r="G140" s="431"/>
      <c r="H140" s="431"/>
      <c r="I140" s="431"/>
      <c r="J140" s="431"/>
      <c r="K140" s="431"/>
      <c r="L140" s="431"/>
      <c r="M140" s="431"/>
      <c r="N140" s="431"/>
      <c r="Q140" s="159"/>
      <c r="R140" s="159"/>
      <c r="S140" s="159"/>
      <c r="W140" s="415"/>
      <c r="AA140" s="415"/>
      <c r="AE140" s="415"/>
      <c r="AI140" s="415"/>
      <c r="AJ140" s="189"/>
      <c r="AK140" s="189"/>
      <c r="AL140" s="189"/>
      <c r="AM140" s="189"/>
      <c r="AN140" s="189"/>
      <c r="AO140" s="189"/>
      <c r="AP140" s="189"/>
      <c r="AQ140" s="189"/>
      <c r="AR140" s="189"/>
      <c r="AS140" s="189"/>
      <c r="AT140" s="189"/>
      <c r="AU140" s="189"/>
      <c r="AV140" s="189"/>
      <c r="AW140" s="189"/>
      <c r="AX140" s="189"/>
      <c r="AY140" s="189"/>
      <c r="AZ140" s="189"/>
      <c r="BA140" s="189"/>
      <c r="BB140" s="189"/>
      <c r="BC140" s="189"/>
      <c r="BD140" s="189"/>
      <c r="BE140" s="189"/>
      <c r="BF140" s="189"/>
    </row>
    <row r="141" spans="3:58">
      <c r="C141" s="431"/>
      <c r="D141" s="431"/>
      <c r="E141" s="431"/>
      <c r="F141" s="431"/>
      <c r="G141" s="431"/>
      <c r="H141" s="431"/>
      <c r="I141" s="431"/>
      <c r="J141" s="431"/>
      <c r="K141" s="431"/>
      <c r="L141" s="431"/>
      <c r="M141" s="431"/>
      <c r="N141" s="431"/>
      <c r="O141" s="159"/>
      <c r="P141" s="159"/>
      <c r="T141" s="436"/>
      <c r="U141" s="436"/>
      <c r="V141" s="436"/>
      <c r="W141" s="436"/>
      <c r="X141" s="436"/>
      <c r="Y141" s="436"/>
      <c r="Z141" s="436"/>
      <c r="AA141" s="436"/>
      <c r="AB141" s="436"/>
      <c r="AC141" s="436"/>
      <c r="AD141" s="436"/>
      <c r="AE141" s="436"/>
      <c r="AF141" s="436"/>
      <c r="AG141" s="436"/>
      <c r="AH141" s="436"/>
      <c r="AI141" s="436"/>
      <c r="AJ141" s="189"/>
    </row>
    <row r="142" spans="3:58">
      <c r="C142" s="431"/>
      <c r="D142" s="431"/>
      <c r="E142" s="431"/>
      <c r="F142" s="431"/>
      <c r="G142" s="431"/>
      <c r="H142" s="431"/>
      <c r="I142" s="431"/>
      <c r="J142" s="431"/>
      <c r="K142" s="431"/>
      <c r="L142" s="431"/>
      <c r="M142" s="431"/>
      <c r="N142" s="431"/>
      <c r="T142" s="415"/>
      <c r="U142" s="415"/>
      <c r="V142" s="415"/>
      <c r="W142" s="415"/>
      <c r="X142" s="415"/>
      <c r="Y142" s="415"/>
      <c r="Z142" s="415"/>
      <c r="AA142" s="415"/>
      <c r="AB142" s="415"/>
      <c r="AC142" s="415"/>
      <c r="AD142" s="415"/>
      <c r="AE142" s="415"/>
      <c r="AF142" s="415"/>
      <c r="AG142" s="415"/>
      <c r="AH142" s="415"/>
      <c r="AI142" s="415"/>
    </row>
    <row r="143" spans="3:58">
      <c r="C143" s="431"/>
      <c r="D143" s="431"/>
      <c r="E143" s="431"/>
      <c r="F143" s="431"/>
      <c r="G143" s="431"/>
      <c r="H143" s="431"/>
      <c r="I143" s="431"/>
      <c r="J143" s="431"/>
      <c r="K143" s="431"/>
      <c r="L143" s="431"/>
      <c r="M143" s="431"/>
      <c r="N143" s="431"/>
      <c r="R143" s="123"/>
      <c r="S143" s="123"/>
      <c r="T143" s="415"/>
      <c r="U143" s="415"/>
      <c r="V143" s="415"/>
      <c r="W143" s="415"/>
      <c r="X143" s="415"/>
      <c r="Y143" s="415"/>
      <c r="Z143" s="415"/>
      <c r="AA143" s="415"/>
      <c r="AB143" s="415"/>
      <c r="AC143" s="415"/>
      <c r="AD143" s="415"/>
      <c r="AE143" s="415"/>
      <c r="AF143" s="415"/>
      <c r="AG143" s="415"/>
      <c r="AH143" s="415"/>
      <c r="AI143" s="415"/>
    </row>
    <row r="144" spans="3:58">
      <c r="C144" s="431"/>
      <c r="D144" s="431"/>
      <c r="E144" s="431"/>
      <c r="F144" s="431"/>
      <c r="G144" s="431"/>
      <c r="H144" s="431"/>
      <c r="I144" s="431"/>
      <c r="J144" s="431"/>
      <c r="K144" s="431"/>
      <c r="L144" s="431"/>
      <c r="M144" s="431"/>
      <c r="N144" s="431"/>
      <c r="O144" s="123"/>
      <c r="P144" s="123"/>
      <c r="Q144" s="189"/>
      <c r="R144" s="189"/>
      <c r="S144" s="189"/>
      <c r="T144" s="415"/>
      <c r="U144" s="415"/>
      <c r="V144" s="415"/>
      <c r="W144" s="415"/>
      <c r="X144" s="415"/>
      <c r="Y144" s="415"/>
      <c r="Z144" s="415"/>
      <c r="AA144" s="415"/>
      <c r="AB144" s="415"/>
      <c r="AC144" s="415"/>
      <c r="AD144" s="415"/>
      <c r="AE144" s="415"/>
      <c r="AF144" s="415"/>
      <c r="AG144" s="415"/>
      <c r="AH144" s="415"/>
      <c r="AI144" s="415"/>
      <c r="AK144" s="123"/>
      <c r="AL144" s="123"/>
      <c r="AM144" s="123"/>
      <c r="AN144" s="123"/>
      <c r="AO144" s="123"/>
      <c r="AP144" s="123"/>
    </row>
    <row r="145" spans="3:42">
      <c r="C145" s="431"/>
      <c r="D145" s="431"/>
      <c r="E145" s="431"/>
      <c r="F145" s="431"/>
      <c r="G145" s="431"/>
      <c r="H145" s="431"/>
      <c r="I145" s="431"/>
      <c r="J145" s="431"/>
      <c r="K145" s="431"/>
      <c r="L145" s="431"/>
      <c r="M145" s="431"/>
      <c r="N145" s="431"/>
      <c r="O145" s="189"/>
      <c r="P145" s="189"/>
      <c r="Q145" s="189"/>
      <c r="R145" s="189"/>
      <c r="S145" s="189"/>
      <c r="T145" s="415"/>
      <c r="U145" s="415"/>
      <c r="V145" s="415"/>
      <c r="W145" s="415"/>
      <c r="X145" s="415"/>
      <c r="Y145" s="415"/>
      <c r="Z145" s="415"/>
      <c r="AA145" s="415"/>
      <c r="AB145" s="415"/>
      <c r="AC145" s="415"/>
      <c r="AD145" s="415"/>
      <c r="AE145" s="415"/>
      <c r="AF145" s="415"/>
      <c r="AG145" s="415"/>
      <c r="AH145" s="415"/>
      <c r="AI145" s="415"/>
      <c r="AJ145" s="123"/>
      <c r="AK145" s="189"/>
      <c r="AL145" s="189"/>
      <c r="AM145" s="189"/>
      <c r="AN145" s="189"/>
      <c r="AO145" s="189"/>
      <c r="AP145" s="189"/>
    </row>
    <row r="146" spans="3:42">
      <c r="C146" s="431"/>
      <c r="D146" s="431"/>
      <c r="E146" s="431"/>
      <c r="F146" s="431"/>
      <c r="G146" s="431"/>
      <c r="H146" s="431"/>
      <c r="I146" s="431"/>
      <c r="J146" s="431"/>
      <c r="K146" s="431"/>
      <c r="L146" s="431"/>
      <c r="M146" s="431"/>
      <c r="N146" s="431"/>
      <c r="O146" s="189"/>
      <c r="P146" s="189"/>
      <c r="Q146" s="189"/>
      <c r="R146" s="189"/>
      <c r="S146" s="189"/>
      <c r="T146" s="415"/>
      <c r="U146" s="415"/>
      <c r="V146" s="415"/>
      <c r="W146" s="415"/>
      <c r="X146" s="415"/>
      <c r="Y146" s="415"/>
      <c r="Z146" s="415"/>
      <c r="AA146" s="415"/>
      <c r="AB146" s="415"/>
      <c r="AC146" s="415"/>
      <c r="AD146" s="415"/>
      <c r="AE146" s="415"/>
      <c r="AF146" s="415"/>
      <c r="AG146" s="415"/>
      <c r="AH146" s="415"/>
      <c r="AI146" s="415"/>
      <c r="AJ146" s="189"/>
      <c r="AK146" s="189"/>
      <c r="AL146" s="189"/>
      <c r="AM146" s="189"/>
      <c r="AN146" s="189"/>
      <c r="AO146" s="189"/>
      <c r="AP146" s="189"/>
    </row>
    <row r="147" spans="3:42">
      <c r="C147" s="431"/>
      <c r="D147" s="431"/>
      <c r="E147" s="431"/>
      <c r="F147" s="431"/>
      <c r="G147" s="431"/>
      <c r="H147" s="431"/>
      <c r="I147" s="431"/>
      <c r="J147" s="431"/>
      <c r="K147" s="431"/>
      <c r="L147" s="431"/>
      <c r="M147" s="431"/>
      <c r="N147" s="431"/>
      <c r="O147" s="189"/>
      <c r="P147" s="189"/>
      <c r="Q147" s="189"/>
      <c r="R147" s="189"/>
      <c r="S147" s="189"/>
      <c r="T147" s="415"/>
      <c r="U147" s="415"/>
      <c r="V147" s="415"/>
      <c r="W147" s="415"/>
      <c r="X147" s="415"/>
      <c r="Y147" s="415"/>
      <c r="Z147" s="415"/>
      <c r="AA147" s="415"/>
      <c r="AB147" s="415"/>
      <c r="AC147" s="415"/>
      <c r="AD147" s="415"/>
      <c r="AE147" s="415"/>
      <c r="AF147" s="415"/>
      <c r="AG147" s="415"/>
      <c r="AH147" s="415"/>
      <c r="AI147" s="415"/>
      <c r="AJ147" s="189"/>
      <c r="AK147" s="189"/>
      <c r="AL147" s="189"/>
      <c r="AM147" s="189"/>
      <c r="AN147" s="189"/>
      <c r="AO147" s="189"/>
      <c r="AP147" s="189"/>
    </row>
    <row r="148" spans="3:42">
      <c r="C148" s="431"/>
      <c r="D148" s="431"/>
      <c r="E148" s="431"/>
      <c r="F148" s="431"/>
      <c r="G148" s="431"/>
      <c r="H148" s="431"/>
      <c r="I148" s="431"/>
      <c r="J148" s="431"/>
      <c r="K148" s="431"/>
      <c r="L148" s="431"/>
      <c r="M148" s="431"/>
      <c r="N148" s="431"/>
      <c r="O148" s="189"/>
      <c r="P148" s="189"/>
      <c r="Q148" s="189"/>
      <c r="R148" s="189"/>
      <c r="S148" s="189"/>
      <c r="T148" s="415"/>
      <c r="U148" s="415"/>
      <c r="V148" s="415"/>
      <c r="W148" s="415"/>
      <c r="X148" s="415"/>
      <c r="Y148" s="415"/>
      <c r="Z148" s="415"/>
      <c r="AA148" s="415"/>
      <c r="AB148" s="415"/>
      <c r="AC148" s="415"/>
      <c r="AD148" s="415"/>
      <c r="AE148" s="415"/>
      <c r="AF148" s="415"/>
      <c r="AG148" s="415"/>
      <c r="AH148" s="415"/>
      <c r="AI148" s="415"/>
      <c r="AJ148" s="189"/>
      <c r="AK148" s="189"/>
      <c r="AL148" s="189"/>
      <c r="AM148" s="189"/>
      <c r="AN148" s="189"/>
      <c r="AO148" s="189"/>
      <c r="AP148" s="189"/>
    </row>
    <row r="149" spans="3:42">
      <c r="C149" s="431"/>
      <c r="D149" s="431"/>
      <c r="E149" s="431"/>
      <c r="F149" s="431"/>
      <c r="G149" s="431"/>
      <c r="H149" s="431"/>
      <c r="I149" s="431"/>
      <c r="J149" s="431"/>
      <c r="K149" s="431"/>
      <c r="L149" s="431"/>
      <c r="M149" s="431"/>
      <c r="N149" s="431"/>
      <c r="O149" s="189"/>
      <c r="P149" s="189"/>
      <c r="Q149" s="189"/>
      <c r="R149" s="189"/>
      <c r="S149" s="189"/>
      <c r="T149" s="415"/>
      <c r="U149" s="415"/>
      <c r="V149" s="415"/>
      <c r="W149" s="415"/>
      <c r="X149" s="415"/>
      <c r="Y149" s="415"/>
      <c r="Z149" s="415"/>
      <c r="AA149" s="415"/>
      <c r="AB149" s="415"/>
      <c r="AC149" s="415"/>
      <c r="AD149" s="415"/>
      <c r="AE149" s="415"/>
      <c r="AF149" s="415"/>
      <c r="AG149" s="415"/>
      <c r="AH149" s="415"/>
      <c r="AI149" s="415"/>
      <c r="AJ149" s="189"/>
      <c r="AK149" s="189"/>
      <c r="AL149" s="189"/>
      <c r="AM149" s="189"/>
      <c r="AN149" s="189"/>
      <c r="AO149" s="189"/>
      <c r="AP149" s="189"/>
    </row>
    <row r="150" spans="3:42">
      <c r="O150" s="189"/>
      <c r="P150" s="189"/>
      <c r="T150" s="415"/>
      <c r="U150" s="415"/>
      <c r="V150" s="415"/>
      <c r="W150" s="415"/>
      <c r="X150" s="415"/>
      <c r="Y150" s="415"/>
      <c r="Z150" s="415"/>
      <c r="AA150" s="415"/>
      <c r="AB150" s="415"/>
      <c r="AC150" s="415"/>
      <c r="AD150" s="415"/>
      <c r="AE150" s="415"/>
      <c r="AF150" s="415"/>
      <c r="AG150" s="415"/>
      <c r="AH150" s="415"/>
      <c r="AI150" s="415"/>
      <c r="AJ150" s="189"/>
      <c r="AK150" s="189"/>
      <c r="AL150" s="189"/>
      <c r="AM150" s="189"/>
      <c r="AN150" s="189"/>
      <c r="AO150" s="189"/>
      <c r="AP150" s="189"/>
    </row>
    <row r="151" spans="3:42">
      <c r="T151" s="189"/>
      <c r="U151" s="189"/>
      <c r="V151" s="189"/>
      <c r="Z151" s="189"/>
      <c r="AA151" s="189"/>
      <c r="AB151" s="189"/>
      <c r="AC151" s="189"/>
      <c r="AD151" s="189"/>
      <c r="AE151" s="189"/>
      <c r="AF151" s="189"/>
      <c r="AG151" s="189"/>
      <c r="AH151" s="189"/>
      <c r="AI151" s="189"/>
      <c r="AJ151" s="189"/>
    </row>
    <row r="154" spans="3:42">
      <c r="C154" s="415"/>
      <c r="D154" s="415"/>
      <c r="E154" s="415"/>
      <c r="F154" s="415"/>
      <c r="G154" s="415"/>
      <c r="H154" s="415"/>
      <c r="I154" s="415"/>
      <c r="J154" s="415"/>
      <c r="K154" s="415"/>
      <c r="L154" s="415"/>
      <c r="M154" s="415"/>
      <c r="N154" s="415"/>
      <c r="T154" s="415"/>
      <c r="U154" s="415"/>
      <c r="V154" s="415"/>
      <c r="W154" s="415"/>
      <c r="X154" s="415"/>
      <c r="Y154" s="415"/>
      <c r="Z154" s="415"/>
      <c r="AA154" s="415"/>
      <c r="AB154" s="415"/>
      <c r="AC154" s="415"/>
      <c r="AD154" s="415"/>
      <c r="AE154" s="415"/>
      <c r="AF154" s="415"/>
      <c r="AG154" s="415"/>
      <c r="AH154" s="415"/>
      <c r="AI154" s="415"/>
    </row>
    <row r="155" spans="3:42">
      <c r="C155" s="415"/>
      <c r="D155" s="415"/>
      <c r="E155" s="415"/>
      <c r="F155" s="415"/>
      <c r="G155" s="415"/>
      <c r="H155" s="415"/>
      <c r="I155" s="415"/>
      <c r="J155" s="415"/>
      <c r="K155" s="415"/>
      <c r="L155" s="415"/>
      <c r="M155" s="415"/>
      <c r="N155" s="415"/>
      <c r="T155" s="415"/>
      <c r="U155" s="415"/>
      <c r="V155" s="415"/>
      <c r="W155" s="415"/>
      <c r="X155" s="415"/>
      <c r="Y155" s="415"/>
      <c r="Z155" s="415"/>
      <c r="AA155" s="415"/>
      <c r="AB155" s="415"/>
      <c r="AC155" s="415"/>
      <c r="AD155" s="415"/>
      <c r="AE155" s="415"/>
      <c r="AF155" s="415"/>
      <c r="AG155" s="415"/>
      <c r="AH155" s="415"/>
      <c r="AI155" s="415"/>
    </row>
    <row r="156" spans="3:42">
      <c r="C156" s="415"/>
      <c r="D156" s="415"/>
      <c r="E156" s="415"/>
      <c r="F156" s="415"/>
      <c r="G156" s="415"/>
      <c r="H156" s="415"/>
      <c r="I156" s="415"/>
      <c r="J156" s="415"/>
      <c r="K156" s="415"/>
      <c r="L156" s="415"/>
      <c r="M156" s="415"/>
      <c r="N156" s="415"/>
      <c r="T156" s="415"/>
      <c r="U156" s="415"/>
      <c r="V156" s="415"/>
      <c r="W156" s="415"/>
      <c r="X156" s="415"/>
      <c r="Y156" s="415"/>
      <c r="Z156" s="415"/>
      <c r="AA156" s="415"/>
      <c r="AB156" s="415"/>
      <c r="AC156" s="415"/>
      <c r="AD156" s="415"/>
      <c r="AE156" s="415"/>
      <c r="AF156" s="415"/>
      <c r="AG156" s="415"/>
      <c r="AH156" s="415"/>
      <c r="AI156" s="415"/>
    </row>
    <row r="157" spans="3:42">
      <c r="C157" s="415"/>
      <c r="D157" s="415"/>
      <c r="E157" s="415"/>
      <c r="F157" s="415"/>
      <c r="G157" s="415"/>
      <c r="H157" s="415"/>
      <c r="I157" s="415"/>
      <c r="J157" s="415"/>
      <c r="K157" s="415"/>
      <c r="L157" s="415"/>
      <c r="M157" s="415"/>
      <c r="N157" s="415"/>
      <c r="T157" s="415"/>
      <c r="U157" s="415"/>
      <c r="V157" s="415"/>
      <c r="W157" s="415"/>
      <c r="X157" s="415"/>
      <c r="Y157" s="415"/>
      <c r="Z157" s="415"/>
      <c r="AA157" s="415"/>
      <c r="AB157" s="415"/>
      <c r="AC157" s="415"/>
      <c r="AD157" s="415"/>
      <c r="AE157" s="415"/>
      <c r="AF157" s="415"/>
      <c r="AG157" s="415"/>
      <c r="AH157" s="415"/>
      <c r="AI157" s="415"/>
    </row>
    <row r="158" spans="3:42">
      <c r="C158" s="415"/>
      <c r="D158" s="415"/>
      <c r="E158" s="415"/>
      <c r="F158" s="415"/>
      <c r="G158" s="415"/>
      <c r="H158" s="415"/>
      <c r="I158" s="415"/>
      <c r="J158" s="415"/>
      <c r="K158" s="415"/>
      <c r="L158" s="415"/>
      <c r="M158" s="415"/>
      <c r="N158" s="415"/>
      <c r="T158" s="415"/>
      <c r="U158" s="415"/>
      <c r="V158" s="415"/>
      <c r="W158" s="415"/>
      <c r="X158" s="415"/>
      <c r="Y158" s="415"/>
      <c r="Z158" s="415"/>
      <c r="AA158" s="415"/>
      <c r="AB158" s="415"/>
      <c r="AC158" s="415"/>
      <c r="AD158" s="415"/>
      <c r="AE158" s="415"/>
      <c r="AF158" s="415"/>
      <c r="AG158" s="415"/>
      <c r="AH158" s="415"/>
      <c r="AI158" s="415"/>
    </row>
    <row r="159" spans="3:42">
      <c r="C159" s="415"/>
      <c r="D159" s="415"/>
      <c r="E159" s="415"/>
      <c r="F159" s="415"/>
      <c r="G159" s="415"/>
      <c r="H159" s="415"/>
      <c r="I159" s="415"/>
      <c r="J159" s="415"/>
      <c r="K159" s="415"/>
      <c r="L159" s="415"/>
      <c r="M159" s="415"/>
      <c r="N159" s="415"/>
      <c r="T159" s="415"/>
      <c r="U159" s="415"/>
      <c r="V159" s="415"/>
      <c r="W159" s="415"/>
      <c r="X159" s="415"/>
      <c r="Y159" s="415"/>
      <c r="Z159" s="415"/>
      <c r="AA159" s="415"/>
      <c r="AB159" s="415"/>
      <c r="AC159" s="415"/>
      <c r="AD159" s="415"/>
      <c r="AE159" s="415"/>
      <c r="AF159" s="415"/>
      <c r="AG159" s="415"/>
      <c r="AH159" s="415"/>
      <c r="AI159" s="415"/>
    </row>
    <row r="160" spans="3:42">
      <c r="C160" s="415"/>
      <c r="D160" s="415"/>
      <c r="E160" s="415"/>
      <c r="F160" s="415"/>
      <c r="G160" s="415"/>
      <c r="H160" s="415"/>
      <c r="I160" s="415"/>
      <c r="J160" s="415"/>
      <c r="K160" s="415"/>
      <c r="L160" s="415"/>
      <c r="M160" s="415"/>
      <c r="N160" s="415"/>
      <c r="T160" s="415"/>
      <c r="U160" s="415"/>
      <c r="V160" s="415"/>
      <c r="W160" s="415"/>
      <c r="X160" s="415"/>
      <c r="Y160" s="415"/>
      <c r="Z160" s="415"/>
      <c r="AA160" s="415"/>
      <c r="AB160" s="415"/>
      <c r="AC160" s="415"/>
      <c r="AD160" s="415"/>
      <c r="AE160" s="415"/>
      <c r="AF160" s="415"/>
      <c r="AG160" s="415"/>
      <c r="AH160" s="415"/>
      <c r="AI160" s="415"/>
    </row>
    <row r="161" spans="3:35">
      <c r="C161" s="415"/>
      <c r="D161" s="415"/>
      <c r="E161" s="415"/>
      <c r="F161" s="415"/>
      <c r="G161" s="415"/>
      <c r="H161" s="415"/>
      <c r="I161" s="415"/>
      <c r="J161" s="415"/>
      <c r="K161" s="415"/>
      <c r="L161" s="415"/>
      <c r="M161" s="415"/>
      <c r="N161" s="415"/>
      <c r="T161" s="415"/>
      <c r="U161" s="415"/>
      <c r="V161" s="415"/>
      <c r="W161" s="415"/>
      <c r="X161" s="415"/>
      <c r="Y161" s="415"/>
      <c r="Z161" s="415"/>
      <c r="AA161" s="415"/>
      <c r="AB161" s="415"/>
      <c r="AC161" s="415"/>
      <c r="AD161" s="415"/>
      <c r="AE161" s="415"/>
      <c r="AF161" s="415"/>
      <c r="AG161" s="415"/>
      <c r="AH161" s="415"/>
      <c r="AI161" s="415"/>
    </row>
    <row r="162" spans="3:35">
      <c r="C162" s="415"/>
      <c r="D162" s="415"/>
      <c r="E162" s="415"/>
      <c r="F162" s="415"/>
      <c r="G162" s="415"/>
      <c r="H162" s="415"/>
      <c r="I162" s="415"/>
      <c r="J162" s="415"/>
      <c r="K162" s="415"/>
      <c r="L162" s="415"/>
      <c r="M162" s="415"/>
      <c r="N162" s="415"/>
      <c r="T162" s="415"/>
      <c r="U162" s="415"/>
      <c r="V162" s="415"/>
      <c r="W162" s="415"/>
      <c r="X162" s="415"/>
      <c r="Y162" s="415"/>
      <c r="Z162" s="415"/>
      <c r="AA162" s="415"/>
      <c r="AB162" s="415"/>
      <c r="AC162" s="415"/>
      <c r="AD162" s="415"/>
      <c r="AE162" s="415"/>
      <c r="AF162" s="415"/>
      <c r="AG162" s="415"/>
      <c r="AH162" s="415"/>
      <c r="AI162" s="415"/>
    </row>
    <row r="163" spans="3:35">
      <c r="C163" s="415"/>
      <c r="D163" s="415"/>
      <c r="E163" s="415"/>
      <c r="F163" s="415"/>
      <c r="G163" s="415"/>
      <c r="H163" s="415"/>
      <c r="I163" s="415"/>
      <c r="J163" s="415"/>
      <c r="K163" s="415"/>
      <c r="L163" s="415"/>
      <c r="M163" s="415"/>
      <c r="N163" s="415"/>
      <c r="T163" s="415"/>
      <c r="U163" s="415"/>
      <c r="V163" s="415"/>
      <c r="W163" s="415"/>
      <c r="X163" s="415"/>
      <c r="Y163" s="415"/>
      <c r="Z163" s="415"/>
      <c r="AA163" s="415"/>
      <c r="AB163" s="415"/>
      <c r="AC163" s="415"/>
      <c r="AD163" s="415"/>
      <c r="AE163" s="415"/>
      <c r="AF163" s="415"/>
      <c r="AG163" s="415"/>
      <c r="AH163" s="415"/>
      <c r="AI163" s="415"/>
    </row>
    <row r="164" spans="3:35">
      <c r="C164" s="415"/>
      <c r="D164" s="415"/>
      <c r="E164" s="415"/>
      <c r="F164" s="415"/>
      <c r="G164" s="415"/>
      <c r="H164" s="415"/>
      <c r="I164" s="415"/>
      <c r="J164" s="415"/>
      <c r="K164" s="415"/>
      <c r="L164" s="415"/>
      <c r="M164" s="415"/>
      <c r="N164" s="415"/>
      <c r="T164" s="415"/>
      <c r="U164" s="415"/>
      <c r="V164" s="415"/>
      <c r="W164" s="415"/>
      <c r="X164" s="415"/>
      <c r="Y164" s="415"/>
      <c r="Z164" s="415"/>
      <c r="AA164" s="415"/>
      <c r="AB164" s="415"/>
      <c r="AC164" s="415"/>
      <c r="AD164" s="415"/>
      <c r="AE164" s="415"/>
      <c r="AF164" s="415"/>
      <c r="AG164" s="415"/>
      <c r="AH164" s="415"/>
      <c r="AI164" s="415"/>
    </row>
    <row r="165" spans="3:35">
      <c r="C165" s="415"/>
      <c r="D165" s="415"/>
      <c r="E165" s="415"/>
      <c r="F165" s="415"/>
      <c r="G165" s="415"/>
      <c r="H165" s="415"/>
      <c r="I165" s="415"/>
      <c r="J165" s="415"/>
      <c r="K165" s="415"/>
      <c r="L165" s="415"/>
      <c r="M165" s="415"/>
      <c r="N165" s="415"/>
      <c r="T165" s="415"/>
      <c r="U165" s="415"/>
      <c r="V165" s="415"/>
      <c r="W165" s="415"/>
      <c r="X165" s="415"/>
      <c r="Y165" s="415"/>
      <c r="Z165" s="415"/>
      <c r="AA165" s="415"/>
      <c r="AB165" s="415"/>
      <c r="AC165" s="415"/>
      <c r="AD165" s="415"/>
      <c r="AE165" s="415"/>
      <c r="AF165" s="415"/>
      <c r="AG165" s="415"/>
      <c r="AH165" s="415"/>
      <c r="AI165" s="415"/>
    </row>
    <row r="166" spans="3:35">
      <c r="C166" s="415"/>
      <c r="D166" s="415"/>
      <c r="E166" s="415"/>
      <c r="F166" s="415"/>
      <c r="G166" s="415"/>
      <c r="H166" s="415"/>
      <c r="I166" s="415"/>
      <c r="J166" s="415"/>
      <c r="K166" s="415"/>
      <c r="L166" s="415"/>
      <c r="M166" s="415"/>
      <c r="N166" s="415"/>
      <c r="T166" s="415"/>
      <c r="U166" s="415"/>
      <c r="V166" s="415"/>
      <c r="W166" s="415"/>
      <c r="X166" s="415"/>
      <c r="Y166" s="415"/>
      <c r="Z166" s="415"/>
      <c r="AA166" s="415"/>
      <c r="AB166" s="415"/>
      <c r="AC166" s="415"/>
      <c r="AD166" s="415"/>
      <c r="AE166" s="415"/>
      <c r="AF166" s="415"/>
      <c r="AG166" s="415"/>
      <c r="AH166" s="415"/>
      <c r="AI166" s="415"/>
    </row>
    <row r="167" spans="3:35">
      <c r="C167" s="415"/>
      <c r="D167" s="415"/>
      <c r="E167" s="415"/>
      <c r="F167" s="415"/>
      <c r="G167" s="415"/>
      <c r="H167" s="415"/>
      <c r="I167" s="415"/>
      <c r="J167" s="415"/>
      <c r="K167" s="415"/>
      <c r="L167" s="415"/>
      <c r="M167" s="415"/>
      <c r="N167" s="415"/>
      <c r="T167" s="415"/>
      <c r="U167" s="415"/>
      <c r="V167" s="415"/>
      <c r="W167" s="415"/>
      <c r="X167" s="415"/>
      <c r="Y167" s="415"/>
      <c r="Z167" s="415"/>
      <c r="AA167" s="415"/>
      <c r="AB167" s="415"/>
      <c r="AC167" s="415"/>
      <c r="AD167" s="415"/>
      <c r="AE167" s="415"/>
      <c r="AF167" s="415"/>
      <c r="AG167" s="415"/>
      <c r="AH167" s="415"/>
      <c r="AI167" s="415"/>
    </row>
    <row r="168" spans="3:35">
      <c r="C168" s="415"/>
      <c r="D168" s="415"/>
      <c r="E168" s="415"/>
      <c r="F168" s="415"/>
      <c r="G168" s="415"/>
      <c r="H168" s="415"/>
      <c r="I168" s="415"/>
      <c r="J168" s="415"/>
      <c r="K168" s="415"/>
      <c r="L168" s="415"/>
      <c r="M168" s="415"/>
      <c r="N168" s="415"/>
      <c r="T168" s="415"/>
      <c r="U168" s="415"/>
      <c r="V168" s="415"/>
      <c r="W168" s="415"/>
      <c r="X168" s="415"/>
      <c r="Y168" s="415"/>
      <c r="Z168" s="415"/>
      <c r="AA168" s="415"/>
      <c r="AB168" s="415"/>
      <c r="AC168" s="415"/>
      <c r="AD168" s="415"/>
      <c r="AE168" s="415"/>
      <c r="AF168" s="415"/>
      <c r="AG168" s="415"/>
      <c r="AH168" s="415"/>
      <c r="AI168" s="415"/>
    </row>
    <row r="169" spans="3:35">
      <c r="C169" s="415"/>
      <c r="D169" s="415"/>
      <c r="E169" s="415"/>
      <c r="F169" s="415"/>
      <c r="G169" s="415"/>
      <c r="H169" s="415"/>
      <c r="I169" s="415"/>
      <c r="J169" s="415"/>
      <c r="K169" s="415"/>
      <c r="L169" s="415"/>
      <c r="M169" s="415"/>
      <c r="N169" s="415"/>
      <c r="T169" s="415"/>
      <c r="U169" s="415"/>
      <c r="V169" s="415"/>
      <c r="W169" s="415"/>
      <c r="X169" s="415"/>
      <c r="Y169" s="415"/>
      <c r="Z169" s="415"/>
      <c r="AA169" s="415"/>
      <c r="AB169" s="415"/>
      <c r="AC169" s="415"/>
      <c r="AD169" s="415"/>
      <c r="AE169" s="415"/>
      <c r="AF169" s="415"/>
      <c r="AG169" s="415"/>
      <c r="AH169" s="415"/>
      <c r="AI169" s="415"/>
    </row>
    <row r="170" spans="3:35">
      <c r="C170" s="415"/>
      <c r="D170" s="415"/>
      <c r="E170" s="415"/>
      <c r="F170" s="415"/>
      <c r="G170" s="415"/>
      <c r="H170" s="415"/>
      <c r="I170" s="415"/>
      <c r="J170" s="415"/>
      <c r="K170" s="415"/>
      <c r="L170" s="415"/>
      <c r="M170" s="415"/>
      <c r="N170" s="415"/>
      <c r="T170" s="415"/>
      <c r="U170" s="415"/>
      <c r="V170" s="415"/>
      <c r="W170" s="415"/>
      <c r="X170" s="415"/>
      <c r="Y170" s="415"/>
      <c r="Z170" s="415"/>
      <c r="AA170" s="415"/>
      <c r="AB170" s="415"/>
      <c r="AC170" s="415"/>
      <c r="AD170" s="415"/>
      <c r="AE170" s="415"/>
      <c r="AF170" s="415"/>
      <c r="AG170" s="415"/>
      <c r="AH170" s="415"/>
      <c r="AI170" s="415"/>
    </row>
    <row r="171" spans="3:35">
      <c r="C171" s="415"/>
      <c r="D171" s="415"/>
      <c r="E171" s="415"/>
      <c r="F171" s="415"/>
      <c r="G171" s="415"/>
      <c r="H171" s="415"/>
      <c r="I171" s="415"/>
      <c r="J171" s="415"/>
      <c r="K171" s="415"/>
      <c r="L171" s="415"/>
      <c r="M171" s="415"/>
      <c r="N171" s="415"/>
      <c r="T171" s="415"/>
      <c r="U171" s="415"/>
      <c r="V171" s="415"/>
      <c r="W171" s="415"/>
      <c r="X171" s="415"/>
      <c r="Y171" s="415"/>
      <c r="Z171" s="415"/>
      <c r="AA171" s="415"/>
      <c r="AB171" s="415"/>
      <c r="AC171" s="415"/>
      <c r="AD171" s="415"/>
      <c r="AE171" s="415"/>
      <c r="AF171" s="415"/>
      <c r="AG171" s="415"/>
      <c r="AH171" s="415"/>
      <c r="AI171" s="415"/>
    </row>
    <row r="172" spans="3:35">
      <c r="C172" s="415"/>
      <c r="D172" s="415"/>
      <c r="E172" s="415"/>
      <c r="F172" s="415"/>
      <c r="G172" s="415"/>
      <c r="H172" s="415"/>
      <c r="I172" s="415"/>
      <c r="J172" s="415"/>
      <c r="K172" s="415"/>
      <c r="L172" s="415"/>
      <c r="M172" s="415"/>
      <c r="N172" s="415"/>
      <c r="T172" s="415"/>
      <c r="U172" s="415"/>
      <c r="V172" s="415"/>
      <c r="W172" s="415"/>
      <c r="X172" s="415"/>
      <c r="Y172" s="415"/>
      <c r="Z172" s="415"/>
      <c r="AA172" s="415"/>
      <c r="AB172" s="415"/>
      <c r="AC172" s="415"/>
      <c r="AD172" s="415"/>
      <c r="AE172" s="415"/>
      <c r="AF172" s="415"/>
      <c r="AG172" s="415"/>
      <c r="AH172" s="415"/>
      <c r="AI172" s="415"/>
    </row>
    <row r="173" spans="3:35">
      <c r="C173" s="415"/>
      <c r="D173" s="415"/>
      <c r="E173" s="415"/>
      <c r="F173" s="415"/>
      <c r="G173" s="415"/>
      <c r="H173" s="415"/>
      <c r="I173" s="415"/>
      <c r="J173" s="415"/>
      <c r="K173" s="415"/>
      <c r="L173" s="415"/>
      <c r="M173" s="415"/>
      <c r="N173" s="415"/>
      <c r="T173" s="415"/>
      <c r="U173" s="415"/>
      <c r="V173" s="415"/>
      <c r="W173" s="415"/>
      <c r="X173" s="415"/>
      <c r="Y173" s="415"/>
      <c r="Z173" s="415"/>
      <c r="AA173" s="415"/>
      <c r="AB173" s="415"/>
      <c r="AC173" s="415"/>
      <c r="AD173" s="415"/>
      <c r="AE173" s="415"/>
      <c r="AF173" s="415"/>
      <c r="AG173" s="415"/>
      <c r="AH173" s="415"/>
      <c r="AI173" s="415"/>
    </row>
    <row r="174" spans="3:35">
      <c r="C174" s="415"/>
      <c r="D174" s="415"/>
      <c r="E174" s="415"/>
      <c r="F174" s="415"/>
      <c r="G174" s="415"/>
      <c r="H174" s="415"/>
      <c r="I174" s="415"/>
      <c r="J174" s="415"/>
      <c r="K174" s="415"/>
      <c r="L174" s="415"/>
      <c r="M174" s="415"/>
      <c r="N174" s="415"/>
      <c r="T174" s="415"/>
      <c r="U174" s="415"/>
      <c r="V174" s="415"/>
      <c r="W174" s="415"/>
      <c r="X174" s="415"/>
      <c r="Y174" s="415"/>
      <c r="Z174" s="415"/>
      <c r="AA174" s="415"/>
      <c r="AB174" s="415"/>
      <c r="AC174" s="415"/>
      <c r="AD174" s="415"/>
      <c r="AE174" s="415"/>
      <c r="AF174" s="415"/>
      <c r="AG174" s="415"/>
      <c r="AH174" s="415"/>
      <c r="AI174" s="415"/>
    </row>
    <row r="175" spans="3:35">
      <c r="C175" s="415"/>
      <c r="D175" s="415"/>
      <c r="E175" s="415"/>
      <c r="F175" s="415"/>
      <c r="G175" s="415"/>
      <c r="H175" s="415"/>
      <c r="I175" s="415"/>
      <c r="J175" s="415"/>
      <c r="K175" s="415"/>
      <c r="L175" s="415"/>
      <c r="M175" s="415"/>
      <c r="N175" s="415"/>
      <c r="T175" s="415"/>
      <c r="U175" s="415"/>
      <c r="V175" s="415"/>
      <c r="W175" s="415"/>
      <c r="X175" s="415"/>
      <c r="Y175" s="415"/>
      <c r="Z175" s="415"/>
      <c r="AA175" s="415"/>
      <c r="AB175" s="415"/>
      <c r="AC175" s="415"/>
      <c r="AD175" s="415"/>
      <c r="AE175" s="415"/>
      <c r="AF175" s="415"/>
      <c r="AG175" s="415"/>
      <c r="AH175" s="415"/>
      <c r="AI175" s="415"/>
    </row>
    <row r="176" spans="3:35">
      <c r="C176" s="415"/>
      <c r="D176" s="415"/>
      <c r="E176" s="415"/>
      <c r="F176" s="415"/>
      <c r="G176" s="415"/>
      <c r="H176" s="415"/>
      <c r="I176" s="415"/>
      <c r="J176" s="415"/>
      <c r="K176" s="415"/>
      <c r="L176" s="415"/>
      <c r="M176" s="415"/>
      <c r="N176" s="415"/>
      <c r="O176" s="415"/>
      <c r="P176" s="415"/>
      <c r="Q176" s="415"/>
      <c r="R176" s="415"/>
      <c r="S176" s="415"/>
      <c r="T176" s="415"/>
      <c r="U176" s="415"/>
      <c r="V176" s="415"/>
      <c r="W176" s="415"/>
      <c r="X176" s="415"/>
      <c r="Y176" s="415"/>
      <c r="Z176" s="415"/>
      <c r="AA176" s="415"/>
      <c r="AB176" s="415"/>
      <c r="AC176" s="415"/>
      <c r="AD176" s="415"/>
      <c r="AE176" s="415"/>
      <c r="AF176" s="415"/>
      <c r="AG176" s="415"/>
      <c r="AH176" s="415"/>
      <c r="AI176" s="415"/>
    </row>
    <row r="177" spans="3:35">
      <c r="C177" s="415"/>
      <c r="D177" s="415"/>
      <c r="E177" s="415"/>
      <c r="F177" s="415"/>
      <c r="G177" s="415"/>
      <c r="H177" s="415"/>
      <c r="I177" s="415"/>
      <c r="J177" s="415"/>
      <c r="K177" s="415"/>
      <c r="L177" s="415"/>
      <c r="M177" s="415"/>
      <c r="N177" s="415"/>
      <c r="T177" s="415"/>
      <c r="U177" s="415"/>
      <c r="V177" s="415"/>
      <c r="W177" s="415"/>
      <c r="X177" s="415"/>
      <c r="Y177" s="415"/>
      <c r="Z177" s="415"/>
      <c r="AA177" s="415"/>
      <c r="AB177" s="415"/>
      <c r="AC177" s="415"/>
      <c r="AD177" s="415"/>
      <c r="AE177" s="415"/>
      <c r="AF177" s="415"/>
      <c r="AG177" s="415"/>
      <c r="AH177" s="415"/>
      <c r="AI177" s="415"/>
    </row>
    <row r="178" spans="3:35">
      <c r="C178" s="415"/>
      <c r="D178" s="415"/>
      <c r="E178" s="415"/>
      <c r="F178" s="415"/>
      <c r="G178" s="415"/>
      <c r="H178" s="415"/>
      <c r="I178" s="415"/>
      <c r="J178" s="415"/>
      <c r="K178" s="415"/>
      <c r="L178" s="415"/>
      <c r="M178" s="415"/>
      <c r="N178" s="415"/>
      <c r="T178" s="415"/>
      <c r="U178" s="415"/>
      <c r="V178" s="415"/>
      <c r="W178" s="415"/>
      <c r="X178" s="415"/>
      <c r="Y178" s="415"/>
      <c r="Z178" s="415"/>
      <c r="AA178" s="415"/>
      <c r="AB178" s="415"/>
      <c r="AC178" s="415"/>
      <c r="AD178" s="415"/>
      <c r="AE178" s="415"/>
      <c r="AF178" s="415"/>
      <c r="AG178" s="415"/>
      <c r="AH178" s="415"/>
      <c r="AI178" s="415"/>
    </row>
    <row r="179" spans="3:35">
      <c r="C179" s="415"/>
      <c r="D179" s="415"/>
      <c r="E179" s="415"/>
      <c r="F179" s="415"/>
      <c r="G179" s="415"/>
      <c r="H179" s="415"/>
      <c r="I179" s="415"/>
      <c r="J179" s="415"/>
      <c r="K179" s="415"/>
      <c r="L179" s="415"/>
      <c r="M179" s="415"/>
      <c r="N179" s="415"/>
      <c r="T179" s="415"/>
      <c r="U179" s="415"/>
      <c r="V179" s="415"/>
      <c r="W179" s="415"/>
      <c r="X179" s="415"/>
      <c r="Y179" s="415"/>
      <c r="Z179" s="415"/>
      <c r="AA179" s="415"/>
      <c r="AB179" s="415"/>
      <c r="AC179" s="415"/>
      <c r="AD179" s="415"/>
      <c r="AE179" s="415"/>
      <c r="AF179" s="415"/>
      <c r="AG179" s="415"/>
      <c r="AH179" s="415"/>
      <c r="AI179" s="415"/>
    </row>
    <row r="180" spans="3:35">
      <c r="C180" s="415"/>
      <c r="D180" s="415"/>
      <c r="E180" s="415"/>
      <c r="F180" s="415"/>
      <c r="G180" s="415"/>
      <c r="H180" s="415"/>
      <c r="I180" s="415"/>
      <c r="J180" s="415"/>
      <c r="K180" s="415"/>
      <c r="L180" s="415"/>
      <c r="M180" s="415"/>
      <c r="N180" s="415"/>
      <c r="T180" s="415"/>
      <c r="U180" s="415"/>
      <c r="V180" s="415"/>
      <c r="W180" s="415"/>
      <c r="X180" s="415"/>
      <c r="Y180" s="415"/>
      <c r="Z180" s="415"/>
      <c r="AA180" s="415"/>
      <c r="AB180" s="415"/>
      <c r="AC180" s="415"/>
      <c r="AD180" s="415"/>
      <c r="AE180" s="415"/>
      <c r="AF180" s="415"/>
      <c r="AG180" s="415"/>
      <c r="AH180" s="415"/>
      <c r="AI180" s="415"/>
    </row>
    <row r="181" spans="3:35">
      <c r="C181" s="415"/>
      <c r="D181" s="415"/>
      <c r="E181" s="415"/>
      <c r="F181" s="415"/>
      <c r="G181" s="415"/>
      <c r="H181" s="415"/>
      <c r="I181" s="415"/>
      <c r="J181" s="415"/>
      <c r="K181" s="415"/>
      <c r="L181" s="415"/>
      <c r="M181" s="415"/>
      <c r="N181" s="415"/>
      <c r="T181" s="415"/>
      <c r="U181" s="415"/>
      <c r="V181" s="415"/>
      <c r="W181" s="415"/>
      <c r="X181" s="415"/>
      <c r="Y181" s="415"/>
      <c r="Z181" s="415"/>
      <c r="AA181" s="415"/>
      <c r="AB181" s="415"/>
      <c r="AC181" s="415"/>
      <c r="AD181" s="415"/>
      <c r="AE181" s="415"/>
      <c r="AF181" s="415"/>
      <c r="AG181" s="415"/>
      <c r="AH181" s="415"/>
      <c r="AI181" s="415"/>
    </row>
    <row r="182" spans="3:35">
      <c r="C182" s="415"/>
      <c r="D182" s="415"/>
      <c r="E182" s="415"/>
      <c r="F182" s="415"/>
      <c r="G182" s="415"/>
      <c r="H182" s="415"/>
      <c r="I182" s="415"/>
      <c r="J182" s="415"/>
      <c r="K182" s="415"/>
      <c r="L182" s="415"/>
      <c r="M182" s="415"/>
      <c r="N182" s="415"/>
      <c r="T182" s="415"/>
      <c r="U182" s="415"/>
      <c r="V182" s="415"/>
      <c r="W182" s="415"/>
      <c r="X182" s="415"/>
      <c r="Y182" s="415"/>
      <c r="Z182" s="415"/>
      <c r="AA182" s="415"/>
      <c r="AB182" s="415"/>
      <c r="AC182" s="415"/>
      <c r="AD182" s="415"/>
      <c r="AE182" s="415"/>
      <c r="AF182" s="415"/>
      <c r="AG182" s="415"/>
      <c r="AH182" s="415"/>
      <c r="AI182" s="415"/>
    </row>
    <row r="183" spans="3:35">
      <c r="C183" s="415"/>
      <c r="D183" s="415"/>
      <c r="E183" s="415"/>
      <c r="F183" s="415"/>
      <c r="G183" s="415"/>
      <c r="H183" s="415"/>
      <c r="I183" s="415"/>
      <c r="J183" s="415"/>
      <c r="K183" s="415"/>
      <c r="L183" s="415"/>
      <c r="M183" s="415"/>
      <c r="N183" s="415"/>
      <c r="T183" s="415"/>
      <c r="U183" s="415"/>
      <c r="V183" s="415"/>
      <c r="W183" s="415"/>
      <c r="X183" s="415"/>
      <c r="Y183" s="415"/>
      <c r="Z183" s="415"/>
      <c r="AA183" s="415"/>
      <c r="AB183" s="415"/>
      <c r="AC183" s="415"/>
      <c r="AD183" s="415"/>
      <c r="AE183" s="415"/>
      <c r="AF183" s="415"/>
      <c r="AG183" s="415"/>
      <c r="AH183" s="415"/>
      <c r="AI183" s="415"/>
    </row>
    <row r="184" spans="3:35">
      <c r="C184" s="415"/>
      <c r="D184" s="415"/>
      <c r="E184" s="415"/>
      <c r="F184" s="415"/>
      <c r="G184" s="415"/>
      <c r="H184" s="415"/>
      <c r="I184" s="415"/>
      <c r="J184" s="415"/>
      <c r="K184" s="415"/>
      <c r="L184" s="415"/>
      <c r="M184" s="415"/>
      <c r="N184" s="415"/>
      <c r="T184" s="415"/>
      <c r="U184" s="415"/>
      <c r="V184" s="415"/>
      <c r="W184" s="415"/>
      <c r="X184" s="415"/>
      <c r="Y184" s="415"/>
      <c r="Z184" s="415"/>
      <c r="AA184" s="415"/>
      <c r="AB184" s="415"/>
      <c r="AC184" s="415"/>
      <c r="AD184" s="415"/>
      <c r="AE184" s="415"/>
      <c r="AF184" s="415"/>
      <c r="AG184" s="415"/>
      <c r="AH184" s="415"/>
      <c r="AI184" s="415"/>
    </row>
  </sheetData>
  <sortState xmlns:xlrd2="http://schemas.microsoft.com/office/spreadsheetml/2017/richdata2" columnSort="1" ref="T83:AI113">
    <sortCondition descending="1" ref="T83:AI83"/>
  </sortState>
  <pageMargins left="0.7" right="0.7" top="0.75" bottom="0.75" header="0.3" footer="0.3"/>
  <pageSetup paperSize="9" orientation="portrait"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tabColor theme="0" tint="-4.9989318521683403E-2"/>
  </sheetPr>
  <dimension ref="A1:AM100"/>
  <sheetViews>
    <sheetView showGridLines="0" zoomScale="85" zoomScaleNormal="85" workbookViewId="0">
      <selection activeCell="B62" sqref="B62"/>
    </sheetView>
  </sheetViews>
  <sheetFormatPr baseColWidth="10" defaultColWidth="11.42578125" defaultRowHeight="14.25"/>
  <cols>
    <col min="1" max="1" width="4.28515625" style="19" customWidth="1"/>
    <col min="2" max="2" width="44.85546875" style="19" bestFit="1" customWidth="1"/>
    <col min="3" max="4" width="5.5703125" style="19" hidden="1" customWidth="1"/>
    <col min="5" max="7" width="8.85546875" style="19" customWidth="1"/>
    <col min="8" max="13" width="9.7109375" style="19" customWidth="1"/>
    <col min="14" max="27" width="11" style="19" customWidth="1"/>
    <col min="28" max="34" width="13.7109375" style="19" bestFit="1" customWidth="1"/>
    <col min="35" max="35" width="9.42578125" style="19" bestFit="1" customWidth="1"/>
    <col min="36" max="40" width="13.7109375" style="19" bestFit="1" customWidth="1"/>
    <col min="41" max="16384" width="11.42578125" style="19"/>
  </cols>
  <sheetData>
    <row r="1" spans="1:34" ht="18.75" customHeight="1"/>
    <row r="2" spans="1:34" ht="18.75" customHeight="1">
      <c r="A2" s="20" t="s">
        <v>627</v>
      </c>
      <c r="B2" s="21"/>
      <c r="C2" s="21"/>
      <c r="D2" s="21"/>
      <c r="E2" s="21"/>
      <c r="F2" s="21"/>
      <c r="G2" s="21"/>
      <c r="H2" s="21"/>
      <c r="I2" s="21"/>
      <c r="J2" s="21"/>
      <c r="K2" s="21"/>
      <c r="L2" s="21"/>
      <c r="M2" s="21"/>
      <c r="N2" s="22"/>
      <c r="O2" s="22"/>
    </row>
    <row r="3" spans="1:34" ht="18.75" customHeight="1">
      <c r="A3" s="20"/>
      <c r="B3" s="21"/>
      <c r="C3" s="21"/>
      <c r="D3" s="21"/>
      <c r="E3" s="21"/>
      <c r="F3" s="21"/>
      <c r="G3" s="21"/>
      <c r="H3" s="21"/>
      <c r="I3" s="21"/>
      <c r="J3" s="21"/>
      <c r="K3" s="21"/>
      <c r="L3" s="21"/>
      <c r="M3" s="21"/>
      <c r="N3" s="22"/>
      <c r="O3" s="22"/>
    </row>
    <row r="4" spans="1:34" ht="14.25" customHeight="1">
      <c r="A4" s="20"/>
      <c r="B4" s="21"/>
      <c r="C4" s="21"/>
      <c r="D4" s="21"/>
      <c r="E4" s="21"/>
      <c r="F4" s="21"/>
      <c r="G4" s="21"/>
      <c r="H4" s="21"/>
      <c r="I4" s="21"/>
      <c r="J4" s="21"/>
      <c r="K4" s="21"/>
      <c r="L4" s="21"/>
      <c r="M4" s="21"/>
      <c r="Q4" s="22"/>
      <c r="R4" s="21"/>
    </row>
    <row r="5" spans="1:34" ht="14.25" customHeight="1">
      <c r="A5" s="20"/>
      <c r="B5" s="94" t="s">
        <v>74</v>
      </c>
      <c r="C5" s="148" t="s">
        <v>823</v>
      </c>
      <c r="D5" s="148" t="s">
        <v>824</v>
      </c>
      <c r="E5" s="148" t="s">
        <v>825</v>
      </c>
      <c r="F5" s="149" t="s">
        <v>822</v>
      </c>
      <c r="G5" s="149" t="s">
        <v>670</v>
      </c>
      <c r="H5" s="149" t="s">
        <v>671</v>
      </c>
      <c r="I5" s="149" t="s">
        <v>672</v>
      </c>
      <c r="J5" s="149" t="s">
        <v>666</v>
      </c>
      <c r="K5" s="149" t="s">
        <v>669</v>
      </c>
      <c r="L5" s="149" t="s">
        <v>668</v>
      </c>
      <c r="M5" s="149" t="s">
        <v>667</v>
      </c>
      <c r="N5" s="149" t="s">
        <v>605</v>
      </c>
      <c r="O5" s="149" t="s">
        <v>606</v>
      </c>
      <c r="P5" s="149" t="s">
        <v>607</v>
      </c>
      <c r="Q5" s="149" t="s">
        <v>608</v>
      </c>
      <c r="R5" s="149" t="s">
        <v>609</v>
      </c>
      <c r="S5" s="149" t="s">
        <v>610</v>
      </c>
      <c r="T5" s="149" t="s">
        <v>611</v>
      </c>
      <c r="U5" s="149" t="s">
        <v>612</v>
      </c>
      <c r="V5" s="149" t="s">
        <v>613</v>
      </c>
      <c r="W5" s="149" t="s">
        <v>614</v>
      </c>
      <c r="X5" s="149" t="s">
        <v>615</v>
      </c>
      <c r="Y5" s="149" t="s">
        <v>616</v>
      </c>
      <c r="Z5" s="149" t="s">
        <v>617</v>
      </c>
      <c r="AA5" s="149" t="s">
        <v>618</v>
      </c>
      <c r="AB5" s="149" t="s">
        <v>619</v>
      </c>
      <c r="AC5" s="149" t="s">
        <v>620</v>
      </c>
      <c r="AD5" s="149" t="s">
        <v>621</v>
      </c>
      <c r="AE5" s="149" t="s">
        <v>622</v>
      </c>
      <c r="AF5" s="149" t="s">
        <v>623</v>
      </c>
      <c r="AG5" s="149" t="s">
        <v>624</v>
      </c>
      <c r="AH5" s="149" t="s">
        <v>625</v>
      </c>
    </row>
    <row r="6" spans="1:34" ht="14.25" customHeight="1">
      <c r="B6" s="124" t="s">
        <v>24</v>
      </c>
      <c r="C6" s="150"/>
      <c r="D6" s="150"/>
      <c r="E6" s="150">
        <v>340.65473609999998</v>
      </c>
      <c r="F6" s="125">
        <v>326.87471619000002</v>
      </c>
      <c r="G6" s="125">
        <v>315.43062936000001</v>
      </c>
      <c r="H6" s="125">
        <v>304.42660251999996</v>
      </c>
      <c r="I6" s="125">
        <v>296.869035</v>
      </c>
      <c r="J6" s="125">
        <v>294.97962173999997</v>
      </c>
      <c r="K6" s="125">
        <v>282.87564939999999</v>
      </c>
      <c r="L6" s="125">
        <v>285.75890473999993</v>
      </c>
      <c r="M6" s="125">
        <v>297.39006264</v>
      </c>
      <c r="N6" s="125">
        <v>287.29602041999993</v>
      </c>
      <c r="O6" s="125">
        <v>280.548</v>
      </c>
      <c r="P6" s="125">
        <v>278.55900000000003</v>
      </c>
      <c r="Q6" s="125">
        <v>283.28100000000001</v>
      </c>
      <c r="R6" s="125">
        <v>284.42399999999998</v>
      </c>
      <c r="S6" s="125">
        <v>285.52100000000002</v>
      </c>
      <c r="T6" s="125">
        <v>269.351</v>
      </c>
      <c r="U6" s="125">
        <v>254.596</v>
      </c>
      <c r="V6" s="125">
        <v>274.572</v>
      </c>
      <c r="W6" s="125">
        <v>278.03300000000002</v>
      </c>
      <c r="X6" s="125">
        <v>266.14800000000002</v>
      </c>
      <c r="Y6" s="125">
        <v>266.42399999999998</v>
      </c>
      <c r="Z6" s="125">
        <v>290.89600000000002</v>
      </c>
      <c r="AA6" s="125">
        <v>285.54899999999998</v>
      </c>
      <c r="AB6" s="125">
        <v>259.94200000000001</v>
      </c>
      <c r="AC6" s="125">
        <v>246.90799999999999</v>
      </c>
      <c r="AD6" s="125">
        <v>257.77</v>
      </c>
      <c r="AE6" s="125">
        <v>307.82100000000003</v>
      </c>
      <c r="AF6" s="125">
        <v>233.197</v>
      </c>
      <c r="AG6" s="125">
        <v>236.55</v>
      </c>
      <c r="AH6" s="125">
        <v>232.47900000000001</v>
      </c>
    </row>
    <row r="7" spans="1:34" ht="14.25" customHeight="1">
      <c r="B7" s="124" t="s">
        <v>458</v>
      </c>
      <c r="C7" s="150"/>
      <c r="D7" s="150"/>
      <c r="E7" s="150">
        <v>29.381499269999999</v>
      </c>
      <c r="F7" s="125">
        <v>34.93807743</v>
      </c>
      <c r="G7" s="125">
        <v>37.497087400000005</v>
      </c>
      <c r="H7" s="125">
        <v>29.630794240000004</v>
      </c>
      <c r="I7" s="125">
        <v>29.449424090000008</v>
      </c>
      <c r="J7" s="125">
        <v>34.046527000000012</v>
      </c>
      <c r="K7" s="125">
        <v>24.630368140000002</v>
      </c>
      <c r="L7" s="125">
        <v>30.42188406</v>
      </c>
      <c r="M7" s="125">
        <v>36.490387210000002</v>
      </c>
      <c r="N7" s="125">
        <v>30.888339289999998</v>
      </c>
      <c r="O7" s="125">
        <v>30.260999999999999</v>
      </c>
      <c r="P7" s="125">
        <v>31.02</v>
      </c>
      <c r="Q7" s="125">
        <v>30.262</v>
      </c>
      <c r="R7" s="125">
        <v>30.808</v>
      </c>
      <c r="S7" s="125">
        <v>32.718000000000004</v>
      </c>
      <c r="T7" s="125">
        <v>32.697000000000003</v>
      </c>
      <c r="U7" s="125">
        <v>31.771000000000001</v>
      </c>
      <c r="V7" s="125">
        <v>34.5</v>
      </c>
      <c r="W7" s="125">
        <v>32.222999999999999</v>
      </c>
      <c r="X7" s="125">
        <v>31.32</v>
      </c>
      <c r="Y7" s="125">
        <v>31.853999999999999</v>
      </c>
      <c r="Z7" s="125">
        <v>35.542999999999999</v>
      </c>
      <c r="AA7" s="125">
        <v>23.056999999999999</v>
      </c>
      <c r="AB7" s="125">
        <v>24.363</v>
      </c>
      <c r="AC7" s="125">
        <v>31.885999999999999</v>
      </c>
      <c r="AD7" s="125">
        <v>23.184999999999999</v>
      </c>
      <c r="AE7" s="125">
        <v>22.039000000000001</v>
      </c>
      <c r="AF7" s="125">
        <v>20.413</v>
      </c>
      <c r="AG7" s="125">
        <v>20.779</v>
      </c>
      <c r="AH7" s="125">
        <v>20.515000000000001</v>
      </c>
    </row>
    <row r="8" spans="1:34">
      <c r="B8" s="124" t="s">
        <v>459</v>
      </c>
      <c r="C8" s="150"/>
      <c r="D8" s="150"/>
      <c r="E8" s="150">
        <v>105.52534089000001</v>
      </c>
      <c r="F8" s="125">
        <v>99.958444510000007</v>
      </c>
      <c r="G8" s="125">
        <v>96.632495300000016</v>
      </c>
      <c r="H8" s="125">
        <v>90.088726269999995</v>
      </c>
      <c r="I8" s="125">
        <v>87.472447199999991</v>
      </c>
      <c r="J8" s="125">
        <v>88.787455530000003</v>
      </c>
      <c r="K8" s="125">
        <v>83.796795450000005</v>
      </c>
      <c r="L8" s="125">
        <v>81.807268579999999</v>
      </c>
      <c r="M8" s="125">
        <v>79.893570569999994</v>
      </c>
      <c r="N8" s="125">
        <v>82.230735119999991</v>
      </c>
      <c r="O8" s="125">
        <v>86.424000000000007</v>
      </c>
      <c r="P8" s="125">
        <v>76.673000000000002</v>
      </c>
      <c r="Q8" s="125">
        <v>77.334000000000003</v>
      </c>
      <c r="R8" s="125">
        <v>77.869</v>
      </c>
      <c r="S8" s="125">
        <v>72.757999999999996</v>
      </c>
      <c r="T8" s="125">
        <v>79.5</v>
      </c>
      <c r="U8" s="125">
        <v>79.55</v>
      </c>
      <c r="V8" s="125">
        <v>71.052000000000007</v>
      </c>
      <c r="W8" s="125">
        <v>69.369</v>
      </c>
      <c r="X8" s="125">
        <v>71.795000000000002</v>
      </c>
      <c r="Y8" s="125">
        <v>73.775999999999996</v>
      </c>
      <c r="Z8" s="125">
        <v>70.983999999999995</v>
      </c>
      <c r="AA8" s="125">
        <v>67.120999999999995</v>
      </c>
      <c r="AB8" s="125">
        <v>62.972999999999999</v>
      </c>
      <c r="AC8" s="125">
        <v>67.951999999999998</v>
      </c>
      <c r="AD8" s="125">
        <v>66.221999999999994</v>
      </c>
      <c r="AE8" s="125">
        <v>82.236000000000004</v>
      </c>
      <c r="AF8" s="125">
        <v>65.899000000000001</v>
      </c>
      <c r="AG8" s="125">
        <v>66.396000000000001</v>
      </c>
      <c r="AH8" s="125">
        <v>64.078000000000003</v>
      </c>
    </row>
    <row r="9" spans="1:34" ht="14.25" customHeight="1">
      <c r="B9" s="124" t="s">
        <v>460</v>
      </c>
      <c r="C9" s="150"/>
      <c r="D9" s="150"/>
      <c r="E9" s="150">
        <v>30.293208100000001</v>
      </c>
      <c r="F9" s="125">
        <v>22.459997140000002</v>
      </c>
      <c r="G9" s="125">
        <v>23.046043410000003</v>
      </c>
      <c r="H9" s="125">
        <v>20.70943171</v>
      </c>
      <c r="I9" s="125">
        <v>27.482127869999996</v>
      </c>
      <c r="J9" s="125">
        <v>25.278892420000002</v>
      </c>
      <c r="K9" s="125">
        <v>23.016028890000001</v>
      </c>
      <c r="L9" s="125">
        <v>17.342761679999999</v>
      </c>
      <c r="M9" s="125">
        <v>25.597978139999999</v>
      </c>
      <c r="N9" s="125">
        <v>21.986387160000003</v>
      </c>
      <c r="O9" s="125">
        <v>26.600999999999999</v>
      </c>
      <c r="P9" s="125">
        <v>15.647</v>
      </c>
      <c r="Q9" s="125">
        <v>20.954000000000001</v>
      </c>
      <c r="R9" s="125">
        <v>22.841999999999999</v>
      </c>
      <c r="S9" s="125">
        <v>26.486000000000001</v>
      </c>
      <c r="T9" s="125">
        <v>15.260999999999999</v>
      </c>
      <c r="U9" s="125">
        <v>18.303000000000001</v>
      </c>
      <c r="V9" s="125">
        <v>17.241</v>
      </c>
      <c r="W9" s="125">
        <v>17.93</v>
      </c>
      <c r="X9" s="125">
        <v>16.869</v>
      </c>
      <c r="Y9" s="125">
        <v>28.622</v>
      </c>
      <c r="Z9" s="125">
        <v>21.004000000000001</v>
      </c>
      <c r="AA9" s="125">
        <v>11.717000000000001</v>
      </c>
      <c r="AB9" s="125">
        <v>33.584000000000003</v>
      </c>
      <c r="AC9" s="125">
        <v>32.814</v>
      </c>
      <c r="AD9" s="125">
        <v>24.122</v>
      </c>
      <c r="AE9" s="125">
        <v>27.675000000000001</v>
      </c>
      <c r="AF9" s="125">
        <v>24.251999999999999</v>
      </c>
      <c r="AG9" s="125">
        <v>32.03</v>
      </c>
      <c r="AH9" s="125">
        <v>25.291</v>
      </c>
    </row>
    <row r="10" spans="1:34" ht="14.25" customHeight="1">
      <c r="B10" s="124" t="s">
        <v>461</v>
      </c>
      <c r="C10" s="150"/>
      <c r="D10" s="150"/>
      <c r="E10" s="150">
        <v>18.129014050000002</v>
      </c>
      <c r="F10" s="125">
        <v>19.639441440000002</v>
      </c>
      <c r="G10" s="125">
        <v>18.499141819999998</v>
      </c>
      <c r="H10" s="125">
        <v>15.718877540000001</v>
      </c>
      <c r="I10" s="125">
        <v>18.692829169999996</v>
      </c>
      <c r="J10" s="125">
        <v>21.574497169999997</v>
      </c>
      <c r="K10" s="125">
        <v>18.16080917</v>
      </c>
      <c r="L10" s="125">
        <v>15.212326920000001</v>
      </c>
      <c r="M10" s="125">
        <v>15.982068300000002</v>
      </c>
      <c r="N10" s="125">
        <v>19.502779889999999</v>
      </c>
      <c r="O10" s="125">
        <v>20.186</v>
      </c>
      <c r="P10" s="125">
        <v>13.199</v>
      </c>
      <c r="Q10" s="125">
        <v>14.497999999999999</v>
      </c>
      <c r="R10" s="125">
        <v>14.891</v>
      </c>
      <c r="S10" s="125">
        <v>14.438000000000001</v>
      </c>
      <c r="T10" s="125">
        <v>13.478</v>
      </c>
      <c r="U10" s="125">
        <v>11.558999999999999</v>
      </c>
      <c r="V10" s="125">
        <v>15.132</v>
      </c>
      <c r="W10" s="125">
        <v>13.420999999999999</v>
      </c>
      <c r="X10" s="125">
        <v>12.074</v>
      </c>
      <c r="Y10" s="125">
        <v>15.244999999999999</v>
      </c>
      <c r="Z10" s="125">
        <v>7.8109999999999999</v>
      </c>
      <c r="AA10" s="125">
        <v>38.168999999999997</v>
      </c>
      <c r="AB10" s="125">
        <v>18.231000000000002</v>
      </c>
      <c r="AC10" s="125">
        <v>23.558</v>
      </c>
      <c r="AD10" s="125">
        <v>21.684999999999999</v>
      </c>
      <c r="AE10" s="125">
        <v>28.116</v>
      </c>
      <c r="AF10" s="125">
        <v>19.707999999999998</v>
      </c>
      <c r="AG10" s="125">
        <v>23.943999999999999</v>
      </c>
      <c r="AH10" s="125">
        <v>24.425999999999998</v>
      </c>
    </row>
    <row r="11" spans="1:34" ht="14.25" customHeight="1">
      <c r="B11" s="124" t="s">
        <v>834</v>
      </c>
      <c r="C11" s="150"/>
      <c r="D11" s="150"/>
      <c r="E11" s="150">
        <v>1.508</v>
      </c>
      <c r="F11" s="125">
        <v>25.926955100000004</v>
      </c>
      <c r="G11" s="125">
        <v>4.1150819199999997</v>
      </c>
      <c r="H11" s="125">
        <v>0</v>
      </c>
      <c r="I11" s="125">
        <v>0</v>
      </c>
      <c r="J11" s="125">
        <v>0</v>
      </c>
      <c r="K11" s="125">
        <v>0</v>
      </c>
      <c r="L11" s="125">
        <v>0</v>
      </c>
      <c r="M11" s="125">
        <v>0</v>
      </c>
      <c r="N11" s="125">
        <v>0</v>
      </c>
      <c r="O11" s="125">
        <v>0</v>
      </c>
      <c r="P11" s="125">
        <v>0</v>
      </c>
      <c r="Q11" s="125">
        <v>0</v>
      </c>
      <c r="R11" s="125">
        <v>0</v>
      </c>
      <c r="S11" s="125">
        <v>0</v>
      </c>
      <c r="T11" s="125">
        <v>0</v>
      </c>
      <c r="U11" s="125">
        <v>0</v>
      </c>
      <c r="V11" s="125">
        <v>0</v>
      </c>
      <c r="W11" s="125">
        <v>0</v>
      </c>
      <c r="X11" s="125">
        <v>0</v>
      </c>
      <c r="Y11" s="125">
        <v>0</v>
      </c>
      <c r="Z11" s="125">
        <v>0</v>
      </c>
      <c r="AA11" s="125">
        <v>0</v>
      </c>
      <c r="AB11" s="125">
        <v>0</v>
      </c>
      <c r="AC11" s="125">
        <v>0</v>
      </c>
      <c r="AD11" s="125"/>
      <c r="AE11" s="125"/>
      <c r="AF11" s="125"/>
      <c r="AG11" s="125"/>
      <c r="AH11" s="125"/>
    </row>
    <row r="12" spans="1:34" ht="14.25" customHeight="1">
      <c r="B12" s="126" t="s">
        <v>462</v>
      </c>
      <c r="C12" s="151"/>
      <c r="D12" s="151"/>
      <c r="E12" s="151">
        <v>110.57682119</v>
      </c>
      <c r="F12" s="127">
        <v>69.092657139999986</v>
      </c>
      <c r="G12" s="127">
        <v>98.94260417000001</v>
      </c>
      <c r="H12" s="127">
        <v>72.263149400000017</v>
      </c>
      <c r="I12" s="127">
        <f>73.4997318+0.966965</f>
        <v>74.466696800000008</v>
      </c>
      <c r="J12" s="127">
        <v>64.654092720000008</v>
      </c>
      <c r="K12" s="127">
        <v>84.746796110000005</v>
      </c>
      <c r="L12" s="127">
        <v>65.184352040000007</v>
      </c>
      <c r="M12" s="127">
        <v>64.547478610000013</v>
      </c>
      <c r="N12" s="127">
        <v>61.915344510000004</v>
      </c>
      <c r="O12" s="127">
        <v>86.843000000000004</v>
      </c>
      <c r="P12" s="127">
        <v>58.097000000000008</v>
      </c>
      <c r="Q12" s="127">
        <v>65.242000000000004</v>
      </c>
      <c r="R12" s="127">
        <v>54.038000000000004</v>
      </c>
      <c r="S12" s="127">
        <v>71.625999999999991</v>
      </c>
      <c r="T12" s="127">
        <v>55.036000000000001</v>
      </c>
      <c r="U12" s="127">
        <v>51.117000000000004</v>
      </c>
      <c r="V12" s="127">
        <v>74.055999999999997</v>
      </c>
      <c r="W12" s="127">
        <v>78.713000000000008</v>
      </c>
      <c r="X12" s="127">
        <v>59.246000000000002</v>
      </c>
      <c r="Y12" s="127">
        <v>73.411000000000001</v>
      </c>
      <c r="Z12" s="127">
        <v>67.488</v>
      </c>
      <c r="AA12" s="127">
        <v>79.843999999999994</v>
      </c>
      <c r="AB12" s="127">
        <v>58.379000000000005</v>
      </c>
      <c r="AC12" s="127">
        <v>65.26700000000001</v>
      </c>
      <c r="AD12" s="127">
        <v>56.5</v>
      </c>
      <c r="AE12" s="127">
        <v>88.593000000000004</v>
      </c>
      <c r="AF12" s="127">
        <v>64.286000000000001</v>
      </c>
      <c r="AG12" s="127">
        <v>99.075000000000003</v>
      </c>
      <c r="AH12" s="127">
        <v>68.338999999999999</v>
      </c>
    </row>
    <row r="13" spans="1:34" ht="14.25" customHeight="1">
      <c r="B13" s="122" t="s">
        <v>127</v>
      </c>
      <c r="C13" s="152">
        <f t="shared" ref="C13:AH13" si="0">SUM(C6:C12)</f>
        <v>0</v>
      </c>
      <c r="D13" s="152">
        <f t="shared" si="0"/>
        <v>0</v>
      </c>
      <c r="E13" s="152">
        <f t="shared" si="0"/>
        <v>636.06861960000003</v>
      </c>
      <c r="F13" s="128">
        <f t="shared" si="0"/>
        <v>598.89028895000001</v>
      </c>
      <c r="G13" s="128">
        <f t="shared" si="0"/>
        <v>594.16308337999999</v>
      </c>
      <c r="H13" s="128">
        <f t="shared" si="0"/>
        <v>532.83758167999997</v>
      </c>
      <c r="I13" s="128">
        <f t="shared" si="0"/>
        <v>534.43256012999996</v>
      </c>
      <c r="J13" s="128">
        <f t="shared" si="0"/>
        <v>529.32108657999993</v>
      </c>
      <c r="K13" s="128">
        <f t="shared" si="0"/>
        <v>517.22644716000002</v>
      </c>
      <c r="L13" s="128">
        <f t="shared" si="0"/>
        <v>495.72749802000004</v>
      </c>
      <c r="M13" s="128">
        <f t="shared" si="0"/>
        <v>519.90154546999997</v>
      </c>
      <c r="N13" s="128">
        <f t="shared" si="0"/>
        <v>503.81960638999993</v>
      </c>
      <c r="O13" s="128">
        <f t="shared" si="0"/>
        <v>530.86300000000006</v>
      </c>
      <c r="P13" s="128">
        <f t="shared" si="0"/>
        <v>473.19500000000005</v>
      </c>
      <c r="Q13" s="128">
        <f t="shared" si="0"/>
        <v>491.57100000000003</v>
      </c>
      <c r="R13" s="128">
        <f t="shared" si="0"/>
        <v>484.87200000000001</v>
      </c>
      <c r="S13" s="128">
        <f t="shared" si="0"/>
        <v>503.54699999999997</v>
      </c>
      <c r="T13" s="128">
        <f t="shared" si="0"/>
        <v>465.32300000000004</v>
      </c>
      <c r="U13" s="128">
        <f t="shared" si="0"/>
        <v>446.89600000000007</v>
      </c>
      <c r="V13" s="128">
        <f t="shared" si="0"/>
        <v>486.553</v>
      </c>
      <c r="W13" s="128">
        <f t="shared" si="0"/>
        <v>489.68900000000002</v>
      </c>
      <c r="X13" s="128">
        <f t="shared" si="0"/>
        <v>457.45200000000006</v>
      </c>
      <c r="Y13" s="128">
        <f t="shared" si="0"/>
        <v>489.33199999999999</v>
      </c>
      <c r="Z13" s="128">
        <f t="shared" si="0"/>
        <v>493.726</v>
      </c>
      <c r="AA13" s="128">
        <f t="shared" si="0"/>
        <v>505.45699999999994</v>
      </c>
      <c r="AB13" s="128">
        <f t="shared" si="0"/>
        <v>457.47200000000004</v>
      </c>
      <c r="AC13" s="128">
        <f t="shared" si="0"/>
        <v>468.38499999999999</v>
      </c>
      <c r="AD13" s="128">
        <f t="shared" si="0"/>
        <v>449.48399999999998</v>
      </c>
      <c r="AE13" s="128">
        <f t="shared" si="0"/>
        <v>556.48</v>
      </c>
      <c r="AF13" s="128">
        <f t="shared" si="0"/>
        <v>427.75500000000005</v>
      </c>
      <c r="AG13" s="128">
        <f t="shared" si="0"/>
        <v>478.774</v>
      </c>
      <c r="AH13" s="128">
        <f t="shared" si="0"/>
        <v>435.12799999999999</v>
      </c>
    </row>
    <row r="14" spans="1:34" ht="14.25" customHeight="1">
      <c r="B14" s="124"/>
      <c r="N14" s="125"/>
      <c r="O14" s="125"/>
      <c r="P14" s="125"/>
      <c r="Q14" s="125"/>
      <c r="R14" s="125"/>
      <c r="S14" s="125"/>
      <c r="T14" s="125"/>
      <c r="U14" s="125"/>
      <c r="V14" s="125"/>
      <c r="W14" s="125"/>
      <c r="X14" s="125"/>
      <c r="Y14" s="125"/>
      <c r="Z14" s="125"/>
      <c r="AA14" s="125"/>
      <c r="AB14" s="125"/>
      <c r="AC14" s="125"/>
      <c r="AD14" s="125"/>
      <c r="AE14" s="125"/>
      <c r="AF14" s="125"/>
      <c r="AG14" s="125"/>
      <c r="AH14" s="125"/>
    </row>
    <row r="15" spans="1:34" ht="14.25" customHeight="1">
      <c r="B15" s="112"/>
      <c r="C15" s="121"/>
      <c r="D15" s="121"/>
      <c r="E15" s="121"/>
      <c r="F15" s="121"/>
      <c r="G15" s="121"/>
      <c r="H15" s="121"/>
      <c r="I15" s="121"/>
      <c r="J15" s="121"/>
      <c r="K15" s="121"/>
      <c r="L15" s="121"/>
      <c r="M15" s="121"/>
      <c r="N15" s="121"/>
      <c r="O15" s="121"/>
      <c r="P15" s="121"/>
    </row>
    <row r="19" spans="1:34" ht="15">
      <c r="A19" s="20" t="s">
        <v>628</v>
      </c>
    </row>
    <row r="21" spans="1:34">
      <c r="B21" s="23"/>
      <c r="Q21" s="22"/>
      <c r="R21" s="87"/>
    </row>
    <row r="22" spans="1:34">
      <c r="B22" s="94" t="s">
        <v>205</v>
      </c>
      <c r="C22" s="148" t="s">
        <v>823</v>
      </c>
      <c r="D22" s="148" t="s">
        <v>824</v>
      </c>
      <c r="E22" s="148" t="s">
        <v>825</v>
      </c>
      <c r="F22" s="149" t="s">
        <v>822</v>
      </c>
      <c r="G22" s="149" t="s">
        <v>670</v>
      </c>
      <c r="H22" s="149" t="s">
        <v>671</v>
      </c>
      <c r="I22" s="149" t="s">
        <v>672</v>
      </c>
      <c r="J22" s="149" t="s">
        <v>666</v>
      </c>
      <c r="K22" s="149" t="s">
        <v>669</v>
      </c>
      <c r="L22" s="149" t="s">
        <v>668</v>
      </c>
      <c r="M22" s="149" t="s">
        <v>667</v>
      </c>
      <c r="N22" s="149" t="s">
        <v>605</v>
      </c>
      <c r="O22" s="149" t="s">
        <v>606</v>
      </c>
      <c r="P22" s="149" t="s">
        <v>607</v>
      </c>
      <c r="Q22" s="149" t="s">
        <v>608</v>
      </c>
      <c r="R22" s="149" t="s">
        <v>609</v>
      </c>
      <c r="S22" s="149" t="s">
        <v>610</v>
      </c>
      <c r="T22" s="149" t="s">
        <v>611</v>
      </c>
      <c r="U22" s="149" t="s">
        <v>612</v>
      </c>
      <c r="V22" s="149" t="s">
        <v>613</v>
      </c>
      <c r="W22" s="149" t="s">
        <v>614</v>
      </c>
      <c r="X22" s="149" t="s">
        <v>615</v>
      </c>
      <c r="Y22" s="149" t="s">
        <v>616</v>
      </c>
      <c r="Z22" s="149" t="s">
        <v>617</v>
      </c>
      <c r="AA22" s="149" t="s">
        <v>618</v>
      </c>
      <c r="AB22" s="149" t="s">
        <v>619</v>
      </c>
      <c r="AC22" s="149" t="s">
        <v>620</v>
      </c>
      <c r="AD22" s="149" t="s">
        <v>621</v>
      </c>
      <c r="AE22" s="149" t="s">
        <v>622</v>
      </c>
      <c r="AF22" s="149" t="s">
        <v>623</v>
      </c>
      <c r="AG22" s="149" t="s">
        <v>624</v>
      </c>
      <c r="AH22" s="149" t="s">
        <v>625</v>
      </c>
    </row>
    <row r="23" spans="1:34">
      <c r="B23" s="124" t="s">
        <v>24</v>
      </c>
      <c r="C23" s="150"/>
      <c r="D23" s="150"/>
      <c r="E23" s="150">
        <v>220.45183174000005</v>
      </c>
      <c r="F23" s="125">
        <v>217.27683460999998</v>
      </c>
      <c r="G23" s="125">
        <v>219.86774331000004</v>
      </c>
      <c r="H23" s="125">
        <v>207.99872905999999</v>
      </c>
      <c r="I23" s="125">
        <v>200.63720428000008</v>
      </c>
      <c r="J23" s="125">
        <v>199.84832144999999</v>
      </c>
      <c r="K23" s="125">
        <v>198.36521462999997</v>
      </c>
      <c r="L23" s="125">
        <v>191.45118721999992</v>
      </c>
      <c r="M23" s="125">
        <v>184.72073889000004</v>
      </c>
      <c r="N23" s="125">
        <v>183.38963967000001</v>
      </c>
      <c r="O23" s="125">
        <v>175.27500000000001</v>
      </c>
      <c r="P23" s="125">
        <v>178.191</v>
      </c>
      <c r="Q23" s="125">
        <v>174.03</v>
      </c>
      <c r="R23" s="125">
        <v>178.34100000000001</v>
      </c>
      <c r="S23" s="125">
        <v>173.298</v>
      </c>
      <c r="T23" s="125">
        <v>166.66800000000001</v>
      </c>
      <c r="U23" s="125">
        <v>165.88200000000001</v>
      </c>
      <c r="V23" s="125">
        <v>172.386</v>
      </c>
      <c r="W23" s="125">
        <v>169.512</v>
      </c>
      <c r="X23" s="125">
        <v>171.42599999999999</v>
      </c>
      <c r="Y23" s="125">
        <v>173.92400000000001</v>
      </c>
      <c r="Z23" s="125">
        <v>184.37</v>
      </c>
      <c r="AA23" s="125">
        <v>175.964</v>
      </c>
      <c r="AB23" s="125">
        <v>168.851</v>
      </c>
      <c r="AC23" s="125">
        <v>162.48699999999999</v>
      </c>
      <c r="AD23" s="125">
        <v>166.608</v>
      </c>
      <c r="AE23" s="125">
        <v>224.37200000000001</v>
      </c>
      <c r="AF23" s="125">
        <v>167.26900000000001</v>
      </c>
      <c r="AG23" s="125">
        <v>176.596</v>
      </c>
      <c r="AH23" s="125">
        <v>143.43299999999999</v>
      </c>
    </row>
    <row r="24" spans="1:34">
      <c r="B24" s="124" t="s">
        <v>458</v>
      </c>
      <c r="C24" s="150"/>
      <c r="D24" s="150"/>
      <c r="E24" s="150">
        <v>24.458872940000003</v>
      </c>
      <c r="F24" s="125">
        <v>24.973397239999997</v>
      </c>
      <c r="G24" s="125">
        <v>22.547902320000002</v>
      </c>
      <c r="H24" s="125">
        <v>23.496734000000004</v>
      </c>
      <c r="I24" s="125">
        <v>23.326151050000004</v>
      </c>
      <c r="J24" s="125">
        <v>22.624317370000004</v>
      </c>
      <c r="K24" s="125">
        <v>22.013815730000001</v>
      </c>
      <c r="L24" s="125">
        <v>22.153504980000001</v>
      </c>
      <c r="M24" s="125">
        <v>21.875542500000002</v>
      </c>
      <c r="N24" s="125">
        <v>22.25966953</v>
      </c>
      <c r="O24" s="125">
        <v>24.036999999999999</v>
      </c>
      <c r="P24" s="125">
        <v>23.408999999999999</v>
      </c>
      <c r="Q24" s="125">
        <v>23.042999999999999</v>
      </c>
      <c r="R24" s="125">
        <v>23.716000000000001</v>
      </c>
      <c r="S24" s="125">
        <v>24.617000000000001</v>
      </c>
      <c r="T24" s="125">
        <v>26.116</v>
      </c>
      <c r="U24" s="125">
        <v>26.314</v>
      </c>
      <c r="V24" s="125">
        <v>27.262</v>
      </c>
      <c r="W24" s="125">
        <v>25.974</v>
      </c>
      <c r="X24" s="125">
        <v>26.181999999999999</v>
      </c>
      <c r="Y24" s="125">
        <v>27.199000000000002</v>
      </c>
      <c r="Z24" s="125">
        <v>24.33</v>
      </c>
      <c r="AA24" s="125">
        <v>17.876000000000001</v>
      </c>
      <c r="AB24" s="125">
        <v>17.18</v>
      </c>
      <c r="AC24" s="125">
        <v>17.170000000000002</v>
      </c>
      <c r="AD24" s="125">
        <v>16.728999999999999</v>
      </c>
      <c r="AE24" s="125">
        <v>16.364000000000001</v>
      </c>
      <c r="AF24" s="125">
        <v>14.82</v>
      </c>
      <c r="AG24" s="125">
        <v>15.055999999999999</v>
      </c>
      <c r="AH24" s="125">
        <v>14.84</v>
      </c>
    </row>
    <row r="25" spans="1:34">
      <c r="B25" s="124" t="s">
        <v>459</v>
      </c>
      <c r="C25" s="150"/>
      <c r="D25" s="150"/>
      <c r="E25" s="150">
        <v>96.212425420000002</v>
      </c>
      <c r="F25" s="125">
        <v>89.96671858000002</v>
      </c>
      <c r="G25" s="125">
        <v>89.422005369999994</v>
      </c>
      <c r="H25" s="125">
        <v>81.069362429999998</v>
      </c>
      <c r="I25" s="125">
        <v>78.663183879999991</v>
      </c>
      <c r="J25" s="125">
        <v>81.357756139999992</v>
      </c>
      <c r="K25" s="125">
        <v>72.66206622</v>
      </c>
      <c r="L25" s="125">
        <v>75.062749449999998</v>
      </c>
      <c r="M25" s="125">
        <v>74.354407299999991</v>
      </c>
      <c r="N25" s="125">
        <v>75.605956179999993</v>
      </c>
      <c r="O25" s="125">
        <v>76.519000000000005</v>
      </c>
      <c r="P25" s="125">
        <v>70.353999999999999</v>
      </c>
      <c r="Q25" s="125">
        <v>68.8</v>
      </c>
      <c r="R25" s="125">
        <v>71.293999999999997</v>
      </c>
      <c r="S25" s="125">
        <v>63.917000000000002</v>
      </c>
      <c r="T25" s="125">
        <v>72.244</v>
      </c>
      <c r="U25" s="125">
        <v>73.296999999999997</v>
      </c>
      <c r="V25" s="125">
        <v>63.454000000000001</v>
      </c>
      <c r="W25" s="125">
        <v>62.895000000000003</v>
      </c>
      <c r="X25" s="125">
        <v>66.346000000000004</v>
      </c>
      <c r="Y25" s="125">
        <v>67.343999999999994</v>
      </c>
      <c r="Z25" s="125">
        <v>65.509</v>
      </c>
      <c r="AA25" s="125">
        <v>63.356000000000002</v>
      </c>
      <c r="AB25" s="125">
        <v>58.938000000000002</v>
      </c>
      <c r="AC25" s="125">
        <v>63.173999999999999</v>
      </c>
      <c r="AD25" s="125">
        <v>62.055</v>
      </c>
      <c r="AE25" s="125">
        <v>78.352000000000004</v>
      </c>
      <c r="AF25" s="125">
        <v>63.082000000000001</v>
      </c>
      <c r="AG25" s="125">
        <v>62.055</v>
      </c>
      <c r="AH25" s="125">
        <v>60.655000000000001</v>
      </c>
    </row>
    <row r="26" spans="1:34">
      <c r="B26" s="124" t="s">
        <v>460</v>
      </c>
      <c r="C26" s="150"/>
      <c r="D26" s="150"/>
      <c r="E26" s="150">
        <v>23.41923946</v>
      </c>
      <c r="F26" s="125">
        <v>18.330544000000003</v>
      </c>
      <c r="G26" s="125">
        <v>19.229866040000001</v>
      </c>
      <c r="H26" s="125">
        <v>16.234541629999999</v>
      </c>
      <c r="I26" s="125">
        <v>22.972274980000002</v>
      </c>
      <c r="J26" s="125">
        <v>18.917103780000001</v>
      </c>
      <c r="K26" s="125">
        <v>19.450209279999999</v>
      </c>
      <c r="L26" s="125">
        <v>14.98520147</v>
      </c>
      <c r="M26" s="125">
        <v>22.02881709</v>
      </c>
      <c r="N26" s="125">
        <v>19.472046860000003</v>
      </c>
      <c r="O26" s="125">
        <v>21.7</v>
      </c>
      <c r="P26" s="125">
        <v>12.337</v>
      </c>
      <c r="Q26" s="125">
        <v>17.315000000000001</v>
      </c>
      <c r="R26" s="125">
        <v>19.628</v>
      </c>
      <c r="S26" s="125">
        <v>22.638000000000002</v>
      </c>
      <c r="T26" s="125">
        <v>11.852</v>
      </c>
      <c r="U26" s="125">
        <v>14.327999999999999</v>
      </c>
      <c r="V26" s="125">
        <v>14.238</v>
      </c>
      <c r="W26" s="125">
        <v>12.145</v>
      </c>
      <c r="X26" s="125">
        <v>8.6820000000000004</v>
      </c>
      <c r="Y26" s="125">
        <v>18.734000000000002</v>
      </c>
      <c r="Z26" s="125">
        <v>13.454000000000001</v>
      </c>
      <c r="AA26" s="125">
        <v>10.951000000000001</v>
      </c>
      <c r="AB26" s="125">
        <v>17.131</v>
      </c>
      <c r="AC26" s="125">
        <v>22.463999999999999</v>
      </c>
      <c r="AD26" s="125">
        <v>16.93</v>
      </c>
      <c r="AE26" s="125">
        <v>21.984000000000002</v>
      </c>
      <c r="AF26" s="125">
        <v>12.36</v>
      </c>
      <c r="AG26" s="125">
        <v>21.478999999999999</v>
      </c>
      <c r="AH26" s="125">
        <v>18.471</v>
      </c>
    </row>
    <row r="27" spans="1:34">
      <c r="B27" s="124" t="s">
        <v>461</v>
      </c>
      <c r="C27" s="150"/>
      <c r="D27" s="150"/>
      <c r="E27" s="150">
        <v>14.099512109999999</v>
      </c>
      <c r="F27" s="125">
        <v>16.891981300000005</v>
      </c>
      <c r="G27" s="125">
        <v>15.722217359999995</v>
      </c>
      <c r="H27" s="125">
        <v>12.748451050000003</v>
      </c>
      <c r="I27" s="125">
        <v>16.783398690000002</v>
      </c>
      <c r="J27" s="125">
        <v>19.155277759999997</v>
      </c>
      <c r="K27" s="125">
        <v>15.09912967</v>
      </c>
      <c r="L27" s="125">
        <v>12.88444174</v>
      </c>
      <c r="M27" s="125">
        <v>13.676342740000001</v>
      </c>
      <c r="N27" s="125">
        <v>17.421604829999996</v>
      </c>
      <c r="O27" s="125">
        <v>15.518000000000001</v>
      </c>
      <c r="P27" s="125">
        <v>10.901999999999999</v>
      </c>
      <c r="Q27" s="125">
        <v>12.013999999999999</v>
      </c>
      <c r="R27" s="125">
        <v>12.260999999999999</v>
      </c>
      <c r="S27" s="125">
        <v>12.786</v>
      </c>
      <c r="T27" s="125">
        <v>10.627000000000001</v>
      </c>
      <c r="U27" s="125">
        <v>9.1229999999999993</v>
      </c>
      <c r="V27" s="125">
        <v>12.654</v>
      </c>
      <c r="W27" s="125">
        <v>12.590999999999999</v>
      </c>
      <c r="X27" s="125">
        <v>8.702</v>
      </c>
      <c r="Y27" s="125">
        <v>10.712</v>
      </c>
      <c r="Z27" s="125">
        <v>12.211</v>
      </c>
      <c r="AA27" s="125">
        <v>23.693999999999999</v>
      </c>
      <c r="AB27" s="125">
        <v>17.885999999999999</v>
      </c>
      <c r="AC27" s="125">
        <v>19.042999999999999</v>
      </c>
      <c r="AD27" s="125">
        <v>17.931000000000001</v>
      </c>
      <c r="AE27" s="125">
        <v>20.998000000000001</v>
      </c>
      <c r="AF27" s="125">
        <v>19.222999999999999</v>
      </c>
      <c r="AG27" s="125">
        <v>19.629000000000001</v>
      </c>
      <c r="AH27" s="125">
        <v>18.419</v>
      </c>
    </row>
    <row r="28" spans="1:34">
      <c r="B28" s="124" t="s">
        <v>834</v>
      </c>
      <c r="C28" s="150"/>
      <c r="D28" s="150"/>
      <c r="E28" s="150">
        <v>1.508</v>
      </c>
      <c r="F28" s="125">
        <v>25.926955100000004</v>
      </c>
      <c r="G28" s="125">
        <v>4.1150819199999997</v>
      </c>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row>
    <row r="29" spans="1:34">
      <c r="B29" s="126" t="s">
        <v>462</v>
      </c>
      <c r="C29" s="151"/>
      <c r="D29" s="151"/>
      <c r="E29" s="151">
        <v>88.207330519999999</v>
      </c>
      <c r="F29" s="127">
        <v>56.378695229999991</v>
      </c>
      <c r="G29" s="127">
        <v>84.652632739999987</v>
      </c>
      <c r="H29" s="127">
        <v>54.590627070000011</v>
      </c>
      <c r="I29" s="127">
        <v>51.974182770000013</v>
      </c>
      <c r="J29" s="127">
        <v>52.316351880000013</v>
      </c>
      <c r="K29" s="127">
        <v>70.661799679999987</v>
      </c>
      <c r="L29" s="127">
        <v>46.720954790000015</v>
      </c>
      <c r="M29" s="127">
        <v>45.063011370000005</v>
      </c>
      <c r="N29" s="127">
        <v>42.484610939999996</v>
      </c>
      <c r="O29" s="127">
        <v>68.135999999999996</v>
      </c>
      <c r="P29" s="127">
        <v>41.538999999999994</v>
      </c>
      <c r="Q29" s="127">
        <v>43.845999999999997</v>
      </c>
      <c r="R29" s="127">
        <v>36.277000000000001</v>
      </c>
      <c r="S29" s="127">
        <v>52.769999999999996</v>
      </c>
      <c r="T29" s="127">
        <v>40.671999999999997</v>
      </c>
      <c r="U29" s="127">
        <v>38.235000000000007</v>
      </c>
      <c r="V29" s="127">
        <v>45.83</v>
      </c>
      <c r="W29" s="127">
        <v>55.417000000000002</v>
      </c>
      <c r="X29" s="127">
        <v>38.423000000000002</v>
      </c>
      <c r="Y29" s="127">
        <v>47.051000000000002</v>
      </c>
      <c r="Z29" s="127">
        <v>43.093000000000004</v>
      </c>
      <c r="AA29" s="127">
        <v>57.994</v>
      </c>
      <c r="AB29" s="127">
        <v>38.759</v>
      </c>
      <c r="AC29" s="127">
        <v>38.415999999999997</v>
      </c>
      <c r="AD29" s="127">
        <v>37.86</v>
      </c>
      <c r="AE29" s="127">
        <v>48.584999999999994</v>
      </c>
      <c r="AF29" s="127">
        <v>33.604999999999997</v>
      </c>
      <c r="AG29" s="127">
        <v>61.709000000000003</v>
      </c>
      <c r="AH29" s="127">
        <v>48.968999999999994</v>
      </c>
    </row>
    <row r="30" spans="1:34">
      <c r="B30" s="122" t="s">
        <v>127</v>
      </c>
      <c r="C30" s="152">
        <f t="shared" ref="C30:F30" si="1">SUM(C23:C29)</f>
        <v>0</v>
      </c>
      <c r="D30" s="152">
        <f t="shared" si="1"/>
        <v>0</v>
      </c>
      <c r="E30" s="152">
        <f t="shared" si="1"/>
        <v>468.35721218999993</v>
      </c>
      <c r="F30" s="128">
        <f t="shared" si="1"/>
        <v>449.74512606000002</v>
      </c>
      <c r="G30" s="128">
        <f t="shared" ref="G30:J30" si="2">SUM(G23:G29)</f>
        <v>455.55744906000007</v>
      </c>
      <c r="H30" s="128">
        <f t="shared" si="2"/>
        <v>396.13844524000001</v>
      </c>
      <c r="I30" s="128">
        <f t="shared" si="2"/>
        <v>394.35639565000008</v>
      </c>
      <c r="J30" s="128">
        <f t="shared" si="2"/>
        <v>394.21912837999997</v>
      </c>
      <c r="K30" s="128">
        <f t="shared" ref="K30:M30" si="3">SUM(K23:K29)</f>
        <v>398.25223521000004</v>
      </c>
      <c r="L30" s="128">
        <f t="shared" si="3"/>
        <v>363.25803964999994</v>
      </c>
      <c r="M30" s="128">
        <f t="shared" si="3"/>
        <v>361.71885989000003</v>
      </c>
      <c r="N30" s="128">
        <f t="shared" ref="N30:O30" si="4">SUM(N23:N29)</f>
        <v>360.63352800999991</v>
      </c>
      <c r="O30" s="128">
        <f t="shared" si="4"/>
        <v>381.18499999999995</v>
      </c>
      <c r="P30" s="128">
        <f t="shared" ref="P30" si="5">SUM(P23:P29)</f>
        <v>336.73199999999997</v>
      </c>
      <c r="Q30" s="128">
        <f t="shared" ref="Q30" si="6">SUM(Q23:Q29)</f>
        <v>339.048</v>
      </c>
      <c r="R30" s="128">
        <f t="shared" ref="R30" si="7">SUM(R23:R29)</f>
        <v>341.517</v>
      </c>
      <c r="S30" s="128">
        <f t="shared" ref="S30" si="8">SUM(S23:S29)</f>
        <v>350.02599999999995</v>
      </c>
      <c r="T30" s="128">
        <f t="shared" ref="T30" si="9">SUM(T23:T29)</f>
        <v>328.17899999999997</v>
      </c>
      <c r="U30" s="128">
        <f t="shared" ref="U30" si="10">SUM(U23:U29)</f>
        <v>327.17899999999997</v>
      </c>
      <c r="V30" s="128">
        <f t="shared" ref="V30" si="11">SUM(V23:V29)</f>
        <v>335.82399999999996</v>
      </c>
      <c r="W30" s="128">
        <f t="shared" ref="W30" si="12">SUM(W23:W29)</f>
        <v>338.53399999999999</v>
      </c>
      <c r="X30" s="128">
        <f t="shared" ref="X30" si="13">SUM(X23:X29)</f>
        <v>319.76099999999997</v>
      </c>
      <c r="Y30" s="128">
        <f t="shared" ref="Y30" si="14">SUM(Y23:Y29)</f>
        <v>344.96399999999994</v>
      </c>
      <c r="Z30" s="128">
        <f t="shared" ref="Z30" si="15">SUM(Z23:Z29)</f>
        <v>342.96700000000004</v>
      </c>
      <c r="AA30" s="128">
        <f t="shared" ref="AA30" si="16">SUM(AA23:AA29)</f>
        <v>349.83500000000004</v>
      </c>
      <c r="AB30" s="128">
        <f t="shared" ref="AB30" si="17">SUM(AB23:AB29)</f>
        <v>318.74500000000006</v>
      </c>
      <c r="AC30" s="128">
        <f t="shared" ref="AC30" si="18">SUM(AC23:AC29)</f>
        <v>322.75399999999996</v>
      </c>
      <c r="AD30" s="128">
        <f t="shared" ref="AD30" si="19">SUM(AD23:AD29)</f>
        <v>318.113</v>
      </c>
      <c r="AE30" s="128">
        <f t="shared" ref="AE30" si="20">SUM(AE23:AE29)</f>
        <v>410.65499999999997</v>
      </c>
      <c r="AF30" s="128">
        <f t="shared" ref="AF30" si="21">SUM(AF23:AF29)</f>
        <v>310.35900000000004</v>
      </c>
      <c r="AG30" s="128">
        <f t="shared" ref="AG30" si="22">SUM(AG23:AG29)</f>
        <v>356.52400000000006</v>
      </c>
      <c r="AH30" s="128">
        <f t="shared" ref="AH30" si="23">SUM(AH23:AH29)</f>
        <v>304.78700000000003</v>
      </c>
    </row>
    <row r="31" spans="1:34">
      <c r="B31" s="124"/>
      <c r="C31" s="124"/>
      <c r="D31" s="124"/>
      <c r="E31" s="124"/>
      <c r="F31" s="124"/>
      <c r="G31" s="124"/>
      <c r="H31" s="124"/>
      <c r="I31" s="124"/>
      <c r="J31" s="124"/>
      <c r="K31" s="124"/>
      <c r="L31" s="124"/>
      <c r="M31" s="124"/>
      <c r="N31" s="125"/>
      <c r="O31" s="125"/>
      <c r="P31" s="125"/>
      <c r="Q31" s="125"/>
      <c r="R31" s="125"/>
      <c r="S31" s="125"/>
      <c r="T31" s="125"/>
      <c r="U31" s="125"/>
      <c r="V31" s="125"/>
      <c r="W31" s="125"/>
      <c r="X31" s="125"/>
      <c r="Y31" s="125"/>
      <c r="Z31" s="125"/>
      <c r="AA31" s="125"/>
    </row>
    <row r="95" spans="14:3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row>
    <row r="96" spans="14:3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row>
    <row r="97" spans="14:3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row>
    <row r="98" spans="14:3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row>
    <row r="99" spans="14:3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row>
    <row r="100" spans="14:3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row>
  </sheetData>
  <sortState xmlns:xlrd2="http://schemas.microsoft.com/office/spreadsheetml/2017/richdata2" columnSort="1" ref="N4:R13">
    <sortCondition descending="1" ref="N4:R4"/>
  </sortState>
  <phoneticPr fontId="188"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DP57"/>
  <sheetViews>
    <sheetView showGridLines="0" zoomScale="85" zoomScaleNormal="85" workbookViewId="0">
      <selection activeCell="C71" sqref="C71"/>
    </sheetView>
  </sheetViews>
  <sheetFormatPr baseColWidth="10" defaultColWidth="11.42578125" defaultRowHeight="14.25"/>
  <cols>
    <col min="1" max="2" width="4.28515625" style="258" customWidth="1"/>
    <col min="3" max="3" width="90" style="258" customWidth="1"/>
    <col min="4" max="5" width="5.5703125" style="258" hidden="1" customWidth="1"/>
    <col min="6" max="7" width="7.5703125" style="258" customWidth="1"/>
    <col min="8" max="8" width="7.5703125" style="258" bestFit="1" customWidth="1"/>
    <col min="9" max="14" width="11.5703125" style="258" customWidth="1"/>
    <col min="15" max="29" width="14.28515625" style="258" customWidth="1"/>
    <col min="30" max="36" width="12.140625" style="258" bestFit="1" customWidth="1"/>
    <col min="37" max="120" width="11.42578125" style="258"/>
    <col min="121" max="16384" width="11.42578125" style="99"/>
  </cols>
  <sheetData>
    <row r="1" spans="1:120" ht="18.75" customHeight="1">
      <c r="A1" s="99"/>
      <c r="B1" s="99"/>
      <c r="C1" s="99"/>
      <c r="D1" s="99"/>
      <c r="E1" s="99"/>
      <c r="F1" s="99"/>
      <c r="G1" s="99"/>
      <c r="H1" s="99"/>
      <c r="I1" s="99"/>
      <c r="J1" s="99"/>
      <c r="K1" s="99"/>
      <c r="L1" s="99"/>
      <c r="M1" s="99"/>
      <c r="N1" s="99"/>
      <c r="O1" s="99"/>
      <c r="P1" s="99"/>
      <c r="Q1" s="99"/>
      <c r="R1" s="99"/>
      <c r="S1" s="438"/>
      <c r="T1" s="99"/>
      <c r="U1" s="437"/>
      <c r="V1" s="99"/>
      <c r="W1" s="99"/>
      <c r="X1" s="99"/>
      <c r="Y1" s="99"/>
      <c r="Z1" s="99"/>
      <c r="AA1" s="190"/>
      <c r="AB1" s="190"/>
      <c r="AC1" s="190"/>
      <c r="AD1" s="190"/>
      <c r="AE1" s="190"/>
      <c r="AF1" s="190"/>
      <c r="AG1" s="190"/>
      <c r="AH1" s="190"/>
      <c r="AI1" s="190"/>
      <c r="AJ1" s="190"/>
      <c r="AK1" s="190"/>
      <c r="AL1" s="190"/>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row>
    <row r="2" spans="1:120" ht="18.75" customHeight="1">
      <c r="A2" s="20" t="s">
        <v>626</v>
      </c>
      <c r="B2" s="101"/>
      <c r="C2" s="101"/>
      <c r="D2" s="101"/>
      <c r="E2" s="101"/>
      <c r="F2" s="101"/>
      <c r="G2" s="101"/>
      <c r="H2" s="101"/>
      <c r="I2" s="101"/>
      <c r="J2" s="101"/>
      <c r="K2" s="101"/>
      <c r="L2" s="101"/>
      <c r="M2" s="101"/>
      <c r="N2" s="101"/>
      <c r="O2" s="102"/>
      <c r="P2" s="102"/>
      <c r="Q2" s="102"/>
      <c r="R2" s="102"/>
      <c r="S2" s="102"/>
      <c r="T2" s="102"/>
      <c r="U2" s="102"/>
      <c r="V2" s="99"/>
      <c r="W2" s="99"/>
      <c r="X2" s="99"/>
      <c r="Y2" s="99"/>
      <c r="Z2" s="99"/>
      <c r="AA2" s="190"/>
      <c r="AB2" s="190"/>
      <c r="AC2" s="190"/>
      <c r="AD2" s="190"/>
      <c r="AE2" s="190"/>
      <c r="AF2" s="190"/>
      <c r="AG2" s="190"/>
      <c r="AH2" s="190"/>
      <c r="AI2" s="190"/>
      <c r="AJ2" s="190"/>
      <c r="AK2" s="190"/>
      <c r="AL2" s="190"/>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row>
    <row r="3" spans="1:120" ht="14.25" customHeight="1">
      <c r="A3" s="100"/>
      <c r="B3" s="101"/>
      <c r="C3" s="101"/>
      <c r="D3" s="101"/>
      <c r="E3" s="101"/>
      <c r="F3" s="101"/>
      <c r="G3" s="101"/>
      <c r="H3" s="101"/>
      <c r="I3" s="101"/>
      <c r="J3" s="101"/>
      <c r="K3" s="101"/>
      <c r="L3" s="101"/>
      <c r="M3" s="101"/>
      <c r="N3" s="101"/>
      <c r="O3" s="102"/>
      <c r="P3" s="102"/>
      <c r="Q3" s="102"/>
      <c r="R3" s="102"/>
      <c r="S3" s="102"/>
      <c r="T3" s="102"/>
      <c r="U3" s="102"/>
      <c r="V3" s="99"/>
      <c r="W3" s="99"/>
      <c r="X3" s="99"/>
      <c r="Y3" s="99"/>
      <c r="Z3" s="99"/>
      <c r="AA3" s="190"/>
      <c r="AB3" s="190"/>
      <c r="AC3" s="190"/>
      <c r="AD3" s="190"/>
      <c r="AE3" s="190"/>
      <c r="AF3" s="190"/>
      <c r="AG3" s="190"/>
      <c r="AH3" s="190"/>
      <c r="AI3" s="190"/>
      <c r="AJ3" s="190"/>
      <c r="AK3" s="190"/>
      <c r="AL3" s="190"/>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row>
    <row r="4" spans="1:120" ht="14.25" customHeight="1">
      <c r="A4" s="100"/>
      <c r="B4" s="103"/>
      <c r="C4" s="104"/>
      <c r="D4" s="104"/>
      <c r="E4" s="104"/>
      <c r="F4" s="104"/>
      <c r="G4" s="104"/>
      <c r="H4" s="104"/>
      <c r="I4" s="104"/>
      <c r="J4" s="104"/>
      <c r="K4" s="104"/>
      <c r="L4" s="104"/>
      <c r="M4" s="104"/>
      <c r="N4" s="104"/>
      <c r="O4" s="102"/>
      <c r="P4" s="102"/>
      <c r="Q4" s="102"/>
      <c r="R4" s="102"/>
      <c r="S4" s="102"/>
      <c r="T4" s="102"/>
      <c r="U4" s="102"/>
      <c r="V4" s="99"/>
      <c r="W4" s="99"/>
      <c r="X4" s="99"/>
      <c r="Y4" s="99"/>
      <c r="Z4" s="99"/>
      <c r="AA4" s="190"/>
      <c r="AB4" s="190"/>
      <c r="AC4" s="190"/>
      <c r="AD4" s="190"/>
      <c r="AE4" s="190"/>
      <c r="AF4" s="190"/>
      <c r="AG4" s="190"/>
      <c r="AH4" s="190"/>
      <c r="AI4" s="190"/>
      <c r="AJ4" s="190"/>
      <c r="AK4" s="190"/>
      <c r="AL4" s="190"/>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row>
    <row r="5" spans="1:120" s="108" customFormat="1" ht="14.25" customHeight="1">
      <c r="A5" s="105"/>
      <c r="B5" s="106"/>
      <c r="C5" s="94" t="s">
        <v>2</v>
      </c>
      <c r="D5" s="148" t="s">
        <v>823</v>
      </c>
      <c r="E5" s="148" t="s">
        <v>824</v>
      </c>
      <c r="F5" s="148" t="s">
        <v>825</v>
      </c>
      <c r="G5" s="149" t="s">
        <v>822</v>
      </c>
      <c r="H5" s="149" t="s">
        <v>670</v>
      </c>
      <c r="I5" s="149" t="s">
        <v>671</v>
      </c>
      <c r="J5" s="149" t="s">
        <v>672</v>
      </c>
      <c r="K5" s="149" t="s">
        <v>666</v>
      </c>
      <c r="L5" s="149" t="s">
        <v>669</v>
      </c>
      <c r="M5" s="149" t="s">
        <v>668</v>
      </c>
      <c r="N5" s="149" t="s">
        <v>667</v>
      </c>
      <c r="O5" s="149" t="s">
        <v>605</v>
      </c>
      <c r="P5" s="149" t="s">
        <v>606</v>
      </c>
      <c r="Q5" s="149" t="s">
        <v>607</v>
      </c>
      <c r="R5" s="149" t="s">
        <v>608</v>
      </c>
      <c r="S5" s="149" t="s">
        <v>609</v>
      </c>
      <c r="T5" s="149" t="s">
        <v>610</v>
      </c>
      <c r="U5" s="149" t="s">
        <v>611</v>
      </c>
      <c r="V5" s="149" t="s">
        <v>612</v>
      </c>
      <c r="W5" s="149" t="s">
        <v>613</v>
      </c>
      <c r="X5" s="149" t="s">
        <v>614</v>
      </c>
      <c r="Y5" s="149" t="s">
        <v>615</v>
      </c>
      <c r="Z5" s="149" t="s">
        <v>616</v>
      </c>
      <c r="AA5" s="149" t="s">
        <v>617</v>
      </c>
      <c r="AB5" s="149" t="s">
        <v>618</v>
      </c>
      <c r="AC5" s="149" t="s">
        <v>619</v>
      </c>
      <c r="AD5" s="149" t="s">
        <v>620</v>
      </c>
      <c r="AE5" s="149" t="s">
        <v>621</v>
      </c>
      <c r="AF5" s="149" t="s">
        <v>622</v>
      </c>
      <c r="AG5" s="149" t="s">
        <v>623</v>
      </c>
      <c r="AH5" s="149" t="s">
        <v>624</v>
      </c>
      <c r="AI5" s="149" t="s">
        <v>625</v>
      </c>
      <c r="AJ5" s="191"/>
      <c r="AK5" s="191"/>
      <c r="AL5" s="191"/>
    </row>
    <row r="6" spans="1:120" s="108" customFormat="1" ht="12.75" customHeight="1">
      <c r="A6" s="105"/>
      <c r="B6" s="110"/>
      <c r="C6" s="163" t="s">
        <v>92</v>
      </c>
      <c r="D6" s="171"/>
      <c r="E6" s="171"/>
      <c r="F6" s="171">
        <v>47.570670159999999</v>
      </c>
      <c r="G6" s="164">
        <v>62.841464539999997</v>
      </c>
      <c r="H6" s="164">
        <v>63.245801109999995</v>
      </c>
      <c r="I6" s="164">
        <v>805.39324676947467</v>
      </c>
      <c r="J6" s="164">
        <v>727.31026543475798</v>
      </c>
      <c r="K6" s="164">
        <v>646.45921386999999</v>
      </c>
      <c r="L6" s="164">
        <v>598.1890188142562</v>
      </c>
      <c r="M6" s="164">
        <v>483.91998846769314</v>
      </c>
      <c r="N6" s="164">
        <v>462.78638813129629</v>
      </c>
      <c r="O6" s="164">
        <v>419.50585699999999</v>
      </c>
      <c r="P6" s="164">
        <v>304.25458242790984</v>
      </c>
      <c r="Q6" s="164">
        <v>286.29726026926687</v>
      </c>
      <c r="R6" s="164">
        <v>295.33500099000003</v>
      </c>
      <c r="S6" s="164">
        <v>310.06382122530351</v>
      </c>
      <c r="T6" s="164">
        <v>327.28410000000002</v>
      </c>
      <c r="U6" s="164">
        <v>270.61930000000001</v>
      </c>
      <c r="V6" s="164">
        <v>287.81636906440167</v>
      </c>
      <c r="W6" s="164">
        <v>283.6847682288693</v>
      </c>
      <c r="X6" s="164">
        <v>294.253041168425</v>
      </c>
      <c r="Y6" s="164">
        <v>288.81345077134876</v>
      </c>
      <c r="Z6" s="164">
        <v>636.0401009997297</v>
      </c>
      <c r="AA6" s="164">
        <v>509.2465992284948</v>
      </c>
      <c r="AB6" s="164">
        <v>482.41051022454144</v>
      </c>
      <c r="AC6" s="164">
        <v>529.17606973954253</v>
      </c>
      <c r="AD6" s="164">
        <v>540.57102005427896</v>
      </c>
      <c r="AE6" s="164">
        <v>532.38786264852683</v>
      </c>
      <c r="AF6" s="164">
        <v>295.38256155808347</v>
      </c>
      <c r="AG6" s="164">
        <v>250.75463391</v>
      </c>
      <c r="AH6" s="164">
        <v>224.05442245731638</v>
      </c>
      <c r="AI6" s="164">
        <v>215.85699811735986</v>
      </c>
      <c r="AJ6" s="191"/>
      <c r="AK6" s="191"/>
      <c r="AL6" s="191"/>
    </row>
    <row r="7" spans="1:120" s="108" customFormat="1" ht="14.25" customHeight="1">
      <c r="A7" s="105"/>
      <c r="B7" s="110"/>
      <c r="C7" s="163" t="s">
        <v>93</v>
      </c>
      <c r="D7" s="171"/>
      <c r="E7" s="171"/>
      <c r="F7" s="171">
        <v>6883.1105379652254</v>
      </c>
      <c r="G7" s="164">
        <v>6656.6994427916698</v>
      </c>
      <c r="H7" s="164">
        <v>6912.5248599484476</v>
      </c>
      <c r="I7" s="164">
        <v>6491.7226989330502</v>
      </c>
      <c r="J7" s="164">
        <v>6617.1970631070681</v>
      </c>
      <c r="K7" s="164">
        <v>6427.1938372182831</v>
      </c>
      <c r="L7" s="164">
        <v>6615.2204414858497</v>
      </c>
      <c r="M7" s="164">
        <v>6342.1667930686672</v>
      </c>
      <c r="N7" s="164">
        <v>6217.0906658627673</v>
      </c>
      <c r="O7" s="164">
        <v>6074.7902189069055</v>
      </c>
      <c r="P7" s="164">
        <v>6186.294605468318</v>
      </c>
      <c r="Q7" s="164">
        <v>5926.7153295299013</v>
      </c>
      <c r="R7" s="164">
        <v>5683.474525304644</v>
      </c>
      <c r="S7" s="164">
        <v>5419.2010890591637</v>
      </c>
      <c r="T7" s="164">
        <v>5485.9764000000005</v>
      </c>
      <c r="U7" s="164">
        <v>5367.6157999999996</v>
      </c>
      <c r="V7" s="164">
        <v>5226.7781584863296</v>
      </c>
      <c r="W7" s="164">
        <v>5132.7523234630444</v>
      </c>
      <c r="X7" s="164">
        <v>5204.1023012956493</v>
      </c>
      <c r="Y7" s="164">
        <v>4954.2336683431804</v>
      </c>
      <c r="Z7" s="164">
        <v>4712.0427130496164</v>
      </c>
      <c r="AA7" s="164">
        <v>4520.8483238180388</v>
      </c>
      <c r="AB7" s="164">
        <v>4636.0507523107844</v>
      </c>
      <c r="AC7" s="164">
        <v>4424.6737440929082</v>
      </c>
      <c r="AD7" s="164">
        <v>4367.2035140759008</v>
      </c>
      <c r="AE7" s="164">
        <v>4122.6176695168369</v>
      </c>
      <c r="AF7" s="164">
        <v>4179.0261460516804</v>
      </c>
      <c r="AG7" s="164">
        <v>4792.9379518000005</v>
      </c>
      <c r="AH7" s="164">
        <v>4570.6609951431919</v>
      </c>
      <c r="AI7" s="164">
        <v>4412.3652148157325</v>
      </c>
      <c r="AJ7" s="191"/>
      <c r="AK7" s="191"/>
      <c r="AL7" s="191"/>
    </row>
    <row r="8" spans="1:120" s="108" customFormat="1" ht="14.25" customHeight="1">
      <c r="A8" s="105"/>
      <c r="B8" s="110"/>
      <c r="C8" s="163" t="s">
        <v>94</v>
      </c>
      <c r="D8" s="171"/>
      <c r="E8" s="171"/>
      <c r="F8" s="171">
        <v>1412.1918648946125</v>
      </c>
      <c r="G8" s="164">
        <v>1445.45184244954</v>
      </c>
      <c r="H8" s="164">
        <v>1438.0031810969583</v>
      </c>
      <c r="I8" s="164">
        <v>1141.4111993063564</v>
      </c>
      <c r="J8" s="164">
        <v>1125.9680136520844</v>
      </c>
      <c r="K8" s="164">
        <v>1118.7384699945537</v>
      </c>
      <c r="L8" s="164">
        <v>1053.3367234193126</v>
      </c>
      <c r="M8" s="164">
        <v>1103.4233912730904</v>
      </c>
      <c r="N8" s="164">
        <v>1108.393519023828</v>
      </c>
      <c r="O8" s="164">
        <v>1476.1316457551029</v>
      </c>
      <c r="P8" s="164">
        <v>1424.8191561955944</v>
      </c>
      <c r="Q8" s="164">
        <v>1423.1697481482486</v>
      </c>
      <c r="R8" s="164">
        <v>1405.1978468536884</v>
      </c>
      <c r="S8" s="164">
        <v>1589.4331441152494</v>
      </c>
      <c r="T8" s="164">
        <v>1881.0839000000001</v>
      </c>
      <c r="U8" s="164">
        <v>2067.1268999999998</v>
      </c>
      <c r="V8" s="164">
        <v>2067.2412908461993</v>
      </c>
      <c r="W8" s="164">
        <v>2057.5444639712018</v>
      </c>
      <c r="X8" s="164">
        <v>1118.4551272177014</v>
      </c>
      <c r="Y8" s="164">
        <v>1092.575656628142</v>
      </c>
      <c r="Z8" s="164">
        <v>1075.0560830702382</v>
      </c>
      <c r="AA8" s="164">
        <v>1054.2257732430771</v>
      </c>
      <c r="AB8" s="164">
        <v>1051.3382640373209</v>
      </c>
      <c r="AC8" s="164">
        <v>1021.8285111430558</v>
      </c>
      <c r="AD8" s="164">
        <v>1018.6706745254553</v>
      </c>
      <c r="AE8" s="164">
        <v>973.41572971746405</v>
      </c>
      <c r="AF8" s="164">
        <v>946.0353564551433</v>
      </c>
      <c r="AG8" s="164">
        <v>18.946966799999998</v>
      </c>
      <c r="AH8" s="164">
        <v>18.33136999667957</v>
      </c>
      <c r="AI8" s="164">
        <v>16.654193130660538</v>
      </c>
      <c r="AJ8" s="191"/>
      <c r="AK8" s="191"/>
      <c r="AL8" s="191"/>
    </row>
    <row r="9" spans="1:120" s="108" customFormat="1" ht="14.25" customHeight="1">
      <c r="A9" s="105"/>
      <c r="B9" s="110"/>
      <c r="C9" s="163" t="s">
        <v>95</v>
      </c>
      <c r="D9" s="171"/>
      <c r="E9" s="171"/>
      <c r="F9" s="171">
        <v>1764.7021625867071</v>
      </c>
      <c r="G9" s="164">
        <v>1615.8430187911065</v>
      </c>
      <c r="H9" s="164">
        <v>1589.1017920495431</v>
      </c>
      <c r="I9" s="164">
        <v>1639.8925845177985</v>
      </c>
      <c r="J9" s="164">
        <v>1583.1588591135658</v>
      </c>
      <c r="K9" s="164">
        <v>1605.7957969155138</v>
      </c>
      <c r="L9" s="164">
        <v>1535.5120526486637</v>
      </c>
      <c r="M9" s="164">
        <v>1407.2178413397814</v>
      </c>
      <c r="N9" s="164">
        <v>1276.2962667627032</v>
      </c>
      <c r="O9" s="164">
        <v>1371.8715739696729</v>
      </c>
      <c r="P9" s="164">
        <v>1374.3931119564286</v>
      </c>
      <c r="Q9" s="164">
        <v>1301.7309345224701</v>
      </c>
      <c r="R9" s="164">
        <v>1318.3787516832544</v>
      </c>
      <c r="S9" s="164">
        <v>1396.7651852399479</v>
      </c>
      <c r="T9" s="164">
        <v>1485.894</v>
      </c>
      <c r="U9" s="164">
        <v>1813.6290999999999</v>
      </c>
      <c r="V9" s="164">
        <v>1805.123712822824</v>
      </c>
      <c r="W9" s="164">
        <v>1714.1898881356317</v>
      </c>
      <c r="X9" s="164">
        <v>1507.6483818375389</v>
      </c>
      <c r="Y9" s="164">
        <v>1553.287770465764</v>
      </c>
      <c r="Z9" s="164">
        <v>1502.2300000637952</v>
      </c>
      <c r="AA9" s="164">
        <v>1387.1939928898923</v>
      </c>
      <c r="AB9" s="164">
        <v>1472.2798962389359</v>
      </c>
      <c r="AC9" s="164">
        <v>1354.3676757682176</v>
      </c>
      <c r="AD9" s="164">
        <v>1108.9112602146247</v>
      </c>
      <c r="AE9" s="164">
        <v>1024.7589000518071</v>
      </c>
      <c r="AF9" s="164">
        <v>1030.1474938726067</v>
      </c>
      <c r="AG9" s="164">
        <v>1112.8324895999999</v>
      </c>
      <c r="AH9" s="164">
        <v>1171.687937691659</v>
      </c>
      <c r="AI9" s="164">
        <v>1129.2757989136203</v>
      </c>
      <c r="AJ9" s="191"/>
      <c r="AK9" s="191"/>
      <c r="AL9" s="191"/>
    </row>
    <row r="10" spans="1:120" s="108" customFormat="1" ht="14.25" customHeight="1">
      <c r="A10" s="105"/>
      <c r="B10" s="110"/>
      <c r="C10" s="163" t="s">
        <v>96</v>
      </c>
      <c r="D10" s="171"/>
      <c r="E10" s="171"/>
      <c r="F10" s="171">
        <v>6348.144223719275</v>
      </c>
      <c r="G10" s="164">
        <v>6064.3338194827502</v>
      </c>
      <c r="H10" s="164">
        <v>6142.6617932531663</v>
      </c>
      <c r="I10" s="164">
        <v>6502.9572842157222</v>
      </c>
      <c r="J10" s="164">
        <v>6254.7445956330785</v>
      </c>
      <c r="K10" s="164">
        <v>6083.6679353512418</v>
      </c>
      <c r="L10" s="164">
        <v>5998.760716616187</v>
      </c>
      <c r="M10" s="164">
        <v>5894.2904000171557</v>
      </c>
      <c r="N10" s="164">
        <v>5917.2755961643634</v>
      </c>
      <c r="O10" s="164">
        <v>5892.1916222563459</v>
      </c>
      <c r="P10" s="164">
        <v>5622.9690962912</v>
      </c>
      <c r="Q10" s="164">
        <v>5111.9435045174787</v>
      </c>
      <c r="R10" s="164">
        <v>5155.005784916736</v>
      </c>
      <c r="S10" s="164">
        <v>5128.7336578689474</v>
      </c>
      <c r="T10" s="164">
        <v>4818.8629000000001</v>
      </c>
      <c r="U10" s="164">
        <v>5136.4238000000005</v>
      </c>
      <c r="V10" s="164">
        <v>5370.5629296899106</v>
      </c>
      <c r="W10" s="164">
        <v>5258.8814729570222</v>
      </c>
      <c r="X10" s="164">
        <v>5220.1139877560545</v>
      </c>
      <c r="Y10" s="164">
        <v>5034.5202803012126</v>
      </c>
      <c r="Z10" s="164">
        <v>4733.4093314656966</v>
      </c>
      <c r="AA10" s="164">
        <v>4501.0229104429254</v>
      </c>
      <c r="AB10" s="164">
        <v>4465.833035550284</v>
      </c>
      <c r="AC10" s="164">
        <v>4732.6507983973843</v>
      </c>
      <c r="AD10" s="164">
        <v>4553.0626213965124</v>
      </c>
      <c r="AE10" s="164">
        <v>4131.8925448225518</v>
      </c>
      <c r="AF10" s="164">
        <v>3923.381065668008</v>
      </c>
      <c r="AG10" s="164">
        <v>3065.9522493999998</v>
      </c>
      <c r="AH10" s="164">
        <v>2884.4473367620922</v>
      </c>
      <c r="AI10" s="164">
        <v>3038.3148967976963</v>
      </c>
      <c r="AJ10" s="191"/>
      <c r="AK10" s="191"/>
      <c r="AL10" s="191"/>
    </row>
    <row r="11" spans="1:120" s="108" customFormat="1" ht="14.25" customHeight="1">
      <c r="A11" s="105"/>
      <c r="B11" s="110"/>
      <c r="C11" s="163" t="s">
        <v>97</v>
      </c>
      <c r="D11" s="171"/>
      <c r="E11" s="171"/>
      <c r="F11" s="171">
        <v>2311.6729268012145</v>
      </c>
      <c r="G11" s="164">
        <v>1469.7345640281412</v>
      </c>
      <c r="H11" s="164">
        <v>1416.1165048820205</v>
      </c>
      <c r="I11" s="164">
        <v>1195.2546328259129</v>
      </c>
      <c r="J11" s="164">
        <v>1118.5357790002686</v>
      </c>
      <c r="K11" s="164">
        <v>917.74101195664684</v>
      </c>
      <c r="L11" s="164">
        <v>804.15445943790735</v>
      </c>
      <c r="M11" s="164">
        <v>730.77986839563516</v>
      </c>
      <c r="N11" s="164">
        <v>730.11775200261457</v>
      </c>
      <c r="O11" s="164">
        <v>648.09968033228358</v>
      </c>
      <c r="P11" s="164">
        <v>766.06906508374084</v>
      </c>
      <c r="Q11" s="164">
        <v>708.6596523212346</v>
      </c>
      <c r="R11" s="164">
        <v>504.20709980453199</v>
      </c>
      <c r="S11" s="164">
        <v>483.572850122349</v>
      </c>
      <c r="T11" s="164">
        <v>458.89049999999997</v>
      </c>
      <c r="U11" s="164">
        <v>459.54320000000001</v>
      </c>
      <c r="V11" s="164">
        <v>443.34236554292528</v>
      </c>
      <c r="W11" s="164">
        <v>419.84710023909798</v>
      </c>
      <c r="X11" s="164">
        <v>386.1305716220935</v>
      </c>
      <c r="Y11" s="164">
        <v>388.06899077956473</v>
      </c>
      <c r="Z11" s="164">
        <v>382.97689362700237</v>
      </c>
      <c r="AA11" s="164">
        <v>399.08433923820303</v>
      </c>
      <c r="AB11" s="164">
        <v>397.23035615434446</v>
      </c>
      <c r="AC11" s="164">
        <v>362.88670641975006</v>
      </c>
      <c r="AD11" s="164">
        <v>342.11333579744519</v>
      </c>
      <c r="AE11" s="164">
        <v>368.19866920283664</v>
      </c>
      <c r="AF11" s="164">
        <v>427.2073925667188</v>
      </c>
      <c r="AG11" s="164">
        <v>434.50156090000002</v>
      </c>
      <c r="AH11" s="164">
        <v>399.92843671097273</v>
      </c>
      <c r="AI11" s="164">
        <v>403.74861119746225</v>
      </c>
      <c r="AJ11" s="191"/>
      <c r="AK11" s="191"/>
      <c r="AL11" s="191"/>
    </row>
    <row r="12" spans="1:120" s="108" customFormat="1" ht="14.25" customHeight="1">
      <c r="A12" s="105"/>
      <c r="B12" s="110"/>
      <c r="C12" s="163" t="s">
        <v>98</v>
      </c>
      <c r="D12" s="171"/>
      <c r="E12" s="171"/>
      <c r="F12" s="171">
        <v>3355.4622150105492</v>
      </c>
      <c r="G12" s="164">
        <v>3074.5561859889881</v>
      </c>
      <c r="H12" s="164">
        <v>3023.438708083339</v>
      </c>
      <c r="I12" s="164">
        <v>2976.5798103397242</v>
      </c>
      <c r="J12" s="164">
        <v>3018.6210575042637</v>
      </c>
      <c r="K12" s="164">
        <v>3065.5384614141344</v>
      </c>
      <c r="L12" s="164">
        <v>2977.9175763822645</v>
      </c>
      <c r="M12" s="164">
        <v>1983.1653644824876</v>
      </c>
      <c r="N12" s="164">
        <v>1837.7435713145551</v>
      </c>
      <c r="O12" s="164">
        <v>1800.0595795562076</v>
      </c>
      <c r="P12" s="164">
        <v>1457.5517100344523</v>
      </c>
      <c r="Q12" s="164">
        <v>1427.2201255202888</v>
      </c>
      <c r="R12" s="164">
        <v>1360.5358778765969</v>
      </c>
      <c r="S12" s="164">
        <v>1265.317381032967</v>
      </c>
      <c r="T12" s="164">
        <v>1229.3657000000001</v>
      </c>
      <c r="U12" s="164">
        <v>1272.7579999999998</v>
      </c>
      <c r="V12" s="164">
        <v>1331.8813203059331</v>
      </c>
      <c r="W12" s="164">
        <v>1445.3594322520682</v>
      </c>
      <c r="X12" s="164">
        <v>1468.5849925845171</v>
      </c>
      <c r="Y12" s="164">
        <v>1422.9422709158516</v>
      </c>
      <c r="Z12" s="164">
        <v>1197.222464134818</v>
      </c>
      <c r="AA12" s="164">
        <v>1293.1379041499576</v>
      </c>
      <c r="AB12" s="164">
        <v>1302.2251184909117</v>
      </c>
      <c r="AC12" s="164">
        <v>1290.2923651524914</v>
      </c>
      <c r="AD12" s="164">
        <v>1263.3175441633125</v>
      </c>
      <c r="AE12" s="164">
        <v>1363.518967436444</v>
      </c>
      <c r="AF12" s="164">
        <v>1316.379901224258</v>
      </c>
      <c r="AG12" s="164">
        <v>1376.594707</v>
      </c>
      <c r="AH12" s="164">
        <v>1383.7601822652132</v>
      </c>
      <c r="AI12" s="164">
        <v>1387.7661595018574</v>
      </c>
      <c r="AJ12" s="191"/>
      <c r="AK12" s="191"/>
      <c r="AL12" s="191"/>
    </row>
    <row r="13" spans="1:120" s="108" customFormat="1" ht="12.75">
      <c r="A13" s="105"/>
      <c r="B13" s="110"/>
      <c r="C13" s="163" t="s">
        <v>99</v>
      </c>
      <c r="D13" s="171"/>
      <c r="E13" s="171"/>
      <c r="F13" s="171">
        <v>469.72952184232912</v>
      </c>
      <c r="G13" s="164">
        <v>478.72148700384071</v>
      </c>
      <c r="H13" s="164">
        <v>486.50506259006767</v>
      </c>
      <c r="I13" s="164">
        <v>487.14843096217191</v>
      </c>
      <c r="J13" s="164">
        <v>488.92887172348111</v>
      </c>
      <c r="K13" s="164">
        <v>499.12536815423988</v>
      </c>
      <c r="L13" s="164">
        <v>514.52673951787028</v>
      </c>
      <c r="M13" s="164">
        <v>515.62245941827439</v>
      </c>
      <c r="N13" s="164">
        <v>532.15695967659019</v>
      </c>
      <c r="O13" s="164">
        <v>541.82639278825468</v>
      </c>
      <c r="P13" s="164">
        <v>529.93277779493678</v>
      </c>
      <c r="Q13" s="164">
        <v>645.72123776133083</v>
      </c>
      <c r="R13" s="164">
        <v>583.36975944543406</v>
      </c>
      <c r="S13" s="164">
        <v>565.39478547990996</v>
      </c>
      <c r="T13" s="164">
        <v>548.62360000000001</v>
      </c>
      <c r="U13" s="164">
        <v>544.83370000000002</v>
      </c>
      <c r="V13" s="164">
        <v>525.71209150294226</v>
      </c>
      <c r="W13" s="164">
        <v>499.26022501174333</v>
      </c>
      <c r="X13" s="164">
        <v>478.35838173627582</v>
      </c>
      <c r="Y13" s="164">
        <v>483.44592010398634</v>
      </c>
      <c r="Z13" s="164">
        <v>482.2305665593945</v>
      </c>
      <c r="AA13" s="164">
        <v>478.65758080008692</v>
      </c>
      <c r="AB13" s="164">
        <v>483.07821183511555</v>
      </c>
      <c r="AC13" s="164">
        <v>613.97968661627942</v>
      </c>
      <c r="AD13" s="164">
        <v>576.49114423444507</v>
      </c>
      <c r="AE13" s="164">
        <v>518.86142867331682</v>
      </c>
      <c r="AF13" s="164">
        <v>504.59702301471623</v>
      </c>
      <c r="AG13" s="164">
        <v>499.22650550000003</v>
      </c>
      <c r="AH13" s="164">
        <v>489.44022494358768</v>
      </c>
      <c r="AI13" s="164">
        <v>461.98742507625514</v>
      </c>
      <c r="AJ13" s="191"/>
      <c r="AK13" s="191"/>
      <c r="AL13" s="191"/>
    </row>
    <row r="14" spans="1:120" s="108" customFormat="1" ht="12.75">
      <c r="A14" s="105"/>
      <c r="B14" s="110"/>
      <c r="C14" s="163" t="s">
        <v>100</v>
      </c>
      <c r="D14" s="171"/>
      <c r="E14" s="171"/>
      <c r="F14" s="171">
        <v>27226.72629172352</v>
      </c>
      <c r="G14" s="164">
        <v>27240.208624658404</v>
      </c>
      <c r="H14" s="164">
        <v>27175.832026515032</v>
      </c>
      <c r="I14" s="164">
        <v>28225.782263344303</v>
      </c>
      <c r="J14" s="164">
        <v>26133.430601205106</v>
      </c>
      <c r="K14" s="164">
        <v>24633.089028659342</v>
      </c>
      <c r="L14" s="164">
        <v>24243.619012824151</v>
      </c>
      <c r="M14" s="164">
        <v>23250.763391369095</v>
      </c>
      <c r="N14" s="164">
        <v>21819.521978508907</v>
      </c>
      <c r="O14" s="164">
        <v>20195.044015271626</v>
      </c>
      <c r="P14" s="164">
        <v>19688.191719890383</v>
      </c>
      <c r="Q14" s="164">
        <v>19622.812214551537</v>
      </c>
      <c r="R14" s="164">
        <v>18253.165897952189</v>
      </c>
      <c r="S14" s="164">
        <v>16682.847508843974</v>
      </c>
      <c r="T14" s="164">
        <v>16295.164499999999</v>
      </c>
      <c r="U14" s="164">
        <v>16558.427599999999</v>
      </c>
      <c r="V14" s="164">
        <v>16396.184374848901</v>
      </c>
      <c r="W14" s="164">
        <v>16258.644327148357</v>
      </c>
      <c r="X14" s="164">
        <v>16291.428168804956</v>
      </c>
      <c r="Y14" s="164">
        <v>15985.341409273751</v>
      </c>
      <c r="Z14" s="164">
        <v>15209.247313069731</v>
      </c>
      <c r="AA14" s="164">
        <v>14615.601035664811</v>
      </c>
      <c r="AB14" s="164">
        <v>14277.398942073532</v>
      </c>
      <c r="AC14" s="164">
        <v>13873.663619636949</v>
      </c>
      <c r="AD14" s="164">
        <v>13809.494673137755</v>
      </c>
      <c r="AE14" s="164">
        <v>13805.995469906702</v>
      </c>
      <c r="AF14" s="164">
        <v>12860.948563441299</v>
      </c>
      <c r="AG14" s="164">
        <v>14438.5686625</v>
      </c>
      <c r="AH14" s="164">
        <v>14510.683979034176</v>
      </c>
      <c r="AI14" s="164">
        <v>14275.2577745128</v>
      </c>
      <c r="AJ14" s="191"/>
      <c r="AK14" s="191"/>
      <c r="AL14" s="191"/>
    </row>
    <row r="15" spans="1:120" s="108" customFormat="1" ht="14.25" customHeight="1">
      <c r="A15" s="105"/>
      <c r="B15" s="110"/>
      <c r="C15" s="163" t="s">
        <v>101</v>
      </c>
      <c r="D15" s="171"/>
      <c r="E15" s="171"/>
      <c r="F15" s="171">
        <v>6322.2330791381564</v>
      </c>
      <c r="G15" s="164">
        <v>6751.9304454952762</v>
      </c>
      <c r="H15" s="164">
        <v>6703.2148062600227</v>
      </c>
      <c r="I15" s="164">
        <v>6165.6723104561624</v>
      </c>
      <c r="J15" s="164">
        <v>5796.2945247789685</v>
      </c>
      <c r="K15" s="164">
        <v>5390.6233712174253</v>
      </c>
      <c r="L15" s="164">
        <v>5455.8476588157291</v>
      </c>
      <c r="M15" s="164">
        <v>6882.0753376736538</v>
      </c>
      <c r="N15" s="164">
        <v>7036.7285991217386</v>
      </c>
      <c r="O15" s="164">
        <v>5998.9490760588196</v>
      </c>
      <c r="P15" s="164">
        <v>5534.2138643247972</v>
      </c>
      <c r="Q15" s="164">
        <v>5139.3832011543473</v>
      </c>
      <c r="R15" s="164">
        <v>6053.3993291096867</v>
      </c>
      <c r="S15" s="164">
        <v>5769.8616727597328</v>
      </c>
      <c r="T15" s="164">
        <v>5611.6895000000004</v>
      </c>
      <c r="U15" s="164">
        <v>5380.7867999999999</v>
      </c>
      <c r="V15" s="164">
        <v>5456.4157339571666</v>
      </c>
      <c r="W15" s="164">
        <v>5496.4200461350474</v>
      </c>
      <c r="X15" s="164">
        <v>5716.0568511613164</v>
      </c>
      <c r="Y15" s="164">
        <v>4975.4530692788412</v>
      </c>
      <c r="Z15" s="164">
        <v>4888.3129038008265</v>
      </c>
      <c r="AA15" s="164">
        <v>4950.1163531773527</v>
      </c>
      <c r="AB15" s="164">
        <v>5171.5514199169183</v>
      </c>
      <c r="AC15" s="164">
        <v>4496.9492785476641</v>
      </c>
      <c r="AD15" s="164">
        <v>4475.8495560843139</v>
      </c>
      <c r="AE15" s="164">
        <v>4371.0911915024126</v>
      </c>
      <c r="AF15" s="164">
        <v>4368.0187738331524</v>
      </c>
      <c r="AG15" s="164">
        <v>3773.4912862000001</v>
      </c>
      <c r="AH15" s="164">
        <v>3534.9014416039436</v>
      </c>
      <c r="AI15" s="164">
        <v>3404.273306326053</v>
      </c>
      <c r="AJ15" s="191"/>
      <c r="AK15" s="191"/>
      <c r="AL15" s="191"/>
    </row>
    <row r="16" spans="1:120" s="108" customFormat="1" ht="14.25" customHeight="1">
      <c r="A16" s="105"/>
      <c r="B16" s="110"/>
      <c r="C16" s="163" t="s">
        <v>102</v>
      </c>
      <c r="D16" s="171"/>
      <c r="E16" s="171"/>
      <c r="F16" s="171">
        <v>2112.4666355219392</v>
      </c>
      <c r="G16" s="164">
        <v>2052.1587885294025</v>
      </c>
      <c r="H16" s="164">
        <v>1984.4084897596886</v>
      </c>
      <c r="I16" s="164">
        <v>598.7832421198467</v>
      </c>
      <c r="J16" s="164">
        <v>1929.5103343628873</v>
      </c>
      <c r="K16" s="164">
        <v>1878.7203375902498</v>
      </c>
      <c r="L16" s="164">
        <v>1818.1791363409654</v>
      </c>
      <c r="M16" s="164">
        <v>1814.8486545565345</v>
      </c>
      <c r="N16" s="164">
        <v>1785.2270948935268</v>
      </c>
      <c r="O16" s="164">
        <v>1787.2561943474857</v>
      </c>
      <c r="P16" s="164">
        <v>1795.6673857837293</v>
      </c>
      <c r="Q16" s="164">
        <v>1781.251719418733</v>
      </c>
      <c r="R16" s="164">
        <v>1787.6061598063541</v>
      </c>
      <c r="S16" s="164">
        <v>1829.2402935058633</v>
      </c>
      <c r="T16" s="164">
        <v>1842.5391</v>
      </c>
      <c r="U16" s="164">
        <v>1827.85</v>
      </c>
      <c r="V16" s="164">
        <v>1848.9092170063288</v>
      </c>
      <c r="W16" s="164">
        <v>1800.9267811435893</v>
      </c>
      <c r="X16" s="164">
        <v>1709.0659140590631</v>
      </c>
      <c r="Y16" s="164">
        <v>1702.0606454885851</v>
      </c>
      <c r="Z16" s="164">
        <v>1823.190992234963</v>
      </c>
      <c r="AA16" s="164">
        <v>1807.3739831280479</v>
      </c>
      <c r="AB16" s="164">
        <v>1657.3502905233679</v>
      </c>
      <c r="AC16" s="164">
        <v>1641.4427058152401</v>
      </c>
      <c r="AD16" s="164">
        <v>1502.7984252659314</v>
      </c>
      <c r="AE16" s="164">
        <v>1614.2676882049952</v>
      </c>
      <c r="AF16" s="164">
        <v>1730.2545517295239</v>
      </c>
      <c r="AG16" s="164">
        <v>1506.9468706</v>
      </c>
      <c r="AH16" s="164">
        <v>1482.2315669747252</v>
      </c>
      <c r="AI16" s="164">
        <v>1442.4519734475211</v>
      </c>
      <c r="AJ16" s="191"/>
      <c r="AK16" s="191"/>
      <c r="AL16" s="191"/>
    </row>
    <row r="17" spans="1:120" s="108" customFormat="1" ht="14.25" customHeight="1">
      <c r="A17" s="105"/>
      <c r="B17" s="110"/>
      <c r="C17" s="163" t="s">
        <v>0</v>
      </c>
      <c r="D17" s="171"/>
      <c r="E17" s="171"/>
      <c r="F17" s="171">
        <v>0</v>
      </c>
      <c r="G17" s="164">
        <v>0</v>
      </c>
      <c r="H17" s="164">
        <v>0</v>
      </c>
      <c r="I17" s="164">
        <v>0</v>
      </c>
      <c r="J17" s="164">
        <v>0</v>
      </c>
      <c r="K17" s="164">
        <v>0</v>
      </c>
      <c r="L17" s="164">
        <v>0</v>
      </c>
      <c r="M17" s="164">
        <v>0</v>
      </c>
      <c r="N17" s="164">
        <v>0</v>
      </c>
      <c r="O17" s="164">
        <v>0</v>
      </c>
      <c r="P17" s="164">
        <v>0</v>
      </c>
      <c r="Q17" s="164">
        <v>0</v>
      </c>
      <c r="R17" s="164">
        <v>0</v>
      </c>
      <c r="S17" s="164">
        <v>0</v>
      </c>
      <c r="T17" s="164">
        <v>0</v>
      </c>
      <c r="U17" s="164">
        <v>0</v>
      </c>
      <c r="V17" s="164">
        <v>0</v>
      </c>
      <c r="W17" s="164">
        <v>0</v>
      </c>
      <c r="X17" s="164">
        <v>0</v>
      </c>
      <c r="Y17" s="164">
        <v>0</v>
      </c>
      <c r="Z17" s="164">
        <v>0</v>
      </c>
      <c r="AA17" s="164">
        <v>0</v>
      </c>
      <c r="AB17" s="164">
        <v>0</v>
      </c>
      <c r="AC17" s="164">
        <v>1.4894800000000701E-2</v>
      </c>
      <c r="AD17" s="164">
        <v>1.4894800000000701E-2</v>
      </c>
      <c r="AE17" s="164">
        <v>1.4894799999997E-2</v>
      </c>
      <c r="AF17" s="164">
        <v>8</v>
      </c>
      <c r="AG17" s="164">
        <v>163.5303289</v>
      </c>
      <c r="AH17" s="164">
        <v>492.42489984000008</v>
      </c>
      <c r="AI17" s="164">
        <v>468.89081142000009</v>
      </c>
      <c r="AJ17" s="191"/>
      <c r="AK17" s="191"/>
      <c r="AL17" s="191"/>
    </row>
    <row r="18" spans="1:120" s="108" customFormat="1" ht="14.25" customHeight="1">
      <c r="A18" s="105"/>
      <c r="B18" s="110"/>
      <c r="C18" s="167" t="s">
        <v>103</v>
      </c>
      <c r="D18" s="172">
        <f t="shared" ref="D18:G18" si="0">SUM(D6:D17)</f>
        <v>0</v>
      </c>
      <c r="E18" s="172">
        <f t="shared" si="0"/>
        <v>0</v>
      </c>
      <c r="F18" s="172">
        <f t="shared" si="0"/>
        <v>58254.010129363523</v>
      </c>
      <c r="G18" s="166">
        <f t="shared" si="0"/>
        <v>56912.479683759113</v>
      </c>
      <c r="H18" s="166">
        <f t="shared" ref="H18:K18" si="1">SUM(H6:H17)</f>
        <v>56935.053025548295</v>
      </c>
      <c r="I18" s="166">
        <f t="shared" si="1"/>
        <v>56230.597703790525</v>
      </c>
      <c r="J18" s="166">
        <f t="shared" si="1"/>
        <v>54793.69996551553</v>
      </c>
      <c r="K18" s="166">
        <f t="shared" si="1"/>
        <v>52266.692832341636</v>
      </c>
      <c r="L18" s="166">
        <f t="shared" ref="L18:N18" si="2">SUM(L6:L17)</f>
        <v>51615.263536303159</v>
      </c>
      <c r="M18" s="166">
        <f t="shared" si="2"/>
        <v>50408.273490062064</v>
      </c>
      <c r="N18" s="166">
        <f t="shared" si="2"/>
        <v>48723.338391462887</v>
      </c>
      <c r="O18" s="166">
        <f>SUM(O6:O17)</f>
        <v>46205.725856242701</v>
      </c>
      <c r="P18" s="166">
        <f>SUM(P6:P17)</f>
        <v>44684.357075251486</v>
      </c>
      <c r="Q18" s="166">
        <f t="shared" ref="Q18:AG18" si="3">SUM(Q6:Q17)</f>
        <v>43374.904927714837</v>
      </c>
      <c r="R18" s="166">
        <f t="shared" si="3"/>
        <v>42399.676033743111</v>
      </c>
      <c r="S18" s="166">
        <f t="shared" si="3"/>
        <v>40440.431389253405</v>
      </c>
      <c r="T18" s="166">
        <f t="shared" si="3"/>
        <v>39985.374199999998</v>
      </c>
      <c r="U18" s="166">
        <f t="shared" si="3"/>
        <v>40699.614199999996</v>
      </c>
      <c r="V18" s="166">
        <f t="shared" si="3"/>
        <v>40759.967564073864</v>
      </c>
      <c r="W18" s="166">
        <f t="shared" si="3"/>
        <v>40367.51082868567</v>
      </c>
      <c r="X18" s="166">
        <f t="shared" si="3"/>
        <v>39394.197719243595</v>
      </c>
      <c r="Y18" s="166">
        <f t="shared" si="3"/>
        <v>37880.743132350224</v>
      </c>
      <c r="Z18" s="166">
        <f t="shared" si="3"/>
        <v>36641.959362075817</v>
      </c>
      <c r="AA18" s="166">
        <f t="shared" si="3"/>
        <v>35516.508795780894</v>
      </c>
      <c r="AB18" s="166">
        <f t="shared" si="3"/>
        <v>35396.746797356056</v>
      </c>
      <c r="AC18" s="166">
        <f t="shared" si="3"/>
        <v>34341.92605612948</v>
      </c>
      <c r="AD18" s="166">
        <f t="shared" si="3"/>
        <v>33558.498663749975</v>
      </c>
      <c r="AE18" s="166">
        <f t="shared" si="3"/>
        <v>32827.021016483894</v>
      </c>
      <c r="AF18" s="166">
        <f t="shared" si="3"/>
        <v>31589.378829415189</v>
      </c>
      <c r="AG18" s="166">
        <f t="shared" si="3"/>
        <v>31434.284213110001</v>
      </c>
      <c r="AH18" s="166">
        <v>31162.552793423558</v>
      </c>
      <c r="AI18" s="166">
        <f t="shared" ref="AI18" si="4">SUM(AI6:AI17)</f>
        <v>30656.843163257017</v>
      </c>
      <c r="AJ18" s="191"/>
      <c r="AK18" s="191"/>
      <c r="AL18" s="191"/>
    </row>
    <row r="19" spans="1:120" s="108" customFormat="1" ht="12.75">
      <c r="A19" s="105"/>
      <c r="B19" s="110"/>
      <c r="C19" s="163" t="s">
        <v>104</v>
      </c>
      <c r="D19" s="171"/>
      <c r="E19" s="171"/>
      <c r="F19" s="171">
        <v>80254.789188086434</v>
      </c>
      <c r="G19" s="164">
        <v>77552.361987720869</v>
      </c>
      <c r="H19" s="164">
        <v>76745.725988251681</v>
      </c>
      <c r="I19" s="164">
        <v>76495.650806939186</v>
      </c>
      <c r="J19" s="164">
        <v>76020.564180164452</v>
      </c>
      <c r="K19" s="164">
        <v>75629.164992638369</v>
      </c>
      <c r="L19" s="164">
        <v>79235.63568733682</v>
      </c>
      <c r="M19" s="164">
        <v>80000.398089067938</v>
      </c>
      <c r="N19" s="164">
        <v>80219.981257297084</v>
      </c>
      <c r="O19" s="164">
        <v>77846.79148002727</v>
      </c>
      <c r="P19" s="164">
        <v>76599.50120406854</v>
      </c>
      <c r="Q19" s="164">
        <v>76135.727974755209</v>
      </c>
      <c r="R19" s="164">
        <v>75731.812810233663</v>
      </c>
      <c r="S19" s="164">
        <v>73597.059134186697</v>
      </c>
      <c r="T19" s="164">
        <v>73383.03850000001</v>
      </c>
      <c r="U19" s="164">
        <f>72877.0204+47.35</f>
        <v>72924.3704</v>
      </c>
      <c r="V19" s="164">
        <v>71621.080980593106</v>
      </c>
      <c r="W19" s="164">
        <v>68443</v>
      </c>
      <c r="X19" s="164">
        <v>67641.257201948421</v>
      </c>
      <c r="Y19" s="164">
        <v>66156.56475472977</v>
      </c>
      <c r="Z19" s="164">
        <v>65026.28839870447</v>
      </c>
      <c r="AA19" s="164">
        <v>63227.642611919095</v>
      </c>
      <c r="AB19" s="164">
        <v>63543.522979973743</v>
      </c>
      <c r="AC19" s="164">
        <v>63917.059431330548</v>
      </c>
      <c r="AD19" s="164">
        <v>62481.045040710029</v>
      </c>
      <c r="AE19" s="164">
        <v>59990.723103496304</v>
      </c>
      <c r="AF19" s="164">
        <v>58871.770917634793</v>
      </c>
      <c r="AG19" s="164">
        <v>57510.755301500001</v>
      </c>
      <c r="AH19" s="164">
        <v>56365.284397096344</v>
      </c>
      <c r="AI19" s="164">
        <v>54244.371691432963</v>
      </c>
      <c r="AJ19" s="191"/>
      <c r="AK19" s="191"/>
      <c r="AL19" s="191"/>
    </row>
    <row r="20" spans="1:120" s="108" customFormat="1" ht="14.25" customHeight="1">
      <c r="A20" s="105"/>
      <c r="B20" s="110"/>
      <c r="C20" s="167" t="s">
        <v>105</v>
      </c>
      <c r="D20" s="172">
        <f t="shared" ref="D20:G20" si="5">+D18+D19</f>
        <v>0</v>
      </c>
      <c r="E20" s="172">
        <f t="shared" si="5"/>
        <v>0</v>
      </c>
      <c r="F20" s="172">
        <f t="shared" si="5"/>
        <v>138508.79931744997</v>
      </c>
      <c r="G20" s="166">
        <f t="shared" si="5"/>
        <v>134464.84167147998</v>
      </c>
      <c r="H20" s="166">
        <f t="shared" ref="H20:K20" si="6">+H18+H19</f>
        <v>133680.77901379997</v>
      </c>
      <c r="I20" s="166">
        <f t="shared" si="6"/>
        <v>132726.2485107297</v>
      </c>
      <c r="J20" s="166">
        <f t="shared" si="6"/>
        <v>130814.26414567998</v>
      </c>
      <c r="K20" s="166">
        <f t="shared" si="6"/>
        <v>127895.85782498</v>
      </c>
      <c r="L20" s="166">
        <f t="shared" ref="L20:N20" si="7">+L18+L19</f>
        <v>130850.89922363998</v>
      </c>
      <c r="M20" s="166">
        <f t="shared" si="7"/>
        <v>130408.67157912999</v>
      </c>
      <c r="N20" s="166">
        <f t="shared" si="7"/>
        <v>128943.31964875996</v>
      </c>
      <c r="O20" s="166">
        <f>+O18+O19</f>
        <v>124052.51733626997</v>
      </c>
      <c r="P20" s="166">
        <f>+P18+P19</f>
        <v>121283.85827932003</v>
      </c>
      <c r="Q20" s="166">
        <f t="shared" ref="Q20:AI20" si="8">+Q18+Q19</f>
        <v>119510.63290247004</v>
      </c>
      <c r="R20" s="166">
        <f t="shared" si="8"/>
        <v>118131.48884397678</v>
      </c>
      <c r="S20" s="166">
        <f t="shared" si="8"/>
        <v>114037.49052344009</v>
      </c>
      <c r="T20" s="166">
        <f t="shared" si="8"/>
        <v>113368.41270000002</v>
      </c>
      <c r="U20" s="166">
        <f t="shared" si="8"/>
        <v>113623.9846</v>
      </c>
      <c r="V20" s="166">
        <f t="shared" si="8"/>
        <v>112381.04854466696</v>
      </c>
      <c r="W20" s="166">
        <f t="shared" si="8"/>
        <v>108810.51082868567</v>
      </c>
      <c r="X20" s="166">
        <f t="shared" si="8"/>
        <v>107035.45492119202</v>
      </c>
      <c r="Y20" s="166">
        <f t="shared" si="8"/>
        <v>104037.30788707999</v>
      </c>
      <c r="Z20" s="166">
        <f t="shared" si="8"/>
        <v>101668.24776078029</v>
      </c>
      <c r="AA20" s="166">
        <f t="shared" si="8"/>
        <v>98744.151407699988</v>
      </c>
      <c r="AB20" s="166">
        <f t="shared" si="8"/>
        <v>98940.269777329799</v>
      </c>
      <c r="AC20" s="166">
        <f t="shared" si="8"/>
        <v>98258.985487460028</v>
      </c>
      <c r="AD20" s="166">
        <f t="shared" si="8"/>
        <v>96039.543704459997</v>
      </c>
      <c r="AE20" s="166">
        <f t="shared" si="8"/>
        <v>92817.744119980198</v>
      </c>
      <c r="AF20" s="166">
        <f t="shared" si="8"/>
        <v>90461.149747049989</v>
      </c>
      <c r="AG20" s="166">
        <f t="shared" si="8"/>
        <v>88945.039514610005</v>
      </c>
      <c r="AH20" s="166">
        <f t="shared" si="8"/>
        <v>87527.837190519902</v>
      </c>
      <c r="AI20" s="166">
        <f t="shared" si="8"/>
        <v>84901.214854689984</v>
      </c>
      <c r="AJ20" s="191"/>
      <c r="AK20" s="191"/>
      <c r="AL20" s="191"/>
    </row>
    <row r="21" spans="1:120" s="108" customFormat="1" ht="14.25" customHeight="1">
      <c r="A21" s="105"/>
      <c r="B21" s="110"/>
      <c r="C21" s="163" t="s">
        <v>490</v>
      </c>
      <c r="D21" s="171"/>
      <c r="E21" s="171"/>
      <c r="F21" s="171">
        <f>-263.750233-383.718637</f>
        <v>-647.46886999999992</v>
      </c>
      <c r="G21" s="168">
        <f>-221.76069128-409.36525372</f>
        <v>-631.125945</v>
      </c>
      <c r="H21" s="168">
        <f>-213.5296426-415.20202939</f>
        <v>-628.73167199</v>
      </c>
      <c r="I21" s="168">
        <f>-186.86563229-404.36182028</f>
        <v>-591.22745256999997</v>
      </c>
      <c r="J21" s="168">
        <f>-112.12269522-373.60895466</f>
        <v>-485.73164987999996</v>
      </c>
      <c r="K21" s="168">
        <f>-78.90143252-352.08540928</f>
        <v>-430.98684180000004</v>
      </c>
      <c r="L21" s="168">
        <f>-85.52295539-327.91355735</f>
        <v>-413.43651274000001</v>
      </c>
      <c r="M21" s="168">
        <f>-79.969958-281.791045</f>
        <v>-361.76100300000002</v>
      </c>
      <c r="N21" s="168">
        <v>-354.66455038999999</v>
      </c>
      <c r="O21" s="168">
        <v>-394.25258172000002</v>
      </c>
      <c r="P21" s="168">
        <f>-90.908-307.546</f>
        <v>-398.45400000000001</v>
      </c>
      <c r="Q21" s="168">
        <v>-381.16018200000002</v>
      </c>
      <c r="R21" s="168">
        <v>-403.48</v>
      </c>
      <c r="S21" s="168">
        <v>-411.83500000000004</v>
      </c>
      <c r="T21" s="168">
        <v>-432.10300000000001</v>
      </c>
      <c r="U21" s="168">
        <f>-205.67-322.1</f>
        <v>-527.77</v>
      </c>
      <c r="V21" s="168">
        <v>-502.78473888000002</v>
      </c>
      <c r="W21" s="168">
        <v>-396.24448335</v>
      </c>
      <c r="X21" s="168">
        <v>-271.05241624000001</v>
      </c>
      <c r="Y21" s="168">
        <v>-254.34401</v>
      </c>
      <c r="Z21" s="168">
        <v>-254.791312</v>
      </c>
      <c r="AA21" s="168">
        <v>-256.10292755999996</v>
      </c>
      <c r="AB21" s="168">
        <v>-290.67886967999999</v>
      </c>
      <c r="AC21" s="168">
        <v>-300.52808098000003</v>
      </c>
      <c r="AD21" s="168">
        <v>-297.75310958</v>
      </c>
      <c r="AE21" s="168">
        <v>-308.20031497999997</v>
      </c>
      <c r="AF21" s="168">
        <v>-142.30000000000001</v>
      </c>
      <c r="AG21" s="168">
        <v>-141.3065</v>
      </c>
      <c r="AH21" s="168">
        <v>-135.57406399999999</v>
      </c>
      <c r="AI21" s="168">
        <v>-143</v>
      </c>
      <c r="AJ21" s="191"/>
      <c r="AK21" s="191"/>
      <c r="AL21" s="191"/>
    </row>
    <row r="22" spans="1:120" s="108" customFormat="1" ht="14.25" customHeight="1">
      <c r="A22" s="105"/>
      <c r="B22" s="110"/>
      <c r="C22" s="163" t="s">
        <v>491</v>
      </c>
      <c r="D22" s="171"/>
      <c r="E22" s="171"/>
      <c r="F22" s="171">
        <f>-34.949861-5.267468</f>
        <v>-40.217328999999999</v>
      </c>
      <c r="G22" s="168">
        <f>-5.391369-35.51916501</f>
        <v>-40.910534009999999</v>
      </c>
      <c r="H22" s="168">
        <f>-5.635831-37.21596536</f>
        <v>-42.851796359999994</v>
      </c>
      <c r="I22" s="168">
        <f>-5.709327-35.60123267</f>
        <v>-41.310559670000004</v>
      </c>
      <c r="J22" s="168">
        <f>-9.840811-36.60398408</f>
        <v>-46.444795079999999</v>
      </c>
      <c r="K22" s="168">
        <f>-34.91406463-8.18445</f>
        <v>-43.098514629999997</v>
      </c>
      <c r="L22" s="168">
        <f>-3.405894-29.14795469</f>
        <v>-32.553848689999995</v>
      </c>
      <c r="M22" s="168">
        <f>-24.591395-4.712939</f>
        <v>-29.304333999999997</v>
      </c>
      <c r="N22" s="168">
        <v>-30.852252649999997</v>
      </c>
      <c r="O22" s="168">
        <v>-42.164725729999994</v>
      </c>
      <c r="P22" s="168">
        <f>-6.016-38.799</f>
        <v>-44.814999999999998</v>
      </c>
      <c r="Q22" s="168">
        <v>-43.436563</v>
      </c>
      <c r="R22" s="168">
        <v>-42.481999999999999</v>
      </c>
      <c r="S22" s="168">
        <v>-44.261000000000003</v>
      </c>
      <c r="T22" s="168">
        <v>-51.564999999999998</v>
      </c>
      <c r="U22" s="168">
        <f>-6.42-40.93</f>
        <v>-47.35</v>
      </c>
      <c r="V22" s="168">
        <v>-50.080532929999997</v>
      </c>
      <c r="W22" s="168">
        <v>-50.885553059999999</v>
      </c>
      <c r="X22" s="168">
        <v>-45.913463499999992</v>
      </c>
      <c r="Y22" s="168">
        <v>-38.788637000000001</v>
      </c>
      <c r="Z22" s="168">
        <v>-35.699317000000001</v>
      </c>
      <c r="AA22" s="168">
        <v>-36.647169210000008</v>
      </c>
      <c r="AB22" s="168">
        <v>-43.362841209999992</v>
      </c>
      <c r="AC22" s="168">
        <v>-62.301740019999954</v>
      </c>
      <c r="AD22" s="168">
        <v>-61.083288999999994</v>
      </c>
      <c r="AE22" s="168">
        <v>-59.565290999999995</v>
      </c>
      <c r="AF22" s="168">
        <v>-221</v>
      </c>
      <c r="AG22" s="168">
        <v>-238.31258500000001</v>
      </c>
      <c r="AH22" s="168">
        <v>-237.697585</v>
      </c>
      <c r="AI22" s="168">
        <v>235</v>
      </c>
      <c r="AJ22" s="191"/>
      <c r="AK22" s="191"/>
      <c r="AL22" s="191"/>
    </row>
    <row r="23" spans="1:120" s="108" customFormat="1" ht="12.75">
      <c r="A23" s="105"/>
      <c r="B23" s="110"/>
      <c r="C23" s="167" t="s">
        <v>106</v>
      </c>
      <c r="D23" s="172">
        <f t="shared" ref="D23:G23" si="9">SUM(D20:D22)</f>
        <v>0</v>
      </c>
      <c r="E23" s="172">
        <f t="shared" si="9"/>
        <v>0</v>
      </c>
      <c r="F23" s="172">
        <f t="shared" si="9"/>
        <v>137821.11311844995</v>
      </c>
      <c r="G23" s="166">
        <f t="shared" si="9"/>
        <v>133792.80519246997</v>
      </c>
      <c r="H23" s="166">
        <f t="shared" ref="H23:K23" si="10">SUM(H20:H22)</f>
        <v>133009.19554544997</v>
      </c>
      <c r="I23" s="166">
        <f t="shared" si="10"/>
        <v>132093.7104984897</v>
      </c>
      <c r="J23" s="166">
        <f t="shared" si="10"/>
        <v>130282.08770071997</v>
      </c>
      <c r="K23" s="166">
        <f t="shared" si="10"/>
        <v>127421.77246855001</v>
      </c>
      <c r="L23" s="166">
        <f t="shared" ref="L23:N23" si="11">SUM(L20:L22)</f>
        <v>130404.90886220998</v>
      </c>
      <c r="M23" s="166">
        <f t="shared" si="11"/>
        <v>130017.60624212999</v>
      </c>
      <c r="N23" s="166">
        <f t="shared" si="11"/>
        <v>128557.80284571995</v>
      </c>
      <c r="O23" s="166">
        <f>SUM(O20:O22)</f>
        <v>123616.10002881997</v>
      </c>
      <c r="P23" s="166">
        <f>SUM(P20:P22)</f>
        <v>120840.58927932003</v>
      </c>
      <c r="Q23" s="166">
        <f t="shared" ref="Q23:AI23" si="12">SUM(Q20:Q22)</f>
        <v>119086.03615747004</v>
      </c>
      <c r="R23" s="166">
        <f t="shared" si="12"/>
        <v>117685.52684397678</v>
      </c>
      <c r="S23" s="166">
        <f t="shared" si="12"/>
        <v>113581.39452344009</v>
      </c>
      <c r="T23" s="166">
        <f t="shared" si="12"/>
        <v>112884.74470000001</v>
      </c>
      <c r="U23" s="166">
        <f t="shared" si="12"/>
        <v>113048.86459999999</v>
      </c>
      <c r="V23" s="166">
        <f t="shared" si="12"/>
        <v>111828.18327285696</v>
      </c>
      <c r="W23" s="166">
        <f t="shared" si="12"/>
        <v>108363.38079227567</v>
      </c>
      <c r="X23" s="166">
        <f t="shared" si="12"/>
        <v>106718.48904145203</v>
      </c>
      <c r="Y23" s="166">
        <f t="shared" si="12"/>
        <v>103744.17524007999</v>
      </c>
      <c r="Z23" s="166">
        <f t="shared" si="12"/>
        <v>101377.75713178028</v>
      </c>
      <c r="AA23" s="166">
        <f t="shared" si="12"/>
        <v>98451.401310929985</v>
      </c>
      <c r="AB23" s="166">
        <f t="shared" si="12"/>
        <v>98606.228066439799</v>
      </c>
      <c r="AC23" s="166">
        <f t="shared" si="12"/>
        <v>97896.155666460021</v>
      </c>
      <c r="AD23" s="166">
        <f t="shared" si="12"/>
        <v>95680.707305880002</v>
      </c>
      <c r="AE23" s="166">
        <f t="shared" si="12"/>
        <v>92449.978514000191</v>
      </c>
      <c r="AF23" s="166">
        <f t="shared" si="12"/>
        <v>90097.849747049986</v>
      </c>
      <c r="AG23" s="166">
        <f t="shared" si="12"/>
        <v>88565.420429609992</v>
      </c>
      <c r="AH23" s="166">
        <f t="shared" si="12"/>
        <v>87154.5655415199</v>
      </c>
      <c r="AI23" s="166">
        <f t="shared" si="12"/>
        <v>84993.214854689984</v>
      </c>
      <c r="AJ23" s="191"/>
      <c r="AK23" s="191"/>
      <c r="AL23" s="191"/>
    </row>
    <row r="24" spans="1:120" s="108" customFormat="1" ht="14.25" customHeight="1">
      <c r="A24" s="105"/>
      <c r="B24" s="110"/>
      <c r="C24" s="163" t="s">
        <v>107</v>
      </c>
      <c r="D24" s="171"/>
      <c r="E24" s="171"/>
      <c r="F24" s="171">
        <v>64155.866513929999</v>
      </c>
      <c r="G24" s="164">
        <v>63903.431429839999</v>
      </c>
      <c r="H24" s="164">
        <v>63909.563371020013</v>
      </c>
      <c r="I24" s="164">
        <v>63062.115808400005</v>
      </c>
      <c r="J24" s="164">
        <v>62206.720780679978</v>
      </c>
      <c r="K24" s="164">
        <v>61178.35789729996</v>
      </c>
      <c r="L24" s="164">
        <v>56589.841123639992</v>
      </c>
      <c r="M24" s="164">
        <v>54983.132871079979</v>
      </c>
      <c r="N24" s="164">
        <v>53103.772720650006</v>
      </c>
      <c r="O24" s="164">
        <v>52467.159211140017</v>
      </c>
      <c r="P24" s="164">
        <v>51552.250821579983</v>
      </c>
      <c r="Q24" s="164">
        <v>49903.706675649999</v>
      </c>
      <c r="R24" s="164">
        <v>48162.76504868998</v>
      </c>
      <c r="S24" s="164">
        <v>47522.061958350001</v>
      </c>
      <c r="T24" s="164">
        <v>46872.051399999997</v>
      </c>
      <c r="U24" s="164">
        <v>46153.341399999998</v>
      </c>
      <c r="V24" s="164">
        <v>44559.051670249995</v>
      </c>
      <c r="W24" s="164">
        <v>44019.814403389973</v>
      </c>
      <c r="X24" s="164">
        <v>42630.288198770002</v>
      </c>
      <c r="Y24" s="164">
        <v>42243.659336410004</v>
      </c>
      <c r="Z24" s="164">
        <v>41438.065000000002</v>
      </c>
      <c r="AA24" s="164">
        <v>40919.316098639996</v>
      </c>
      <c r="AB24" s="164">
        <v>39791.910470000003</v>
      </c>
      <c r="AC24" s="164">
        <v>38414.786999999997</v>
      </c>
      <c r="AD24" s="164">
        <v>37943.764000000003</v>
      </c>
      <c r="AE24" s="164">
        <v>38009.275000000001</v>
      </c>
      <c r="AF24" s="164">
        <v>37451</v>
      </c>
      <c r="AG24" s="164">
        <v>36650.008250999999</v>
      </c>
      <c r="AH24" s="164">
        <v>35532.226698999999</v>
      </c>
      <c r="AI24" s="164">
        <v>35521.066979000003</v>
      </c>
      <c r="AJ24" s="191"/>
      <c r="AK24" s="191"/>
      <c r="AL24" s="191"/>
    </row>
    <row r="25" spans="1:120" s="108" customFormat="1" ht="14.25" customHeight="1">
      <c r="A25" s="105"/>
      <c r="B25" s="110"/>
      <c r="C25" s="165" t="s">
        <v>108</v>
      </c>
      <c r="D25" s="173"/>
      <c r="E25" s="173"/>
      <c r="F25" s="173">
        <v>984.81805387000009</v>
      </c>
      <c r="G25" s="169">
        <v>1039.9091897200001</v>
      </c>
      <c r="H25" s="169">
        <v>1054.52457972</v>
      </c>
      <c r="I25" s="169">
        <v>1069.6772777200001</v>
      </c>
      <c r="J25" s="169">
        <v>1088.60907372</v>
      </c>
      <c r="K25" s="169">
        <v>1213.0777777200001</v>
      </c>
      <c r="L25" s="169">
        <v>1288.2051967200002</v>
      </c>
      <c r="M25" s="169">
        <v>1308.04223572</v>
      </c>
      <c r="N25" s="169">
        <v>1298.6300097199999</v>
      </c>
      <c r="O25" s="169">
        <v>1311.05602572</v>
      </c>
      <c r="P25" s="169">
        <v>863.66845072000012</v>
      </c>
      <c r="Q25" s="169">
        <v>954.70514972000001</v>
      </c>
      <c r="R25" s="169">
        <v>995.63519871999995</v>
      </c>
      <c r="S25" s="169">
        <v>1007.48431772</v>
      </c>
      <c r="T25" s="169">
        <v>1018.1911</v>
      </c>
      <c r="U25" s="169">
        <v>1215.4574</v>
      </c>
      <c r="V25" s="169">
        <v>1015.88665297</v>
      </c>
      <c r="W25" s="169">
        <v>1014.99680597</v>
      </c>
      <c r="X25" s="169">
        <v>1022.4164379700001</v>
      </c>
      <c r="Y25" s="169">
        <v>1028.9756779700001</v>
      </c>
      <c r="Z25" s="169">
        <v>1230.3109999999999</v>
      </c>
      <c r="AA25" s="169">
        <v>1415.1529349700002</v>
      </c>
      <c r="AB25" s="169">
        <v>1432.9786079999999</v>
      </c>
      <c r="AC25" s="169">
        <v>1478.806</v>
      </c>
      <c r="AD25" s="169">
        <v>1508.4760000000001</v>
      </c>
      <c r="AE25" s="169">
        <v>1605.809</v>
      </c>
      <c r="AF25" s="169">
        <v>1624</v>
      </c>
      <c r="AG25" s="169">
        <v>1324.1435019999999</v>
      </c>
      <c r="AH25" s="169">
        <v>1333.118905</v>
      </c>
      <c r="AI25" s="169">
        <v>1278.919551</v>
      </c>
      <c r="AJ25" s="191"/>
      <c r="AK25" s="191"/>
      <c r="AL25" s="191"/>
    </row>
    <row r="26" spans="1:120" s="108" customFormat="1" ht="14.25" customHeight="1">
      <c r="A26" s="105"/>
      <c r="B26" s="110"/>
      <c r="C26" s="170" t="s">
        <v>109</v>
      </c>
      <c r="D26" s="172">
        <f t="shared" ref="D26:G26" si="13">SUM(D23:D25)</f>
        <v>0</v>
      </c>
      <c r="E26" s="172">
        <f t="shared" si="13"/>
        <v>0</v>
      </c>
      <c r="F26" s="172">
        <f t="shared" si="13"/>
        <v>202961.79768624995</v>
      </c>
      <c r="G26" s="166">
        <f t="shared" si="13"/>
        <v>198736.14581202995</v>
      </c>
      <c r="H26" s="166">
        <f t="shared" ref="H26:K26" si="14">SUM(H23:H25)</f>
        <v>197973.28349618998</v>
      </c>
      <c r="I26" s="166">
        <f t="shared" si="14"/>
        <v>196225.50358460972</v>
      </c>
      <c r="J26" s="166">
        <f t="shared" si="14"/>
        <v>193577.41755511996</v>
      </c>
      <c r="K26" s="166">
        <f t="shared" si="14"/>
        <v>189813.20814356997</v>
      </c>
      <c r="L26" s="166">
        <f t="shared" ref="L26:N26" si="15">SUM(L23:L25)</f>
        <v>188282.95518256997</v>
      </c>
      <c r="M26" s="166">
        <f t="shared" si="15"/>
        <v>186308.78134892997</v>
      </c>
      <c r="N26" s="166">
        <f t="shared" si="15"/>
        <v>182960.20557608994</v>
      </c>
      <c r="O26" s="166">
        <f>SUM(O23:O25)</f>
        <v>177394.31526567999</v>
      </c>
      <c r="P26" s="166">
        <f>SUM(P23:P25)</f>
        <v>173256.50855162001</v>
      </c>
      <c r="Q26" s="166">
        <f t="shared" ref="Q26:AI26" si="16">SUM(Q23:Q25)</f>
        <v>169944.44798284004</v>
      </c>
      <c r="R26" s="166">
        <f t="shared" si="16"/>
        <v>166843.92709138678</v>
      </c>
      <c r="S26" s="166">
        <f t="shared" si="16"/>
        <v>162110.94079951008</v>
      </c>
      <c r="T26" s="166">
        <f t="shared" si="16"/>
        <v>160774.9872</v>
      </c>
      <c r="U26" s="166">
        <f t="shared" si="16"/>
        <v>160417.66339999999</v>
      </c>
      <c r="V26" s="166">
        <f t="shared" si="16"/>
        <v>157403.12159607693</v>
      </c>
      <c r="W26" s="166">
        <f t="shared" si="16"/>
        <v>153398.19200163565</v>
      </c>
      <c r="X26" s="166">
        <f t="shared" si="16"/>
        <v>150371.19367819204</v>
      </c>
      <c r="Y26" s="166">
        <f t="shared" si="16"/>
        <v>147016.81025446</v>
      </c>
      <c r="Z26" s="166">
        <f t="shared" si="16"/>
        <v>144046.13313178025</v>
      </c>
      <c r="AA26" s="166">
        <f t="shared" si="16"/>
        <v>140785.87034453999</v>
      </c>
      <c r="AB26" s="166">
        <f t="shared" si="16"/>
        <v>139831.11714443981</v>
      </c>
      <c r="AC26" s="166">
        <f t="shared" si="16"/>
        <v>137789.74866646001</v>
      </c>
      <c r="AD26" s="166">
        <f t="shared" si="16"/>
        <v>135132.94730587999</v>
      </c>
      <c r="AE26" s="166">
        <f t="shared" si="16"/>
        <v>132065.06251400019</v>
      </c>
      <c r="AF26" s="166">
        <f t="shared" si="16"/>
        <v>129172.84974704999</v>
      </c>
      <c r="AG26" s="166">
        <f t="shared" si="16"/>
        <v>126539.57218261001</v>
      </c>
      <c r="AH26" s="166">
        <f t="shared" si="16"/>
        <v>124019.91114551989</v>
      </c>
      <c r="AI26" s="166">
        <f t="shared" si="16"/>
        <v>121793.20138468998</v>
      </c>
      <c r="AJ26" s="191"/>
      <c r="AK26" s="191"/>
      <c r="AL26" s="191"/>
    </row>
    <row r="27" spans="1:120" s="108" customFormat="1" ht="9">
      <c r="A27" s="105"/>
      <c r="B27" s="110"/>
      <c r="C27" s="111"/>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91"/>
      <c r="AK27" s="191"/>
      <c r="AL27" s="191"/>
    </row>
    <row r="28" spans="1:120" s="108" customFormat="1" ht="14.25" customHeight="1">
      <c r="A28" s="253"/>
      <c r="B28" s="254"/>
      <c r="C28" s="372" t="s">
        <v>492</v>
      </c>
      <c r="D28" s="256"/>
      <c r="E28" s="256"/>
      <c r="F28" s="256"/>
      <c r="G28" s="490"/>
      <c r="H28" s="490"/>
      <c r="I28" s="490"/>
      <c r="J28" s="490"/>
      <c r="K28" s="490"/>
      <c r="L28" s="490"/>
      <c r="M28" s="490"/>
      <c r="N28" s="490"/>
      <c r="O28" s="490"/>
      <c r="P28" s="490"/>
      <c r="Q28" s="256"/>
      <c r="R28" s="256"/>
      <c r="S28" s="256"/>
      <c r="T28" s="256"/>
      <c r="U28" s="256"/>
      <c r="V28" s="256"/>
      <c r="W28" s="256"/>
      <c r="X28" s="256"/>
      <c r="Y28" s="256"/>
      <c r="Z28" s="256"/>
      <c r="AA28" s="256"/>
      <c r="AB28" s="256"/>
      <c r="AC28" s="256"/>
      <c r="AD28" s="256"/>
      <c r="AE28" s="256"/>
      <c r="AF28" s="256"/>
      <c r="AG28" s="256"/>
      <c r="AH28" s="256"/>
      <c r="AI28" s="256"/>
      <c r="AJ28" s="257"/>
      <c r="AK28" s="257"/>
      <c r="AL28" s="257"/>
      <c r="AM28" s="258"/>
      <c r="AN28" s="258"/>
      <c r="AO28" s="258"/>
      <c r="AP28" s="258"/>
      <c r="AQ28" s="258"/>
      <c r="AR28" s="258"/>
      <c r="AS28" s="258"/>
      <c r="AT28" s="258"/>
      <c r="AU28" s="258"/>
      <c r="AV28" s="258"/>
      <c r="AW28" s="258"/>
      <c r="AX28" s="258"/>
      <c r="AY28" s="258"/>
      <c r="AZ28" s="258"/>
      <c r="BA28" s="258"/>
      <c r="BB28" s="258"/>
      <c r="BC28" s="258"/>
      <c r="BD28" s="258"/>
      <c r="BE28" s="258"/>
      <c r="BF28" s="258"/>
      <c r="BG28" s="258"/>
      <c r="BH28" s="258"/>
      <c r="BI28" s="258"/>
      <c r="BJ28" s="258"/>
      <c r="BK28" s="258"/>
      <c r="BL28" s="258"/>
      <c r="BM28" s="258"/>
      <c r="BN28" s="258"/>
      <c r="BO28" s="258"/>
      <c r="BP28" s="258"/>
      <c r="BQ28" s="258"/>
      <c r="BR28" s="258"/>
      <c r="BS28" s="258"/>
      <c r="BT28" s="258"/>
      <c r="BU28" s="258"/>
      <c r="BV28" s="258"/>
      <c r="BW28" s="258"/>
      <c r="BX28" s="258"/>
      <c r="BY28" s="258"/>
      <c r="BZ28" s="258"/>
      <c r="CA28" s="258"/>
      <c r="CB28" s="258"/>
      <c r="CC28" s="258"/>
      <c r="CD28" s="258"/>
      <c r="CE28" s="258"/>
      <c r="CF28" s="258"/>
      <c r="CG28" s="258"/>
      <c r="CH28" s="258"/>
      <c r="CI28" s="258"/>
      <c r="CJ28" s="258"/>
      <c r="CK28" s="258"/>
      <c r="CL28" s="258"/>
      <c r="CM28" s="258"/>
      <c r="CN28" s="258"/>
      <c r="CO28" s="258"/>
      <c r="CP28" s="258"/>
      <c r="CQ28" s="258"/>
      <c r="CR28" s="258"/>
      <c r="CS28" s="258"/>
      <c r="CT28" s="258"/>
      <c r="CU28" s="258"/>
      <c r="CV28" s="258"/>
      <c r="CW28" s="258"/>
      <c r="CX28" s="258"/>
      <c r="CY28" s="258"/>
      <c r="CZ28" s="258"/>
      <c r="DA28" s="258"/>
      <c r="DB28" s="258"/>
      <c r="DC28" s="258"/>
      <c r="DD28" s="258"/>
      <c r="DE28" s="258"/>
      <c r="DF28" s="258"/>
      <c r="DG28" s="258"/>
      <c r="DH28" s="258"/>
      <c r="DI28" s="258"/>
      <c r="DJ28" s="258"/>
      <c r="DK28" s="258"/>
      <c r="DL28" s="258"/>
      <c r="DM28" s="258"/>
      <c r="DN28" s="258"/>
      <c r="DO28" s="258"/>
      <c r="DP28" s="258"/>
    </row>
    <row r="29" spans="1:120" s="108" customFormat="1" ht="14.25" customHeight="1">
      <c r="A29" s="253"/>
      <c r="B29" s="254"/>
      <c r="C29" s="372" t="s">
        <v>493</v>
      </c>
      <c r="D29" s="256"/>
      <c r="E29" s="256"/>
      <c r="F29" s="256"/>
      <c r="G29" s="490"/>
      <c r="H29" s="490"/>
      <c r="I29" s="490"/>
      <c r="J29" s="490"/>
      <c r="K29" s="490"/>
      <c r="L29" s="490"/>
      <c r="M29" s="490"/>
      <c r="N29" s="490"/>
      <c r="O29" s="490"/>
      <c r="P29" s="490"/>
      <c r="Q29" s="256"/>
      <c r="R29" s="256"/>
      <c r="S29" s="256"/>
      <c r="T29" s="256"/>
      <c r="U29" s="256"/>
      <c r="V29" s="256"/>
      <c r="W29" s="256"/>
      <c r="X29" s="256"/>
      <c r="Y29" s="256"/>
      <c r="Z29" s="256"/>
      <c r="AA29" s="256"/>
      <c r="AB29" s="256"/>
      <c r="AC29" s="256"/>
      <c r="AD29" s="256"/>
      <c r="AE29" s="256"/>
      <c r="AF29" s="256"/>
      <c r="AG29" s="256"/>
      <c r="AH29" s="256"/>
      <c r="AI29" s="256"/>
      <c r="AJ29" s="257"/>
      <c r="AK29" s="257"/>
      <c r="AL29" s="257"/>
      <c r="AM29" s="258"/>
      <c r="AN29" s="258"/>
      <c r="AO29" s="258"/>
      <c r="AP29" s="258"/>
      <c r="AQ29" s="258"/>
      <c r="AR29" s="258"/>
      <c r="AS29" s="258"/>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58"/>
      <c r="BQ29" s="258"/>
      <c r="BR29" s="258"/>
      <c r="BS29" s="258"/>
      <c r="BT29" s="258"/>
      <c r="BU29" s="258"/>
      <c r="BV29" s="258"/>
      <c r="BW29" s="258"/>
      <c r="BX29" s="258"/>
      <c r="BY29" s="258"/>
      <c r="BZ29" s="258"/>
      <c r="CA29" s="258"/>
      <c r="CB29" s="258"/>
      <c r="CC29" s="258"/>
      <c r="CD29" s="258"/>
      <c r="CE29" s="258"/>
      <c r="CF29" s="258"/>
      <c r="CG29" s="258"/>
      <c r="CH29" s="258"/>
      <c r="CI29" s="258"/>
      <c r="CJ29" s="258"/>
      <c r="CK29" s="258"/>
      <c r="CL29" s="258"/>
      <c r="CM29" s="258"/>
      <c r="CN29" s="258"/>
      <c r="CO29" s="258"/>
      <c r="CP29" s="258"/>
      <c r="CQ29" s="258"/>
      <c r="CR29" s="258"/>
      <c r="CS29" s="258"/>
      <c r="CT29" s="258"/>
      <c r="CU29" s="258"/>
      <c r="CV29" s="258"/>
      <c r="CW29" s="258"/>
      <c r="CX29" s="258"/>
      <c r="CY29" s="258"/>
      <c r="CZ29" s="258"/>
      <c r="DA29" s="258"/>
      <c r="DB29" s="258"/>
      <c r="DC29" s="258"/>
      <c r="DD29" s="258"/>
      <c r="DE29" s="258"/>
      <c r="DF29" s="258"/>
      <c r="DG29" s="258"/>
      <c r="DH29" s="258"/>
      <c r="DI29" s="258"/>
      <c r="DJ29" s="258"/>
      <c r="DK29" s="258"/>
      <c r="DL29" s="258"/>
      <c r="DM29" s="258"/>
      <c r="DN29" s="258"/>
      <c r="DO29" s="258"/>
      <c r="DP29" s="258"/>
    </row>
    <row r="30" spans="1:120" s="108" customFormat="1" ht="14.25" customHeight="1">
      <c r="A30" s="253"/>
      <c r="B30" s="254"/>
      <c r="C30" s="255"/>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7"/>
      <c r="AK30" s="257"/>
      <c r="AL30" s="257"/>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c r="CT30" s="258"/>
      <c r="CU30" s="258"/>
      <c r="CV30" s="258"/>
      <c r="CW30" s="258"/>
      <c r="CX30" s="258"/>
      <c r="CY30" s="258"/>
      <c r="CZ30" s="258"/>
      <c r="DA30" s="258"/>
      <c r="DB30" s="258"/>
      <c r="DC30" s="258"/>
      <c r="DD30" s="258"/>
      <c r="DE30" s="258"/>
      <c r="DF30" s="258"/>
      <c r="DG30" s="258"/>
      <c r="DH30" s="258"/>
      <c r="DI30" s="258"/>
      <c r="DJ30" s="258"/>
      <c r="DK30" s="258"/>
      <c r="DL30" s="258"/>
      <c r="DM30" s="258"/>
      <c r="DN30" s="258"/>
      <c r="DO30" s="258"/>
      <c r="DP30" s="258"/>
    </row>
    <row r="31" spans="1:120" s="108" customFormat="1" ht="14.25" customHeight="1">
      <c r="A31" s="253"/>
      <c r="B31" s="254"/>
      <c r="C31" s="255"/>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258"/>
      <c r="CM31" s="258"/>
      <c r="CN31" s="258"/>
      <c r="CO31" s="258"/>
      <c r="CP31" s="258"/>
      <c r="CQ31" s="258"/>
      <c r="CR31" s="258"/>
      <c r="CS31" s="258"/>
      <c r="CT31" s="258"/>
      <c r="CU31" s="258"/>
      <c r="CV31" s="258"/>
      <c r="CW31" s="258"/>
      <c r="CX31" s="258"/>
      <c r="CY31" s="258"/>
      <c r="CZ31" s="258"/>
      <c r="DA31" s="258"/>
      <c r="DB31" s="258"/>
      <c r="DC31" s="258"/>
      <c r="DD31" s="258"/>
      <c r="DE31" s="258"/>
      <c r="DF31" s="258"/>
      <c r="DG31" s="258"/>
      <c r="DH31" s="258"/>
      <c r="DI31" s="258"/>
      <c r="DJ31" s="258"/>
      <c r="DK31" s="258"/>
      <c r="DL31" s="258"/>
      <c r="DM31" s="258"/>
      <c r="DN31" s="258"/>
      <c r="DO31" s="258"/>
      <c r="DP31" s="258"/>
    </row>
    <row r="32" spans="1:120" s="108" customFormat="1" ht="14.25" customHeight="1">
      <c r="A32" s="253"/>
      <c r="B32" s="254"/>
      <c r="C32" s="255"/>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c r="CN32" s="258"/>
      <c r="CO32" s="258"/>
      <c r="CP32" s="258"/>
      <c r="CQ32" s="258"/>
      <c r="CR32" s="258"/>
      <c r="CS32" s="258"/>
      <c r="CT32" s="258"/>
      <c r="CU32" s="258"/>
      <c r="CV32" s="258"/>
      <c r="CW32" s="258"/>
      <c r="CX32" s="258"/>
      <c r="CY32" s="258"/>
      <c r="CZ32" s="258"/>
      <c r="DA32" s="258"/>
      <c r="DB32" s="258"/>
      <c r="DC32" s="258"/>
      <c r="DD32" s="258"/>
      <c r="DE32" s="258"/>
      <c r="DF32" s="258"/>
      <c r="DG32" s="258"/>
      <c r="DH32" s="258"/>
      <c r="DI32" s="258"/>
      <c r="DJ32" s="258"/>
      <c r="DK32" s="258"/>
      <c r="DL32" s="258"/>
      <c r="DM32" s="258"/>
      <c r="DN32" s="258"/>
      <c r="DO32" s="258"/>
      <c r="DP32" s="258"/>
    </row>
    <row r="33" spans="1:120" s="108" customFormat="1" ht="14.25" customHeight="1">
      <c r="A33" s="253"/>
      <c r="B33" s="254"/>
      <c r="C33" s="255"/>
      <c r="D33" s="376"/>
      <c r="E33" s="376"/>
      <c r="F33" s="376"/>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c r="CU33" s="258"/>
      <c r="CV33" s="258"/>
      <c r="CW33" s="258"/>
      <c r="CX33" s="258"/>
      <c r="CY33" s="258"/>
      <c r="CZ33" s="258"/>
      <c r="DA33" s="258"/>
      <c r="DB33" s="258"/>
      <c r="DC33" s="258"/>
      <c r="DD33" s="258"/>
      <c r="DE33" s="258"/>
      <c r="DF33" s="258"/>
      <c r="DG33" s="258"/>
      <c r="DH33" s="258"/>
      <c r="DI33" s="258"/>
      <c r="DJ33" s="258"/>
      <c r="DK33" s="258"/>
      <c r="DL33" s="258"/>
      <c r="DM33" s="258"/>
      <c r="DN33" s="258"/>
      <c r="DO33" s="258"/>
      <c r="DP33" s="258"/>
    </row>
    <row r="34" spans="1:120" s="108" customFormat="1" ht="14.25" customHeight="1">
      <c r="A34" s="20" t="s">
        <v>665</v>
      </c>
      <c r="B34" s="21"/>
      <c r="C34" s="21"/>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S34" s="258"/>
      <c r="BT34" s="258"/>
      <c r="BU34" s="258"/>
      <c r="BV34" s="258"/>
      <c r="BW34" s="258"/>
      <c r="BX34" s="258"/>
      <c r="BY34" s="258"/>
      <c r="BZ34" s="258"/>
      <c r="CA34" s="258"/>
      <c r="CB34" s="258"/>
      <c r="CC34" s="258"/>
      <c r="CD34" s="258"/>
      <c r="CE34" s="258"/>
      <c r="CF34" s="258"/>
      <c r="CG34" s="258"/>
      <c r="CH34" s="258"/>
      <c r="CI34" s="258"/>
      <c r="CJ34" s="258"/>
      <c r="CK34" s="258"/>
      <c r="CL34" s="258"/>
      <c r="CM34" s="258"/>
      <c r="CN34" s="258"/>
      <c r="CO34" s="258"/>
      <c r="CP34" s="258"/>
      <c r="CQ34" s="258"/>
      <c r="CR34" s="258"/>
      <c r="CS34" s="258"/>
      <c r="CT34" s="258"/>
      <c r="CU34" s="258"/>
      <c r="CV34" s="258"/>
      <c r="CW34" s="258"/>
      <c r="CX34" s="258"/>
      <c r="CY34" s="258"/>
      <c r="CZ34" s="258"/>
      <c r="DA34" s="258"/>
      <c r="DB34" s="258"/>
      <c r="DC34" s="258"/>
      <c r="DD34" s="258"/>
      <c r="DE34" s="258"/>
      <c r="DF34" s="258"/>
      <c r="DG34" s="258"/>
      <c r="DH34" s="258"/>
      <c r="DI34" s="258"/>
      <c r="DJ34" s="258"/>
      <c r="DK34" s="258"/>
      <c r="DL34" s="258"/>
      <c r="DM34" s="258"/>
      <c r="DN34" s="258"/>
      <c r="DO34" s="258"/>
      <c r="DP34" s="258"/>
    </row>
    <row r="35" spans="1:120" s="108" customFormat="1" ht="14.25" customHeight="1">
      <c r="A35" s="20"/>
      <c r="B35" s="21"/>
      <c r="C35" s="21"/>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258"/>
      <c r="CD35" s="258"/>
      <c r="CE35" s="258"/>
      <c r="CF35" s="258"/>
      <c r="CG35" s="258"/>
      <c r="CH35" s="258"/>
      <c r="CI35" s="258"/>
      <c r="CJ35" s="258"/>
      <c r="CK35" s="258"/>
      <c r="CL35" s="258"/>
      <c r="CM35" s="258"/>
      <c r="CN35" s="258"/>
      <c r="CO35" s="258"/>
      <c r="CP35" s="258"/>
      <c r="CQ35" s="258"/>
      <c r="CR35" s="258"/>
      <c r="CS35" s="258"/>
      <c r="CT35" s="258"/>
      <c r="CU35" s="258"/>
      <c r="CV35" s="258"/>
      <c r="CW35" s="258"/>
      <c r="CX35" s="258"/>
      <c r="CY35" s="258"/>
      <c r="CZ35" s="258"/>
      <c r="DA35" s="258"/>
      <c r="DB35" s="258"/>
      <c r="DC35" s="258"/>
      <c r="DD35" s="258"/>
      <c r="DE35" s="258"/>
      <c r="DF35" s="258"/>
      <c r="DG35" s="258"/>
      <c r="DH35" s="258"/>
      <c r="DI35" s="258"/>
      <c r="DJ35" s="258"/>
      <c r="DK35" s="258"/>
      <c r="DL35" s="258"/>
      <c r="DM35" s="258"/>
      <c r="DN35" s="258"/>
      <c r="DO35" s="258"/>
      <c r="DP35" s="258"/>
    </row>
    <row r="36" spans="1:120" s="108" customFormat="1" ht="15">
      <c r="A36" s="20"/>
      <c r="B36" s="23"/>
      <c r="C36" s="23"/>
      <c r="D36" s="376"/>
      <c r="E36" s="376"/>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c r="CD36" s="258"/>
      <c r="CE36" s="258"/>
      <c r="CF36" s="258"/>
      <c r="CG36" s="258"/>
      <c r="CH36" s="258"/>
      <c r="CI36" s="258"/>
      <c r="CJ36" s="258"/>
      <c r="CK36" s="258"/>
      <c r="CL36" s="258"/>
      <c r="CM36" s="258"/>
      <c r="CN36" s="258"/>
      <c r="CO36" s="258"/>
      <c r="CP36" s="258"/>
      <c r="CQ36" s="258"/>
      <c r="CR36" s="258"/>
      <c r="CS36" s="258"/>
      <c r="CT36" s="258"/>
      <c r="CU36" s="258"/>
      <c r="CV36" s="258"/>
      <c r="CW36" s="258"/>
      <c r="CX36" s="258"/>
      <c r="CY36" s="258"/>
      <c r="CZ36" s="258"/>
      <c r="DA36" s="258"/>
      <c r="DB36" s="258"/>
      <c r="DC36" s="258"/>
      <c r="DD36" s="258"/>
      <c r="DE36" s="258"/>
      <c r="DF36" s="258"/>
      <c r="DG36" s="258"/>
      <c r="DH36" s="258"/>
      <c r="DI36" s="258"/>
      <c r="DJ36" s="258"/>
      <c r="DK36" s="258"/>
      <c r="DL36" s="258"/>
      <c r="DM36" s="258"/>
      <c r="DN36" s="258"/>
      <c r="DO36" s="258"/>
      <c r="DP36" s="258"/>
    </row>
    <row r="37" spans="1:120" s="108" customFormat="1" ht="12.75">
      <c r="A37"/>
      <c r="B37"/>
      <c r="C37" s="90" t="s">
        <v>211</v>
      </c>
      <c r="D37" s="622" t="s">
        <v>823</v>
      </c>
      <c r="E37" s="622" t="s">
        <v>824</v>
      </c>
      <c r="F37" s="622" t="s">
        <v>825</v>
      </c>
      <c r="G37" s="149" t="s">
        <v>822</v>
      </c>
      <c r="H37" s="149" t="s">
        <v>670</v>
      </c>
      <c r="I37" s="149" t="s">
        <v>671</v>
      </c>
      <c r="J37" s="149" t="s">
        <v>672</v>
      </c>
      <c r="K37" s="149" t="s">
        <v>666</v>
      </c>
      <c r="L37" s="149" t="s">
        <v>669</v>
      </c>
      <c r="M37" s="149" t="s">
        <v>668</v>
      </c>
      <c r="N37" s="149" t="s">
        <v>667</v>
      </c>
      <c r="O37" s="149" t="s">
        <v>605</v>
      </c>
      <c r="P37" s="149" t="s">
        <v>606</v>
      </c>
      <c r="Q37" s="149" t="s">
        <v>607</v>
      </c>
      <c r="R37" s="149" t="s">
        <v>608</v>
      </c>
      <c r="S37" s="149" t="s">
        <v>609</v>
      </c>
      <c r="T37" s="149" t="s">
        <v>610</v>
      </c>
      <c r="U37" s="149" t="s">
        <v>611</v>
      </c>
      <c r="V37" s="149" t="s">
        <v>612</v>
      </c>
      <c r="W37" s="149" t="s">
        <v>613</v>
      </c>
      <c r="X37" s="149" t="s">
        <v>614</v>
      </c>
      <c r="Y37" s="149" t="s">
        <v>615</v>
      </c>
      <c r="Z37" s="149" t="s">
        <v>616</v>
      </c>
      <c r="AA37" s="149" t="s">
        <v>617</v>
      </c>
      <c r="AB37" s="149" t="s">
        <v>618</v>
      </c>
      <c r="AC37" s="149" t="s">
        <v>619</v>
      </c>
      <c r="AD37" s="149" t="s">
        <v>620</v>
      </c>
      <c r="AE37" s="149" t="s">
        <v>621</v>
      </c>
      <c r="AF37" s="149" t="s">
        <v>622</v>
      </c>
      <c r="AG37" s="149" t="s">
        <v>623</v>
      </c>
      <c r="AH37" s="149" t="s">
        <v>624</v>
      </c>
      <c r="AI37" s="149" t="s">
        <v>625</v>
      </c>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8"/>
      <c r="BR37" s="258"/>
      <c r="BS37" s="258"/>
      <c r="BT37" s="258"/>
      <c r="BU37" s="258"/>
      <c r="BV37" s="258"/>
      <c r="BW37" s="258"/>
      <c r="BX37" s="258"/>
      <c r="BY37" s="258"/>
      <c r="BZ37" s="258"/>
      <c r="CA37" s="258"/>
      <c r="CB37" s="258"/>
      <c r="CC37" s="258"/>
      <c r="CD37" s="258"/>
      <c r="CE37" s="258"/>
      <c r="CF37" s="258"/>
      <c r="CG37" s="258"/>
      <c r="CH37" s="258"/>
      <c r="CI37" s="258"/>
      <c r="CJ37" s="258"/>
      <c r="CK37" s="258"/>
      <c r="CL37" s="258"/>
      <c r="CM37" s="258"/>
      <c r="CN37" s="258"/>
      <c r="CO37" s="258"/>
      <c r="CP37" s="258"/>
      <c r="CQ37" s="258"/>
      <c r="CR37" s="258"/>
      <c r="CS37" s="258"/>
      <c r="CT37" s="258"/>
      <c r="CU37" s="258"/>
      <c r="CV37" s="258"/>
      <c r="CW37" s="258"/>
      <c r="CX37" s="258"/>
      <c r="CY37" s="258"/>
      <c r="CZ37" s="258"/>
      <c r="DA37" s="258"/>
      <c r="DB37" s="258"/>
      <c r="DC37" s="258"/>
      <c r="DD37" s="258"/>
      <c r="DE37" s="258"/>
      <c r="DF37" s="258"/>
      <c r="DG37" s="258"/>
      <c r="DH37" s="258"/>
      <c r="DI37" s="258"/>
      <c r="DJ37" s="258"/>
      <c r="DK37" s="258"/>
      <c r="DL37" s="258"/>
      <c r="DM37" s="258"/>
      <c r="DN37" s="258"/>
      <c r="DO37" s="258"/>
      <c r="DP37" s="258"/>
    </row>
    <row r="38" spans="1:120" s="108" customFormat="1" ht="12.75">
      <c r="A38"/>
      <c r="B38"/>
      <c r="C38" s="179" t="s">
        <v>212</v>
      </c>
      <c r="D38" s="275">
        <f t="shared" ref="D38:G38" si="17">D20</f>
        <v>0</v>
      </c>
      <c r="E38" s="275">
        <f t="shared" si="17"/>
        <v>0</v>
      </c>
      <c r="F38" s="275">
        <f t="shared" si="17"/>
        <v>138508.79931744997</v>
      </c>
      <c r="G38" s="276">
        <f t="shared" si="17"/>
        <v>134464.84167147998</v>
      </c>
      <c r="H38" s="276">
        <f t="shared" ref="H38:K38" si="18">H20</f>
        <v>133680.77901379997</v>
      </c>
      <c r="I38" s="276">
        <f t="shared" si="18"/>
        <v>132726.2485107297</v>
      </c>
      <c r="J38" s="276">
        <f t="shared" si="18"/>
        <v>130814.26414567998</v>
      </c>
      <c r="K38" s="276">
        <f t="shared" si="18"/>
        <v>127895.85782498</v>
      </c>
      <c r="L38" s="276">
        <f t="shared" ref="L38:N38" si="19">L20</f>
        <v>130850.89922363998</v>
      </c>
      <c r="M38" s="276">
        <f t="shared" si="19"/>
        <v>130408.67157912999</v>
      </c>
      <c r="N38" s="276">
        <f t="shared" si="19"/>
        <v>128943.31964875996</v>
      </c>
      <c r="O38" s="276">
        <f t="shared" ref="O38:AI38" si="20">O20</f>
        <v>124052.51733626997</v>
      </c>
      <c r="P38" s="276">
        <f t="shared" si="20"/>
        <v>121283.85827932003</v>
      </c>
      <c r="Q38" s="276">
        <f t="shared" si="20"/>
        <v>119510.63290247004</v>
      </c>
      <c r="R38" s="276">
        <f t="shared" si="20"/>
        <v>118131.48884397678</v>
      </c>
      <c r="S38" s="276">
        <f t="shared" si="20"/>
        <v>114037.49052344009</v>
      </c>
      <c r="T38" s="276">
        <f t="shared" si="20"/>
        <v>113368.41270000002</v>
      </c>
      <c r="U38" s="276">
        <f t="shared" si="20"/>
        <v>113623.9846</v>
      </c>
      <c r="V38" s="276">
        <f t="shared" si="20"/>
        <v>112381.04854466696</v>
      </c>
      <c r="W38" s="276">
        <f t="shared" si="20"/>
        <v>108810.51082868567</v>
      </c>
      <c r="X38" s="276">
        <f t="shared" si="20"/>
        <v>107035.45492119202</v>
      </c>
      <c r="Y38" s="276">
        <f t="shared" si="20"/>
        <v>104037.30788707999</v>
      </c>
      <c r="Z38" s="276">
        <f t="shared" si="20"/>
        <v>101668.24776078029</v>
      </c>
      <c r="AA38" s="276">
        <f t="shared" si="20"/>
        <v>98744.151407699988</v>
      </c>
      <c r="AB38" s="276">
        <f t="shared" si="20"/>
        <v>98940.269777329799</v>
      </c>
      <c r="AC38" s="276">
        <f t="shared" si="20"/>
        <v>98258.985487460028</v>
      </c>
      <c r="AD38" s="276">
        <f t="shared" si="20"/>
        <v>96039.543704459997</v>
      </c>
      <c r="AE38" s="276">
        <f t="shared" si="20"/>
        <v>92817.744119980198</v>
      </c>
      <c r="AF38" s="276">
        <f t="shared" si="20"/>
        <v>90461.149747049989</v>
      </c>
      <c r="AG38" s="276">
        <f t="shared" si="20"/>
        <v>88945.039514610005</v>
      </c>
      <c r="AH38" s="276">
        <f t="shared" si="20"/>
        <v>87527.837190519902</v>
      </c>
      <c r="AI38" s="276">
        <f t="shared" si="20"/>
        <v>84901.214854689984</v>
      </c>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8"/>
      <c r="BR38" s="258"/>
      <c r="BS38" s="258"/>
      <c r="BT38" s="258"/>
      <c r="BU38" s="258"/>
      <c r="BV38" s="258"/>
      <c r="BW38" s="258"/>
      <c r="BX38" s="258"/>
      <c r="BY38" s="258"/>
      <c r="BZ38" s="258"/>
      <c r="CA38" s="258"/>
      <c r="CB38" s="258"/>
      <c r="CC38" s="258"/>
      <c r="CD38" s="258"/>
      <c r="CE38" s="258"/>
      <c r="CF38" s="258"/>
      <c r="CG38" s="258"/>
      <c r="CH38" s="258"/>
      <c r="CI38" s="258"/>
      <c r="CJ38" s="258"/>
      <c r="CK38" s="258"/>
      <c r="CL38" s="258"/>
      <c r="CM38" s="258"/>
      <c r="CN38" s="258"/>
      <c r="CO38" s="258"/>
      <c r="CP38" s="258"/>
      <c r="CQ38" s="258"/>
      <c r="CR38" s="258"/>
      <c r="CS38" s="258"/>
      <c r="CT38" s="258"/>
      <c r="CU38" s="258"/>
      <c r="CV38" s="258"/>
      <c r="CW38" s="258"/>
      <c r="CX38" s="258"/>
      <c r="CY38" s="258"/>
      <c r="CZ38" s="258"/>
      <c r="DA38" s="258"/>
      <c r="DB38" s="258"/>
      <c r="DC38" s="258"/>
      <c r="DD38" s="258"/>
      <c r="DE38" s="258"/>
      <c r="DF38" s="258"/>
      <c r="DG38" s="258"/>
      <c r="DH38" s="258"/>
      <c r="DI38" s="258"/>
      <c r="DJ38" s="258"/>
      <c r="DK38" s="258"/>
      <c r="DL38" s="258"/>
      <c r="DM38" s="258"/>
      <c r="DN38" s="258"/>
      <c r="DO38" s="258"/>
      <c r="DP38" s="258"/>
    </row>
    <row r="39" spans="1:120" s="108" customFormat="1" ht="12.75">
      <c r="A39"/>
      <c r="B39"/>
      <c r="C39" s="25" t="s">
        <v>217</v>
      </c>
      <c r="D39" s="171"/>
      <c r="E39" s="171"/>
      <c r="F39" s="171">
        <v>34154.049245049995</v>
      </c>
      <c r="G39" s="183">
        <v>32921.711313810003</v>
      </c>
      <c r="H39" s="183">
        <v>32760.709758849986</v>
      </c>
      <c r="I39" s="183">
        <v>32502.53</v>
      </c>
      <c r="J39" s="183">
        <v>31493.111495259989</v>
      </c>
      <c r="K39" s="183">
        <v>30165.261213050002</v>
      </c>
      <c r="L39" s="183">
        <v>29756.303139320007</v>
      </c>
      <c r="M39" s="183">
        <v>28874.487586510011</v>
      </c>
      <c r="N39" s="183">
        <v>27419.524714440009</v>
      </c>
      <c r="O39" s="183">
        <v>25208.109055380006</v>
      </c>
      <c r="P39" s="183">
        <v>24168.717262420003</v>
      </c>
      <c r="Q39" s="183">
        <v>23238.503501430001</v>
      </c>
      <c r="R39" s="174">
        <v>22985.599253070006</v>
      </c>
      <c r="S39" s="174">
        <v>21615.464367240013</v>
      </c>
      <c r="T39" s="174">
        <v>21134.880008970002</v>
      </c>
      <c r="U39" s="174">
        <v>21508.301049360001</v>
      </c>
      <c r="V39" s="174">
        <v>21639.208268310005</v>
      </c>
      <c r="W39" s="174">
        <v>21390.058425850009</v>
      </c>
      <c r="X39" s="174">
        <v>20877.062442119994</v>
      </c>
      <c r="Y39" s="174">
        <v>19565.246591489995</v>
      </c>
      <c r="Z39" s="174">
        <v>18525.284851209992</v>
      </c>
      <c r="AA39" s="174">
        <v>17724.763647259999</v>
      </c>
      <c r="AB39" s="174">
        <v>13901.68</v>
      </c>
      <c r="AC39" s="174">
        <v>13762.875</v>
      </c>
      <c r="AD39" s="174">
        <v>13551.724</v>
      </c>
      <c r="AE39" s="174">
        <v>13533.456</v>
      </c>
      <c r="AF39" s="174">
        <v>12692.084000000001</v>
      </c>
      <c r="AG39" s="174">
        <v>13022.704</v>
      </c>
      <c r="AH39" s="174">
        <v>13189.502</v>
      </c>
      <c r="AI39" s="174">
        <v>12988.471</v>
      </c>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c r="BT39" s="258"/>
      <c r="BU39" s="258"/>
      <c r="BV39" s="258"/>
      <c r="BW39" s="258"/>
      <c r="BX39" s="258"/>
      <c r="BY39" s="258"/>
      <c r="BZ39" s="258"/>
      <c r="CA39" s="258"/>
      <c r="CB39" s="258"/>
      <c r="CC39" s="258"/>
      <c r="CD39" s="258"/>
      <c r="CE39" s="258"/>
      <c r="CF39" s="258"/>
      <c r="CG39" s="258"/>
      <c r="CH39" s="258"/>
      <c r="CI39" s="258"/>
      <c r="CJ39" s="258"/>
      <c r="CK39" s="258"/>
      <c r="CL39" s="258"/>
      <c r="CM39" s="258"/>
      <c r="CN39" s="258"/>
      <c r="CO39" s="258"/>
      <c r="CP39" s="258"/>
      <c r="CQ39" s="258"/>
      <c r="CR39" s="258"/>
      <c r="CS39" s="258"/>
      <c r="CT39" s="258"/>
      <c r="CU39" s="258"/>
      <c r="CV39" s="258"/>
      <c r="CW39" s="258"/>
      <c r="CX39" s="258"/>
      <c r="CY39" s="258"/>
      <c r="CZ39" s="258"/>
      <c r="DA39" s="258"/>
      <c r="DB39" s="258"/>
      <c r="DC39" s="258"/>
      <c r="DD39" s="258"/>
      <c r="DE39" s="258"/>
      <c r="DF39" s="258"/>
      <c r="DG39" s="258"/>
      <c r="DH39" s="258"/>
      <c r="DI39" s="258"/>
      <c r="DJ39" s="258"/>
      <c r="DK39" s="258"/>
      <c r="DL39" s="258"/>
      <c r="DM39" s="258"/>
      <c r="DN39" s="258"/>
      <c r="DO39" s="258"/>
      <c r="DP39" s="258"/>
    </row>
    <row r="40" spans="1:120" s="108" customFormat="1" ht="12.75">
      <c r="A40"/>
      <c r="B40"/>
      <c r="C40" s="476" t="s">
        <v>658</v>
      </c>
      <c r="D40" s="477">
        <f t="shared" ref="D40:F40" si="21">D39-D41</f>
        <v>0</v>
      </c>
      <c r="E40" s="477">
        <f t="shared" si="21"/>
        <v>0</v>
      </c>
      <c r="F40" s="477">
        <f t="shared" si="21"/>
        <v>34150.931821879996</v>
      </c>
      <c r="G40" s="478">
        <f>G39-G41</f>
        <v>32918.560351810003</v>
      </c>
      <c r="H40" s="478">
        <f t="shared" ref="H40:K40" si="22">H39-H41</f>
        <v>32757.525970399987</v>
      </c>
      <c r="I40" s="478">
        <f t="shared" si="22"/>
        <v>32499.309999999998</v>
      </c>
      <c r="J40" s="478">
        <f t="shared" si="22"/>
        <v>31489.863757579988</v>
      </c>
      <c r="K40" s="478">
        <f t="shared" si="22"/>
        <v>30161.981923020001</v>
      </c>
      <c r="L40" s="478">
        <f>L39-L41</f>
        <v>29752.991541060008</v>
      </c>
      <c r="M40" s="478">
        <f>M39-M41</f>
        <v>28871.14480191001</v>
      </c>
      <c r="N40" s="478">
        <f t="shared" ref="N40:AI40" si="23">N39-N41</f>
        <v>27416.152669980009</v>
      </c>
      <c r="O40" s="478">
        <f t="shared" si="23"/>
        <v>25205.498452580006</v>
      </c>
      <c r="P40" s="478">
        <f t="shared" si="23"/>
        <v>24168.717242940002</v>
      </c>
      <c r="Q40" s="478">
        <f t="shared" si="23"/>
        <v>23238.503348170001</v>
      </c>
      <c r="R40" s="479">
        <f t="shared" si="23"/>
        <v>22985.599235530008</v>
      </c>
      <c r="S40" s="479">
        <f t="shared" si="23"/>
        <v>21615.464344460011</v>
      </c>
      <c r="T40" s="479">
        <f t="shared" si="23"/>
        <v>21134.816333100003</v>
      </c>
      <c r="U40" s="479">
        <f t="shared" si="23"/>
        <v>21507.642075620002</v>
      </c>
      <c r="V40" s="479">
        <f t="shared" si="23"/>
        <v>21639.161002960005</v>
      </c>
      <c r="W40" s="479">
        <f t="shared" si="23"/>
        <v>21387.077422080009</v>
      </c>
      <c r="X40" s="479">
        <f t="shared" si="23"/>
        <v>20877.062437039993</v>
      </c>
      <c r="Y40" s="479">
        <f t="shared" si="23"/>
        <v>19564.566540299995</v>
      </c>
      <c r="Z40" s="479">
        <f t="shared" si="23"/>
        <v>18524.506820749993</v>
      </c>
      <c r="AA40" s="479">
        <f t="shared" si="23"/>
        <v>17724.000004449998</v>
      </c>
      <c r="AB40" s="479">
        <f t="shared" si="23"/>
        <v>13900.87396825</v>
      </c>
      <c r="AC40" s="479">
        <f t="shared" si="23"/>
        <v>13762.02681732</v>
      </c>
      <c r="AD40" s="479">
        <f t="shared" si="23"/>
        <v>13550.83346025</v>
      </c>
      <c r="AE40" s="479">
        <f t="shared" si="23"/>
        <v>13532.52322499</v>
      </c>
      <c r="AF40" s="479">
        <f t="shared" si="23"/>
        <v>12691.109068430002</v>
      </c>
      <c r="AG40" s="479">
        <f t="shared" si="23"/>
        <v>13021.68974412</v>
      </c>
      <c r="AH40" s="479">
        <f t="shared" si="23"/>
        <v>13188.44548212</v>
      </c>
      <c r="AI40" s="479">
        <f t="shared" si="23"/>
        <v>12988.471</v>
      </c>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8"/>
      <c r="BR40" s="258"/>
      <c r="BS40" s="258"/>
      <c r="BT40" s="258"/>
      <c r="BU40" s="258"/>
      <c r="BV40" s="258"/>
      <c r="BW40" s="258"/>
      <c r="BX40" s="258"/>
      <c r="BY40" s="258"/>
      <c r="BZ40" s="258"/>
      <c r="CA40" s="258"/>
      <c r="CB40" s="258"/>
      <c r="CC40" s="258"/>
      <c r="CD40" s="258"/>
      <c r="CE40" s="258"/>
      <c r="CF40" s="258"/>
      <c r="CG40" s="258"/>
      <c r="CH40" s="258"/>
      <c r="CI40" s="258"/>
      <c r="CJ40" s="258"/>
      <c r="CK40" s="258"/>
      <c r="CL40" s="258"/>
      <c r="CM40" s="258"/>
      <c r="CN40" s="258"/>
      <c r="CO40" s="258"/>
      <c r="CP40" s="258"/>
      <c r="CQ40" s="258"/>
      <c r="CR40" s="258"/>
      <c r="CS40" s="258"/>
      <c r="CT40" s="258"/>
      <c r="CU40" s="258"/>
      <c r="CV40" s="258"/>
      <c r="CW40" s="258"/>
      <c r="CX40" s="258"/>
      <c r="CY40" s="258"/>
      <c r="CZ40" s="258"/>
      <c r="DA40" s="258"/>
      <c r="DB40" s="258"/>
      <c r="DC40" s="258"/>
      <c r="DD40" s="258"/>
      <c r="DE40" s="258"/>
      <c r="DF40" s="258"/>
      <c r="DG40" s="258"/>
      <c r="DH40" s="258"/>
      <c r="DI40" s="258"/>
      <c r="DJ40" s="258"/>
      <c r="DK40" s="258"/>
      <c r="DL40" s="258"/>
      <c r="DM40" s="258"/>
      <c r="DN40" s="258"/>
      <c r="DO40" s="258"/>
      <c r="DP40" s="258"/>
    </row>
    <row r="41" spans="1:120" s="108" customFormat="1" ht="12.75">
      <c r="A41"/>
      <c r="B41"/>
      <c r="C41" s="27" t="s">
        <v>659</v>
      </c>
      <c r="D41" s="480"/>
      <c r="E41" s="480"/>
      <c r="F41" s="480">
        <v>3.1174231699999999</v>
      </c>
      <c r="G41" s="481">
        <v>3.1509619999999998</v>
      </c>
      <c r="H41" s="481">
        <v>3.1837884500000007</v>
      </c>
      <c r="I41" s="481">
        <v>3.22</v>
      </c>
      <c r="J41" s="481">
        <v>3.2477376800000002</v>
      </c>
      <c r="K41" s="481">
        <v>3.2792900299999999</v>
      </c>
      <c r="L41" s="481">
        <v>3.3115982600000007</v>
      </c>
      <c r="M41" s="481">
        <v>3.3427846000000008</v>
      </c>
      <c r="N41" s="481">
        <v>3.3720444600000006</v>
      </c>
      <c r="O41" s="481">
        <v>2.6106028000000001</v>
      </c>
      <c r="P41" s="481">
        <v>1.9479999999998861E-5</v>
      </c>
      <c r="Q41" s="481">
        <v>1.5325999999999884E-4</v>
      </c>
      <c r="R41" s="482">
        <v>1.7539999999998833E-5</v>
      </c>
      <c r="S41" s="482">
        <v>2.2779999999998837E-5</v>
      </c>
      <c r="T41" s="482">
        <v>6.3675870000000037E-2</v>
      </c>
      <c r="U41" s="482">
        <v>0.65897374000000009</v>
      </c>
      <c r="V41" s="482">
        <v>4.7265350000000081E-2</v>
      </c>
      <c r="W41" s="482">
        <v>2.9810037700000001</v>
      </c>
      <c r="X41" s="482">
        <v>5.0800000000512214E-6</v>
      </c>
      <c r="Y41" s="482">
        <v>0.68005119000000003</v>
      </c>
      <c r="Z41" s="482">
        <v>0.77803046000000009</v>
      </c>
      <c r="AA41" s="482">
        <v>0.76364281000000001</v>
      </c>
      <c r="AB41" s="482">
        <v>0.80603175000000005</v>
      </c>
      <c r="AC41" s="482">
        <v>0.84818267999999997</v>
      </c>
      <c r="AD41" s="482">
        <v>0.89053974999999985</v>
      </c>
      <c r="AE41" s="482">
        <v>0.93277500999999985</v>
      </c>
      <c r="AF41" s="482">
        <v>0.97493156999999997</v>
      </c>
      <c r="AG41" s="482">
        <v>1.0142558799999999</v>
      </c>
      <c r="AH41" s="482">
        <v>1.0565178799999999</v>
      </c>
      <c r="AI41" s="482">
        <v>0</v>
      </c>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258"/>
      <c r="CM41" s="258"/>
      <c r="CN41" s="258"/>
      <c r="CO41" s="258"/>
      <c r="CP41" s="258"/>
      <c r="CQ41" s="258"/>
      <c r="CR41" s="258"/>
      <c r="CS41" s="258"/>
      <c r="CT41" s="258"/>
      <c r="CU41" s="258"/>
      <c r="CV41" s="258"/>
      <c r="CW41" s="258"/>
      <c r="CX41" s="258"/>
      <c r="CY41" s="258"/>
      <c r="CZ41" s="258"/>
      <c r="DA41" s="258"/>
      <c r="DB41" s="258"/>
      <c r="DC41" s="258"/>
      <c r="DD41" s="258"/>
      <c r="DE41" s="258"/>
      <c r="DF41" s="258"/>
      <c r="DG41" s="258"/>
      <c r="DH41" s="258"/>
      <c r="DI41" s="258"/>
      <c r="DJ41" s="258"/>
      <c r="DK41" s="258"/>
      <c r="DL41" s="258"/>
      <c r="DM41" s="258"/>
      <c r="DN41" s="258"/>
      <c r="DO41" s="258"/>
      <c r="DP41" s="258"/>
    </row>
    <row r="42" spans="1:120" s="108" customFormat="1" ht="12.75">
      <c r="A42"/>
      <c r="B42"/>
      <c r="C42" s="271" t="s">
        <v>213</v>
      </c>
      <c r="D42" s="181">
        <f t="shared" ref="D42:G42" si="24">D38-D39</f>
        <v>0</v>
      </c>
      <c r="E42" s="181">
        <f t="shared" si="24"/>
        <v>0</v>
      </c>
      <c r="F42" s="181">
        <f t="shared" si="24"/>
        <v>104354.75007239997</v>
      </c>
      <c r="G42" s="185">
        <f t="shared" si="24"/>
        <v>101543.13035766999</v>
      </c>
      <c r="H42" s="185">
        <f t="shared" ref="H42:K42" si="25">H38-H39</f>
        <v>100920.06925494998</v>
      </c>
      <c r="I42" s="185">
        <f t="shared" si="25"/>
        <v>100223.7185107297</v>
      </c>
      <c r="J42" s="185">
        <f t="shared" si="25"/>
        <v>99321.152650419986</v>
      </c>
      <c r="K42" s="185">
        <f t="shared" si="25"/>
        <v>97730.596611929999</v>
      </c>
      <c r="L42" s="185">
        <f>L38-L39</f>
        <v>101094.59608431997</v>
      </c>
      <c r="M42" s="185">
        <f>M38-M39</f>
        <v>101534.18399261998</v>
      </c>
      <c r="N42" s="185">
        <f>N38-N39</f>
        <v>101523.79493431996</v>
      </c>
      <c r="O42" s="185">
        <f>O38-O39</f>
        <v>98844.408280889969</v>
      </c>
      <c r="P42" s="185">
        <f>P38-P39</f>
        <v>97115.14101690003</v>
      </c>
      <c r="Q42" s="185">
        <f t="shared" ref="Q42:AI42" si="26">Q38-Q39</f>
        <v>96272.129401040031</v>
      </c>
      <c r="R42" s="185">
        <f t="shared" si="26"/>
        <v>95145.88959090678</v>
      </c>
      <c r="S42" s="185">
        <f t="shared" si="26"/>
        <v>92422.026156200081</v>
      </c>
      <c r="T42" s="185">
        <f t="shared" si="26"/>
        <v>92233.532691030006</v>
      </c>
      <c r="U42" s="185">
        <f t="shared" si="26"/>
        <v>92115.683550639995</v>
      </c>
      <c r="V42" s="185">
        <f t="shared" si="26"/>
        <v>90741.840276356961</v>
      </c>
      <c r="W42" s="185">
        <f t="shared" si="26"/>
        <v>87420.452402835654</v>
      </c>
      <c r="X42" s="185">
        <f t="shared" si="26"/>
        <v>86158.392479072034</v>
      </c>
      <c r="Y42" s="185">
        <f t="shared" si="26"/>
        <v>84472.06129559</v>
      </c>
      <c r="Z42" s="185">
        <f t="shared" si="26"/>
        <v>83142.962909570299</v>
      </c>
      <c r="AA42" s="185">
        <f t="shared" si="26"/>
        <v>81019.38776043999</v>
      </c>
      <c r="AB42" s="185">
        <f t="shared" si="26"/>
        <v>85038.589777329791</v>
      </c>
      <c r="AC42" s="185">
        <f t="shared" si="26"/>
        <v>84496.110487460028</v>
      </c>
      <c r="AD42" s="185">
        <f t="shared" si="26"/>
        <v>82487.819704459995</v>
      </c>
      <c r="AE42" s="185">
        <f t="shared" si="26"/>
        <v>79284.288119980192</v>
      </c>
      <c r="AF42" s="185">
        <f t="shared" si="26"/>
        <v>77769.065747049986</v>
      </c>
      <c r="AG42" s="185">
        <f t="shared" si="26"/>
        <v>75922.335514610008</v>
      </c>
      <c r="AH42" s="185">
        <f t="shared" si="26"/>
        <v>74338.335190519894</v>
      </c>
      <c r="AI42" s="185">
        <f t="shared" si="26"/>
        <v>71912.743854689979</v>
      </c>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8"/>
      <c r="BR42" s="258"/>
      <c r="BS42" s="258"/>
      <c r="BT42" s="258"/>
      <c r="BU42" s="258"/>
      <c r="BV42" s="258"/>
      <c r="BW42" s="258"/>
      <c r="BX42" s="258"/>
      <c r="BY42" s="258"/>
      <c r="BZ42" s="258"/>
      <c r="CA42" s="258"/>
      <c r="CB42" s="258"/>
      <c r="CC42" s="258"/>
      <c r="CD42" s="258"/>
      <c r="CE42" s="258"/>
      <c r="CF42" s="258"/>
      <c r="CG42" s="258"/>
      <c r="CH42" s="258"/>
      <c r="CI42" s="258"/>
      <c r="CJ42" s="258"/>
      <c r="CK42" s="258"/>
      <c r="CL42" s="258"/>
      <c r="CM42" s="258"/>
      <c r="CN42" s="258"/>
      <c r="CO42" s="258"/>
      <c r="CP42" s="258"/>
      <c r="CQ42" s="258"/>
      <c r="CR42" s="258"/>
      <c r="CS42" s="258"/>
      <c r="CT42" s="258"/>
      <c r="CU42" s="258"/>
      <c r="CV42" s="258"/>
      <c r="CW42" s="258"/>
      <c r="CX42" s="258"/>
      <c r="CY42" s="258"/>
      <c r="CZ42" s="258"/>
      <c r="DA42" s="258"/>
      <c r="DB42" s="258"/>
      <c r="DC42" s="258"/>
      <c r="DD42" s="258"/>
      <c r="DE42" s="258"/>
      <c r="DF42" s="258"/>
      <c r="DG42" s="258"/>
      <c r="DH42" s="258"/>
      <c r="DI42" s="258"/>
      <c r="DJ42" s="258"/>
      <c r="DK42" s="258"/>
      <c r="DL42" s="258"/>
      <c r="DM42" s="258"/>
      <c r="DN42" s="258"/>
      <c r="DO42" s="258"/>
      <c r="DP42" s="258"/>
    </row>
    <row r="43" spans="1:120" s="108" customFormat="1" ht="12.75">
      <c r="A43" s="253"/>
      <c r="B43" s="254"/>
      <c r="C43" s="176" t="s">
        <v>215</v>
      </c>
      <c r="D43" s="173"/>
      <c r="E43" s="173"/>
      <c r="F43" s="173">
        <f>+SUM(F24:F25)</f>
        <v>65140.684567800003</v>
      </c>
      <c r="G43" s="273">
        <f t="shared" ref="G43:AI43" si="27">SUM(G24:G25)</f>
        <v>64943.340619559996</v>
      </c>
      <c r="H43" s="273">
        <f t="shared" si="27"/>
        <v>64964.08795074001</v>
      </c>
      <c r="I43" s="273">
        <f t="shared" si="27"/>
        <v>64131.793086120008</v>
      </c>
      <c r="J43" s="273">
        <f t="shared" si="27"/>
        <v>63295.329854399977</v>
      </c>
      <c r="K43" s="273">
        <f t="shared" si="27"/>
        <v>62391.435675019959</v>
      </c>
      <c r="L43" s="273">
        <f t="shared" si="27"/>
        <v>57878.046320359994</v>
      </c>
      <c r="M43" s="273">
        <f t="shared" si="27"/>
        <v>56291.175106799979</v>
      </c>
      <c r="N43" s="273">
        <f t="shared" si="27"/>
        <v>54402.402730370006</v>
      </c>
      <c r="O43" s="273">
        <f t="shared" si="27"/>
        <v>53778.215236860015</v>
      </c>
      <c r="P43" s="273">
        <f t="shared" si="27"/>
        <v>52415.91927229998</v>
      </c>
      <c r="Q43" s="273">
        <f t="shared" si="27"/>
        <v>50858.41182537</v>
      </c>
      <c r="R43" s="274">
        <f t="shared" si="27"/>
        <v>49158.400247409983</v>
      </c>
      <c r="S43" s="274">
        <f t="shared" si="27"/>
        <v>48529.546276070003</v>
      </c>
      <c r="T43" s="274">
        <f t="shared" si="27"/>
        <v>47890.242499999993</v>
      </c>
      <c r="U43" s="274">
        <f t="shared" si="27"/>
        <v>47368.798799999997</v>
      </c>
      <c r="V43" s="274">
        <f t="shared" si="27"/>
        <v>45574.938323219998</v>
      </c>
      <c r="W43" s="274">
        <f t="shared" si="27"/>
        <v>45034.81120935997</v>
      </c>
      <c r="X43" s="274">
        <f t="shared" si="27"/>
        <v>43652.704636740003</v>
      </c>
      <c r="Y43" s="274">
        <f t="shared" si="27"/>
        <v>43272.635014380008</v>
      </c>
      <c r="Z43" s="274">
        <f t="shared" si="27"/>
        <v>42668.376000000004</v>
      </c>
      <c r="AA43" s="274">
        <f t="shared" si="27"/>
        <v>42334.469033609996</v>
      </c>
      <c r="AB43" s="274">
        <f t="shared" si="27"/>
        <v>41224.889078</v>
      </c>
      <c r="AC43" s="274">
        <f t="shared" si="27"/>
        <v>39893.592999999993</v>
      </c>
      <c r="AD43" s="274">
        <f t="shared" si="27"/>
        <v>39452.240000000005</v>
      </c>
      <c r="AE43" s="274">
        <f t="shared" si="27"/>
        <v>39615.084000000003</v>
      </c>
      <c r="AF43" s="274">
        <f t="shared" si="27"/>
        <v>39075</v>
      </c>
      <c r="AG43" s="274">
        <f t="shared" si="27"/>
        <v>37974.151752999998</v>
      </c>
      <c r="AH43" s="274">
        <f t="shared" si="27"/>
        <v>36865.345604000002</v>
      </c>
      <c r="AI43" s="274">
        <f t="shared" si="27"/>
        <v>36799.986530000002</v>
      </c>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8"/>
      <c r="BR43" s="258"/>
      <c r="BS43" s="258"/>
      <c r="BT43" s="258"/>
      <c r="BU43" s="258"/>
      <c r="BV43" s="258"/>
      <c r="BW43" s="258"/>
      <c r="BX43" s="258"/>
      <c r="BY43" s="258"/>
      <c r="BZ43" s="258"/>
      <c r="CA43" s="258"/>
      <c r="CB43" s="258"/>
      <c r="CC43" s="258"/>
      <c r="CD43" s="258"/>
      <c r="CE43" s="258"/>
      <c r="CF43" s="258"/>
      <c r="CG43" s="258"/>
      <c r="CH43" s="258"/>
      <c r="CI43" s="258"/>
      <c r="CJ43" s="258"/>
      <c r="CK43" s="258"/>
      <c r="CL43" s="258"/>
      <c r="CM43" s="258"/>
      <c r="CN43" s="258"/>
      <c r="CO43" s="258"/>
      <c r="CP43" s="258"/>
      <c r="CQ43" s="258"/>
      <c r="CR43" s="258"/>
      <c r="CS43" s="258"/>
      <c r="CT43" s="258"/>
      <c r="CU43" s="258"/>
      <c r="CV43" s="258"/>
      <c r="CW43" s="258"/>
      <c r="CX43" s="258"/>
      <c r="CY43" s="258"/>
      <c r="CZ43" s="258"/>
      <c r="DA43" s="258"/>
      <c r="DB43" s="258"/>
      <c r="DC43" s="258"/>
      <c r="DD43" s="258"/>
      <c r="DE43" s="258"/>
      <c r="DF43" s="258"/>
      <c r="DG43" s="258"/>
      <c r="DH43" s="258"/>
      <c r="DI43" s="258"/>
      <c r="DJ43" s="258"/>
      <c r="DK43" s="258"/>
      <c r="DL43" s="258"/>
      <c r="DM43" s="258"/>
      <c r="DN43" s="258"/>
      <c r="DO43" s="258"/>
      <c r="DP43" s="258"/>
    </row>
    <row r="44" spans="1:120" s="108" customFormat="1" ht="12.75">
      <c r="A44" s="253"/>
      <c r="B44" s="254"/>
      <c r="C44" s="271" t="s">
        <v>219</v>
      </c>
      <c r="D44" s="181">
        <f t="shared" ref="D44:G44" si="28">D42+D43</f>
        <v>0</v>
      </c>
      <c r="E44" s="181">
        <f t="shared" si="28"/>
        <v>0</v>
      </c>
      <c r="F44" s="181">
        <f t="shared" si="28"/>
        <v>169495.43464019996</v>
      </c>
      <c r="G44" s="185">
        <f t="shared" si="28"/>
        <v>166486.47097723</v>
      </c>
      <c r="H44" s="185">
        <f t="shared" ref="H44:K44" si="29">H42+H43</f>
        <v>165884.15720568999</v>
      </c>
      <c r="I44" s="185">
        <f t="shared" si="29"/>
        <v>164355.51159684971</v>
      </c>
      <c r="J44" s="185">
        <f t="shared" si="29"/>
        <v>162616.48250481996</v>
      </c>
      <c r="K44" s="185">
        <f t="shared" si="29"/>
        <v>160122.03228694995</v>
      </c>
      <c r="L44" s="185">
        <f t="shared" ref="L44:N44" si="30">L42+L43</f>
        <v>158972.64240467997</v>
      </c>
      <c r="M44" s="185">
        <f t="shared" si="30"/>
        <v>157825.35909941996</v>
      </c>
      <c r="N44" s="185">
        <f t="shared" si="30"/>
        <v>155926.19766468997</v>
      </c>
      <c r="O44" s="185">
        <f>O42+O43</f>
        <v>152622.62351774998</v>
      </c>
      <c r="P44" s="185">
        <f>P42+P43</f>
        <v>149531.06028920002</v>
      </c>
      <c r="Q44" s="185">
        <f t="shared" ref="Q44:AI44" si="31">Q42+Q43</f>
        <v>147130.54122641002</v>
      </c>
      <c r="R44" s="185">
        <f t="shared" si="31"/>
        <v>144304.28983831676</v>
      </c>
      <c r="S44" s="185">
        <f t="shared" si="31"/>
        <v>140951.5724322701</v>
      </c>
      <c r="T44" s="185">
        <f t="shared" si="31"/>
        <v>140123.77519103</v>
      </c>
      <c r="U44" s="185">
        <f t="shared" si="31"/>
        <v>139484.48235064</v>
      </c>
      <c r="V44" s="185">
        <f t="shared" si="31"/>
        <v>136316.77859957697</v>
      </c>
      <c r="W44" s="185">
        <f t="shared" si="31"/>
        <v>132455.26361219562</v>
      </c>
      <c r="X44" s="185">
        <f t="shared" si="31"/>
        <v>129811.09711581204</v>
      </c>
      <c r="Y44" s="185">
        <f t="shared" si="31"/>
        <v>127744.69630997001</v>
      </c>
      <c r="Z44" s="185">
        <f t="shared" si="31"/>
        <v>125811.3389095703</v>
      </c>
      <c r="AA44" s="185">
        <f t="shared" si="31"/>
        <v>123353.85679404999</v>
      </c>
      <c r="AB44" s="185">
        <f t="shared" si="31"/>
        <v>126263.4788553298</v>
      </c>
      <c r="AC44" s="185">
        <f t="shared" si="31"/>
        <v>124389.70348746002</v>
      </c>
      <c r="AD44" s="185">
        <f t="shared" si="31"/>
        <v>121940.05970446</v>
      </c>
      <c r="AE44" s="185">
        <f t="shared" si="31"/>
        <v>118899.37211998019</v>
      </c>
      <c r="AF44" s="185">
        <f t="shared" si="31"/>
        <v>116844.06574704999</v>
      </c>
      <c r="AG44" s="185">
        <f t="shared" si="31"/>
        <v>113896.48726761001</v>
      </c>
      <c r="AH44" s="185">
        <f t="shared" si="31"/>
        <v>111203.6807945199</v>
      </c>
      <c r="AI44" s="185">
        <f t="shared" si="31"/>
        <v>108712.73038468999</v>
      </c>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c r="BW44" s="258"/>
      <c r="BX44" s="258"/>
      <c r="BY44" s="258"/>
      <c r="BZ44" s="258"/>
      <c r="CA44" s="258"/>
      <c r="CB44" s="258"/>
      <c r="CC44" s="258"/>
      <c r="CD44" s="258"/>
      <c r="CE44" s="258"/>
      <c r="CF44" s="258"/>
      <c r="CG44" s="258"/>
      <c r="CH44" s="258"/>
      <c r="CI44" s="258"/>
      <c r="CJ44" s="258"/>
      <c r="CK44" s="258"/>
      <c r="CL44" s="258"/>
      <c r="CM44" s="258"/>
      <c r="CN44" s="258"/>
      <c r="CO44" s="258"/>
      <c r="CP44" s="258"/>
      <c r="CQ44" s="258"/>
      <c r="CR44" s="258"/>
      <c r="CS44" s="258"/>
      <c r="CT44" s="258"/>
      <c r="CU44" s="258"/>
      <c r="CV44" s="258"/>
      <c r="CW44" s="258"/>
      <c r="CX44" s="258"/>
      <c r="CY44" s="258"/>
      <c r="CZ44" s="258"/>
      <c r="DA44" s="258"/>
      <c r="DB44" s="258"/>
      <c r="DC44" s="258"/>
      <c r="DD44" s="258"/>
      <c r="DE44" s="258"/>
      <c r="DF44" s="258"/>
      <c r="DG44" s="258"/>
      <c r="DH44" s="258"/>
      <c r="DI44" s="258"/>
      <c r="DJ44" s="258"/>
      <c r="DK44" s="258"/>
      <c r="DL44" s="258"/>
      <c r="DM44" s="258"/>
      <c r="DN44" s="258"/>
      <c r="DO44" s="258"/>
      <c r="DP44" s="258"/>
    </row>
    <row r="45" spans="1:120" s="108" customFormat="1" ht="12.75">
      <c r="A45" s="253"/>
      <c r="B45" s="254"/>
      <c r="O45" s="259"/>
      <c r="P45" s="259"/>
      <c r="Q45" s="259"/>
      <c r="R45" s="259"/>
      <c r="S45" s="259"/>
      <c r="T45" s="259"/>
      <c r="U45" s="259"/>
      <c r="V45" s="259"/>
      <c r="W45" s="259"/>
      <c r="X45" s="259"/>
      <c r="Y45" s="259"/>
      <c r="Z45" s="259"/>
      <c r="AA45" s="259"/>
      <c r="AB45" s="259"/>
      <c r="AC45" s="259"/>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8"/>
      <c r="BR45" s="258"/>
      <c r="BS45" s="258"/>
      <c r="BT45" s="258"/>
      <c r="BU45" s="258"/>
      <c r="BV45" s="258"/>
      <c r="BW45" s="258"/>
      <c r="BX45" s="258"/>
      <c r="BY45" s="258"/>
      <c r="BZ45" s="258"/>
      <c r="CA45" s="258"/>
      <c r="CB45" s="258"/>
      <c r="CC45" s="258"/>
      <c r="CD45" s="258"/>
      <c r="CE45" s="258"/>
      <c r="CF45" s="258"/>
      <c r="CG45" s="258"/>
      <c r="CH45" s="258"/>
      <c r="CI45" s="258"/>
      <c r="CJ45" s="258"/>
      <c r="CK45" s="258"/>
      <c r="CL45" s="258"/>
      <c r="CM45" s="258"/>
      <c r="CN45" s="258"/>
      <c r="CO45" s="258"/>
      <c r="CP45" s="258"/>
      <c r="CQ45" s="258"/>
      <c r="CR45" s="258"/>
      <c r="CS45" s="258"/>
      <c r="CT45" s="258"/>
      <c r="CU45" s="258"/>
      <c r="CV45" s="258"/>
      <c r="CW45" s="258"/>
      <c r="CX45" s="258"/>
      <c r="CY45" s="258"/>
      <c r="CZ45" s="258"/>
      <c r="DA45" s="258"/>
      <c r="DB45" s="258"/>
      <c r="DC45" s="258"/>
      <c r="DD45" s="258"/>
      <c r="DE45" s="258"/>
      <c r="DF45" s="258"/>
      <c r="DG45" s="258"/>
      <c r="DH45" s="258"/>
      <c r="DI45" s="258"/>
      <c r="DJ45" s="258"/>
      <c r="DK45" s="258"/>
      <c r="DL45" s="258"/>
      <c r="DM45" s="258"/>
      <c r="DN45" s="258"/>
      <c r="DO45" s="258"/>
      <c r="DP45" s="258"/>
    </row>
    <row r="46" spans="1:120" s="108" customFormat="1" ht="12.75">
      <c r="A46" s="253"/>
      <c r="B46" s="254"/>
      <c r="C46" s="267" t="s">
        <v>214</v>
      </c>
      <c r="D46" s="267"/>
      <c r="E46" s="267"/>
      <c r="F46" s="267"/>
      <c r="G46" s="267"/>
      <c r="H46" s="267"/>
      <c r="I46" s="267"/>
      <c r="J46" s="267"/>
      <c r="K46" s="267"/>
      <c r="L46" s="267"/>
      <c r="M46" s="267"/>
      <c r="N46" s="267"/>
      <c r="O46" s="260"/>
      <c r="P46" s="260"/>
      <c r="Q46" s="260"/>
      <c r="R46" s="260"/>
      <c r="S46" s="260"/>
      <c r="T46" s="260"/>
      <c r="U46" s="260"/>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258"/>
      <c r="CM46" s="258"/>
      <c r="CN46" s="258"/>
      <c r="CO46" s="258"/>
      <c r="CP46" s="258"/>
      <c r="CQ46" s="258"/>
      <c r="CR46" s="258"/>
      <c r="CS46" s="258"/>
      <c r="CT46" s="258"/>
      <c r="CU46" s="258"/>
      <c r="CV46" s="258"/>
      <c r="CW46" s="258"/>
      <c r="CX46" s="258"/>
      <c r="CY46" s="258"/>
      <c r="CZ46" s="258"/>
      <c r="DA46" s="258"/>
      <c r="DB46" s="258"/>
      <c r="DC46" s="258"/>
      <c r="DD46" s="258"/>
      <c r="DE46" s="258"/>
      <c r="DF46" s="258"/>
      <c r="DG46" s="258"/>
      <c r="DH46" s="258"/>
      <c r="DI46" s="258"/>
      <c r="DJ46" s="258"/>
      <c r="DK46" s="258"/>
      <c r="DL46" s="258"/>
      <c r="DM46" s="258"/>
      <c r="DN46" s="258"/>
      <c r="DO46" s="258"/>
      <c r="DP46" s="258"/>
    </row>
    <row r="47" spans="1:120" s="108" customFormat="1" ht="12.75">
      <c r="A47" s="253"/>
      <c r="B47" s="261"/>
      <c r="C47" s="263"/>
      <c r="D47" s="263"/>
      <c r="E47" s="263"/>
      <c r="F47" s="263"/>
      <c r="G47" s="432"/>
      <c r="H47" s="432"/>
      <c r="I47" s="432"/>
      <c r="J47" s="432"/>
      <c r="K47" s="432"/>
      <c r="L47" s="432"/>
      <c r="M47" s="432"/>
      <c r="N47" s="432"/>
      <c r="O47" s="432"/>
      <c r="P47" s="432"/>
      <c r="Q47" s="432"/>
      <c r="R47" s="432"/>
      <c r="S47" s="432"/>
      <c r="T47" s="432"/>
      <c r="U47" s="432"/>
      <c r="V47" s="432"/>
      <c r="W47" s="432"/>
      <c r="X47" s="432"/>
      <c r="Y47" s="432"/>
      <c r="Z47" s="432"/>
      <c r="AA47" s="432"/>
      <c r="AB47" s="475"/>
      <c r="AC47" s="475"/>
      <c r="AD47" s="475"/>
      <c r="AE47" s="475"/>
      <c r="AF47" s="475"/>
      <c r="AG47" s="475"/>
      <c r="AH47" s="475"/>
      <c r="AI47" s="475"/>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8"/>
      <c r="BR47" s="258"/>
      <c r="BS47" s="258"/>
      <c r="BT47" s="258"/>
      <c r="BU47" s="258"/>
      <c r="BV47" s="258"/>
      <c r="BW47" s="258"/>
      <c r="BX47" s="258"/>
      <c r="BY47" s="258"/>
      <c r="BZ47" s="258"/>
      <c r="CA47" s="258"/>
      <c r="CB47" s="258"/>
      <c r="CC47" s="258"/>
      <c r="CD47" s="258"/>
      <c r="CE47" s="258"/>
      <c r="CF47" s="258"/>
      <c r="CG47" s="258"/>
      <c r="CH47" s="258"/>
      <c r="CI47" s="258"/>
      <c r="CJ47" s="258"/>
      <c r="CK47" s="258"/>
      <c r="CL47" s="258"/>
      <c r="CM47" s="258"/>
      <c r="CN47" s="258"/>
      <c r="CO47" s="258"/>
      <c r="CP47" s="258"/>
      <c r="CQ47" s="258"/>
      <c r="CR47" s="258"/>
      <c r="CS47" s="258"/>
      <c r="CT47" s="258"/>
      <c r="CU47" s="258"/>
      <c r="CV47" s="258"/>
      <c r="CW47" s="258"/>
      <c r="CX47" s="258"/>
      <c r="CY47" s="258"/>
      <c r="CZ47" s="258"/>
      <c r="DA47" s="258"/>
      <c r="DB47" s="258"/>
      <c r="DC47" s="258"/>
      <c r="DD47" s="258"/>
      <c r="DE47" s="258"/>
      <c r="DF47" s="258"/>
      <c r="DG47" s="258"/>
      <c r="DH47" s="258"/>
      <c r="DI47" s="258"/>
      <c r="DJ47" s="258"/>
      <c r="DK47" s="258"/>
      <c r="DL47" s="258"/>
      <c r="DM47" s="258"/>
      <c r="DN47" s="258"/>
      <c r="DO47" s="258"/>
      <c r="DP47" s="258"/>
    </row>
    <row r="48" spans="1:120" s="108" customFormat="1" ht="12.75">
      <c r="A48" s="253"/>
      <c r="B48" s="261"/>
      <c r="C48" s="94" t="s">
        <v>660</v>
      </c>
      <c r="D48" s="148" t="s">
        <v>823</v>
      </c>
      <c r="E48" s="148" t="s">
        <v>824</v>
      </c>
      <c r="F48" s="148" t="s">
        <v>825</v>
      </c>
      <c r="G48" s="149" t="str">
        <f t="shared" ref="G48:K48" si="32">G37</f>
        <v>1Q24</v>
      </c>
      <c r="H48" s="149" t="str">
        <f t="shared" si="32"/>
        <v>4Q23</v>
      </c>
      <c r="I48" s="149" t="str">
        <f t="shared" si="32"/>
        <v>3Q23</v>
      </c>
      <c r="J48" s="149" t="str">
        <f t="shared" si="32"/>
        <v>2Q23</v>
      </c>
      <c r="K48" s="149" t="str">
        <f t="shared" si="32"/>
        <v>1Q23</v>
      </c>
      <c r="L48" s="149" t="str">
        <f>L37</f>
        <v>4Q22</v>
      </c>
      <c r="M48" s="149" t="s">
        <v>668</v>
      </c>
      <c r="N48" s="149" t="s">
        <v>667</v>
      </c>
      <c r="O48" s="149" t="s">
        <v>605</v>
      </c>
      <c r="P48" s="149" t="s">
        <v>606</v>
      </c>
      <c r="Q48" s="149" t="s">
        <v>607</v>
      </c>
      <c r="R48" s="149" t="s">
        <v>608</v>
      </c>
      <c r="S48" s="149" t="s">
        <v>609</v>
      </c>
      <c r="T48" s="149" t="s">
        <v>610</v>
      </c>
      <c r="U48" s="149" t="s">
        <v>611</v>
      </c>
      <c r="V48" s="149" t="s">
        <v>612</v>
      </c>
      <c r="W48" s="149" t="s">
        <v>613</v>
      </c>
      <c r="X48" s="149" t="s">
        <v>614</v>
      </c>
      <c r="Y48" s="149" t="s">
        <v>615</v>
      </c>
      <c r="Z48" s="149" t="s">
        <v>616</v>
      </c>
      <c r="AA48" s="149" t="s">
        <v>617</v>
      </c>
      <c r="AB48" s="149" t="s">
        <v>618</v>
      </c>
      <c r="AC48" s="149" t="s">
        <v>619</v>
      </c>
      <c r="AD48" s="149" t="s">
        <v>620</v>
      </c>
      <c r="AE48" s="149" t="s">
        <v>621</v>
      </c>
      <c r="AF48" s="149" t="s">
        <v>622</v>
      </c>
      <c r="AG48" s="149" t="s">
        <v>623</v>
      </c>
      <c r="AH48" s="149" t="s">
        <v>624</v>
      </c>
      <c r="AI48" s="149" t="s">
        <v>625</v>
      </c>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8"/>
      <c r="BR48" s="258"/>
      <c r="BS48" s="258"/>
      <c r="BT48" s="258"/>
      <c r="BU48" s="258"/>
      <c r="BV48" s="258"/>
      <c r="BW48" s="258"/>
      <c r="BX48" s="258"/>
      <c r="BY48" s="258"/>
      <c r="BZ48" s="258"/>
      <c r="CA48" s="258"/>
      <c r="CB48" s="258"/>
      <c r="CC48" s="258"/>
      <c r="CD48" s="258"/>
      <c r="CE48" s="258"/>
      <c r="CF48" s="258"/>
      <c r="CG48" s="258"/>
      <c r="CH48" s="258"/>
      <c r="CI48" s="258"/>
      <c r="CJ48" s="258"/>
      <c r="CK48" s="258"/>
      <c r="CL48" s="258"/>
      <c r="CM48" s="258"/>
      <c r="CN48" s="258"/>
      <c r="CO48" s="258"/>
      <c r="CP48" s="258"/>
      <c r="CQ48" s="258"/>
      <c r="CR48" s="258"/>
      <c r="CS48" s="258"/>
      <c r="CT48" s="258"/>
      <c r="CU48" s="258"/>
      <c r="CV48" s="258"/>
      <c r="CW48" s="258"/>
      <c r="CX48" s="258"/>
      <c r="CY48" s="258"/>
      <c r="CZ48" s="258"/>
      <c r="DA48" s="258"/>
      <c r="DB48" s="258"/>
      <c r="DC48" s="258"/>
      <c r="DD48" s="258"/>
      <c r="DE48" s="258"/>
      <c r="DF48" s="258"/>
      <c r="DG48" s="258"/>
      <c r="DH48" s="258"/>
      <c r="DI48" s="258"/>
      <c r="DJ48" s="258"/>
      <c r="DK48" s="258"/>
      <c r="DL48" s="258"/>
      <c r="DM48" s="258"/>
      <c r="DN48" s="258"/>
      <c r="DO48" s="258"/>
      <c r="DP48" s="258"/>
    </row>
    <row r="49" spans="1:120" s="116" customFormat="1" ht="12.75">
      <c r="A49" s="264"/>
      <c r="B49" s="265"/>
      <c r="C49" s="271" t="s">
        <v>660</v>
      </c>
      <c r="D49" s="181">
        <f t="shared" ref="D49:G49" si="33">SUM(D50:D51)</f>
        <v>0</v>
      </c>
      <c r="E49" s="181">
        <f t="shared" si="33"/>
        <v>0</v>
      </c>
      <c r="F49" s="181">
        <f t="shared" si="33"/>
        <v>6786.311081639994</v>
      </c>
      <c r="G49" s="485">
        <f t="shared" si="33"/>
        <v>6848.9349675199883</v>
      </c>
      <c r="H49" s="485">
        <f t="shared" ref="H49:K49" si="34">SUM(H50:H51)</f>
        <v>6217.3274270099937</v>
      </c>
      <c r="I49" s="485">
        <f t="shared" si="34"/>
        <v>6178.7816991199998</v>
      </c>
      <c r="J49" s="485">
        <f t="shared" si="34"/>
        <v>6172.3215497700003</v>
      </c>
      <c r="K49" s="485">
        <f t="shared" si="34"/>
        <v>5889.4480251499999</v>
      </c>
      <c r="L49" s="485">
        <f>SUM(L50:L51)</f>
        <v>6077.6476086000011</v>
      </c>
      <c r="M49" s="485">
        <f>SUM(M50:M51)</f>
        <v>6143.3084388600009</v>
      </c>
      <c r="N49" s="485">
        <f t="shared" ref="N49:AI49" si="35">SUM(N50:N51)</f>
        <v>6164.1135586600021</v>
      </c>
      <c r="O49" s="485">
        <f t="shared" si="35"/>
        <v>6216.6361060099998</v>
      </c>
      <c r="P49" s="485">
        <f t="shared" si="35"/>
        <v>6159.0111086899997</v>
      </c>
      <c r="Q49" s="485">
        <f t="shared" si="35"/>
        <v>6309.5006370099991</v>
      </c>
      <c r="R49" s="486">
        <f t="shared" si="35"/>
        <v>6284.0010979899998</v>
      </c>
      <c r="S49" s="486">
        <f t="shared" si="35"/>
        <v>6460.7341444600006</v>
      </c>
      <c r="T49" s="486">
        <f t="shared" si="35"/>
        <v>6330.6247125400014</v>
      </c>
      <c r="U49" s="486">
        <f t="shared" si="35"/>
        <v>6362.5008722800012</v>
      </c>
      <c r="V49" s="486">
        <f t="shared" si="35"/>
        <v>6421.1943692000013</v>
      </c>
      <c r="W49" s="486">
        <f t="shared" si="35"/>
        <v>6585.1292745999999</v>
      </c>
      <c r="X49" s="486">
        <f t="shared" si="35"/>
        <v>6764.707506050001</v>
      </c>
      <c r="Y49" s="486">
        <f t="shared" si="35"/>
        <v>6826.077745300001</v>
      </c>
      <c r="Z49" s="486">
        <f t="shared" si="35"/>
        <v>6548.3882793100001</v>
      </c>
      <c r="AA49" s="486">
        <f t="shared" si="35"/>
        <v>6462.1791567</v>
      </c>
      <c r="AB49" s="486">
        <f t="shared" si="35"/>
        <v>6471.2525665799985</v>
      </c>
      <c r="AC49" s="486">
        <f t="shared" si="35"/>
        <v>5963.4166708799994</v>
      </c>
      <c r="AD49" s="486">
        <f t="shared" si="35"/>
        <v>5505.8950879799995</v>
      </c>
      <c r="AE49" s="486">
        <f t="shared" si="35"/>
        <v>5314.2688898499982</v>
      </c>
      <c r="AF49" s="486">
        <f t="shared" si="35"/>
        <v>5253.8921839699988</v>
      </c>
      <c r="AG49" s="486">
        <f t="shared" si="35"/>
        <v>5520.1329255699993</v>
      </c>
      <c r="AH49" s="486">
        <f t="shared" si="35"/>
        <v>5771.1229762899993</v>
      </c>
      <c r="AI49" s="486">
        <f t="shared" si="35"/>
        <v>3307.8285095299998</v>
      </c>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4"/>
      <c r="BR49" s="264"/>
      <c r="BS49" s="264"/>
      <c r="BT49" s="264"/>
      <c r="BU49" s="264"/>
      <c r="BV49" s="264"/>
      <c r="BW49" s="264"/>
      <c r="BX49" s="264"/>
      <c r="BY49" s="264"/>
      <c r="BZ49" s="264"/>
      <c r="CA49" s="264"/>
      <c r="CB49" s="264"/>
      <c r="CC49" s="264"/>
      <c r="CD49" s="264"/>
      <c r="CE49" s="264"/>
      <c r="CF49" s="264"/>
      <c r="CG49" s="264"/>
      <c r="CH49" s="264"/>
      <c r="CI49" s="264"/>
      <c r="CJ49" s="264"/>
      <c r="CK49" s="264"/>
      <c r="CL49" s="264"/>
      <c r="CM49" s="264"/>
      <c r="CN49" s="264"/>
      <c r="CO49" s="264"/>
      <c r="CP49" s="264"/>
      <c r="CQ49" s="264"/>
      <c r="CR49" s="264"/>
      <c r="CS49" s="264"/>
      <c r="CT49" s="264"/>
      <c r="CU49" s="264"/>
      <c r="CV49" s="264"/>
      <c r="CW49" s="264"/>
      <c r="CX49" s="264"/>
      <c r="CY49" s="264"/>
      <c r="CZ49" s="264"/>
      <c r="DA49" s="264"/>
      <c r="DB49" s="264"/>
      <c r="DC49" s="264"/>
      <c r="DD49" s="264"/>
    </row>
    <row r="50" spans="1:120" s="116" customFormat="1" ht="12.75">
      <c r="A50" s="264"/>
      <c r="B50" s="265"/>
      <c r="C50" s="476" t="s">
        <v>658</v>
      </c>
      <c r="D50" s="477"/>
      <c r="E50" s="477"/>
      <c r="F50" s="477">
        <v>705.76051475999975</v>
      </c>
      <c r="G50" s="478">
        <v>742.89343859000053</v>
      </c>
      <c r="H50" s="478">
        <v>703.56688822000001</v>
      </c>
      <c r="I50" s="478">
        <v>680.07086591999951</v>
      </c>
      <c r="J50" s="478">
        <v>675.75</v>
      </c>
      <c r="K50" s="478">
        <v>659.18514508999999</v>
      </c>
      <c r="L50" s="478">
        <v>672.71940331999997</v>
      </c>
      <c r="M50" s="478">
        <v>651.38675936000004</v>
      </c>
      <c r="N50" s="478">
        <v>629.90933629999995</v>
      </c>
      <c r="O50" s="478">
        <v>620.41484866000008</v>
      </c>
      <c r="P50" s="478">
        <v>546.59959826999977</v>
      </c>
      <c r="Q50" s="478">
        <v>576.12047114999984</v>
      </c>
      <c r="R50" s="479">
        <v>559.05146678999984</v>
      </c>
      <c r="S50" s="479">
        <v>563.60421869999982</v>
      </c>
      <c r="T50" s="479">
        <v>555.75763954000001</v>
      </c>
      <c r="U50" s="479">
        <v>549.76392335000003</v>
      </c>
      <c r="V50" s="479">
        <v>541.78412662000005</v>
      </c>
      <c r="W50" s="479">
        <v>534.64587012999993</v>
      </c>
      <c r="X50" s="479">
        <v>524.39233163000006</v>
      </c>
      <c r="Y50" s="479">
        <v>559.38047985000014</v>
      </c>
      <c r="Z50" s="479">
        <v>551.99360884999999</v>
      </c>
      <c r="AA50" s="479">
        <v>509.45164383000002</v>
      </c>
      <c r="AB50" s="479">
        <v>488.91911151999994</v>
      </c>
      <c r="AC50" s="479">
        <v>455.34736693999992</v>
      </c>
      <c r="AD50" s="479">
        <v>446.27240875999991</v>
      </c>
      <c r="AE50" s="479">
        <v>423.48713564999997</v>
      </c>
      <c r="AF50" s="479">
        <v>419.87084068000001</v>
      </c>
      <c r="AG50" s="479">
        <v>440.40019448999999</v>
      </c>
      <c r="AH50" s="479">
        <v>523.80114666999998</v>
      </c>
      <c r="AI50" s="479">
        <v>432.62725796000007</v>
      </c>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row>
    <row r="51" spans="1:120" s="116" customFormat="1" ht="12.75">
      <c r="A51" s="264"/>
      <c r="B51" s="265"/>
      <c r="C51" s="27" t="s">
        <v>659</v>
      </c>
      <c r="D51" s="480"/>
      <c r="E51" s="480"/>
      <c r="F51" s="480">
        <v>6080.5505668799942</v>
      </c>
      <c r="G51" s="481">
        <v>6106.0415289299881</v>
      </c>
      <c r="H51" s="481">
        <v>5513.7605387899939</v>
      </c>
      <c r="I51" s="481">
        <v>5498.7108331999998</v>
      </c>
      <c r="J51" s="481">
        <v>5496.5715497700003</v>
      </c>
      <c r="K51" s="481">
        <v>5230.2628800599996</v>
      </c>
      <c r="L51" s="481">
        <v>5404.9282052800008</v>
      </c>
      <c r="M51" s="481">
        <v>5491.9216795000011</v>
      </c>
      <c r="N51" s="481">
        <v>5534.2042223600019</v>
      </c>
      <c r="O51" s="481">
        <v>5596.2212573500001</v>
      </c>
      <c r="P51" s="481">
        <v>5612.41151042</v>
      </c>
      <c r="Q51" s="481">
        <v>5733.3801658599996</v>
      </c>
      <c r="R51" s="482">
        <v>5724.9496312000001</v>
      </c>
      <c r="S51" s="482">
        <v>5897.1299257600003</v>
      </c>
      <c r="T51" s="482">
        <v>5774.8670730000013</v>
      </c>
      <c r="U51" s="482">
        <v>5812.7369489300008</v>
      </c>
      <c r="V51" s="482">
        <v>5879.4102425800011</v>
      </c>
      <c r="W51" s="482">
        <v>6050.4834044700001</v>
      </c>
      <c r="X51" s="482">
        <v>6240.3151744200013</v>
      </c>
      <c r="Y51" s="482">
        <v>6266.6972654500005</v>
      </c>
      <c r="Z51" s="482">
        <v>5996.3946704600003</v>
      </c>
      <c r="AA51" s="482">
        <v>5952.7275128700003</v>
      </c>
      <c r="AB51" s="482">
        <v>5982.3334550599984</v>
      </c>
      <c r="AC51" s="482">
        <v>5508.0693039399994</v>
      </c>
      <c r="AD51" s="482">
        <v>5059.6226792199996</v>
      </c>
      <c r="AE51" s="482">
        <v>4890.7817541999984</v>
      </c>
      <c r="AF51" s="482">
        <v>4834.0213432899991</v>
      </c>
      <c r="AG51" s="482">
        <v>5079.7327310799992</v>
      </c>
      <c r="AH51" s="482">
        <v>5247.3218296199993</v>
      </c>
      <c r="AI51" s="482">
        <v>2875.2012515699998</v>
      </c>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c r="DI51" s="264"/>
      <c r="DJ51" s="264"/>
      <c r="DK51" s="264"/>
      <c r="DL51" s="264"/>
      <c r="DM51" s="264"/>
      <c r="DN51" s="264"/>
      <c r="DO51" s="264"/>
      <c r="DP51" s="264"/>
    </row>
    <row r="52" spans="1:120" s="116" customFormat="1" ht="12.75">
      <c r="A52" s="264"/>
      <c r="B52" s="265"/>
      <c r="C52" s="262"/>
      <c r="D52" s="262"/>
      <c r="E52" s="262"/>
      <c r="F52" s="262"/>
      <c r="G52" s="262"/>
      <c r="H52" s="262"/>
      <c r="I52" s="262"/>
      <c r="J52" s="262"/>
      <c r="K52" s="262"/>
      <c r="L52" s="262"/>
      <c r="M52" s="262"/>
      <c r="N52" s="262"/>
      <c r="O52" s="262"/>
      <c r="P52" s="262"/>
      <c r="Q52" s="262"/>
      <c r="R52" s="262"/>
      <c r="S52" s="262"/>
      <c r="T52" s="262"/>
      <c r="U52" s="262"/>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c r="CX52" s="264"/>
      <c r="CY52" s="264"/>
      <c r="CZ52" s="264"/>
      <c r="DA52" s="264"/>
      <c r="DB52" s="264"/>
      <c r="DC52" s="264"/>
      <c r="DD52" s="264"/>
      <c r="DE52" s="264"/>
      <c r="DF52" s="264"/>
      <c r="DG52" s="264"/>
      <c r="DH52" s="264"/>
      <c r="DI52" s="264"/>
      <c r="DJ52" s="264"/>
      <c r="DK52" s="264"/>
      <c r="DL52" s="264"/>
      <c r="DM52" s="264"/>
      <c r="DN52" s="264"/>
      <c r="DO52" s="264"/>
      <c r="DP52" s="264"/>
    </row>
    <row r="53" spans="1:120" s="116" customFormat="1" ht="12.75">
      <c r="A53" s="264"/>
      <c r="B53" s="265"/>
      <c r="C53" s="262"/>
      <c r="D53" s="262"/>
      <c r="E53" s="262"/>
      <c r="F53" s="262"/>
      <c r="G53" s="262"/>
      <c r="H53" s="262"/>
      <c r="I53" s="262"/>
      <c r="J53" s="262"/>
      <c r="K53" s="262"/>
      <c r="L53" s="262"/>
      <c r="M53" s="262"/>
      <c r="N53" s="262"/>
      <c r="O53" s="262"/>
      <c r="P53" s="262"/>
      <c r="Q53" s="262"/>
      <c r="R53" s="262"/>
      <c r="S53" s="262"/>
      <c r="T53" s="262"/>
      <c r="U53" s="262"/>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4"/>
      <c r="BR53" s="264"/>
      <c r="BS53" s="264"/>
      <c r="BT53" s="264"/>
      <c r="BU53" s="264"/>
      <c r="BV53" s="264"/>
      <c r="BW53" s="264"/>
      <c r="BX53" s="264"/>
      <c r="BY53" s="264"/>
      <c r="BZ53" s="264"/>
      <c r="CA53" s="264"/>
      <c r="CB53" s="264"/>
      <c r="CC53" s="264"/>
      <c r="CD53" s="264"/>
      <c r="CE53" s="264"/>
      <c r="CF53" s="264"/>
      <c r="CG53" s="264"/>
      <c r="CH53" s="264"/>
      <c r="CI53" s="264"/>
      <c r="CJ53" s="264"/>
      <c r="CK53" s="264"/>
      <c r="CL53" s="264"/>
      <c r="CM53" s="264"/>
      <c r="CN53" s="264"/>
      <c r="CO53" s="264"/>
      <c r="CP53" s="264"/>
      <c r="CQ53" s="264"/>
      <c r="CR53" s="264"/>
      <c r="CS53" s="264"/>
      <c r="CT53" s="264"/>
      <c r="CU53" s="264"/>
      <c r="CV53" s="264"/>
      <c r="CW53" s="264"/>
      <c r="CX53" s="264"/>
      <c r="CY53" s="264"/>
      <c r="CZ53" s="264"/>
      <c r="DA53" s="264"/>
      <c r="DB53" s="264"/>
      <c r="DC53" s="264"/>
      <c r="DD53" s="264"/>
      <c r="DE53" s="264"/>
      <c r="DF53" s="264"/>
      <c r="DG53" s="264"/>
      <c r="DH53" s="264"/>
      <c r="DI53" s="264"/>
      <c r="DJ53" s="264"/>
      <c r="DK53" s="264"/>
      <c r="DL53" s="264"/>
      <c r="DM53" s="264"/>
      <c r="DN53" s="264"/>
      <c r="DO53" s="264"/>
      <c r="DP53" s="264"/>
    </row>
    <row r="54" spans="1:120" s="116" customFormat="1" ht="12.75">
      <c r="A54" s="264"/>
      <c r="B54" s="265"/>
      <c r="C54" s="262"/>
      <c r="D54" s="262"/>
      <c r="E54" s="262"/>
      <c r="F54" s="262"/>
      <c r="G54" s="262"/>
      <c r="H54" s="262"/>
      <c r="I54" s="262"/>
      <c r="J54" s="262"/>
      <c r="K54" s="262"/>
      <c r="L54" s="262"/>
      <c r="M54" s="262"/>
      <c r="N54" s="262"/>
      <c r="O54" s="262"/>
      <c r="P54" s="262"/>
      <c r="Q54" s="262"/>
      <c r="R54" s="262"/>
      <c r="S54" s="262"/>
      <c r="T54" s="262"/>
      <c r="U54" s="262"/>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c r="BO54" s="264"/>
      <c r="BP54" s="264"/>
      <c r="BQ54" s="264"/>
      <c r="BR54" s="264"/>
      <c r="BS54" s="264"/>
      <c r="BT54" s="264"/>
      <c r="BU54" s="264"/>
      <c r="BV54" s="264"/>
      <c r="BW54" s="264"/>
      <c r="BX54" s="264"/>
      <c r="BY54" s="264"/>
      <c r="BZ54" s="264"/>
      <c r="CA54" s="264"/>
      <c r="CB54" s="264"/>
      <c r="CC54" s="264"/>
      <c r="CD54" s="264"/>
      <c r="CE54" s="264"/>
      <c r="CF54" s="264"/>
      <c r="CG54" s="264"/>
      <c r="CH54" s="264"/>
      <c r="CI54" s="264"/>
      <c r="CJ54" s="264"/>
      <c r="CK54" s="264"/>
      <c r="CL54" s="264"/>
      <c r="CM54" s="264"/>
      <c r="CN54" s="264"/>
      <c r="CO54" s="264"/>
      <c r="CP54" s="264"/>
      <c r="CQ54" s="264"/>
      <c r="CR54" s="264"/>
      <c r="CS54" s="264"/>
      <c r="CT54" s="264"/>
      <c r="CU54" s="264"/>
      <c r="CV54" s="264"/>
      <c r="CW54" s="264"/>
      <c r="CX54" s="264"/>
      <c r="CY54" s="264"/>
      <c r="CZ54" s="264"/>
      <c r="DA54" s="264"/>
      <c r="DB54" s="264"/>
      <c r="DC54" s="264"/>
      <c r="DD54" s="264"/>
      <c r="DE54" s="264"/>
      <c r="DF54" s="264"/>
      <c r="DG54" s="264"/>
      <c r="DH54" s="264"/>
      <c r="DI54" s="264"/>
      <c r="DJ54" s="264"/>
      <c r="DK54" s="264"/>
      <c r="DL54" s="264"/>
      <c r="DM54" s="264"/>
      <c r="DN54" s="264"/>
      <c r="DO54" s="264"/>
      <c r="DP54" s="264"/>
    </row>
    <row r="55" spans="1:120" s="116" customFormat="1" ht="12.75">
      <c r="A55" s="264"/>
      <c r="B55" s="265"/>
      <c r="C55" s="262"/>
      <c r="D55" s="262"/>
      <c r="E55" s="262"/>
      <c r="F55" s="262"/>
      <c r="G55" s="262"/>
      <c r="H55" s="262"/>
      <c r="I55" s="262"/>
      <c r="J55" s="262"/>
      <c r="K55" s="262"/>
      <c r="L55" s="262"/>
      <c r="M55" s="262"/>
      <c r="N55" s="262"/>
      <c r="O55" s="262"/>
      <c r="P55" s="262"/>
      <c r="Q55" s="262"/>
      <c r="R55" s="262"/>
      <c r="S55" s="262"/>
      <c r="T55" s="262"/>
      <c r="U55" s="262"/>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c r="BQ55" s="264"/>
      <c r="BR55" s="264"/>
      <c r="BS55" s="264"/>
      <c r="BT55" s="264"/>
      <c r="BU55" s="264"/>
      <c r="BV55" s="264"/>
      <c r="BW55" s="264"/>
      <c r="BX55" s="264"/>
      <c r="BY55" s="264"/>
      <c r="BZ55" s="264"/>
      <c r="CA55" s="264"/>
      <c r="CB55" s="264"/>
      <c r="CC55" s="264"/>
      <c r="CD55" s="264"/>
      <c r="CE55" s="264"/>
      <c r="CF55" s="264"/>
      <c r="CG55" s="264"/>
      <c r="CH55" s="264"/>
      <c r="CI55" s="264"/>
      <c r="CJ55" s="264"/>
      <c r="CK55" s="264"/>
      <c r="CL55" s="264"/>
      <c r="CM55" s="264"/>
      <c r="CN55" s="264"/>
      <c r="CO55" s="264"/>
      <c r="CP55" s="264"/>
      <c r="CQ55" s="264"/>
      <c r="CR55" s="264"/>
      <c r="CS55" s="264"/>
      <c r="CT55" s="264"/>
      <c r="CU55" s="264"/>
      <c r="CV55" s="264"/>
      <c r="CW55" s="264"/>
      <c r="CX55" s="264"/>
      <c r="CY55" s="264"/>
      <c r="CZ55" s="264"/>
      <c r="DA55" s="264"/>
      <c r="DB55" s="264"/>
      <c r="DC55" s="264"/>
      <c r="DD55" s="264"/>
      <c r="DE55" s="264"/>
      <c r="DF55" s="264"/>
      <c r="DG55" s="264"/>
      <c r="DH55" s="264"/>
      <c r="DI55" s="264"/>
      <c r="DJ55" s="264"/>
      <c r="DK55" s="264"/>
      <c r="DL55" s="264"/>
      <c r="DM55" s="264"/>
      <c r="DN55" s="264"/>
      <c r="DO55" s="264"/>
      <c r="DP55" s="264"/>
    </row>
    <row r="56" spans="1:120" s="119" customFormat="1">
      <c r="A56" s="264"/>
      <c r="B56" s="265"/>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264"/>
      <c r="BN56" s="264"/>
      <c r="BO56" s="264"/>
      <c r="BP56" s="264"/>
      <c r="BQ56" s="264"/>
      <c r="BR56" s="264"/>
      <c r="BS56" s="264"/>
      <c r="BT56" s="264"/>
      <c r="BU56" s="264"/>
      <c r="BV56" s="264"/>
      <c r="BW56" s="264"/>
      <c r="BX56" s="264"/>
      <c r="BY56" s="264"/>
      <c r="BZ56" s="264"/>
      <c r="CA56" s="264"/>
      <c r="CB56" s="264"/>
      <c r="CC56" s="264"/>
      <c r="CD56" s="264"/>
      <c r="CE56" s="264"/>
      <c r="CF56" s="264"/>
      <c r="CG56" s="264"/>
      <c r="CH56" s="264"/>
      <c r="CI56" s="264"/>
      <c r="CJ56" s="264"/>
      <c r="CK56" s="264"/>
      <c r="CL56" s="264"/>
      <c r="CM56" s="264"/>
      <c r="CN56" s="264"/>
      <c r="CO56" s="264"/>
      <c r="CP56" s="264"/>
      <c r="CQ56" s="264"/>
      <c r="CR56" s="264"/>
      <c r="CS56" s="264"/>
      <c r="CT56" s="264"/>
      <c r="CU56" s="264"/>
      <c r="CV56" s="264"/>
      <c r="CW56" s="264"/>
      <c r="CX56" s="264"/>
      <c r="CY56" s="264"/>
      <c r="CZ56" s="264"/>
      <c r="DA56" s="264"/>
      <c r="DB56" s="264"/>
      <c r="DC56" s="264"/>
      <c r="DD56" s="264"/>
      <c r="DE56" s="264"/>
      <c r="DF56" s="264"/>
      <c r="DG56" s="264"/>
      <c r="DH56" s="264"/>
      <c r="DI56" s="264"/>
      <c r="DJ56" s="264"/>
      <c r="DK56" s="264"/>
      <c r="DL56" s="264"/>
      <c r="DM56" s="264"/>
      <c r="DN56" s="264"/>
      <c r="DO56" s="264"/>
      <c r="DP56" s="264"/>
    </row>
    <row r="57" spans="1:120">
      <c r="A57" s="266"/>
      <c r="B57" s="265"/>
      <c r="C57" s="262"/>
      <c r="D57" s="262"/>
      <c r="E57" s="262"/>
      <c r="F57" s="262"/>
      <c r="G57" s="262"/>
      <c r="H57" s="262"/>
      <c r="AA57" s="262"/>
      <c r="AB57" s="262"/>
      <c r="AC57" s="262"/>
      <c r="AD57" s="262"/>
      <c r="AE57" s="262"/>
      <c r="AF57" s="262"/>
      <c r="AG57" s="262"/>
      <c r="AH57" s="262"/>
      <c r="AI57" s="262"/>
    </row>
  </sheetData>
  <sortState xmlns:xlrd2="http://schemas.microsoft.com/office/spreadsheetml/2017/richdata2" columnSort="1" ref="M56:AI59">
    <sortCondition descending="1" ref="M56:AI56"/>
  </sortState>
  <phoneticPr fontId="175" type="noConversion"/>
  <pageMargins left="0.7" right="0.7" top="0.75" bottom="0.75" header="0.3" footer="0.3"/>
  <pageSetup paperSize="9" orientation="portrait" verticalDpi="144" r:id="rId1"/>
  <ignoredErrors>
    <ignoredError sqref="O4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7E01-2AED-4701-8FEC-F275F9F333E3}">
  <sheetPr>
    <tabColor theme="0" tint="-4.9989318521683403E-2"/>
  </sheetPr>
  <dimension ref="A2:P45"/>
  <sheetViews>
    <sheetView showGridLines="0" workbookViewId="0">
      <selection activeCell="B72" sqref="B72"/>
    </sheetView>
  </sheetViews>
  <sheetFormatPr baseColWidth="10" defaultColWidth="9.140625" defaultRowHeight="12.75"/>
  <cols>
    <col min="1" max="1" width="9.140625" style="516"/>
    <col min="2" max="2" width="59.140625" style="517" customWidth="1"/>
    <col min="3" max="6" width="9.140625" style="516" customWidth="1"/>
    <col min="7" max="16384" width="9.140625" style="516"/>
  </cols>
  <sheetData>
    <row r="2" spans="1:16" ht="15">
      <c r="A2" s="20" t="s">
        <v>766</v>
      </c>
    </row>
    <row r="5" spans="1:16">
      <c r="B5" s="558" t="s">
        <v>790</v>
      </c>
      <c r="C5" s="681" t="s">
        <v>764</v>
      </c>
      <c r="D5" s="681"/>
      <c r="E5" s="681"/>
      <c r="F5" s="681"/>
      <c r="G5" s="681"/>
      <c r="H5" s="681"/>
      <c r="I5" s="681"/>
      <c r="J5" s="681"/>
      <c r="K5" s="670"/>
      <c r="L5" s="669" t="s">
        <v>765</v>
      </c>
      <c r="M5" s="630"/>
      <c r="N5" s="559"/>
      <c r="O5" s="559"/>
      <c r="P5" s="559"/>
    </row>
    <row r="6" spans="1:16" ht="15">
      <c r="B6" s="560"/>
      <c r="C6" s="561" t="s">
        <v>667</v>
      </c>
      <c r="D6" s="561" t="s">
        <v>668</v>
      </c>
      <c r="E6" s="561" t="s">
        <v>669</v>
      </c>
      <c r="F6" s="561" t="s">
        <v>666</v>
      </c>
      <c r="G6" s="561" t="s">
        <v>672</v>
      </c>
      <c r="H6" s="561" t="s">
        <v>671</v>
      </c>
      <c r="I6" s="561" t="s">
        <v>670</v>
      </c>
      <c r="J6" s="561" t="s">
        <v>822</v>
      </c>
      <c r="K6" s="561"/>
      <c r="L6" s="616">
        <v>2024</v>
      </c>
      <c r="M6" s="562">
        <v>2025</v>
      </c>
      <c r="N6" s="559"/>
      <c r="O6" s="559"/>
      <c r="P6" s="559"/>
    </row>
    <row r="7" spans="1:16">
      <c r="B7" s="563" t="s">
        <v>791</v>
      </c>
      <c r="C7" s="564"/>
      <c r="D7" s="564"/>
      <c r="E7" s="564"/>
      <c r="F7" s="564"/>
      <c r="G7" s="564"/>
      <c r="H7" s="564"/>
      <c r="I7" s="564"/>
      <c r="J7" s="564"/>
      <c r="K7" s="564"/>
      <c r="L7" s="565"/>
      <c r="M7" s="566"/>
      <c r="N7" s="559"/>
      <c r="O7" s="559"/>
      <c r="P7" s="559"/>
    </row>
    <row r="8" spans="1:16">
      <c r="B8" s="567" t="s">
        <v>840</v>
      </c>
      <c r="C8" s="568">
        <v>0.14864104343892873</v>
      </c>
      <c r="D8" s="568">
        <v>0.15356045465085547</v>
      </c>
      <c r="E8" s="568">
        <v>0.16284957094185951</v>
      </c>
      <c r="F8" s="568">
        <v>0.17248580361740096</v>
      </c>
      <c r="G8" s="568">
        <v>0.18451456570468261</v>
      </c>
      <c r="H8" s="568">
        <v>0.20621609086143503</v>
      </c>
      <c r="I8" s="568">
        <v>0.21396016953969119</v>
      </c>
      <c r="J8" s="568">
        <v>0.23342064701319226</v>
      </c>
      <c r="K8" s="568">
        <v>0.24216685408922864</v>
      </c>
      <c r="L8" s="569"/>
      <c r="M8" s="570"/>
      <c r="N8" s="559"/>
      <c r="O8" s="559"/>
      <c r="P8" s="559"/>
    </row>
    <row r="9" spans="1:16">
      <c r="B9" s="571" t="s">
        <v>842</v>
      </c>
      <c r="C9" s="572"/>
      <c r="D9" s="572"/>
      <c r="E9" s="572"/>
      <c r="F9" s="572"/>
      <c r="G9" s="572"/>
      <c r="H9" s="572"/>
      <c r="I9" s="572"/>
      <c r="J9" s="572"/>
      <c r="K9" s="637"/>
      <c r="L9" s="573">
        <v>0.247</v>
      </c>
      <c r="M9" s="574">
        <v>0.27</v>
      </c>
      <c r="N9" s="559"/>
      <c r="O9" s="559"/>
      <c r="P9" s="559"/>
    </row>
    <row r="10" spans="1:16">
      <c r="B10" s="567" t="s">
        <v>839</v>
      </c>
      <c r="C10" s="568">
        <v>0.16176648173898842</v>
      </c>
      <c r="D10" s="568">
        <v>0.16445916432910757</v>
      </c>
      <c r="E10" s="568">
        <v>0.17191958330579094</v>
      </c>
      <c r="F10" s="568">
        <v>0.18027407743076043</v>
      </c>
      <c r="G10" s="568">
        <v>0.18544353907019906</v>
      </c>
      <c r="H10" s="568">
        <v>0.19639563953680186</v>
      </c>
      <c r="I10" s="568">
        <v>0.19770148440380575</v>
      </c>
      <c r="J10" s="568">
        <v>0.20621282641611466</v>
      </c>
      <c r="K10" s="568">
        <v>0.20881536388293312</v>
      </c>
      <c r="L10" s="569"/>
      <c r="M10" s="570"/>
      <c r="N10" s="559"/>
      <c r="O10" s="559"/>
      <c r="P10" s="559"/>
    </row>
    <row r="11" spans="1:16">
      <c r="B11" s="571" t="s">
        <v>841</v>
      </c>
      <c r="C11" s="572"/>
      <c r="D11" s="572"/>
      <c r="E11" s="572"/>
      <c r="F11" s="572"/>
      <c r="G11" s="572"/>
      <c r="H11" s="572"/>
      <c r="I11" s="572"/>
      <c r="J11" s="572"/>
      <c r="K11" s="637"/>
      <c r="L11" s="573">
        <v>0.191</v>
      </c>
      <c r="M11" s="574">
        <v>0.20399999999999999</v>
      </c>
      <c r="N11" s="559"/>
      <c r="O11" s="559"/>
      <c r="P11" s="559"/>
    </row>
    <row r="12" spans="1:16">
      <c r="B12" s="567"/>
      <c r="C12" s="575"/>
      <c r="D12" s="575"/>
      <c r="E12" s="575"/>
      <c r="F12" s="575"/>
      <c r="G12" s="575"/>
      <c r="H12" s="575"/>
      <c r="I12" s="575"/>
      <c r="J12" s="575"/>
      <c r="K12" s="575"/>
      <c r="L12" s="576"/>
      <c r="M12" s="577"/>
      <c r="N12" s="559"/>
      <c r="O12" s="559"/>
      <c r="P12" s="559"/>
    </row>
    <row r="13" spans="1:16">
      <c r="B13" s="578" t="s">
        <v>792</v>
      </c>
      <c r="C13" s="575"/>
      <c r="D13" s="575"/>
      <c r="E13" s="575"/>
      <c r="F13" s="575"/>
      <c r="G13" s="575"/>
      <c r="H13" s="575"/>
      <c r="I13" s="575"/>
      <c r="J13" s="575"/>
      <c r="K13" s="575"/>
      <c r="L13" s="576"/>
      <c r="M13" s="577"/>
      <c r="N13" s="559"/>
      <c r="O13" s="559"/>
      <c r="P13" s="559"/>
    </row>
    <row r="14" spans="1:16">
      <c r="B14" s="567" t="s">
        <v>793</v>
      </c>
      <c r="C14" s="575">
        <v>0.17043776563771282</v>
      </c>
      <c r="D14" s="575">
        <v>0.17552791512859031</v>
      </c>
      <c r="E14" s="575">
        <v>0.1813072689403375</v>
      </c>
      <c r="F14" s="575">
        <v>0.18659375641695375</v>
      </c>
      <c r="G14" s="575">
        <v>0.19127315259142905</v>
      </c>
      <c r="H14" s="575">
        <v>0.19637384968815771</v>
      </c>
      <c r="I14" s="575">
        <v>0.19765921928835864</v>
      </c>
      <c r="J14" s="575">
        <v>0.20718086871931946</v>
      </c>
      <c r="K14" s="575">
        <v>0.21199999999999999</v>
      </c>
      <c r="L14" s="576"/>
      <c r="M14" s="577"/>
      <c r="N14" s="559"/>
      <c r="O14" s="559"/>
      <c r="P14" s="559"/>
    </row>
    <row r="15" spans="1:16">
      <c r="B15" s="579" t="s">
        <v>794</v>
      </c>
      <c r="C15" s="572"/>
      <c r="D15" s="572"/>
      <c r="E15" s="572">
        <v>0.17499999999999999</v>
      </c>
      <c r="F15" s="572">
        <v>0.17624999999999999</v>
      </c>
      <c r="G15" s="572">
        <v>0.17749999999999999</v>
      </c>
      <c r="H15" s="572">
        <v>0.17874999999999999</v>
      </c>
      <c r="I15" s="572">
        <v>0.18</v>
      </c>
      <c r="J15" s="572">
        <v>0.1825</v>
      </c>
      <c r="K15" s="637">
        <v>0.185</v>
      </c>
      <c r="L15" s="573">
        <v>0.19</v>
      </c>
      <c r="M15" s="574">
        <v>0.2</v>
      </c>
      <c r="N15" s="559"/>
      <c r="O15" s="559"/>
      <c r="P15" s="559"/>
    </row>
    <row r="16" spans="1:16">
      <c r="B16" s="580"/>
      <c r="C16" s="581"/>
      <c r="D16" s="581"/>
      <c r="E16" s="581"/>
      <c r="F16" s="581"/>
      <c r="G16" s="581"/>
      <c r="H16" s="581"/>
      <c r="I16" s="581"/>
      <c r="J16" s="581"/>
      <c r="K16" s="638"/>
      <c r="L16" s="582"/>
      <c r="M16" s="583"/>
      <c r="N16" s="559"/>
      <c r="O16" s="559"/>
      <c r="P16" s="559"/>
    </row>
    <row r="17" spans="2:16">
      <c r="B17" s="578" t="s">
        <v>795</v>
      </c>
      <c r="C17" s="575"/>
      <c r="D17" s="575"/>
      <c r="E17" s="575"/>
      <c r="F17" s="575"/>
      <c r="G17" s="575"/>
      <c r="H17" s="575"/>
      <c r="I17" s="575"/>
      <c r="J17" s="575"/>
      <c r="K17" s="575"/>
      <c r="L17" s="576"/>
      <c r="M17" s="577"/>
      <c r="N17" s="559"/>
      <c r="O17" s="559"/>
      <c r="P17" s="559"/>
    </row>
    <row r="18" spans="2:16">
      <c r="B18" s="567" t="s">
        <v>807</v>
      </c>
      <c r="C18" s="575">
        <v>0.23182862042644514</v>
      </c>
      <c r="D18" s="575">
        <v>0.23017538640925583</v>
      </c>
      <c r="E18" s="575">
        <v>0.28929100845729794</v>
      </c>
      <c r="F18" s="575">
        <v>0.298988937531461</v>
      </c>
      <c r="G18" s="575">
        <v>0.33720817981971607</v>
      </c>
      <c r="H18" s="575">
        <v>0.39380087131886288</v>
      </c>
      <c r="I18" s="575">
        <v>0.41890809960277003</v>
      </c>
      <c r="J18" s="575">
        <v>0.42316477513075595</v>
      </c>
      <c r="K18" s="575">
        <v>0.40481953580461844</v>
      </c>
      <c r="L18" s="567"/>
      <c r="M18" s="584"/>
      <c r="N18" s="559"/>
      <c r="O18" s="559"/>
      <c r="P18" s="559"/>
    </row>
    <row r="19" spans="2:16">
      <c r="B19" s="579" t="s">
        <v>796</v>
      </c>
      <c r="C19" s="572"/>
      <c r="D19" s="572"/>
      <c r="E19" s="572">
        <v>0.29399999999999998</v>
      </c>
      <c r="F19" s="572">
        <v>0.30274999999999996</v>
      </c>
      <c r="G19" s="572">
        <v>0.3115</v>
      </c>
      <c r="H19" s="572">
        <v>0.32025000000000003</v>
      </c>
      <c r="I19" s="572">
        <v>0.32900000000000001</v>
      </c>
      <c r="J19" s="572">
        <v>0.33800000000000002</v>
      </c>
      <c r="K19" s="637">
        <v>0.35150000000000003</v>
      </c>
      <c r="L19" s="573">
        <v>0.36499999999999999</v>
      </c>
      <c r="M19" s="574">
        <v>0.4</v>
      </c>
      <c r="N19" s="559"/>
      <c r="O19" s="559"/>
      <c r="P19" s="559"/>
    </row>
    <row r="20" spans="2:16">
      <c r="B20" s="567" t="s">
        <v>797</v>
      </c>
      <c r="C20" s="575">
        <v>2.0176082171680116E-3</v>
      </c>
      <c r="D20" s="575">
        <v>2.6929982046678637E-3</v>
      </c>
      <c r="E20" s="575">
        <v>3.7721129458224119E-3</v>
      </c>
      <c r="F20" s="575">
        <v>5.8883983410601528E-3</v>
      </c>
      <c r="G20" s="575">
        <v>1.0080762759250282E-2</v>
      </c>
      <c r="H20" s="575">
        <v>1.2245145334758092E-2</v>
      </c>
      <c r="I20" s="575">
        <v>1.3516027605748163E-2</v>
      </c>
      <c r="J20" s="575">
        <v>1.4381074732148122E-2</v>
      </c>
      <c r="K20" s="575">
        <v>1.5544982181810541E-2</v>
      </c>
      <c r="L20" s="576">
        <v>8.0000000000000002E-3</v>
      </c>
      <c r="M20" s="577">
        <v>0.01</v>
      </c>
      <c r="N20" s="559"/>
      <c r="O20" s="559"/>
      <c r="P20" s="559"/>
    </row>
    <row r="21" spans="2:16">
      <c r="B21" s="567" t="s">
        <v>798</v>
      </c>
      <c r="C21" s="575">
        <v>1</v>
      </c>
      <c r="D21" s="575">
        <v>1</v>
      </c>
      <c r="E21" s="575">
        <v>1</v>
      </c>
      <c r="F21" s="575">
        <v>1</v>
      </c>
      <c r="G21" s="575">
        <v>1</v>
      </c>
      <c r="H21" s="575">
        <v>1</v>
      </c>
      <c r="I21" s="575">
        <v>1</v>
      </c>
      <c r="J21" s="575">
        <v>1</v>
      </c>
      <c r="K21" s="575">
        <v>1</v>
      </c>
      <c r="L21" s="576">
        <v>1</v>
      </c>
      <c r="M21" s="577">
        <v>1</v>
      </c>
      <c r="N21" s="585"/>
      <c r="O21" s="559"/>
      <c r="P21" s="559"/>
    </row>
    <row r="22" spans="2:16">
      <c r="B22" s="567" t="s">
        <v>799</v>
      </c>
      <c r="C22" s="575">
        <v>1</v>
      </c>
      <c r="D22" s="575">
        <v>1</v>
      </c>
      <c r="E22" s="575">
        <v>1</v>
      </c>
      <c r="F22" s="575">
        <v>1</v>
      </c>
      <c r="G22" s="575">
        <v>1</v>
      </c>
      <c r="H22" s="575">
        <v>1</v>
      </c>
      <c r="I22" s="575">
        <v>1</v>
      </c>
      <c r="J22" s="575">
        <v>1</v>
      </c>
      <c r="K22" s="575">
        <v>1</v>
      </c>
      <c r="L22" s="576">
        <v>1</v>
      </c>
      <c r="M22" s="577">
        <v>1</v>
      </c>
      <c r="N22" s="559"/>
      <c r="O22" s="559"/>
      <c r="P22" s="559"/>
    </row>
    <row r="23" spans="2:16">
      <c r="B23" s="586" t="s">
        <v>800</v>
      </c>
      <c r="C23" s="587">
        <v>0.11628406388180951</v>
      </c>
      <c r="D23" s="587">
        <v>0.11305316959399529</v>
      </c>
      <c r="E23" s="587">
        <v>0.12542177042912711</v>
      </c>
      <c r="F23" s="587">
        <v>0.14453193874106376</v>
      </c>
      <c r="G23" s="587">
        <v>0.15374481723766703</v>
      </c>
      <c r="H23" s="587">
        <v>0.18298317405926484</v>
      </c>
      <c r="I23" s="587">
        <v>0.18417016181179344</v>
      </c>
      <c r="J23" s="587">
        <v>0.19221548565758242</v>
      </c>
      <c r="K23" s="639">
        <v>0.191</v>
      </c>
      <c r="L23" s="588"/>
      <c r="M23" s="589"/>
      <c r="N23" s="559"/>
      <c r="O23" s="559"/>
      <c r="P23" s="559"/>
    </row>
    <row r="24" spans="2:16">
      <c r="B24" s="579" t="s">
        <v>801</v>
      </c>
      <c r="C24" s="572"/>
      <c r="D24" s="572"/>
      <c r="E24" s="572">
        <v>0.13900000000000001</v>
      </c>
      <c r="F24" s="572">
        <v>0.14275000000000002</v>
      </c>
      <c r="G24" s="572">
        <v>0.14650000000000002</v>
      </c>
      <c r="H24" s="572">
        <v>0.15024999999999999</v>
      </c>
      <c r="I24" s="572">
        <v>0.154</v>
      </c>
      <c r="J24" s="572">
        <v>0.15725</v>
      </c>
      <c r="K24" s="637">
        <v>0.161</v>
      </c>
      <c r="L24" s="573">
        <v>0.16700000000000001</v>
      </c>
      <c r="M24" s="574">
        <v>0.18</v>
      </c>
      <c r="N24" s="559"/>
      <c r="O24" s="559"/>
      <c r="P24" s="559"/>
    </row>
    <row r="25" spans="2:16">
      <c r="B25" s="580"/>
      <c r="C25" s="590"/>
      <c r="D25" s="590"/>
      <c r="E25" s="590"/>
      <c r="F25" s="590"/>
      <c r="G25" s="590"/>
      <c r="H25" s="590"/>
      <c r="I25" s="590"/>
      <c r="J25" s="590"/>
      <c r="K25" s="592"/>
      <c r="L25" s="591"/>
      <c r="M25" s="593"/>
      <c r="N25" s="559"/>
      <c r="O25" s="559"/>
      <c r="P25" s="559"/>
    </row>
    <row r="26" spans="2:16">
      <c r="B26" s="578" t="s">
        <v>435</v>
      </c>
      <c r="C26" s="592"/>
      <c r="D26" s="592"/>
      <c r="E26" s="592"/>
      <c r="F26" s="592"/>
      <c r="G26" s="592"/>
      <c r="H26" s="592"/>
      <c r="I26" s="592"/>
      <c r="J26" s="592"/>
      <c r="K26" s="592"/>
      <c r="L26" s="591"/>
      <c r="M26" s="593"/>
      <c r="N26" s="559"/>
      <c r="O26" s="559"/>
      <c r="P26" s="559"/>
    </row>
    <row r="27" spans="2:16" ht="13.5" thickBot="1">
      <c r="B27" s="594" t="s">
        <v>802</v>
      </c>
      <c r="C27" s="595">
        <v>0.11828245013581684</v>
      </c>
      <c r="D27" s="595">
        <v>0.12137532733270499</v>
      </c>
      <c r="E27" s="595">
        <v>0.12472683513120628</v>
      </c>
      <c r="F27" s="595">
        <v>0.12246586854042515</v>
      </c>
      <c r="G27" s="595">
        <v>0.12232457614976446</v>
      </c>
      <c r="H27" s="595">
        <v>0.12394303124681502</v>
      </c>
      <c r="I27" s="595">
        <v>0.12462376018168055</v>
      </c>
      <c r="J27" s="595">
        <v>0.12851997380484612</v>
      </c>
      <c r="K27" s="595">
        <v>0.1309064041343061</v>
      </c>
      <c r="L27" s="596"/>
      <c r="M27" s="597"/>
      <c r="N27" s="559"/>
      <c r="O27" s="559"/>
      <c r="P27" s="559"/>
    </row>
    <row r="28" spans="2:16">
      <c r="B28" s="598" t="s">
        <v>803</v>
      </c>
      <c r="C28" s="599"/>
      <c r="D28" s="599"/>
      <c r="E28" s="572">
        <v>0.13600000000000001</v>
      </c>
      <c r="F28" s="572">
        <v>0.14550000000000002</v>
      </c>
      <c r="G28" s="572">
        <v>0.155</v>
      </c>
      <c r="H28" s="599">
        <v>0.16449999999999998</v>
      </c>
      <c r="I28" s="599">
        <v>0.17399999999999999</v>
      </c>
      <c r="J28" s="599">
        <v>0.1835</v>
      </c>
      <c r="K28" s="599">
        <v>0.193</v>
      </c>
      <c r="L28" s="573">
        <v>0.21199999999999999</v>
      </c>
      <c r="M28" s="574">
        <v>0.25</v>
      </c>
      <c r="N28" s="559"/>
      <c r="O28" s="559"/>
      <c r="P28" s="559"/>
    </row>
    <row r="29" spans="2:16">
      <c r="B29" s="559"/>
      <c r="C29" s="600"/>
      <c r="D29" s="600"/>
      <c r="E29" s="600"/>
      <c r="F29" s="600"/>
      <c r="G29" s="600"/>
      <c r="H29" s="600"/>
      <c r="I29" s="600"/>
      <c r="J29" s="600"/>
      <c r="K29" s="600"/>
      <c r="L29" s="600"/>
      <c r="M29" s="600"/>
      <c r="N29" s="559"/>
      <c r="O29" s="559"/>
      <c r="P29" s="559"/>
    </row>
    <row r="30" spans="2:16">
      <c r="B30" s="601" t="s">
        <v>86</v>
      </c>
      <c r="C30" s="602" t="s">
        <v>667</v>
      </c>
      <c r="D30" s="602" t="s">
        <v>668</v>
      </c>
      <c r="E30" s="602" t="s">
        <v>669</v>
      </c>
      <c r="F30" s="602" t="s">
        <v>666</v>
      </c>
      <c r="G30" s="602" t="s">
        <v>672</v>
      </c>
      <c r="H30" s="602" t="s">
        <v>671</v>
      </c>
      <c r="I30" s="602" t="s">
        <v>827</v>
      </c>
      <c r="J30" s="602" t="s">
        <v>832</v>
      </c>
      <c r="K30" s="640" t="s">
        <v>861</v>
      </c>
      <c r="L30" s="559"/>
      <c r="M30" s="559"/>
      <c r="N30" s="559"/>
      <c r="O30" s="559"/>
      <c r="P30" s="559"/>
    </row>
    <row r="31" spans="2:16">
      <c r="B31" s="603" t="s">
        <v>804</v>
      </c>
      <c r="C31" s="604">
        <v>24449.637473235663</v>
      </c>
      <c r="D31" s="604">
        <v>25448.6818130338</v>
      </c>
      <c r="E31" s="604">
        <v>26532.50523337541</v>
      </c>
      <c r="F31" s="604">
        <v>27499.571735663212</v>
      </c>
      <c r="G31" s="604">
        <v>28464.925742209998</v>
      </c>
      <c r="H31" s="604">
        <v>29510.725328</v>
      </c>
      <c r="I31" s="604">
        <v>29951.067419999999</v>
      </c>
      <c r="J31" s="604">
        <v>31429.895401999998</v>
      </c>
      <c r="K31" s="641">
        <v>32689.633116529003</v>
      </c>
      <c r="L31" s="154"/>
      <c r="M31" s="154"/>
      <c r="N31" s="154"/>
      <c r="O31" s="154"/>
      <c r="P31" s="154"/>
    </row>
    <row r="32" spans="2:16">
      <c r="B32" s="603" t="s">
        <v>805</v>
      </c>
      <c r="C32" s="604">
        <v>5273.1804181072084</v>
      </c>
      <c r="D32" s="604">
        <v>5967.8604730845318</v>
      </c>
      <c r="E32" s="604">
        <v>6858.3238596331266</v>
      </c>
      <c r="F32" s="604">
        <v>7604.5843810999995</v>
      </c>
      <c r="G32" s="604">
        <v>7604.5843810999995</v>
      </c>
      <c r="H32" s="604">
        <v>9235.9740005761087</v>
      </c>
      <c r="I32" s="604">
        <v>9384.0153199499982</v>
      </c>
      <c r="J32" s="604">
        <v>9754.7240769999989</v>
      </c>
      <c r="K32" s="641">
        <v>9900.766131761804</v>
      </c>
      <c r="L32" s="154"/>
      <c r="M32" s="154"/>
      <c r="N32" s="154"/>
      <c r="O32" s="154"/>
      <c r="P32" s="154"/>
    </row>
    <row r="33" spans="2:16">
      <c r="B33" s="605" t="s">
        <v>806</v>
      </c>
      <c r="C33" s="606">
        <f>SUM(C31:C32)</f>
        <v>29722.817891342871</v>
      </c>
      <c r="D33" s="606">
        <f t="shared" ref="D33:K33" si="0">SUM(D31:D32)</f>
        <v>31416.542286118332</v>
      </c>
      <c r="E33" s="606">
        <f t="shared" si="0"/>
        <v>33390.829093008535</v>
      </c>
      <c r="F33" s="606">
        <f t="shared" si="0"/>
        <v>35104.15611676321</v>
      </c>
      <c r="G33" s="606">
        <f t="shared" si="0"/>
        <v>36069.510123309999</v>
      </c>
      <c r="H33" s="606">
        <f t="shared" si="0"/>
        <v>38746.699328576113</v>
      </c>
      <c r="I33" s="606">
        <f t="shared" si="0"/>
        <v>39335.082739949998</v>
      </c>
      <c r="J33" s="606">
        <f t="shared" si="0"/>
        <v>41184.619479000001</v>
      </c>
      <c r="K33" s="642">
        <f t="shared" si="0"/>
        <v>42590.399248290807</v>
      </c>
      <c r="L33" s="559"/>
      <c r="M33" s="559"/>
      <c r="N33" s="559"/>
      <c r="O33" s="559"/>
      <c r="P33" s="559"/>
    </row>
    <row r="34" spans="2:16">
      <c r="B34" s="608"/>
      <c r="C34" s="559"/>
      <c r="D34" s="559"/>
      <c r="E34" s="559"/>
      <c r="F34" s="559"/>
      <c r="G34" s="559"/>
      <c r="H34" s="607"/>
      <c r="I34" s="559"/>
      <c r="J34" s="559"/>
      <c r="K34" s="559"/>
      <c r="L34" s="559"/>
      <c r="M34" s="559"/>
      <c r="N34" s="559"/>
      <c r="O34" s="559"/>
      <c r="P34" s="559"/>
    </row>
    <row r="35" spans="2:16">
      <c r="B35" s="608"/>
      <c r="C35" s="559"/>
      <c r="D35" s="559"/>
      <c r="E35" s="559"/>
      <c r="F35" s="559"/>
      <c r="G35" s="609"/>
      <c r="H35" s="559"/>
      <c r="I35" s="559"/>
      <c r="J35" s="559"/>
      <c r="K35" s="559"/>
      <c r="L35" s="559"/>
      <c r="M35" s="559"/>
      <c r="N35" s="559"/>
      <c r="O35" s="559"/>
      <c r="P35" s="559"/>
    </row>
    <row r="36" spans="2:16">
      <c r="B36" s="608"/>
      <c r="C36" s="559"/>
      <c r="D36" s="559"/>
      <c r="E36" s="559"/>
      <c r="F36" s="559"/>
      <c r="G36" s="610"/>
      <c r="H36" s="559"/>
      <c r="I36" s="559"/>
      <c r="J36" s="559"/>
      <c r="K36" s="559"/>
      <c r="L36" s="559"/>
      <c r="M36" s="559"/>
      <c r="N36" s="559"/>
      <c r="O36" s="559"/>
      <c r="P36" s="559"/>
    </row>
    <row r="37" spans="2:16">
      <c r="B37" s="608"/>
      <c r="C37" s="559"/>
      <c r="D37" s="559"/>
      <c r="E37" s="559"/>
      <c r="F37" s="559"/>
      <c r="G37" s="559"/>
      <c r="H37" s="559"/>
      <c r="I37" s="559"/>
      <c r="J37" s="559"/>
      <c r="K37" s="559"/>
      <c r="L37" s="559"/>
      <c r="M37" s="559"/>
      <c r="N37" s="559"/>
      <c r="O37" s="559"/>
      <c r="P37" s="559"/>
    </row>
    <row r="38" spans="2:16">
      <c r="B38" s="559"/>
      <c r="C38" s="559"/>
      <c r="D38" s="559"/>
      <c r="E38" s="559"/>
      <c r="F38" s="559"/>
      <c r="G38" s="559"/>
      <c r="H38" s="559"/>
      <c r="I38" s="559"/>
      <c r="J38" s="559"/>
      <c r="K38" s="559"/>
      <c r="L38" s="559"/>
      <c r="M38" s="559"/>
      <c r="N38" s="559"/>
      <c r="O38" s="559"/>
      <c r="P38" s="559"/>
    </row>
    <row r="39" spans="2:16">
      <c r="B39" s="559"/>
      <c r="C39" s="559"/>
      <c r="D39" s="559"/>
      <c r="E39" s="559"/>
      <c r="F39" s="559"/>
      <c r="G39" s="559"/>
      <c r="H39" s="559"/>
      <c r="I39" s="559"/>
      <c r="J39" s="559"/>
      <c r="K39" s="559"/>
      <c r="L39" s="559"/>
      <c r="M39" s="559"/>
      <c r="N39" s="559"/>
      <c r="O39" s="559"/>
      <c r="P39" s="559"/>
    </row>
    <row r="40" spans="2:16">
      <c r="B40" s="559"/>
      <c r="C40" s="559"/>
      <c r="D40" s="559"/>
      <c r="E40" s="559"/>
      <c r="F40" s="559"/>
      <c r="G40" s="559"/>
      <c r="H40" s="559"/>
      <c r="I40" s="559"/>
      <c r="J40" s="559"/>
      <c r="K40" s="559"/>
      <c r="L40" s="559"/>
      <c r="M40" s="559"/>
      <c r="N40" s="559"/>
      <c r="O40" s="559"/>
      <c r="P40" s="559"/>
    </row>
    <row r="41" spans="2:16">
      <c r="B41" s="559"/>
      <c r="C41" s="559"/>
      <c r="D41" s="559"/>
      <c r="E41" s="559"/>
      <c r="F41" s="559"/>
      <c r="G41" s="559"/>
      <c r="H41" s="559"/>
      <c r="I41" s="559"/>
      <c r="J41" s="559"/>
      <c r="K41" s="559"/>
      <c r="L41" s="559"/>
      <c r="M41" s="559"/>
      <c r="N41" s="559"/>
      <c r="O41" s="559"/>
      <c r="P41" s="559"/>
    </row>
    <row r="42" spans="2:16">
      <c r="B42" s="559"/>
      <c r="C42" s="559"/>
      <c r="D42" s="559"/>
      <c r="E42" s="559"/>
      <c r="F42" s="559"/>
      <c r="G42" s="559"/>
      <c r="H42" s="559"/>
      <c r="I42" s="559"/>
      <c r="J42" s="559"/>
      <c r="K42" s="559"/>
      <c r="L42" s="559"/>
      <c r="M42" s="559"/>
      <c r="N42" s="559"/>
      <c r="O42" s="559"/>
      <c r="P42" s="559"/>
    </row>
    <row r="43" spans="2:16" ht="15">
      <c r="B43" s="611"/>
      <c r="C43" s="559"/>
      <c r="D43" s="559"/>
      <c r="E43" s="559"/>
      <c r="F43" s="559"/>
      <c r="G43" s="559"/>
      <c r="H43" s="559"/>
      <c r="I43" s="559"/>
      <c r="J43" s="559"/>
      <c r="K43" s="559"/>
      <c r="L43" s="559"/>
      <c r="M43" s="559"/>
      <c r="N43" s="559"/>
      <c r="O43" s="559"/>
      <c r="P43" s="559"/>
    </row>
    <row r="44" spans="2:16" ht="15">
      <c r="B44" s="612"/>
      <c r="C44" s="559"/>
      <c r="D44" s="559"/>
      <c r="E44" s="559"/>
      <c r="F44" s="559"/>
      <c r="G44" s="559"/>
      <c r="H44" s="559"/>
      <c r="I44" s="559"/>
      <c r="J44" s="559"/>
      <c r="K44" s="559"/>
      <c r="L44" s="559"/>
      <c r="M44" s="559"/>
      <c r="N44" s="559"/>
      <c r="O44" s="559"/>
      <c r="P44" s="559"/>
    </row>
    <row r="45" spans="2:16" ht="15">
      <c r="B45" s="613"/>
      <c r="C45" s="559"/>
      <c r="D45" s="559"/>
      <c r="E45" s="559"/>
      <c r="F45" s="559"/>
      <c r="G45" s="559"/>
      <c r="H45" s="559"/>
      <c r="I45" s="559"/>
      <c r="J45" s="559"/>
      <c r="K45" s="559"/>
      <c r="L45" s="559"/>
      <c r="M45" s="559"/>
      <c r="N45" s="559"/>
      <c r="O45" s="559"/>
      <c r="P45" s="559"/>
    </row>
  </sheetData>
  <mergeCells count="1">
    <mergeCell ref="C5:J5"/>
  </mergeCells>
  <phoneticPr fontId="44" type="noConversion"/>
  <pageMargins left="0.7" right="0.7" top="0.75" bottom="0.75" header="0.3" footer="0.3"/>
  <pageSetup paperSize="9" orientation="portrait" horizontalDpi="144" verticalDpi="144" r:id="rId1"/>
  <headerFooter>
    <oddHeader>&amp;R&amp;"Calibri"&amp;12&amp;K008000I N T E R N&amp;1#</oddHeader>
    <oddFooter>&amp;R&amp;1#&amp;"Calibri"&amp;12&amp;K008000I N T E R 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7146-AC51-423B-BFA1-D27ADDF399CE}">
  <sheetPr>
    <tabColor theme="0" tint="-4.9989318521683403E-2"/>
  </sheetPr>
  <dimension ref="A2:AH125"/>
  <sheetViews>
    <sheetView showGridLines="0" workbookViewId="0">
      <selection activeCell="B62" sqref="B62"/>
    </sheetView>
  </sheetViews>
  <sheetFormatPr baseColWidth="10" defaultColWidth="11.42578125" defaultRowHeight="12.75"/>
  <cols>
    <col min="2" max="2" width="44.85546875" customWidth="1"/>
    <col min="3" max="4" width="7.7109375" hidden="1" customWidth="1"/>
    <col min="5" max="7" width="7.7109375" bestFit="1" customWidth="1"/>
    <col min="8" max="13" width="11.42578125" customWidth="1"/>
  </cols>
  <sheetData>
    <row r="2" spans="1:31" ht="15">
      <c r="A2" s="20" t="s">
        <v>768</v>
      </c>
    </row>
    <row r="5" spans="1:31">
      <c r="B5" s="454" t="s">
        <v>592</v>
      </c>
      <c r="C5" s="546" t="s">
        <v>823</v>
      </c>
      <c r="D5" s="546" t="s">
        <v>824</v>
      </c>
      <c r="E5" s="546" t="s">
        <v>825</v>
      </c>
      <c r="F5" s="448" t="s">
        <v>822</v>
      </c>
      <c r="G5" s="448" t="s">
        <v>670</v>
      </c>
      <c r="H5" s="448" t="s">
        <v>671</v>
      </c>
      <c r="I5" s="448" t="s">
        <v>672</v>
      </c>
      <c r="J5" s="448" t="s">
        <v>666</v>
      </c>
      <c r="K5" s="448" t="s">
        <v>669</v>
      </c>
      <c r="L5" s="448" t="s">
        <v>668</v>
      </c>
      <c r="M5" s="448" t="s">
        <v>667</v>
      </c>
      <c r="N5" s="448" t="s">
        <v>605</v>
      </c>
      <c r="O5" s="448" t="s">
        <v>606</v>
      </c>
      <c r="P5" s="448" t="s">
        <v>607</v>
      </c>
      <c r="Q5" s="448" t="s">
        <v>608</v>
      </c>
      <c r="R5" s="448" t="s">
        <v>609</v>
      </c>
      <c r="S5" s="448" t="s">
        <v>610</v>
      </c>
      <c r="T5" s="448" t="s">
        <v>611</v>
      </c>
      <c r="U5" s="448" t="s">
        <v>612</v>
      </c>
      <c r="V5" s="448" t="s">
        <v>613</v>
      </c>
      <c r="W5" s="448" t="s">
        <v>614</v>
      </c>
      <c r="X5" s="448" t="s">
        <v>615</v>
      </c>
      <c r="Y5" s="448" t="s">
        <v>616</v>
      </c>
      <c r="Z5" s="448" t="s">
        <v>617</v>
      </c>
      <c r="AA5" s="448" t="s">
        <v>618</v>
      </c>
      <c r="AB5" s="448" t="s">
        <v>619</v>
      </c>
      <c r="AC5" s="448" t="s">
        <v>620</v>
      </c>
      <c r="AD5" s="448" t="s">
        <v>621</v>
      </c>
      <c r="AE5" s="448" t="s">
        <v>622</v>
      </c>
    </row>
    <row r="6" spans="1:31">
      <c r="B6" s="455" t="s">
        <v>593</v>
      </c>
      <c r="C6" s="614"/>
      <c r="D6" s="614"/>
      <c r="E6" s="671">
        <v>115192.59744557599</v>
      </c>
      <c r="F6" s="449">
        <v>111786.35556840751</v>
      </c>
      <c r="G6" s="449">
        <v>111953.59097307794</v>
      </c>
      <c r="H6" s="449">
        <v>111176.46951679999</v>
      </c>
      <c r="I6" s="449">
        <v>111422.98878428001</v>
      </c>
      <c r="J6" s="449">
        <v>109663.94027307793</v>
      </c>
      <c r="K6" s="449">
        <v>112233.72607307792</v>
      </c>
      <c r="L6" s="449">
        <v>112571.66187849319</v>
      </c>
      <c r="M6" s="449">
        <v>111904.55095269607</v>
      </c>
      <c r="N6" s="449">
        <v>106833.01017195608</v>
      </c>
      <c r="O6" s="449">
        <v>104346.57945719606</v>
      </c>
      <c r="P6" s="449">
        <v>104185.85295026998</v>
      </c>
      <c r="Q6" s="449">
        <v>102787.34458639011</v>
      </c>
      <c r="R6" s="449">
        <f>98892.5346836629-25.0086766298919</f>
        <v>98867.526007033011</v>
      </c>
      <c r="S6" s="449">
        <v>97369.546766999993</v>
      </c>
      <c r="T6" s="449">
        <v>99488.550472975709</v>
      </c>
      <c r="U6" s="449">
        <v>99016.702432317063</v>
      </c>
      <c r="V6" s="449">
        <v>94914.404247811661</v>
      </c>
      <c r="W6" s="449">
        <v>92169.614170416055</v>
      </c>
      <c r="X6" s="449">
        <v>89578.426569079864</v>
      </c>
      <c r="Y6" s="449">
        <v>88432.586148529401</v>
      </c>
      <c r="Z6" s="449">
        <v>85874.378599343516</v>
      </c>
      <c r="AA6" s="449">
        <v>85960.834340296569</v>
      </c>
      <c r="AB6" s="449">
        <v>85681.925682298606</v>
      </c>
      <c r="AC6" s="449">
        <v>85188.261913240145</v>
      </c>
      <c r="AD6" s="449">
        <v>82364.944354046063</v>
      </c>
      <c r="AE6" s="449">
        <v>79858.528037341064</v>
      </c>
    </row>
    <row r="7" spans="1:31">
      <c r="B7" s="455" t="s">
        <v>594</v>
      </c>
      <c r="C7" s="614"/>
      <c r="D7" s="614"/>
      <c r="E7" s="671">
        <v>14356.022991100257</v>
      </c>
      <c r="F7" s="449">
        <v>14201.821218238372</v>
      </c>
      <c r="G7" s="449">
        <v>13572.890738599999</v>
      </c>
      <c r="H7" s="449">
        <v>13338.105044600001</v>
      </c>
      <c r="I7" s="449">
        <v>11748.702389600003</v>
      </c>
      <c r="J7" s="449">
        <v>11530.742338600001</v>
      </c>
      <c r="K7" s="449">
        <v>11812.915438599999</v>
      </c>
      <c r="L7" s="449">
        <v>11105.731562674693</v>
      </c>
      <c r="M7" s="449">
        <v>10252.155329674693</v>
      </c>
      <c r="N7" s="449">
        <v>10416.14281445177</v>
      </c>
      <c r="O7" s="449">
        <v>10121.176637451776</v>
      </c>
      <c r="P7" s="449">
        <v>8317.103344777086</v>
      </c>
      <c r="Q7" s="449">
        <v>8324.3550622000021</v>
      </c>
      <c r="R7" s="449">
        <v>7992.5641908200814</v>
      </c>
      <c r="S7" s="449">
        <v>9183.6718089999995</v>
      </c>
      <c r="T7" s="449">
        <v>7021.9486548624564</v>
      </c>
      <c r="U7" s="449">
        <v>6123.6653802304245</v>
      </c>
      <c r="V7" s="449">
        <v>6799.0632304529172</v>
      </c>
      <c r="W7" s="449">
        <v>7650.3202164976401</v>
      </c>
      <c r="X7" s="449">
        <v>7142.2075199000064</v>
      </c>
      <c r="Y7" s="449">
        <v>6222.6061313671089</v>
      </c>
      <c r="Z7" s="449">
        <v>5985.5300650093313</v>
      </c>
      <c r="AA7" s="449">
        <v>6085.9686335910419</v>
      </c>
      <c r="AB7" s="449">
        <v>6090.5516646198348</v>
      </c>
      <c r="AC7" s="449">
        <v>4920.1949054069382</v>
      </c>
      <c r="AD7" s="449">
        <v>4580.320067188235</v>
      </c>
      <c r="AE7" s="449">
        <v>4762.6257796977125</v>
      </c>
    </row>
    <row r="8" spans="1:31">
      <c r="B8" s="455" t="s">
        <v>595</v>
      </c>
      <c r="C8" s="615"/>
      <c r="D8" s="615"/>
      <c r="E8" s="615">
        <v>2173.8677038939077</v>
      </c>
      <c r="F8" s="449">
        <v>1952.5347437941309</v>
      </c>
      <c r="G8" s="449">
        <v>1937.1479433720847</v>
      </c>
      <c r="H8" s="449">
        <v>2032.4247298320845</v>
      </c>
      <c r="I8" s="449">
        <v>1470.0267413720849</v>
      </c>
      <c r="J8" s="449">
        <v>811.77414337208484</v>
      </c>
      <c r="K8" s="449">
        <v>726.70604337208476</v>
      </c>
      <c r="L8" s="449">
        <v>587.96969837208485</v>
      </c>
      <c r="M8" s="449">
        <v>623.17807137208456</v>
      </c>
      <c r="N8" s="449">
        <v>586.72968424803116</v>
      </c>
      <c r="O8" s="449">
        <v>656.90755824803114</v>
      </c>
      <c r="P8" s="449">
        <v>698.9043128759464</v>
      </c>
      <c r="Q8" s="449">
        <v>735.98873552210807</v>
      </c>
      <c r="R8" s="449">
        <v>716.66618105686359</v>
      </c>
      <c r="S8" s="449">
        <v>484.15671146000005</v>
      </c>
      <c r="T8" s="449">
        <v>751</v>
      </c>
      <c r="U8" s="449">
        <v>819.57781831644445</v>
      </c>
      <c r="V8" s="449">
        <v>512.3351510053925</v>
      </c>
      <c r="W8" s="449">
        <v>450.35100648495791</v>
      </c>
      <c r="X8" s="449">
        <v>488.59538789000021</v>
      </c>
      <c r="Y8" s="449">
        <v>464.82165379349863</v>
      </c>
      <c r="Z8" s="449">
        <v>422.41203774717235</v>
      </c>
      <c r="AA8" s="449">
        <v>422.2143915923773</v>
      </c>
      <c r="AB8" s="449">
        <v>523.1059822015668</v>
      </c>
      <c r="AC8" s="449">
        <v>426.00142537293743</v>
      </c>
      <c r="AD8" s="449">
        <v>558.30004118569559</v>
      </c>
      <c r="AE8" s="449">
        <v>523.11594399121554</v>
      </c>
    </row>
    <row r="9" spans="1:31">
      <c r="B9" s="455" t="s">
        <v>645</v>
      </c>
      <c r="C9" s="548"/>
      <c r="D9" s="548"/>
      <c r="E9" s="548">
        <v>6786.3111226300007</v>
      </c>
      <c r="F9" s="449">
        <v>6524.2937362200009</v>
      </c>
      <c r="G9" s="449">
        <v>6217.3274680000004</v>
      </c>
      <c r="H9" s="449">
        <v>6178.7816991199998</v>
      </c>
      <c r="I9" s="449">
        <v>6172.3283603599994</v>
      </c>
      <c r="J9" s="449">
        <v>5889.4480679999997</v>
      </c>
      <c r="K9" s="449">
        <v>6077.5516680000001</v>
      </c>
      <c r="L9" s="449">
        <v>6143.3084390000004</v>
      </c>
      <c r="M9" s="449">
        <v>6164.1135569999997</v>
      </c>
      <c r="N9" s="449">
        <v>6216.6361058662642</v>
      </c>
      <c r="O9" s="449">
        <v>6159.0111086900006</v>
      </c>
      <c r="P9" s="449">
        <v>6309.50063701</v>
      </c>
      <c r="Q9" s="449">
        <v>6284.0010979866838</v>
      </c>
      <c r="R9" s="449">
        <v>6460.7341445301836</v>
      </c>
      <c r="S9" s="449">
        <v>6330.6247126416429</v>
      </c>
      <c r="T9" s="449">
        <v>6362.5008721618387</v>
      </c>
      <c r="U9" s="449">
        <v>6421.1943691360511</v>
      </c>
      <c r="V9" s="449">
        <v>6585.1292800000001</v>
      </c>
      <c r="W9" s="449">
        <v>6764.7075060217085</v>
      </c>
      <c r="X9" s="449">
        <v>6826.0777450408295</v>
      </c>
      <c r="Y9" s="449">
        <v>6548.3882793100001</v>
      </c>
      <c r="Z9" s="449">
        <v>6462.1791567</v>
      </c>
      <c r="AA9" s="449">
        <v>6471.2525665800003</v>
      </c>
      <c r="AB9" s="449">
        <v>5963.4166708800003</v>
      </c>
      <c r="AC9" s="449">
        <v>5505.8950879799995</v>
      </c>
      <c r="AD9" s="449">
        <v>5314.2688898500001</v>
      </c>
      <c r="AE9" s="449">
        <v>5253.8921839700006</v>
      </c>
    </row>
    <row r="10" spans="1:31">
      <c r="B10" s="456" t="s">
        <v>596</v>
      </c>
      <c r="C10" s="549">
        <f t="shared" ref="C10:F10" si="0">SUM(C6:C9)</f>
        <v>0</v>
      </c>
      <c r="D10" s="549">
        <f t="shared" si="0"/>
        <v>0</v>
      </c>
      <c r="E10" s="549">
        <f t="shared" si="0"/>
        <v>138508.79926320014</v>
      </c>
      <c r="F10" s="450">
        <f t="shared" si="0"/>
        <v>134465.00526666001</v>
      </c>
      <c r="G10" s="450">
        <f t="shared" ref="G10:J10" si="1">SUM(G6:G9)</f>
        <v>133680.95712305003</v>
      </c>
      <c r="H10" s="450">
        <f t="shared" si="1"/>
        <v>132725.78099035207</v>
      </c>
      <c r="I10" s="450">
        <v>130814.0462756121</v>
      </c>
      <c r="J10" s="450">
        <f t="shared" si="1"/>
        <v>127895.90482305</v>
      </c>
      <c r="K10" s="450">
        <f t="shared" ref="K10:AE10" si="2">SUM(K6:K9)</f>
        <v>130850.89922305002</v>
      </c>
      <c r="L10" s="450">
        <f t="shared" si="2"/>
        <v>130408.67157853997</v>
      </c>
      <c r="M10" s="450">
        <f>SUM(M6:M9)</f>
        <v>128943.99791074284</v>
      </c>
      <c r="N10" s="450">
        <f t="shared" si="2"/>
        <v>124052.51877652213</v>
      </c>
      <c r="O10" s="450">
        <f t="shared" si="2"/>
        <v>121283.67476158586</v>
      </c>
      <c r="P10" s="450">
        <f t="shared" si="2"/>
        <v>119511.36124493302</v>
      </c>
      <c r="Q10" s="450">
        <f t="shared" si="2"/>
        <v>118131.68948209891</v>
      </c>
      <c r="R10" s="450">
        <f t="shared" si="2"/>
        <v>114037.49052344014</v>
      </c>
      <c r="S10" s="450">
        <f t="shared" si="2"/>
        <v>113368.00000010163</v>
      </c>
      <c r="T10" s="450">
        <f t="shared" si="2"/>
        <v>113624</v>
      </c>
      <c r="U10" s="450">
        <f t="shared" si="2"/>
        <v>112381.13999999998</v>
      </c>
      <c r="V10" s="450">
        <f t="shared" si="2"/>
        <v>108810.93190926996</v>
      </c>
      <c r="W10" s="450">
        <f t="shared" si="2"/>
        <v>107034.99289942035</v>
      </c>
      <c r="X10" s="450">
        <f t="shared" si="2"/>
        <v>104035.30722191071</v>
      </c>
      <c r="Y10" s="450">
        <f t="shared" si="2"/>
        <v>101668.40221300001</v>
      </c>
      <c r="Z10" s="450">
        <f t="shared" si="2"/>
        <v>98744.499858800016</v>
      </c>
      <c r="AA10" s="450">
        <f t="shared" si="2"/>
        <v>98940.269932059993</v>
      </c>
      <c r="AB10" s="450">
        <f t="shared" si="2"/>
        <v>98259.000000000015</v>
      </c>
      <c r="AC10" s="450">
        <f t="shared" si="2"/>
        <v>96040.353332000013</v>
      </c>
      <c r="AD10" s="450">
        <f t="shared" si="2"/>
        <v>92817.833352269998</v>
      </c>
      <c r="AE10" s="450">
        <f t="shared" si="2"/>
        <v>90398.161945</v>
      </c>
    </row>
    <row r="11" spans="1:31">
      <c r="B11" s="457" t="s">
        <v>597</v>
      </c>
      <c r="C11" s="547"/>
      <c r="D11" s="547"/>
      <c r="E11" s="547">
        <v>167.87330406264607</v>
      </c>
      <c r="F11" s="451">
        <v>163.29803917264601</v>
      </c>
      <c r="G11" s="451">
        <v>168.34459581264608</v>
      </c>
      <c r="H11" s="451">
        <v>174.21152021264601</v>
      </c>
      <c r="I11" s="451">
        <v>172.52442231264601</v>
      </c>
      <c r="J11" s="451">
        <v>174.76057932264607</v>
      </c>
      <c r="K11" s="451">
        <v>174.40159581264606</v>
      </c>
      <c r="L11" s="451">
        <v>155.17167692264613</v>
      </c>
      <c r="M11" s="451">
        <v>159.80192536264616</v>
      </c>
      <c r="N11" s="451">
        <v>175.53235192264614</v>
      </c>
      <c r="O11" s="451">
        <v>176.36724282264612</v>
      </c>
      <c r="P11" s="451">
        <v>172.51606265999993</v>
      </c>
      <c r="Q11" s="451">
        <v>182.71405936999992</v>
      </c>
      <c r="R11" s="451">
        <f>173.781+0.2</f>
        <v>173.98099999999999</v>
      </c>
      <c r="S11" s="451">
        <v>173</v>
      </c>
      <c r="T11" s="451">
        <v>185</v>
      </c>
      <c r="U11" s="451">
        <v>197.97</v>
      </c>
      <c r="V11" s="451">
        <v>183.7070128</v>
      </c>
      <c r="W11" s="451">
        <v>131.14779694264612</v>
      </c>
      <c r="X11" s="451">
        <v>120.13253894264612</v>
      </c>
      <c r="Y11" s="451">
        <v>122.0813209426461</v>
      </c>
      <c r="Z11" s="451">
        <v>115.05272394264611</v>
      </c>
      <c r="AA11" s="451">
        <v>126.77785199999998</v>
      </c>
      <c r="AB11" s="451">
        <v>126.066374</v>
      </c>
      <c r="AC11" s="451">
        <v>130.26409100000001</v>
      </c>
      <c r="AD11" s="451">
        <v>124.45815999999999</v>
      </c>
      <c r="AE11" s="451">
        <v>116.58123699999999</v>
      </c>
    </row>
    <row r="12" spans="1:31">
      <c r="B12" s="457" t="s">
        <v>598</v>
      </c>
      <c r="C12" s="547"/>
      <c r="D12" s="547"/>
      <c r="E12" s="547">
        <v>276.90349197605832</v>
      </c>
      <c r="F12" s="451">
        <v>313.06770589605838</v>
      </c>
      <c r="G12" s="451">
        <v>306.81166563605831</v>
      </c>
      <c r="H12" s="451">
        <v>296.05347921605818</v>
      </c>
      <c r="I12" s="451">
        <v>271.50751946605834</v>
      </c>
      <c r="J12" s="451">
        <v>244.04235638605817</v>
      </c>
      <c r="K12" s="451">
        <v>214.04066563605826</v>
      </c>
      <c r="L12" s="451">
        <v>195.49193512605825</v>
      </c>
      <c r="M12" s="451">
        <v>177.15519888605826</v>
      </c>
      <c r="N12" s="451">
        <v>227.32261346605827</v>
      </c>
      <c r="O12" s="451">
        <v>221.01679963605827</v>
      </c>
      <c r="P12" s="451">
        <v>202.95973180999999</v>
      </c>
      <c r="Q12" s="451">
        <v>209.58657343999994</v>
      </c>
      <c r="R12" s="451">
        <v>213.01899999999995</v>
      </c>
      <c r="S12" s="451">
        <v>244</v>
      </c>
      <c r="T12" s="451">
        <v>236</v>
      </c>
      <c r="U12" s="451">
        <v>233.41999999999996</v>
      </c>
      <c r="V12" s="451">
        <v>222.78604510000002</v>
      </c>
      <c r="W12" s="451">
        <v>142.37778375605831</v>
      </c>
      <c r="X12" s="451">
        <v>138.61036475605829</v>
      </c>
      <c r="Y12" s="451">
        <v>122.5023637560583</v>
      </c>
      <c r="Z12" s="451">
        <v>133.95604075605829</v>
      </c>
      <c r="AA12" s="451">
        <v>162.32542199999995</v>
      </c>
      <c r="AB12" s="451">
        <v>155.78515100000001</v>
      </c>
      <c r="AC12" s="451">
        <v>129.93654100000001</v>
      </c>
      <c r="AD12" s="451">
        <v>131.29296300000001</v>
      </c>
      <c r="AE12" s="451">
        <v>143.631283</v>
      </c>
    </row>
    <row r="13" spans="1:31">
      <c r="B13" s="458" t="s">
        <v>599</v>
      </c>
      <c r="C13" s="547"/>
      <c r="D13" s="547"/>
      <c r="E13" s="547">
        <v>322.02392885030804</v>
      </c>
      <c r="F13" s="451">
        <v>277.95700707030807</v>
      </c>
      <c r="G13" s="451">
        <v>267.94184408030799</v>
      </c>
      <c r="H13" s="451">
        <v>254.05622841030805</v>
      </c>
      <c r="I13" s="451">
        <v>166.15146952030801</v>
      </c>
      <c r="J13" s="451">
        <v>111.35574721030807</v>
      </c>
      <c r="K13" s="451">
        <v>110.63184408030803</v>
      </c>
      <c r="L13" s="451">
        <v>92.762304610308007</v>
      </c>
      <c r="M13" s="451">
        <v>96.66969113030801</v>
      </c>
      <c r="N13" s="451">
        <v>101.595336920308</v>
      </c>
      <c r="O13" s="451">
        <v>107.170607060308</v>
      </c>
      <c r="P13" s="451">
        <v>111.47800073000001</v>
      </c>
      <c r="Q13" s="451">
        <v>125.61552402999997</v>
      </c>
      <c r="R13" s="451">
        <v>132.50299999999999</v>
      </c>
      <c r="S13" s="451">
        <v>130</v>
      </c>
      <c r="T13" s="451">
        <v>221</v>
      </c>
      <c r="U13" s="451">
        <v>183.06999999999996</v>
      </c>
      <c r="V13" s="451">
        <v>100.94461356000002</v>
      </c>
      <c r="W13" s="451">
        <v>86.915847080307969</v>
      </c>
      <c r="X13" s="451">
        <v>81.607198680307945</v>
      </c>
      <c r="Y13" s="451">
        <v>90.520889010199994</v>
      </c>
      <c r="Z13" s="451">
        <v>88.423955080307962</v>
      </c>
      <c r="AA13" s="451">
        <v>95.986048999999994</v>
      </c>
      <c r="AB13" s="451">
        <v>132.79229634000004</v>
      </c>
      <c r="AC13" s="451">
        <v>148.18568934000004</v>
      </c>
      <c r="AD13" s="451">
        <v>155.97579434000002</v>
      </c>
      <c r="AE13" s="451">
        <v>148.62027434000001</v>
      </c>
    </row>
    <row r="14" spans="1:31">
      <c r="B14" s="456" t="s">
        <v>600</v>
      </c>
      <c r="C14" s="549">
        <f t="shared" ref="C14:F14" si="3">SUM(C11:C13)</f>
        <v>0</v>
      </c>
      <c r="D14" s="549">
        <f t="shared" si="3"/>
        <v>0</v>
      </c>
      <c r="E14" s="549">
        <f t="shared" si="3"/>
        <v>766.80072488901237</v>
      </c>
      <c r="F14" s="450">
        <f t="shared" si="3"/>
        <v>754.32275213901244</v>
      </c>
      <c r="G14" s="450">
        <f t="shared" ref="G14:J14" si="4">SUM(G11:G13)</f>
        <v>743.0981055290124</v>
      </c>
      <c r="H14" s="450">
        <f t="shared" si="4"/>
        <v>724.32122783901218</v>
      </c>
      <c r="I14" s="450">
        <v>610.18341129901228</v>
      </c>
      <c r="J14" s="450">
        <f t="shared" si="4"/>
        <v>530.15868291901234</v>
      </c>
      <c r="K14" s="450">
        <f>SUM(K11:K13)</f>
        <v>499.0741055290124</v>
      </c>
      <c r="L14" s="450">
        <f>SUM(L11:L13)</f>
        <v>443.42591665901239</v>
      </c>
      <c r="M14" s="450">
        <f>SUM(M11:M13)</f>
        <v>433.62681537901244</v>
      </c>
      <c r="N14" s="450">
        <v>504.45030230901239</v>
      </c>
      <c r="O14" s="450">
        <v>504.55464951901234</v>
      </c>
      <c r="P14" s="450">
        <v>486.95379519999994</v>
      </c>
      <c r="Q14" s="450">
        <v>517.91615683999987</v>
      </c>
      <c r="R14" s="450">
        <v>519.50299999999993</v>
      </c>
      <c r="S14" s="450">
        <v>547</v>
      </c>
      <c r="T14" s="450">
        <v>642</v>
      </c>
      <c r="U14" s="450">
        <v>614.45999999999992</v>
      </c>
      <c r="V14" s="450">
        <v>507.43767146000005</v>
      </c>
      <c r="W14" s="450">
        <v>360.44142777901237</v>
      </c>
      <c r="X14" s="450">
        <v>340.35010237901236</v>
      </c>
      <c r="Y14" s="450">
        <v>335.10457370890441</v>
      </c>
      <c r="Z14" s="450">
        <v>337.43271977901236</v>
      </c>
      <c r="AA14" s="450">
        <v>385.08932299999992</v>
      </c>
      <c r="AB14" s="450">
        <v>414.64382134000004</v>
      </c>
      <c r="AC14" s="450">
        <v>408.38632134000011</v>
      </c>
      <c r="AD14" s="450">
        <v>411.72691734</v>
      </c>
      <c r="AE14" s="450">
        <v>408.83279433999996</v>
      </c>
    </row>
    <row r="15" spans="1:31">
      <c r="B15" s="459" t="s">
        <v>601</v>
      </c>
      <c r="C15" s="550" t="e">
        <f t="shared" ref="C15:F15" si="5">C11/C6</f>
        <v>#DIV/0!</v>
      </c>
      <c r="D15" s="550" t="e">
        <f t="shared" si="5"/>
        <v>#DIV/0!</v>
      </c>
      <c r="E15" s="550">
        <f t="shared" si="5"/>
        <v>1.4573271875561245E-3</v>
      </c>
      <c r="F15" s="452">
        <f t="shared" si="5"/>
        <v>1.4608047497596073E-3</v>
      </c>
      <c r="G15" s="452">
        <f t="shared" ref="G15:H17" si="6">G11/G6</f>
        <v>1.5036998308801794E-3</v>
      </c>
      <c r="H15" s="452">
        <f t="shared" si="6"/>
        <v>1.5669819429400098E-3</v>
      </c>
      <c r="I15" s="452">
        <v>1.5483736722110477E-3</v>
      </c>
      <c r="J15" s="452">
        <f t="shared" ref="J15" si="7">J11/J6</f>
        <v>1.5936011316707093E-3</v>
      </c>
      <c r="K15" s="452">
        <f t="shared" ref="K15:L15" si="8">K11/K6</f>
        <v>1.5539143349752927E-3</v>
      </c>
      <c r="L15" s="452">
        <f t="shared" si="8"/>
        <v>1.37842574528334E-3</v>
      </c>
      <c r="M15" s="452">
        <f t="shared" ref="M15:AE17" si="9">M11/M6</f>
        <v>1.4280198973337297E-3</v>
      </c>
      <c r="N15" s="452">
        <f t="shared" si="9"/>
        <v>1.6430535060288304E-3</v>
      </c>
      <c r="O15" s="452">
        <f t="shared" si="9"/>
        <v>1.6902062697224647E-3</v>
      </c>
      <c r="P15" s="452">
        <f t="shared" si="9"/>
        <v>1.6558492134469095E-3</v>
      </c>
      <c r="Q15" s="452">
        <f t="shared" si="9"/>
        <v>1.7775929527631047E-3</v>
      </c>
      <c r="R15" s="452">
        <f t="shared" si="9"/>
        <v>1.7597385817828973E-3</v>
      </c>
      <c r="S15" s="452">
        <f t="shared" si="9"/>
        <v>1.776736215215005E-3</v>
      </c>
      <c r="T15" s="452">
        <f t="shared" si="9"/>
        <v>1.8595104574395417E-3</v>
      </c>
      <c r="U15" s="452">
        <f t="shared" si="9"/>
        <v>1.9993596548554273E-3</v>
      </c>
      <c r="V15" s="452">
        <f t="shared" si="9"/>
        <v>1.9355019320393147E-3</v>
      </c>
      <c r="W15" s="452">
        <f t="shared" si="9"/>
        <v>1.4228962345460376E-3</v>
      </c>
      <c r="X15" s="452">
        <f t="shared" si="9"/>
        <v>1.3410878438460175E-3</v>
      </c>
      <c r="Y15" s="452">
        <f t="shared" si="9"/>
        <v>1.3805015352327369E-3</v>
      </c>
      <c r="Z15" s="452">
        <f t="shared" si="9"/>
        <v>1.3397794059091528E-3</v>
      </c>
      <c r="AA15" s="452">
        <f t="shared" si="9"/>
        <v>1.4748327301957014E-3</v>
      </c>
      <c r="AB15" s="452">
        <f t="shared" si="9"/>
        <v>1.4713298399413144E-3</v>
      </c>
      <c r="AC15" s="452">
        <f t="shared" si="9"/>
        <v>1.5291319258593076E-3</v>
      </c>
      <c r="AD15" s="452">
        <f t="shared" si="9"/>
        <v>1.5110574161868678E-3</v>
      </c>
      <c r="AE15" s="452">
        <f t="shared" si="9"/>
        <v>1.45984705535128E-3</v>
      </c>
    </row>
    <row r="16" spans="1:31">
      <c r="B16" s="459" t="s">
        <v>602</v>
      </c>
      <c r="C16" s="550" t="e">
        <f t="shared" ref="C16:F16" si="10">C12/C7</f>
        <v>#DIV/0!</v>
      </c>
      <c r="D16" s="550" t="e">
        <f t="shared" si="10"/>
        <v>#DIV/0!</v>
      </c>
      <c r="E16" s="550">
        <f t="shared" si="10"/>
        <v>1.9288314886909793E-2</v>
      </c>
      <c r="F16" s="452">
        <f t="shared" si="10"/>
        <v>2.2044194268127256E-2</v>
      </c>
      <c r="G16" s="452">
        <f t="shared" si="6"/>
        <v>2.2604739958858974E-2</v>
      </c>
      <c r="H16" s="452">
        <f t="shared" si="6"/>
        <v>2.2196067449320091E-2</v>
      </c>
      <c r="I16" s="452">
        <v>2.3109575037529067E-2</v>
      </c>
      <c r="J16" s="452">
        <f t="shared" ref="J16" si="11">J12/J7</f>
        <v>2.1164496544954316E-2</v>
      </c>
      <c r="K16" s="452">
        <f t="shared" ref="K16:L16" si="12">K12/K7</f>
        <v>1.8119207468179861E-2</v>
      </c>
      <c r="L16" s="452">
        <f t="shared" si="12"/>
        <v>1.7602796720126754E-2</v>
      </c>
      <c r="M16" s="452">
        <f t="shared" si="9"/>
        <v>1.7279800509194927E-2</v>
      </c>
      <c r="N16" s="452">
        <f t="shared" si="9"/>
        <v>2.1824068421053316E-2</v>
      </c>
      <c r="O16" s="452">
        <f t="shared" si="9"/>
        <v>2.1837065743741828E-2</v>
      </c>
      <c r="P16" s="452">
        <f t="shared" si="9"/>
        <v>2.4402694471441572E-2</v>
      </c>
      <c r="Q16" s="452">
        <f t="shared" si="9"/>
        <v>2.5177514879406088E-2</v>
      </c>
      <c r="R16" s="452">
        <f t="shared" si="9"/>
        <v>2.6652147535413541E-2</v>
      </c>
      <c r="S16" s="452">
        <f t="shared" si="9"/>
        <v>2.6568893692485829E-2</v>
      </c>
      <c r="T16" s="452">
        <f t="shared" si="9"/>
        <v>3.3608904251468452E-2</v>
      </c>
      <c r="U16" s="452">
        <f t="shared" si="9"/>
        <v>3.8117693490171849E-2</v>
      </c>
      <c r="V16" s="452">
        <f t="shared" si="9"/>
        <v>3.276716770365426E-2</v>
      </c>
      <c r="W16" s="452">
        <f t="shared" si="9"/>
        <v>1.8610695987473273E-2</v>
      </c>
      <c r="X16" s="452">
        <f t="shared" si="9"/>
        <v>1.9407216098083758E-2</v>
      </c>
      <c r="Y16" s="452">
        <f t="shared" si="9"/>
        <v>1.9686665228342917E-2</v>
      </c>
      <c r="Z16" s="452">
        <f t="shared" si="9"/>
        <v>2.2379979600996198E-2</v>
      </c>
      <c r="AA16" s="452">
        <f t="shared" si="9"/>
        <v>2.667207666895572E-2</v>
      </c>
      <c r="AB16" s="452">
        <f t="shared" si="9"/>
        <v>2.5578167558278801E-2</v>
      </c>
      <c r="AC16" s="452">
        <f t="shared" si="9"/>
        <v>2.6408819873621092E-2</v>
      </c>
      <c r="AD16" s="452">
        <f t="shared" si="9"/>
        <v>2.8664582621755096E-2</v>
      </c>
      <c r="AE16" s="452">
        <f t="shared" si="9"/>
        <v>3.0158003094065557E-2</v>
      </c>
    </row>
    <row r="17" spans="1:34">
      <c r="B17" s="458" t="s">
        <v>603</v>
      </c>
      <c r="C17" s="550" t="e">
        <f t="shared" ref="C17:F17" si="13">C13/C8</f>
        <v>#DIV/0!</v>
      </c>
      <c r="D17" s="550" t="e">
        <f t="shared" si="13"/>
        <v>#DIV/0!</v>
      </c>
      <c r="E17" s="550">
        <f t="shared" si="13"/>
        <v>0.14813409678679504</v>
      </c>
      <c r="F17" s="452">
        <f t="shared" si="13"/>
        <v>0.1423570094994504</v>
      </c>
      <c r="G17" s="452">
        <f t="shared" si="6"/>
        <v>0.13831769793167631</v>
      </c>
      <c r="H17" s="452">
        <f t="shared" si="6"/>
        <v>0.12500154356579676</v>
      </c>
      <c r="I17" s="452">
        <v>0.11302615445296359</v>
      </c>
      <c r="J17" s="452">
        <f t="shared" ref="J17" si="14">J13/J8</f>
        <v>0.13717577496092659</v>
      </c>
      <c r="K17" s="452">
        <f t="shared" ref="K17:L17" si="15">K13/K8</f>
        <v>0.15223740753131842</v>
      </c>
      <c r="L17" s="452">
        <f t="shared" si="15"/>
        <v>0.15776715172081068</v>
      </c>
      <c r="M17" s="452">
        <f t="shared" si="9"/>
        <v>0.15512370471808351</v>
      </c>
      <c r="N17" s="452">
        <f t="shared" si="9"/>
        <v>0.17315527004657241</v>
      </c>
      <c r="O17" s="452">
        <f t="shared" si="9"/>
        <v>0.16314412235738529</v>
      </c>
      <c r="P17" s="452">
        <f t="shared" si="9"/>
        <v>0.15950395308232565</v>
      </c>
      <c r="Q17" s="452">
        <f t="shared" si="9"/>
        <v>0.17067587853894084</v>
      </c>
      <c r="R17" s="452">
        <f t="shared" si="9"/>
        <v>0.18488803225596406</v>
      </c>
      <c r="S17" s="452">
        <f t="shared" si="9"/>
        <v>0.26850810269257275</v>
      </c>
      <c r="T17" s="452">
        <f t="shared" si="9"/>
        <v>0.29427430093209056</v>
      </c>
      <c r="U17" s="452">
        <f t="shared" si="9"/>
        <v>0.22337110144837452</v>
      </c>
      <c r="V17" s="452">
        <f t="shared" si="9"/>
        <v>0.19702847513372657</v>
      </c>
      <c r="W17" s="452">
        <f t="shared" si="9"/>
        <v>0.19299578734973036</v>
      </c>
      <c r="X17" s="452">
        <f t="shared" si="9"/>
        <v>0.16702408721606796</v>
      </c>
      <c r="Y17" s="452">
        <f t="shared" si="9"/>
        <v>0.19474327039508951</v>
      </c>
      <c r="Z17" s="452">
        <f t="shared" si="9"/>
        <v>0.20933104925677481</v>
      </c>
      <c r="AA17" s="452">
        <f t="shared" si="9"/>
        <v>0.2273395955026298</v>
      </c>
      <c r="AB17" s="452">
        <f t="shared" si="9"/>
        <v>0.25385352272425665</v>
      </c>
      <c r="AC17" s="452">
        <f t="shared" si="9"/>
        <v>0.34785256694921335</v>
      </c>
      <c r="AD17" s="452">
        <f t="shared" si="9"/>
        <v>0.27937629022692673</v>
      </c>
      <c r="AE17" s="452">
        <f t="shared" si="9"/>
        <v>0.28410580110801542</v>
      </c>
    </row>
    <row r="18" spans="1:34">
      <c r="B18" s="456" t="s">
        <v>604</v>
      </c>
      <c r="C18" s="551" t="e">
        <f t="shared" ref="C18:F18" si="16">C14/C10</f>
        <v>#DIV/0!</v>
      </c>
      <c r="D18" s="551" t="e">
        <f t="shared" si="16"/>
        <v>#DIV/0!</v>
      </c>
      <c r="E18" s="551">
        <f t="shared" si="16"/>
        <v>5.5361156039762209E-3</v>
      </c>
      <c r="F18" s="453">
        <f t="shared" si="16"/>
        <v>5.6098071810066954E-3</v>
      </c>
      <c r="G18" s="453">
        <f t="shared" ref="G18:H18" si="17">G14/G10</f>
        <v>5.5587431562523068E-3</v>
      </c>
      <c r="H18" s="453">
        <f t="shared" si="17"/>
        <v>5.4572760652405851E-3</v>
      </c>
      <c r="I18" s="453">
        <v>4.6645098800278447E-3</v>
      </c>
      <c r="J18" s="453">
        <f t="shared" ref="J18" si="18">J14/J10</f>
        <v>4.145235796662229E-3</v>
      </c>
      <c r="K18" s="453">
        <f t="shared" ref="K18:L18" si="19">K14/K10</f>
        <v>3.8140670678791797E-3</v>
      </c>
      <c r="L18" s="453">
        <f t="shared" si="19"/>
        <v>3.4002793778322828E-3</v>
      </c>
      <c r="M18" s="453">
        <f t="shared" ref="M18:N18" si="20">M14/M10</f>
        <v>3.3629081027809924E-3</v>
      </c>
      <c r="N18" s="453">
        <f t="shared" si="20"/>
        <v>4.0664253115067208E-3</v>
      </c>
      <c r="O18" s="453">
        <v>4.1592955565483807E-3</v>
      </c>
      <c r="P18" s="453">
        <v>4.0745397770346817E-3</v>
      </c>
      <c r="Q18" s="453">
        <v>4.3842271206870559E-3</v>
      </c>
      <c r="R18" s="453">
        <v>4.552793456589454E-3</v>
      </c>
      <c r="S18" s="453">
        <v>4.8249947075012347E-3</v>
      </c>
      <c r="T18" s="453">
        <v>5.6502147433640784E-3</v>
      </c>
      <c r="U18" s="453">
        <v>5.467643414188538E-3</v>
      </c>
      <c r="V18" s="453">
        <v>4.6634806131714574E-3</v>
      </c>
      <c r="W18" s="453">
        <v>3.3675101760198677E-3</v>
      </c>
      <c r="X18" s="453">
        <v>3.2714864930713811E-3</v>
      </c>
      <c r="Y18" s="453">
        <v>3.2960542943012406E-3</v>
      </c>
      <c r="Z18" s="453">
        <v>3.417230531943807E-3</v>
      </c>
      <c r="AA18" s="453">
        <v>3.8921394015240906E-3</v>
      </c>
      <c r="AB18" s="453">
        <v>4.2199067906247782E-3</v>
      </c>
      <c r="AC18" s="453">
        <v>4.2522367647717567E-3</v>
      </c>
      <c r="AD18" s="453">
        <v>4.4358600332479172E-3</v>
      </c>
      <c r="AE18" s="453">
        <v>4.5225786182327664E-3</v>
      </c>
    </row>
    <row r="22" spans="1:34" ht="15">
      <c r="A22" s="20" t="s">
        <v>769</v>
      </c>
    </row>
    <row r="25" spans="1:34">
      <c r="B25" s="94" t="s">
        <v>678</v>
      </c>
      <c r="C25" s="623" t="str">
        <f t="shared" ref="C25:F25" si="21">C$5</f>
        <v>4Q24</v>
      </c>
      <c r="D25" s="623" t="str">
        <f t="shared" si="21"/>
        <v>3Q24</v>
      </c>
      <c r="E25" s="623" t="str">
        <f t="shared" si="21"/>
        <v>2Q24</v>
      </c>
      <c r="F25" s="624" t="str">
        <f t="shared" si="21"/>
        <v>1Q24</v>
      </c>
      <c r="G25" s="624" t="str">
        <f t="shared" ref="G25:J25" si="22">G$5</f>
        <v>4Q23</v>
      </c>
      <c r="H25" s="624" t="str">
        <f t="shared" si="22"/>
        <v>3Q23</v>
      </c>
      <c r="I25" s="624" t="str">
        <f t="shared" si="22"/>
        <v>2Q23</v>
      </c>
      <c r="J25" s="624" t="str">
        <f t="shared" si="22"/>
        <v>1Q23</v>
      </c>
      <c r="K25" s="624" t="str">
        <f t="shared" ref="K25:V25" si="23">K$5</f>
        <v>4Q22</v>
      </c>
      <c r="L25" s="624" t="str">
        <f t="shared" si="23"/>
        <v>3Q22</v>
      </c>
      <c r="M25" s="624" t="str">
        <f t="shared" si="23"/>
        <v>2Q22</v>
      </c>
      <c r="N25" s="624" t="str">
        <f t="shared" si="23"/>
        <v>1Q22</v>
      </c>
      <c r="O25" s="624" t="str">
        <f t="shared" si="23"/>
        <v>4Q21</v>
      </c>
      <c r="P25" s="624" t="str">
        <f t="shared" si="23"/>
        <v>3Q21</v>
      </c>
      <c r="Q25" s="624" t="str">
        <f t="shared" si="23"/>
        <v>2Q21</v>
      </c>
      <c r="R25" s="624" t="str">
        <f t="shared" si="23"/>
        <v>1Q21</v>
      </c>
      <c r="S25" s="624" t="str">
        <f t="shared" si="23"/>
        <v>4Q20</v>
      </c>
      <c r="T25" s="624" t="str">
        <f t="shared" si="23"/>
        <v>3Q20</v>
      </c>
      <c r="U25" s="624" t="str">
        <f t="shared" si="23"/>
        <v>2Q20</v>
      </c>
      <c r="V25" s="624" t="str">
        <f t="shared" si="23"/>
        <v>1Q20</v>
      </c>
      <c r="W25" s="149"/>
      <c r="X25" s="149"/>
      <c r="Y25" s="149"/>
      <c r="Z25" s="149"/>
      <c r="AA25" s="149"/>
      <c r="AB25" s="149"/>
      <c r="AC25" s="149"/>
      <c r="AD25" s="149"/>
      <c r="AE25" s="149"/>
      <c r="AF25" s="149"/>
      <c r="AG25" s="149"/>
      <c r="AH25" s="149"/>
    </row>
    <row r="26" spans="1:34">
      <c r="B26" s="163" t="s">
        <v>92</v>
      </c>
      <c r="C26" s="625"/>
      <c r="D26" s="625"/>
      <c r="E26" s="625">
        <v>47.570670160000006</v>
      </c>
      <c r="F26" s="626">
        <v>62.84146453999999</v>
      </c>
      <c r="G26" s="626">
        <v>63.245801110000002</v>
      </c>
      <c r="H26" s="626">
        <v>785.42266203143163</v>
      </c>
      <c r="I26" s="626">
        <v>711.78388408691887</v>
      </c>
      <c r="J26" s="626">
        <v>630.22360394915449</v>
      </c>
      <c r="K26" s="626">
        <v>581.49943317342866</v>
      </c>
      <c r="L26" s="626">
        <v>466.8946815294741</v>
      </c>
      <c r="M26" s="626">
        <v>445.96243271977704</v>
      </c>
      <c r="N26" s="626">
        <v>408.63633593179981</v>
      </c>
      <c r="O26" s="626">
        <v>287.89126858105283</v>
      </c>
      <c r="P26" s="626">
        <v>279.16150263818605</v>
      </c>
      <c r="Q26" s="626">
        <v>287.54056650283576</v>
      </c>
      <c r="R26" s="626">
        <v>297.80280716045058</v>
      </c>
      <c r="S26" s="626">
        <v>308.71843996389322</v>
      </c>
      <c r="T26" s="626">
        <v>260.31719949407511</v>
      </c>
      <c r="U26" s="626">
        <v>277.32491404028985</v>
      </c>
      <c r="V26" s="626">
        <v>269.94374361848537</v>
      </c>
      <c r="W26" s="164"/>
      <c r="X26" s="164"/>
      <c r="Y26" s="164"/>
      <c r="Z26" s="164"/>
      <c r="AA26" s="164"/>
      <c r="AB26" s="164"/>
      <c r="AC26" s="164"/>
      <c r="AD26" s="164"/>
      <c r="AE26" s="164"/>
      <c r="AF26" s="164"/>
      <c r="AG26" s="164"/>
      <c r="AH26" s="164"/>
    </row>
    <row r="27" spans="1:34">
      <c r="B27" s="163" t="s">
        <v>93</v>
      </c>
      <c r="C27" s="625"/>
      <c r="D27" s="625"/>
      <c r="E27" s="625">
        <v>5779.9578817310266</v>
      </c>
      <c r="F27" s="626">
        <v>5575.6396816925162</v>
      </c>
      <c r="G27" s="626">
        <v>5760.0812138187921</v>
      </c>
      <c r="H27" s="626">
        <v>5325.2693926934244</v>
      </c>
      <c r="I27" s="626">
        <v>5581.0236783985692</v>
      </c>
      <c r="J27" s="626">
        <v>5424.4678514361985</v>
      </c>
      <c r="K27" s="626">
        <v>5391.3642630914655</v>
      </c>
      <c r="L27" s="626">
        <v>5290.5745302685536</v>
      </c>
      <c r="M27" s="626">
        <v>5223.2612742853407</v>
      </c>
      <c r="N27" s="626">
        <v>5174.9015678015639</v>
      </c>
      <c r="O27" s="626">
        <v>5354.821941399724</v>
      </c>
      <c r="P27" s="626">
        <v>5135.9929769420351</v>
      </c>
      <c r="Q27" s="626">
        <v>4915.7656609307023</v>
      </c>
      <c r="R27" s="626">
        <v>4674.2881743459029</v>
      </c>
      <c r="S27" s="626">
        <v>4702.2700001090589</v>
      </c>
      <c r="T27" s="626">
        <v>4653.8841763425562</v>
      </c>
      <c r="U27" s="626">
        <v>4554.4978071261903</v>
      </c>
      <c r="V27" s="626">
        <v>4401.6063007677994</v>
      </c>
      <c r="W27" s="164"/>
      <c r="X27" s="164"/>
      <c r="Y27" s="164"/>
      <c r="Z27" s="164"/>
      <c r="AA27" s="164"/>
      <c r="AB27" s="164"/>
      <c r="AC27" s="164"/>
      <c r="AD27" s="164"/>
      <c r="AE27" s="164"/>
      <c r="AF27" s="164"/>
      <c r="AG27" s="164"/>
      <c r="AH27" s="164"/>
    </row>
    <row r="28" spans="1:34">
      <c r="B28" s="163" t="s">
        <v>94</v>
      </c>
      <c r="C28" s="625"/>
      <c r="D28" s="625"/>
      <c r="E28" s="625">
        <v>1123.3358346305567</v>
      </c>
      <c r="F28" s="626">
        <v>1152.8301967162749</v>
      </c>
      <c r="G28" s="626">
        <v>1169.1933632608257</v>
      </c>
      <c r="H28" s="626">
        <v>952.86724772635648</v>
      </c>
      <c r="I28" s="626">
        <v>839.48486658208458</v>
      </c>
      <c r="J28" s="626">
        <v>1016.7344425745537</v>
      </c>
      <c r="K28" s="626">
        <v>954.08685107931262</v>
      </c>
      <c r="L28" s="626">
        <v>990.19583636309017</v>
      </c>
      <c r="M28" s="626">
        <v>1024.7687992738281</v>
      </c>
      <c r="N28" s="626">
        <v>1324.6193025721011</v>
      </c>
      <c r="O28" s="626">
        <v>1321.2511102832646</v>
      </c>
      <c r="P28" s="626">
        <v>1306.2087597128568</v>
      </c>
      <c r="Q28" s="626">
        <v>1270.1805945082967</v>
      </c>
      <c r="R28" s="626">
        <v>1445.1429542966598</v>
      </c>
      <c r="S28" s="626">
        <v>1716.354545556328</v>
      </c>
      <c r="T28" s="626">
        <v>1953.9924561212872</v>
      </c>
      <c r="U28" s="626">
        <v>1977.2063667472253</v>
      </c>
      <c r="V28" s="626">
        <v>1902.827328971202</v>
      </c>
      <c r="W28" s="164"/>
      <c r="X28" s="164"/>
      <c r="Y28" s="164"/>
      <c r="Z28" s="164"/>
      <c r="AA28" s="164"/>
      <c r="AB28" s="164"/>
      <c r="AC28" s="164"/>
      <c r="AD28" s="164"/>
      <c r="AE28" s="164"/>
      <c r="AF28" s="164"/>
      <c r="AG28" s="164"/>
      <c r="AH28" s="164"/>
    </row>
    <row r="29" spans="1:34">
      <c r="B29" s="163" t="s">
        <v>95</v>
      </c>
      <c r="C29" s="625"/>
      <c r="D29" s="625"/>
      <c r="E29" s="625">
        <v>1346.571477333312</v>
      </c>
      <c r="F29" s="626">
        <v>1169.2513478564888</v>
      </c>
      <c r="G29" s="626">
        <v>1071.7492082904625</v>
      </c>
      <c r="H29" s="626">
        <v>1097.0490187027135</v>
      </c>
      <c r="I29" s="626">
        <v>1098.391261743629</v>
      </c>
      <c r="J29" s="626">
        <v>1222.1798294768221</v>
      </c>
      <c r="K29" s="626">
        <v>1142.3381767841099</v>
      </c>
      <c r="L29" s="626">
        <v>1014.5498815393584</v>
      </c>
      <c r="M29" s="626">
        <v>936.00679625276916</v>
      </c>
      <c r="N29" s="626">
        <v>1034.3344959440931</v>
      </c>
      <c r="O29" s="626">
        <v>1022.6727899078176</v>
      </c>
      <c r="P29" s="626">
        <v>881.91037052795593</v>
      </c>
      <c r="Q29" s="626">
        <v>890.00022592967241</v>
      </c>
      <c r="R29" s="626">
        <v>1006.8899158289273</v>
      </c>
      <c r="S29" s="626">
        <v>1202.6128138793561</v>
      </c>
      <c r="T29" s="626">
        <v>1444.8485420629368</v>
      </c>
      <c r="U29" s="626">
        <v>1696.1080328173093</v>
      </c>
      <c r="V29" s="626">
        <v>1576.5010318761658</v>
      </c>
      <c r="W29" s="164"/>
      <c r="X29" s="164"/>
      <c r="Y29" s="164"/>
      <c r="Z29" s="164"/>
      <c r="AA29" s="164"/>
      <c r="AB29" s="164"/>
      <c r="AC29" s="164"/>
      <c r="AD29" s="164"/>
      <c r="AE29" s="164"/>
      <c r="AF29" s="164"/>
      <c r="AG29" s="164"/>
      <c r="AH29" s="164"/>
    </row>
    <row r="30" spans="1:34">
      <c r="B30" s="163" t="s">
        <v>96</v>
      </c>
      <c r="C30" s="625"/>
      <c r="D30" s="625"/>
      <c r="E30" s="625">
        <v>4131.4746196868673</v>
      </c>
      <c r="F30" s="626">
        <v>3919.4097346269705</v>
      </c>
      <c r="G30" s="626">
        <v>4109.9166575649606</v>
      </c>
      <c r="H30" s="626">
        <v>4648.9121246156792</v>
      </c>
      <c r="I30" s="626">
        <v>4977.8524366835791</v>
      </c>
      <c r="J30" s="626">
        <v>5028.3786726724175</v>
      </c>
      <c r="K30" s="626">
        <v>4905.171232337626</v>
      </c>
      <c r="L30" s="626">
        <v>4746.5597501654047</v>
      </c>
      <c r="M30" s="626">
        <v>4826.6793537363346</v>
      </c>
      <c r="N30" s="626">
        <v>4933.5935582908269</v>
      </c>
      <c r="O30" s="626">
        <v>5091.7783898363996</v>
      </c>
      <c r="P30" s="626">
        <v>4546.5080581473367</v>
      </c>
      <c r="Q30" s="626">
        <v>4569.0668696832145</v>
      </c>
      <c r="R30" s="626">
        <v>4380.4403040066854</v>
      </c>
      <c r="S30" s="626">
        <v>4084.865603849903</v>
      </c>
      <c r="T30" s="626">
        <v>4267.4368393372151</v>
      </c>
      <c r="U30" s="626">
        <v>4822.6193833976577</v>
      </c>
      <c r="V30" s="626">
        <v>4320.5829142457114</v>
      </c>
      <c r="W30" s="164"/>
      <c r="X30" s="164"/>
      <c r="Y30" s="164"/>
      <c r="Z30" s="164"/>
      <c r="AA30" s="164"/>
      <c r="AB30" s="164"/>
      <c r="AC30" s="164"/>
      <c r="AD30" s="164"/>
      <c r="AE30" s="164"/>
      <c r="AF30" s="164"/>
      <c r="AG30" s="164"/>
      <c r="AH30" s="164"/>
    </row>
    <row r="31" spans="1:34">
      <c r="B31" s="163" t="s">
        <v>97</v>
      </c>
      <c r="C31" s="625"/>
      <c r="D31" s="625"/>
      <c r="E31" s="625">
        <v>2303.077044235391</v>
      </c>
      <c r="F31" s="626">
        <v>1463.4585275088277</v>
      </c>
      <c r="G31" s="626">
        <v>1391.61246211655</v>
      </c>
      <c r="H31" s="626">
        <v>1157.884578995913</v>
      </c>
      <c r="I31" s="626">
        <v>1080.5843333950816</v>
      </c>
      <c r="J31" s="626">
        <v>879.29204889626635</v>
      </c>
      <c r="K31" s="626">
        <v>765.14663559524126</v>
      </c>
      <c r="L31" s="626">
        <v>642.82802264472491</v>
      </c>
      <c r="M31" s="626">
        <v>598.36717274456601</v>
      </c>
      <c r="N31" s="626">
        <v>476.30837721251993</v>
      </c>
      <c r="O31" s="626">
        <v>666.58278959010431</v>
      </c>
      <c r="P31" s="626">
        <v>551.80010551123462</v>
      </c>
      <c r="Q31" s="626">
        <v>345.59049554453196</v>
      </c>
      <c r="R31" s="626">
        <v>354.2898172296097</v>
      </c>
      <c r="S31" s="626">
        <v>379.35617107709703</v>
      </c>
      <c r="T31" s="626">
        <v>388.70456320623816</v>
      </c>
      <c r="U31" s="626">
        <v>400.33491995003499</v>
      </c>
      <c r="V31" s="626">
        <v>405.86726825442895</v>
      </c>
      <c r="W31" s="164"/>
      <c r="X31" s="164"/>
      <c r="Y31" s="164"/>
      <c r="Z31" s="164"/>
      <c r="AA31" s="164"/>
      <c r="AB31" s="164"/>
      <c r="AC31" s="164"/>
      <c r="AD31" s="164"/>
      <c r="AE31" s="164"/>
      <c r="AF31" s="164"/>
      <c r="AG31" s="164"/>
      <c r="AH31" s="164"/>
    </row>
    <row r="32" spans="1:34">
      <c r="B32" s="163" t="s">
        <v>98</v>
      </c>
      <c r="C32" s="625"/>
      <c r="D32" s="625"/>
      <c r="E32" s="625">
        <v>2545.9171599664933</v>
      </c>
      <c r="F32" s="626">
        <v>2153.9933555220964</v>
      </c>
      <c r="G32" s="626">
        <v>2093.3385356619679</v>
      </c>
      <c r="H32" s="626">
        <v>2171.1972415226746</v>
      </c>
      <c r="I32" s="626">
        <v>2256.2132937424226</v>
      </c>
      <c r="J32" s="626">
        <v>2836.9068582832938</v>
      </c>
      <c r="K32" s="626">
        <v>2769.7014839149688</v>
      </c>
      <c r="L32" s="626">
        <v>1794.6543029688808</v>
      </c>
      <c r="M32" s="626">
        <v>1706.7534240316606</v>
      </c>
      <c r="N32" s="626">
        <v>1704.3346238844845</v>
      </c>
      <c r="O32" s="626">
        <v>1346.3216205664162</v>
      </c>
      <c r="P32" s="626">
        <v>1310.3959684073473</v>
      </c>
      <c r="Q32" s="626">
        <v>1234.3188014296645</v>
      </c>
      <c r="R32" s="626">
        <v>1124.2224311506743</v>
      </c>
      <c r="S32" s="626">
        <v>1104.1257533795444</v>
      </c>
      <c r="T32" s="626">
        <v>1133.4281822111698</v>
      </c>
      <c r="U32" s="626">
        <v>1203.8126979254305</v>
      </c>
      <c r="V32" s="626">
        <v>1253.6506328875073</v>
      </c>
      <c r="W32" s="164"/>
      <c r="X32" s="164"/>
      <c r="Y32" s="164"/>
      <c r="Z32" s="164"/>
      <c r="AA32" s="164"/>
      <c r="AB32" s="164"/>
      <c r="AC32" s="164"/>
      <c r="AD32" s="164"/>
      <c r="AE32" s="164"/>
      <c r="AF32" s="164"/>
      <c r="AG32" s="164"/>
      <c r="AH32" s="164"/>
    </row>
    <row r="33" spans="2:34">
      <c r="B33" s="163" t="s">
        <v>99</v>
      </c>
      <c r="C33" s="625"/>
      <c r="D33" s="625"/>
      <c r="E33" s="625">
        <v>433.08402718268655</v>
      </c>
      <c r="F33" s="626">
        <v>433.07300637952108</v>
      </c>
      <c r="G33" s="626">
        <v>433.15737680157588</v>
      </c>
      <c r="H33" s="626">
        <v>424.17642206970055</v>
      </c>
      <c r="I33" s="626">
        <v>451.23339124414031</v>
      </c>
      <c r="J33" s="626">
        <v>453.86333662686718</v>
      </c>
      <c r="K33" s="626">
        <v>463.99481904486709</v>
      </c>
      <c r="L33" s="626">
        <v>248.31939312857008</v>
      </c>
      <c r="M33" s="626">
        <v>475.21854599899973</v>
      </c>
      <c r="N33" s="626">
        <v>470.7087757821181</v>
      </c>
      <c r="O33" s="626">
        <v>447.08724442382754</v>
      </c>
      <c r="P33" s="626">
        <v>163.13918538683615</v>
      </c>
      <c r="Q33" s="626">
        <v>76.843765689814049</v>
      </c>
      <c r="R33" s="626">
        <v>89.224835444239289</v>
      </c>
      <c r="S33" s="626">
        <v>293.7627900747375</v>
      </c>
      <c r="T33" s="626">
        <v>300.42144561493848</v>
      </c>
      <c r="U33" s="626">
        <v>476.14788054910542</v>
      </c>
      <c r="V33" s="626">
        <v>444.63633445666829</v>
      </c>
      <c r="W33" s="164"/>
      <c r="X33" s="164"/>
      <c r="Y33" s="164"/>
      <c r="Z33" s="164"/>
      <c r="AA33" s="164"/>
      <c r="AB33" s="164"/>
      <c r="AC33" s="164"/>
      <c r="AD33" s="164"/>
      <c r="AE33" s="164"/>
      <c r="AF33" s="164"/>
      <c r="AG33" s="164"/>
      <c r="AH33" s="164"/>
    </row>
    <row r="34" spans="2:34">
      <c r="B34" s="163" t="s">
        <v>100</v>
      </c>
      <c r="C34" s="625"/>
      <c r="D34" s="625"/>
      <c r="E34" s="625">
        <v>20876.345669618146</v>
      </c>
      <c r="F34" s="626">
        <v>21106.573019143543</v>
      </c>
      <c r="G34" s="626">
        <v>22049.111560956688</v>
      </c>
      <c r="H34" s="626">
        <v>22722.421148332818</v>
      </c>
      <c r="I34" s="626">
        <v>21385.309623844991</v>
      </c>
      <c r="J34" s="626">
        <v>19780.516579092517</v>
      </c>
      <c r="K34" s="626">
        <v>19471.070703951071</v>
      </c>
      <c r="L34" s="626">
        <v>18792.351305338609</v>
      </c>
      <c r="M34" s="626">
        <v>17808.639604611792</v>
      </c>
      <c r="N34" s="626">
        <v>15770.792789332152</v>
      </c>
      <c r="O34" s="626">
        <v>14071.164579886085</v>
      </c>
      <c r="P34" s="626">
        <v>16342.309616267779</v>
      </c>
      <c r="Q34" s="626">
        <v>15458.44556510079</v>
      </c>
      <c r="R34" s="626">
        <v>13939.378457275099</v>
      </c>
      <c r="S34" s="626">
        <v>12777.760680260508</v>
      </c>
      <c r="T34" s="626">
        <v>14687.228469618267</v>
      </c>
      <c r="U34" s="626">
        <v>14380.452361917049</v>
      </c>
      <c r="V34" s="626">
        <v>15032.298583031123</v>
      </c>
      <c r="W34" s="164"/>
      <c r="X34" s="164"/>
      <c r="Y34" s="164"/>
      <c r="Z34" s="164"/>
      <c r="AA34" s="164"/>
      <c r="AB34" s="164"/>
      <c r="AC34" s="164"/>
      <c r="AD34" s="164"/>
      <c r="AE34" s="164"/>
      <c r="AF34" s="164"/>
      <c r="AG34" s="164"/>
      <c r="AH34" s="164"/>
    </row>
    <row r="35" spans="2:34">
      <c r="B35" s="163" t="s">
        <v>101</v>
      </c>
      <c r="C35" s="625"/>
      <c r="D35" s="625"/>
      <c r="E35" s="625">
        <v>5209.5771810581864</v>
      </c>
      <c r="F35" s="626">
        <v>5667.7820816062249</v>
      </c>
      <c r="G35" s="626">
        <v>5560.2928263318536</v>
      </c>
      <c r="H35" s="626">
        <v>4839.9948660601749</v>
      </c>
      <c r="I35" s="626">
        <v>4973.2147366321888</v>
      </c>
      <c r="J35" s="626">
        <v>4725.7098214769794</v>
      </c>
      <c r="K35" s="626">
        <v>4794.10629149549</v>
      </c>
      <c r="L35" s="626">
        <v>6209.258195239925</v>
      </c>
      <c r="M35" s="626">
        <v>6360.7839335524477</v>
      </c>
      <c r="N35" s="626">
        <v>5546.5062999122092</v>
      </c>
      <c r="O35" s="626">
        <v>5168.7823215619183</v>
      </c>
      <c r="P35" s="626">
        <v>4704.4178607021649</v>
      </c>
      <c r="Q35" s="626">
        <v>5578.8035373724933</v>
      </c>
      <c r="R35" s="626">
        <v>5290.0056539510433</v>
      </c>
      <c r="S35" s="626">
        <v>5205.9426047024463</v>
      </c>
      <c r="T35" s="626">
        <v>4969.6969529954968</v>
      </c>
      <c r="U35" s="626">
        <v>5082.3607664693927</v>
      </c>
      <c r="V35" s="626">
        <v>5091.3953355443964</v>
      </c>
      <c r="W35" s="164"/>
      <c r="X35" s="164"/>
      <c r="Y35" s="164"/>
      <c r="Z35" s="164"/>
      <c r="AA35" s="164"/>
      <c r="AB35" s="164"/>
      <c r="AC35" s="164"/>
      <c r="AD35" s="164"/>
      <c r="AE35" s="164"/>
      <c r="AF35" s="164"/>
      <c r="AG35" s="164"/>
      <c r="AH35" s="164"/>
    </row>
    <row r="36" spans="2:34">
      <c r="B36" s="163" t="s">
        <v>102</v>
      </c>
      <c r="C36" s="625"/>
      <c r="D36" s="625"/>
      <c r="E36" s="625">
        <v>1833.3238178467366</v>
      </c>
      <c r="F36" s="626">
        <v>1730.9119404073731</v>
      </c>
      <c r="G36" s="626">
        <v>1600.8011127004461</v>
      </c>
      <c r="H36" s="626">
        <v>185.92045359755275</v>
      </c>
      <c r="I36" s="626">
        <v>1546.4402094815591</v>
      </c>
      <c r="J36" s="626">
        <v>1423.9696380881928</v>
      </c>
      <c r="K36" s="626">
        <v>1357.9141653454594</v>
      </c>
      <c r="L36" s="626">
        <v>1356.559450998697</v>
      </c>
      <c r="M36" s="626">
        <v>1362.9327401665923</v>
      </c>
      <c r="N36" s="626">
        <v>1346.9133260749095</v>
      </c>
      <c r="O36" s="626">
        <v>1517.9077911651732</v>
      </c>
      <c r="P36" s="626">
        <v>1475.7990320175777</v>
      </c>
      <c r="Q36" s="626">
        <v>1416.3092483497901</v>
      </c>
      <c r="R36" s="626">
        <v>1442.8436684575313</v>
      </c>
      <c r="S36" s="626">
        <v>1353.5608702846632</v>
      </c>
      <c r="T36" s="626">
        <v>1351.9231032420305</v>
      </c>
      <c r="U36" s="626">
        <v>1484.3065202364492</v>
      </c>
      <c r="V36" s="626">
        <v>1309.5195845002863</v>
      </c>
      <c r="W36" s="164"/>
      <c r="X36" s="164"/>
      <c r="Y36" s="164"/>
      <c r="Z36" s="164"/>
      <c r="AA36" s="164"/>
      <c r="AB36" s="164"/>
      <c r="AC36" s="164"/>
      <c r="AD36" s="164"/>
      <c r="AE36" s="164"/>
      <c r="AF36" s="164"/>
      <c r="AG36" s="164"/>
      <c r="AH36" s="164"/>
    </row>
    <row r="37" spans="2:34">
      <c r="B37" s="163" t="s">
        <v>0</v>
      </c>
      <c r="C37" s="625"/>
      <c r="D37" s="625"/>
      <c r="E37" s="625">
        <v>0</v>
      </c>
      <c r="F37" s="626">
        <v>0</v>
      </c>
      <c r="G37" s="626">
        <v>0</v>
      </c>
      <c r="H37" s="626">
        <v>0</v>
      </c>
      <c r="I37" s="626">
        <v>0</v>
      </c>
      <c r="J37" s="626">
        <v>0</v>
      </c>
      <c r="K37" s="626">
        <v>0</v>
      </c>
      <c r="L37" s="626">
        <v>0</v>
      </c>
      <c r="M37" s="626">
        <v>0</v>
      </c>
      <c r="N37" s="626">
        <v>0</v>
      </c>
      <c r="O37" s="626">
        <v>0</v>
      </c>
      <c r="P37" s="626">
        <v>0</v>
      </c>
      <c r="Q37" s="626">
        <v>0</v>
      </c>
      <c r="R37" s="626">
        <v>0</v>
      </c>
      <c r="S37" s="626">
        <v>0</v>
      </c>
      <c r="T37" s="626">
        <v>0</v>
      </c>
      <c r="U37" s="626">
        <v>0</v>
      </c>
      <c r="V37" s="626">
        <v>0</v>
      </c>
      <c r="W37" s="164"/>
      <c r="X37" s="164"/>
      <c r="Y37" s="164"/>
      <c r="Z37" s="164"/>
      <c r="AA37" s="164"/>
      <c r="AB37" s="164"/>
      <c r="AC37" s="164"/>
      <c r="AD37" s="164"/>
      <c r="AE37" s="164"/>
      <c r="AF37" s="164"/>
      <c r="AG37" s="164"/>
      <c r="AH37" s="164"/>
    </row>
    <row r="38" spans="2:34">
      <c r="B38" s="167" t="s">
        <v>770</v>
      </c>
      <c r="C38" s="627"/>
      <c r="D38" s="627"/>
      <c r="E38" s="627">
        <v>45630.235383449399</v>
      </c>
      <c r="F38" s="628">
        <v>44435.764355999803</v>
      </c>
      <c r="G38" s="628">
        <v>45302.500118614123</v>
      </c>
      <c r="H38" s="628">
        <v>44311.115156348431</v>
      </c>
      <c r="I38" s="628">
        <v>44901.531715835161</v>
      </c>
      <c r="J38" s="628">
        <v>43422.242682573262</v>
      </c>
      <c r="K38" s="628">
        <v>42596.394055813034</v>
      </c>
      <c r="L38" s="628">
        <v>41552.745350185287</v>
      </c>
      <c r="M38" s="628">
        <v>40769.374077374108</v>
      </c>
      <c r="N38" s="628">
        <v>38191.649452738777</v>
      </c>
      <c r="O38" s="628">
        <v>36296.261847201786</v>
      </c>
      <c r="P38" s="628">
        <v>36697.643436261307</v>
      </c>
      <c r="Q38" s="628">
        <v>36042.865331041801</v>
      </c>
      <c r="R38" s="628">
        <v>34044.529019146823</v>
      </c>
      <c r="S38" s="628">
        <v>33129.330273137537</v>
      </c>
      <c r="T38" s="628">
        <v>35411.881930246207</v>
      </c>
      <c r="U38" s="628">
        <v>36355.171651176141</v>
      </c>
      <c r="V38" s="628">
        <v>36008.82905815378</v>
      </c>
      <c r="W38" s="166"/>
      <c r="X38" s="166"/>
      <c r="Y38" s="166"/>
      <c r="Z38" s="166"/>
      <c r="AA38" s="166"/>
      <c r="AB38" s="166"/>
      <c r="AC38" s="166"/>
      <c r="AD38" s="166"/>
      <c r="AE38" s="166"/>
      <c r="AF38" s="166"/>
      <c r="AG38" s="166"/>
      <c r="AH38" s="166"/>
    </row>
    <row r="39" spans="2:34">
      <c r="B39" s="163" t="s">
        <v>104</v>
      </c>
      <c r="C39" s="625"/>
      <c r="D39" s="625"/>
      <c r="E39" s="625">
        <v>69562.362062126587</v>
      </c>
      <c r="F39" s="626">
        <v>67350.591212407671</v>
      </c>
      <c r="G39" s="626">
        <v>66651.090854463822</v>
      </c>
      <c r="H39" s="626">
        <v>66865.351880829185</v>
      </c>
      <c r="I39" s="626">
        <v>66521.672140512732</v>
      </c>
      <c r="J39" s="626">
        <v>66241.650592434642</v>
      </c>
      <c r="K39" s="626">
        <v>69637.33201785486</v>
      </c>
      <c r="L39" s="626">
        <v>71018.916528897942</v>
      </c>
      <c r="M39" s="626">
        <v>71134.498613339078</v>
      </c>
      <c r="N39" s="626">
        <v>68641.359278965116</v>
      </c>
      <c r="O39" s="626">
        <v>68050.501127728436</v>
      </c>
      <c r="P39" s="626">
        <v>67487.481171545704</v>
      </c>
      <c r="Q39" s="626">
        <v>66744.278617226169</v>
      </c>
      <c r="R39" s="626">
        <v>64822.996987886159</v>
      </c>
      <c r="S39" s="626">
        <v>64240.629193760818</v>
      </c>
      <c r="T39" s="626">
        <v>64076.65314272949</v>
      </c>
      <c r="U39" s="626">
        <v>62661.439325807922</v>
      </c>
      <c r="V39" s="626">
        <v>58905.154109073592</v>
      </c>
      <c r="W39" s="164"/>
      <c r="X39" s="164"/>
      <c r="Y39" s="164"/>
      <c r="Z39" s="164"/>
      <c r="AA39" s="164"/>
      <c r="AB39" s="164"/>
      <c r="AC39" s="164"/>
      <c r="AD39" s="164"/>
      <c r="AE39" s="164"/>
      <c r="AF39" s="164"/>
      <c r="AG39" s="164"/>
      <c r="AH39" s="164"/>
    </row>
    <row r="40" spans="2:34">
      <c r="B40" s="167" t="s">
        <v>771</v>
      </c>
      <c r="C40" s="627"/>
      <c r="D40" s="627"/>
      <c r="E40" s="627">
        <v>115192.59744557599</v>
      </c>
      <c r="F40" s="628">
        <v>111786.35556840751</v>
      </c>
      <c r="G40" s="628">
        <v>111953.59097307795</v>
      </c>
      <c r="H40" s="628">
        <v>111176.46703717762</v>
      </c>
      <c r="I40" s="628">
        <v>111423.20385634789</v>
      </c>
      <c r="J40" s="628">
        <v>109663.8932750079</v>
      </c>
      <c r="K40" s="628">
        <v>112233.7260736679</v>
      </c>
      <c r="L40" s="628">
        <v>112571.66187908323</v>
      </c>
      <c r="M40" s="628">
        <v>111903.87269071318</v>
      </c>
      <c r="N40" s="628">
        <v>106833.00873170389</v>
      </c>
      <c r="O40" s="628">
        <v>104346.76297493023</v>
      </c>
      <c r="P40" s="628">
        <v>104185.12460780701</v>
      </c>
      <c r="Q40" s="628">
        <v>102787.14394826797</v>
      </c>
      <c r="R40" s="628">
        <v>98867.526007032982</v>
      </c>
      <c r="S40" s="628">
        <v>97369.959466898348</v>
      </c>
      <c r="T40" s="628">
        <v>99488.535072975705</v>
      </c>
      <c r="U40" s="628">
        <v>99016.610976984055</v>
      </c>
      <c r="V40" s="628">
        <v>94913.983167227372</v>
      </c>
      <c r="W40" s="166"/>
      <c r="X40" s="166"/>
      <c r="Y40" s="166"/>
      <c r="Z40" s="166"/>
      <c r="AA40" s="166"/>
      <c r="AB40" s="166"/>
      <c r="AC40" s="166"/>
      <c r="AD40" s="166"/>
      <c r="AE40" s="166"/>
      <c r="AF40" s="166"/>
      <c r="AG40" s="166"/>
      <c r="AH40" s="166"/>
    </row>
    <row r="41" spans="2:34">
      <c r="C41" s="629"/>
      <c r="D41" s="629"/>
      <c r="E41" s="629"/>
      <c r="F41" s="629"/>
      <c r="G41" s="629"/>
      <c r="H41" s="629"/>
      <c r="I41" s="629"/>
      <c r="J41" s="629"/>
      <c r="K41" s="629"/>
      <c r="L41" s="629"/>
      <c r="M41" s="629"/>
      <c r="N41" s="629"/>
      <c r="O41" s="629"/>
      <c r="P41" s="629"/>
      <c r="Q41" s="629"/>
      <c r="R41" s="629"/>
      <c r="S41" s="629"/>
      <c r="T41" s="629"/>
      <c r="U41" s="629"/>
      <c r="V41" s="629"/>
    </row>
    <row r="42" spans="2:34">
      <c r="B42" s="94" t="s">
        <v>679</v>
      </c>
      <c r="C42" s="623" t="str">
        <f t="shared" ref="C42:F42" si="24">C$5</f>
        <v>4Q24</v>
      </c>
      <c r="D42" s="623" t="str">
        <f t="shared" si="24"/>
        <v>3Q24</v>
      </c>
      <c r="E42" s="623" t="str">
        <f t="shared" si="24"/>
        <v>2Q24</v>
      </c>
      <c r="F42" s="624" t="str">
        <f t="shared" si="24"/>
        <v>1Q24</v>
      </c>
      <c r="G42" s="624" t="str">
        <f t="shared" ref="G42:J42" si="25">G$5</f>
        <v>4Q23</v>
      </c>
      <c r="H42" s="624" t="str">
        <f t="shared" si="25"/>
        <v>3Q23</v>
      </c>
      <c r="I42" s="624" t="str">
        <f t="shared" si="25"/>
        <v>2Q23</v>
      </c>
      <c r="J42" s="624" t="str">
        <f t="shared" si="25"/>
        <v>1Q23</v>
      </c>
      <c r="K42" s="624" t="str">
        <f t="shared" ref="K42:V42" si="26">K$5</f>
        <v>4Q22</v>
      </c>
      <c r="L42" s="624" t="str">
        <f t="shared" si="26"/>
        <v>3Q22</v>
      </c>
      <c r="M42" s="624" t="str">
        <f t="shared" si="26"/>
        <v>2Q22</v>
      </c>
      <c r="N42" s="624" t="str">
        <f t="shared" si="26"/>
        <v>1Q22</v>
      </c>
      <c r="O42" s="624" t="str">
        <f t="shared" si="26"/>
        <v>4Q21</v>
      </c>
      <c r="P42" s="624" t="str">
        <f t="shared" si="26"/>
        <v>3Q21</v>
      </c>
      <c r="Q42" s="624" t="str">
        <f t="shared" si="26"/>
        <v>2Q21</v>
      </c>
      <c r="R42" s="624" t="str">
        <f t="shared" si="26"/>
        <v>1Q21</v>
      </c>
      <c r="S42" s="624" t="str">
        <f t="shared" si="26"/>
        <v>4Q20</v>
      </c>
      <c r="T42" s="624" t="str">
        <f t="shared" si="26"/>
        <v>3Q20</v>
      </c>
      <c r="U42" s="624" t="str">
        <f t="shared" si="26"/>
        <v>2Q20</v>
      </c>
      <c r="V42" s="624" t="str">
        <f t="shared" si="26"/>
        <v>1Q20</v>
      </c>
      <c r="W42" s="149"/>
      <c r="X42" s="149"/>
      <c r="Y42" s="149"/>
      <c r="Z42" s="149"/>
      <c r="AA42" s="149"/>
      <c r="AB42" s="149"/>
      <c r="AC42" s="149"/>
      <c r="AD42" s="149"/>
      <c r="AE42" s="149"/>
      <c r="AF42" s="149"/>
      <c r="AG42" s="149"/>
      <c r="AH42" s="149"/>
    </row>
    <row r="43" spans="2:34">
      <c r="B43" s="163" t="s">
        <v>92</v>
      </c>
      <c r="C43" s="625"/>
      <c r="D43" s="625"/>
      <c r="E43" s="625">
        <v>0</v>
      </c>
      <c r="F43" s="626">
        <v>0</v>
      </c>
      <c r="G43" s="626">
        <v>58.320858272876102</v>
      </c>
      <c r="H43" s="626">
        <v>18.589679928457169</v>
      </c>
      <c r="I43" s="626">
        <v>14.081953054359275</v>
      </c>
      <c r="J43" s="626">
        <v>14.809925710845523</v>
      </c>
      <c r="K43" s="626">
        <v>16.689585640827552</v>
      </c>
      <c r="L43" s="626">
        <v>17.025306938219032</v>
      </c>
      <c r="M43" s="626">
        <v>16.734303511519258</v>
      </c>
      <c r="N43" s="626">
        <v>9.8171237282001389</v>
      </c>
      <c r="O43" s="626">
        <v>16.067422906856965</v>
      </c>
      <c r="P43" s="626">
        <v>6.8398666910808288</v>
      </c>
      <c r="Q43" s="626">
        <v>7.4785435471643185</v>
      </c>
      <c r="R43" s="626">
        <v>11.520816264852931</v>
      </c>
      <c r="S43" s="626">
        <v>18.399927786106794</v>
      </c>
      <c r="T43" s="626">
        <v>9.6563870259249409</v>
      </c>
      <c r="U43" s="626">
        <v>9.2120513141118288</v>
      </c>
      <c r="V43" s="626">
        <v>13.010091940383937</v>
      </c>
      <c r="W43" s="164"/>
      <c r="X43" s="164"/>
      <c r="Y43" s="164"/>
      <c r="Z43" s="164"/>
      <c r="AA43" s="164"/>
      <c r="AB43" s="164"/>
      <c r="AC43" s="164"/>
      <c r="AD43" s="164"/>
      <c r="AE43" s="164"/>
      <c r="AF43" s="164"/>
      <c r="AG43" s="164"/>
      <c r="AH43" s="164"/>
    </row>
    <row r="44" spans="2:34">
      <c r="B44" s="163" t="s">
        <v>93</v>
      </c>
      <c r="C44" s="625"/>
      <c r="D44" s="625"/>
      <c r="E44" s="625">
        <v>526.53802487739097</v>
      </c>
      <c r="F44" s="626">
        <v>484.64757321680469</v>
      </c>
      <c r="G44" s="626">
        <v>582.99613231634919</v>
      </c>
      <c r="H44" s="626">
        <v>575.12143540713203</v>
      </c>
      <c r="I44" s="626">
        <v>460.16703722502666</v>
      </c>
      <c r="J44" s="626">
        <v>422.30996907208498</v>
      </c>
      <c r="K44" s="626">
        <v>658.58344580438325</v>
      </c>
      <c r="L44" s="626">
        <v>492.71415652011353</v>
      </c>
      <c r="M44" s="626">
        <v>475.92813822742687</v>
      </c>
      <c r="N44" s="626">
        <v>412.11631818551734</v>
      </c>
      <c r="O44" s="626">
        <v>418.07325728543753</v>
      </c>
      <c r="P44" s="626">
        <v>362.00370882374563</v>
      </c>
      <c r="Q44" s="626">
        <v>358.1604717598205</v>
      </c>
      <c r="R44" s="626">
        <v>355.03196371698772</v>
      </c>
      <c r="S44" s="626">
        <v>430.04856705762859</v>
      </c>
      <c r="T44" s="626">
        <v>380.75194864281877</v>
      </c>
      <c r="U44" s="626">
        <v>339.21237048554832</v>
      </c>
      <c r="V44" s="626">
        <v>410.33804670524495</v>
      </c>
      <c r="W44" s="164"/>
      <c r="X44" s="164"/>
      <c r="Y44" s="164"/>
      <c r="Z44" s="164"/>
      <c r="AA44" s="164"/>
      <c r="AB44" s="164"/>
      <c r="AC44" s="164"/>
      <c r="AD44" s="164"/>
      <c r="AE44" s="164"/>
      <c r="AF44" s="164"/>
      <c r="AG44" s="164"/>
      <c r="AH44" s="164"/>
    </row>
    <row r="45" spans="2:34">
      <c r="B45" s="163" t="s">
        <v>94</v>
      </c>
      <c r="C45" s="625"/>
      <c r="D45" s="625"/>
      <c r="E45" s="625">
        <v>221.49711727248081</v>
      </c>
      <c r="F45" s="626">
        <v>226.56448640738779</v>
      </c>
      <c r="G45" s="626">
        <v>185.01227322837158</v>
      </c>
      <c r="H45" s="626">
        <v>122.63466947999999</v>
      </c>
      <c r="I45" s="626">
        <v>219.75657950999999</v>
      </c>
      <c r="J45" s="626">
        <v>66.682266259999992</v>
      </c>
      <c r="K45" s="626">
        <v>64.010575780000011</v>
      </c>
      <c r="L45" s="626">
        <v>76.523004200000003</v>
      </c>
      <c r="M45" s="626">
        <v>46.751787410000006</v>
      </c>
      <c r="N45" s="626">
        <v>115.29731597</v>
      </c>
      <c r="O45" s="626">
        <v>71.339918420000004</v>
      </c>
      <c r="P45" s="626">
        <v>66.802907039999994</v>
      </c>
      <c r="Q45" s="626">
        <v>72.407189069999987</v>
      </c>
      <c r="R45" s="626">
        <v>76.603532200000018</v>
      </c>
      <c r="S45" s="626">
        <v>103.47503408</v>
      </c>
      <c r="T45" s="626">
        <v>53.643099549999988</v>
      </c>
      <c r="U45" s="626">
        <v>29.577323569999997</v>
      </c>
      <c r="V45" s="626">
        <v>97.303220999999994</v>
      </c>
      <c r="W45" s="164"/>
      <c r="X45" s="164"/>
      <c r="Y45" s="164"/>
      <c r="Z45" s="164"/>
      <c r="AA45" s="164"/>
      <c r="AB45" s="164"/>
      <c r="AC45" s="164"/>
      <c r="AD45" s="164"/>
      <c r="AE45" s="164"/>
      <c r="AF45" s="164"/>
      <c r="AG45" s="164"/>
      <c r="AH45" s="164"/>
    </row>
    <row r="46" spans="2:34">
      <c r="B46" s="163" t="s">
        <v>95</v>
      </c>
      <c r="C46" s="625"/>
      <c r="D46" s="625"/>
      <c r="E46" s="625">
        <v>341.66810514239666</v>
      </c>
      <c r="F46" s="626">
        <v>392.69685095249775</v>
      </c>
      <c r="G46" s="626">
        <v>646.37882294058102</v>
      </c>
      <c r="H46" s="626">
        <v>518.07424918806475</v>
      </c>
      <c r="I46" s="626">
        <v>469.97189051993678</v>
      </c>
      <c r="J46" s="626">
        <v>376.23680706869163</v>
      </c>
      <c r="K46" s="626">
        <v>389.59921619455361</v>
      </c>
      <c r="L46" s="626">
        <v>386.85224097042317</v>
      </c>
      <c r="M46" s="626">
        <v>333.92845639993402</v>
      </c>
      <c r="N46" s="626">
        <v>330.76926715440925</v>
      </c>
      <c r="O46" s="626">
        <v>327.40701380056754</v>
      </c>
      <c r="P46" s="626">
        <v>393.9371397640025</v>
      </c>
      <c r="Q46" s="626">
        <v>404.37957922307027</v>
      </c>
      <c r="R46" s="626">
        <v>352.76421049082705</v>
      </c>
      <c r="S46" s="626">
        <v>271.69638891799656</v>
      </c>
      <c r="T46" s="626">
        <v>100.76557497632402</v>
      </c>
      <c r="U46" s="626">
        <v>99.306432915243008</v>
      </c>
      <c r="V46" s="626">
        <v>127.92529425946601</v>
      </c>
      <c r="W46" s="164"/>
      <c r="X46" s="164"/>
      <c r="Y46" s="164"/>
      <c r="Z46" s="164"/>
      <c r="AA46" s="164"/>
      <c r="AB46" s="164"/>
      <c r="AC46" s="164"/>
      <c r="AD46" s="164"/>
      <c r="AE46" s="164"/>
      <c r="AF46" s="164"/>
      <c r="AG46" s="164"/>
      <c r="AH46" s="164"/>
    </row>
    <row r="47" spans="2:34">
      <c r="B47" s="163" t="s">
        <v>96</v>
      </c>
      <c r="C47" s="625"/>
      <c r="D47" s="625"/>
      <c r="E47" s="625">
        <v>1653.4761036736245</v>
      </c>
      <c r="F47" s="626">
        <v>1692.8106468263411</v>
      </c>
      <c r="G47" s="626">
        <v>1414.1166014278622</v>
      </c>
      <c r="H47" s="626">
        <v>1345.0216860024293</v>
      </c>
      <c r="I47" s="626">
        <v>1122.3547478977275</v>
      </c>
      <c r="J47" s="626">
        <v>944.6747408288245</v>
      </c>
      <c r="K47" s="626">
        <v>985.80892838856107</v>
      </c>
      <c r="L47" s="626">
        <v>1039.9365054317516</v>
      </c>
      <c r="M47" s="626">
        <v>958.20887141802871</v>
      </c>
      <c r="N47" s="626">
        <v>859.17753869493242</v>
      </c>
      <c r="O47" s="626">
        <v>439.25481948581307</v>
      </c>
      <c r="P47" s="626">
        <v>477.24170586599541</v>
      </c>
      <c r="Q47" s="626">
        <v>489.21972831937575</v>
      </c>
      <c r="R47" s="626">
        <v>637.81557462415458</v>
      </c>
      <c r="S47" s="626">
        <v>642.78921024814713</v>
      </c>
      <c r="T47" s="626">
        <v>782.23743288154049</v>
      </c>
      <c r="U47" s="626">
        <v>454.03005143258099</v>
      </c>
      <c r="V47" s="626">
        <v>834.48384125131054</v>
      </c>
      <c r="W47" s="164"/>
      <c r="X47" s="164"/>
      <c r="Y47" s="164"/>
      <c r="Z47" s="164"/>
      <c r="AA47" s="164"/>
      <c r="AB47" s="164"/>
      <c r="AC47" s="164"/>
      <c r="AD47" s="164"/>
      <c r="AE47" s="164"/>
      <c r="AF47" s="164"/>
      <c r="AG47" s="164"/>
      <c r="AH47" s="164"/>
    </row>
    <row r="48" spans="2:34">
      <c r="B48" s="163" t="s">
        <v>97</v>
      </c>
      <c r="C48" s="625"/>
      <c r="D48" s="625"/>
      <c r="E48" s="625">
        <v>3.370569953931414</v>
      </c>
      <c r="F48" s="626">
        <v>0.65157471865864403</v>
      </c>
      <c r="G48" s="626">
        <v>171.983742133899</v>
      </c>
      <c r="H48" s="626">
        <v>37.370053829999996</v>
      </c>
      <c r="I48" s="626">
        <v>37.951445605186919</v>
      </c>
      <c r="J48" s="626">
        <v>38.448963060380486</v>
      </c>
      <c r="K48" s="626">
        <v>39.007823842666099</v>
      </c>
      <c r="L48" s="626">
        <v>87.951845750910294</v>
      </c>
      <c r="M48" s="626">
        <v>131.75057925804859</v>
      </c>
      <c r="N48" s="626">
        <v>171.79130311976363</v>
      </c>
      <c r="O48" s="626">
        <v>96.452704173636576</v>
      </c>
      <c r="P48" s="626">
        <v>154.51287607999998</v>
      </c>
      <c r="Q48" s="626">
        <v>156.26993353</v>
      </c>
      <c r="R48" s="626">
        <v>126.93636216273929</v>
      </c>
      <c r="S48" s="626">
        <v>77.216819792902896</v>
      </c>
      <c r="T48" s="626">
        <v>68.505955793761871</v>
      </c>
      <c r="U48" s="626">
        <v>40.719762132890317</v>
      </c>
      <c r="V48" s="626">
        <v>11.688071984669021</v>
      </c>
      <c r="W48" s="164"/>
      <c r="X48" s="164"/>
      <c r="Y48" s="164"/>
      <c r="Z48" s="164"/>
      <c r="AA48" s="164"/>
      <c r="AB48" s="164"/>
      <c r="AC48" s="164"/>
      <c r="AD48" s="164"/>
      <c r="AE48" s="164"/>
      <c r="AF48" s="164"/>
      <c r="AG48" s="164"/>
      <c r="AH48" s="164"/>
    </row>
    <row r="49" spans="2:34">
      <c r="B49" s="163" t="s">
        <v>98</v>
      </c>
      <c r="C49" s="625"/>
      <c r="D49" s="625"/>
      <c r="E49" s="625">
        <v>413.55877856379379</v>
      </c>
      <c r="F49" s="626">
        <v>478.11496399634393</v>
      </c>
      <c r="G49" s="626">
        <v>317.07318866536065</v>
      </c>
      <c r="H49" s="626">
        <v>478.11653172208651</v>
      </c>
      <c r="I49" s="626">
        <v>263.11646601414174</v>
      </c>
      <c r="J49" s="626">
        <v>203.8613681108406</v>
      </c>
      <c r="K49" s="626">
        <v>183.07092280729586</v>
      </c>
      <c r="L49" s="626">
        <v>164.40271048360694</v>
      </c>
      <c r="M49" s="626">
        <v>112.48277339289447</v>
      </c>
      <c r="N49" s="626">
        <v>79.605149880716738</v>
      </c>
      <c r="O49" s="626">
        <v>84.322303118468355</v>
      </c>
      <c r="P49" s="626">
        <v>84.452655364147319</v>
      </c>
      <c r="Q49" s="626">
        <v>90.259944878138384</v>
      </c>
      <c r="R49" s="626">
        <v>120.57586277111662</v>
      </c>
      <c r="S49" s="626">
        <v>101.88922490027166</v>
      </c>
      <c r="T49" s="626">
        <v>119.31891935500158</v>
      </c>
      <c r="U49" s="626">
        <v>105.25473226724299</v>
      </c>
      <c r="V49" s="626">
        <v>170.20380836456093</v>
      </c>
      <c r="W49" s="164"/>
      <c r="X49" s="164"/>
      <c r="Y49" s="164"/>
      <c r="Z49" s="164"/>
      <c r="AA49" s="164"/>
      <c r="AB49" s="164"/>
      <c r="AC49" s="164"/>
      <c r="AD49" s="164"/>
      <c r="AE49" s="164"/>
      <c r="AF49" s="164"/>
      <c r="AG49" s="164"/>
      <c r="AH49" s="164"/>
    </row>
    <row r="50" spans="2:34">
      <c r="B50" s="163" t="s">
        <v>99</v>
      </c>
      <c r="C50" s="625"/>
      <c r="D50" s="625"/>
      <c r="E50" s="625">
        <v>26.851044179887293</v>
      </c>
      <c r="F50" s="626">
        <v>35.821961204983097</v>
      </c>
      <c r="G50" s="626">
        <v>63.516590527284009</v>
      </c>
      <c r="H50" s="626">
        <v>50.973108366497506</v>
      </c>
      <c r="I50" s="626">
        <v>25.445647016533464</v>
      </c>
      <c r="J50" s="626">
        <v>31.576504737372733</v>
      </c>
      <c r="K50" s="626">
        <v>34.416730213003191</v>
      </c>
      <c r="L50" s="626">
        <v>251.00035069970428</v>
      </c>
      <c r="M50" s="626">
        <v>42.05355453759045</v>
      </c>
      <c r="N50" s="626">
        <v>51.361323324307833</v>
      </c>
      <c r="O50" s="626">
        <v>62.112867142294789</v>
      </c>
      <c r="P50" s="626">
        <v>461.27634147822351</v>
      </c>
      <c r="Q50" s="626">
        <v>484.76952971934878</v>
      </c>
      <c r="R50" s="626">
        <v>450.24103024190731</v>
      </c>
      <c r="S50" s="626">
        <v>230.47413858862879</v>
      </c>
      <c r="T50" s="626">
        <v>229.10922415527469</v>
      </c>
      <c r="U50" s="626">
        <v>35.664874481784949</v>
      </c>
      <c r="V50" s="626">
        <v>39.80690676507502</v>
      </c>
      <c r="W50" s="164"/>
      <c r="X50" s="164"/>
      <c r="Y50" s="164"/>
      <c r="Z50" s="164"/>
      <c r="AA50" s="164"/>
      <c r="AB50" s="164"/>
      <c r="AC50" s="164"/>
      <c r="AD50" s="164"/>
      <c r="AE50" s="164"/>
      <c r="AF50" s="164"/>
      <c r="AG50" s="164"/>
      <c r="AH50" s="164"/>
    </row>
    <row r="51" spans="2:34">
      <c r="B51" s="163" t="s">
        <v>100</v>
      </c>
      <c r="C51" s="625"/>
      <c r="D51" s="625"/>
      <c r="E51" s="625">
        <v>6077.5552129619009</v>
      </c>
      <c r="F51" s="626">
        <v>5923.195237986547</v>
      </c>
      <c r="G51" s="626">
        <v>5093.6471858692394</v>
      </c>
      <c r="H51" s="626">
        <v>5200.8835997722208</v>
      </c>
      <c r="I51" s="626">
        <v>4537.2331273011168</v>
      </c>
      <c r="J51" s="626">
        <v>4611.7115806047386</v>
      </c>
      <c r="K51" s="626">
        <v>4554.2402075309965</v>
      </c>
      <c r="L51" s="626">
        <v>4361.0287484184</v>
      </c>
      <c r="M51" s="626">
        <v>3860.1436440150319</v>
      </c>
      <c r="N51" s="626">
        <v>4265.6615381826596</v>
      </c>
      <c r="O51" s="626">
        <v>5443.1696965025312</v>
      </c>
      <c r="P51" s="626">
        <v>3095.3636170841837</v>
      </c>
      <c r="Q51" s="626">
        <v>2644.3648513456669</v>
      </c>
      <c r="R51" s="626">
        <v>2605.905617220496</v>
      </c>
      <c r="S51" s="626">
        <v>3478.7361947485556</v>
      </c>
      <c r="T51" s="626">
        <v>1840.1073795858147</v>
      </c>
      <c r="U51" s="626">
        <v>1678.8208285077055</v>
      </c>
      <c r="V51" s="626">
        <v>1133.8451427818418</v>
      </c>
      <c r="W51" s="164"/>
      <c r="X51" s="164"/>
      <c r="Y51" s="164"/>
      <c r="Z51" s="164"/>
      <c r="AA51" s="164"/>
      <c r="AB51" s="164"/>
      <c r="AC51" s="164"/>
      <c r="AD51" s="164"/>
      <c r="AE51" s="164"/>
      <c r="AF51" s="164"/>
      <c r="AG51" s="164"/>
      <c r="AH51" s="164"/>
    </row>
    <row r="52" spans="2:34">
      <c r="B52" s="163" t="s">
        <v>101</v>
      </c>
      <c r="C52" s="625"/>
      <c r="D52" s="625"/>
      <c r="E52" s="625">
        <v>568.05783816332053</v>
      </c>
      <c r="F52" s="626">
        <v>609.89906178281603</v>
      </c>
      <c r="G52" s="626">
        <v>670.11556978550607</v>
      </c>
      <c r="H52" s="626">
        <v>818.59068820877974</v>
      </c>
      <c r="I52" s="626">
        <v>566.47758504313924</v>
      </c>
      <c r="J52" s="626">
        <v>566.58512366044556</v>
      </c>
      <c r="K52" s="626">
        <v>551.53210960023921</v>
      </c>
      <c r="L52" s="626">
        <v>576.4974437537287</v>
      </c>
      <c r="M52" s="626">
        <v>574.36828892929088</v>
      </c>
      <c r="N52" s="626">
        <v>354.44798115411356</v>
      </c>
      <c r="O52" s="626">
        <v>252.48346581494761</v>
      </c>
      <c r="P52" s="626">
        <v>313.85197221110786</v>
      </c>
      <c r="Q52" s="626">
        <v>342.16523758943543</v>
      </c>
      <c r="R52" s="626">
        <v>346.65272226235345</v>
      </c>
      <c r="S52" s="626">
        <v>283.46065508007155</v>
      </c>
      <c r="T52" s="626">
        <v>277.07685224101414</v>
      </c>
      <c r="U52" s="626">
        <v>239.94856248945806</v>
      </c>
      <c r="V52" s="626">
        <v>297.01242647065095</v>
      </c>
      <c r="W52" s="164"/>
      <c r="X52" s="164"/>
      <c r="Y52" s="164"/>
      <c r="Z52" s="164"/>
      <c r="AA52" s="164"/>
      <c r="AB52" s="164"/>
      <c r="AC52" s="164"/>
      <c r="AD52" s="164"/>
      <c r="AE52" s="164"/>
      <c r="AF52" s="164"/>
      <c r="AG52" s="164"/>
      <c r="AH52" s="164"/>
    </row>
    <row r="53" spans="2:34">
      <c r="B53" s="163" t="s">
        <v>102</v>
      </c>
      <c r="C53" s="625"/>
      <c r="D53" s="625"/>
      <c r="E53" s="625">
        <v>226.22436283747379</v>
      </c>
      <c r="F53" s="626">
        <v>260.19589311797307</v>
      </c>
      <c r="G53" s="626">
        <v>71.987517962201395</v>
      </c>
      <c r="H53" s="626">
        <v>336.45352902433137</v>
      </c>
      <c r="I53" s="626">
        <v>310.80426276008319</v>
      </c>
      <c r="J53" s="626">
        <v>373.74461365205696</v>
      </c>
      <c r="K53" s="626">
        <v>382.69778834550607</v>
      </c>
      <c r="L53" s="626">
        <v>385.15565026783747</v>
      </c>
      <c r="M53" s="626">
        <v>346.9619332369345</v>
      </c>
      <c r="N53" s="626">
        <v>365.69550220715246</v>
      </c>
      <c r="O53" s="626">
        <v>190.96570216178506</v>
      </c>
      <c r="P53" s="626">
        <v>220.06026616839483</v>
      </c>
      <c r="Q53" s="626">
        <v>280.72649717380352</v>
      </c>
      <c r="R53" s="626">
        <v>305.50737844963203</v>
      </c>
      <c r="S53" s="626">
        <v>429.57593680986497</v>
      </c>
      <c r="T53" s="626">
        <v>407.90496177541422</v>
      </c>
      <c r="U53" s="626">
        <v>292.33231015445199</v>
      </c>
      <c r="V53" s="626">
        <v>430.12953498330307</v>
      </c>
      <c r="W53" s="164"/>
      <c r="X53" s="164"/>
      <c r="Y53" s="164"/>
      <c r="Z53" s="164"/>
      <c r="AA53" s="164"/>
      <c r="AB53" s="164"/>
      <c r="AC53" s="164"/>
      <c r="AD53" s="164"/>
      <c r="AE53" s="164"/>
      <c r="AF53" s="164"/>
      <c r="AG53" s="164"/>
      <c r="AH53" s="164"/>
    </row>
    <row r="54" spans="2:34">
      <c r="B54" s="163" t="s">
        <v>0</v>
      </c>
      <c r="C54" s="625"/>
      <c r="D54" s="625"/>
      <c r="E54" s="625">
        <v>0</v>
      </c>
      <c r="F54" s="626">
        <v>0</v>
      </c>
      <c r="G54" s="626">
        <v>0</v>
      </c>
      <c r="H54" s="626">
        <v>0</v>
      </c>
      <c r="I54" s="626">
        <v>0</v>
      </c>
      <c r="J54" s="626">
        <v>0</v>
      </c>
      <c r="K54" s="626">
        <v>0</v>
      </c>
      <c r="L54" s="626">
        <v>0</v>
      </c>
      <c r="M54" s="626">
        <v>0</v>
      </c>
      <c r="N54" s="626">
        <v>0</v>
      </c>
      <c r="O54" s="626">
        <v>0</v>
      </c>
      <c r="P54" s="626">
        <v>0</v>
      </c>
      <c r="Q54" s="626">
        <v>0</v>
      </c>
      <c r="R54" s="626">
        <v>0</v>
      </c>
      <c r="S54" s="626">
        <v>0</v>
      </c>
      <c r="T54" s="626">
        <v>0</v>
      </c>
      <c r="U54" s="626">
        <v>0</v>
      </c>
      <c r="V54" s="626">
        <v>0</v>
      </c>
      <c r="W54" s="164"/>
      <c r="X54" s="164"/>
      <c r="Y54" s="164"/>
      <c r="Z54" s="164"/>
      <c r="AA54" s="164"/>
      <c r="AB54" s="164"/>
      <c r="AC54" s="164"/>
      <c r="AD54" s="164"/>
      <c r="AE54" s="164"/>
      <c r="AF54" s="164"/>
      <c r="AG54" s="164"/>
      <c r="AH54" s="164"/>
    </row>
    <row r="55" spans="2:34">
      <c r="B55" s="167" t="s">
        <v>773</v>
      </c>
      <c r="C55" s="627"/>
      <c r="D55" s="627"/>
      <c r="E55" s="627">
        <v>10058.797157626201</v>
      </c>
      <c r="F55" s="628">
        <v>10104.598250210352</v>
      </c>
      <c r="G55" s="628">
        <v>9275.1484831295311</v>
      </c>
      <c r="H55" s="628">
        <v>9501.8292309299995</v>
      </c>
      <c r="I55" s="628">
        <v>8027.360741947251</v>
      </c>
      <c r="J55" s="628">
        <v>7650.6418627662815</v>
      </c>
      <c r="K55" s="628">
        <v>7859.6573341480325</v>
      </c>
      <c r="L55" s="628">
        <v>7839.0879634346948</v>
      </c>
      <c r="M55" s="628">
        <v>6899.3123303366992</v>
      </c>
      <c r="N55" s="628">
        <v>7015.7403616017727</v>
      </c>
      <c r="O55" s="628">
        <v>7401.6491708123385</v>
      </c>
      <c r="P55" s="628">
        <v>5636.3430565708813</v>
      </c>
      <c r="Q55" s="628">
        <v>5330.2015061558232</v>
      </c>
      <c r="R55" s="628">
        <v>5389.5550704050665</v>
      </c>
      <c r="S55" s="628">
        <v>6067.7620980101747</v>
      </c>
      <c r="T55" s="628">
        <v>4269.077735982889</v>
      </c>
      <c r="U55" s="628">
        <v>3324.0792997510184</v>
      </c>
      <c r="V55" s="628">
        <v>3565.746386506506</v>
      </c>
      <c r="W55" s="166"/>
      <c r="X55" s="166"/>
      <c r="Y55" s="166"/>
      <c r="Z55" s="166"/>
      <c r="AA55" s="166"/>
      <c r="AB55" s="166"/>
      <c r="AC55" s="166"/>
      <c r="AD55" s="166"/>
      <c r="AE55" s="166"/>
      <c r="AF55" s="166"/>
      <c r="AG55" s="166"/>
      <c r="AH55" s="166"/>
    </row>
    <row r="56" spans="2:34">
      <c r="B56" s="163" t="s">
        <v>104</v>
      </c>
      <c r="C56" s="625"/>
      <c r="D56" s="625"/>
      <c r="E56" s="625">
        <v>4297.2258334740573</v>
      </c>
      <c r="F56" s="626">
        <v>4097.2229680280197</v>
      </c>
      <c r="G56" s="626">
        <v>4297.7422554704681</v>
      </c>
      <c r="H56" s="626">
        <v>3836.2758136700013</v>
      </c>
      <c r="I56" s="626">
        <v>3721.3416476527518</v>
      </c>
      <c r="J56" s="626">
        <v>3880.100475833719</v>
      </c>
      <c r="K56" s="626">
        <v>3953.2581044519657</v>
      </c>
      <c r="L56" s="626">
        <v>3266.6435992399988</v>
      </c>
      <c r="M56" s="626">
        <v>3352.8429993379941</v>
      </c>
      <c r="N56" s="626">
        <v>3400.4024528499986</v>
      </c>
      <c r="O56" s="626">
        <v>2719.5274666394357</v>
      </c>
      <c r="P56" s="626">
        <v>2680.760288206206</v>
      </c>
      <c r="Q56" s="626">
        <v>2994.1535560441785</v>
      </c>
      <c r="R56" s="626">
        <v>2603.009120415014</v>
      </c>
      <c r="S56" s="626">
        <v>3115.9097109898244</v>
      </c>
      <c r="T56" s="626">
        <v>2752.8709188795674</v>
      </c>
      <c r="U56" s="626">
        <v>2799.5860804794061</v>
      </c>
      <c r="V56" s="626">
        <v>3233.3168439464107</v>
      </c>
      <c r="W56" s="164"/>
      <c r="X56" s="164"/>
      <c r="Y56" s="164"/>
      <c r="Z56" s="164"/>
      <c r="AA56" s="164"/>
      <c r="AB56" s="164"/>
      <c r="AC56" s="164"/>
      <c r="AD56" s="164"/>
      <c r="AE56" s="164"/>
      <c r="AF56" s="164"/>
      <c r="AG56" s="164"/>
      <c r="AH56" s="164"/>
    </row>
    <row r="57" spans="2:34">
      <c r="B57" s="167" t="s">
        <v>774</v>
      </c>
      <c r="C57" s="627"/>
      <c r="D57" s="627"/>
      <c r="E57" s="627">
        <v>14356.022991100257</v>
      </c>
      <c r="F57" s="628">
        <v>14201.821218238372</v>
      </c>
      <c r="G57" s="628">
        <v>13572.890738599999</v>
      </c>
      <c r="H57" s="628">
        <v>13338.105044600001</v>
      </c>
      <c r="I57" s="628">
        <v>11748.702389600003</v>
      </c>
      <c r="J57" s="628">
        <v>11530.742338600001</v>
      </c>
      <c r="K57" s="628">
        <v>11812.915438599997</v>
      </c>
      <c r="L57" s="628">
        <v>11105.731562674693</v>
      </c>
      <c r="M57" s="628">
        <v>10252.155329674693</v>
      </c>
      <c r="N57" s="628">
        <v>10416.14281445177</v>
      </c>
      <c r="O57" s="628">
        <v>10121.176637451774</v>
      </c>
      <c r="P57" s="628">
        <v>8317.1033447770878</v>
      </c>
      <c r="Q57" s="628">
        <v>8324.3550622000021</v>
      </c>
      <c r="R57" s="628">
        <v>7992.5641908200805</v>
      </c>
      <c r="S57" s="628">
        <v>9183.6718089999995</v>
      </c>
      <c r="T57" s="628">
        <v>7021.9486548624564</v>
      </c>
      <c r="U57" s="628">
        <v>6123.6653802304245</v>
      </c>
      <c r="V57" s="628">
        <v>6799.0632304529172</v>
      </c>
      <c r="W57" s="166"/>
      <c r="X57" s="166"/>
      <c r="Y57" s="166"/>
      <c r="Z57" s="166"/>
      <c r="AA57" s="166"/>
      <c r="AB57" s="166"/>
      <c r="AC57" s="166"/>
      <c r="AD57" s="166"/>
      <c r="AE57" s="166"/>
      <c r="AF57" s="166"/>
      <c r="AG57" s="166"/>
      <c r="AH57" s="166"/>
    </row>
    <row r="58" spans="2:34">
      <c r="C58" s="629"/>
      <c r="D58" s="629"/>
      <c r="E58" s="629"/>
      <c r="F58" s="629"/>
      <c r="G58" s="629"/>
      <c r="H58" s="629"/>
      <c r="I58" s="629"/>
      <c r="J58" s="629"/>
      <c r="K58" s="629"/>
      <c r="L58" s="629"/>
      <c r="M58" s="629"/>
      <c r="N58" s="629"/>
      <c r="O58" s="629"/>
      <c r="P58" s="629"/>
      <c r="Q58" s="629"/>
      <c r="R58" s="629"/>
      <c r="S58" s="629"/>
      <c r="T58" s="629"/>
      <c r="U58" s="629"/>
      <c r="V58" s="629"/>
    </row>
    <row r="59" spans="2:34">
      <c r="B59" s="94" t="s">
        <v>680</v>
      </c>
      <c r="C59" s="623" t="str">
        <f t="shared" ref="C59:F59" si="27">C$5</f>
        <v>4Q24</v>
      </c>
      <c r="D59" s="623" t="str">
        <f t="shared" si="27"/>
        <v>3Q24</v>
      </c>
      <c r="E59" s="623" t="str">
        <f t="shared" si="27"/>
        <v>2Q24</v>
      </c>
      <c r="F59" s="624" t="str">
        <f t="shared" si="27"/>
        <v>1Q24</v>
      </c>
      <c r="G59" s="624" t="str">
        <f t="shared" ref="G59:J59" si="28">G$5</f>
        <v>4Q23</v>
      </c>
      <c r="H59" s="624" t="str">
        <f t="shared" si="28"/>
        <v>3Q23</v>
      </c>
      <c r="I59" s="624" t="str">
        <f t="shared" si="28"/>
        <v>2Q23</v>
      </c>
      <c r="J59" s="624" t="str">
        <f t="shared" si="28"/>
        <v>1Q23</v>
      </c>
      <c r="K59" s="624" t="str">
        <f t="shared" ref="K59:V59" si="29">K$5</f>
        <v>4Q22</v>
      </c>
      <c r="L59" s="624" t="str">
        <f t="shared" si="29"/>
        <v>3Q22</v>
      </c>
      <c r="M59" s="624" t="str">
        <f t="shared" si="29"/>
        <v>2Q22</v>
      </c>
      <c r="N59" s="624" t="str">
        <f t="shared" si="29"/>
        <v>1Q22</v>
      </c>
      <c r="O59" s="624" t="str">
        <f t="shared" si="29"/>
        <v>4Q21</v>
      </c>
      <c r="P59" s="624" t="str">
        <f t="shared" si="29"/>
        <v>3Q21</v>
      </c>
      <c r="Q59" s="624" t="str">
        <f t="shared" si="29"/>
        <v>2Q21</v>
      </c>
      <c r="R59" s="624" t="str">
        <f t="shared" si="29"/>
        <v>1Q21</v>
      </c>
      <c r="S59" s="624" t="str">
        <f t="shared" si="29"/>
        <v>4Q20</v>
      </c>
      <c r="T59" s="624" t="str">
        <f t="shared" si="29"/>
        <v>3Q20</v>
      </c>
      <c r="U59" s="624" t="str">
        <f t="shared" si="29"/>
        <v>2Q20</v>
      </c>
      <c r="V59" s="624" t="str">
        <f t="shared" si="29"/>
        <v>1Q20</v>
      </c>
      <c r="W59" s="149"/>
      <c r="X59" s="149"/>
      <c r="Y59" s="149"/>
      <c r="Z59" s="149"/>
      <c r="AA59" s="149"/>
      <c r="AB59" s="149"/>
      <c r="AC59" s="149"/>
      <c r="AD59" s="149"/>
      <c r="AE59" s="149"/>
      <c r="AF59" s="149"/>
      <c r="AG59" s="149"/>
      <c r="AH59" s="149"/>
    </row>
    <row r="60" spans="2:34">
      <c r="B60" s="163" t="s">
        <v>92</v>
      </c>
      <c r="C60" s="625"/>
      <c r="D60" s="625"/>
      <c r="E60" s="625">
        <v>0</v>
      </c>
      <c r="F60" s="626">
        <v>0</v>
      </c>
      <c r="G60" s="626">
        <v>16.3296786267796</v>
      </c>
      <c r="H60" s="626">
        <v>1.3809048095859533</v>
      </c>
      <c r="I60" s="626">
        <v>1.44442829347991</v>
      </c>
      <c r="J60" s="626">
        <v>1.42568421</v>
      </c>
      <c r="K60" s="626">
        <v>0</v>
      </c>
      <c r="L60" s="626">
        <v>0</v>
      </c>
      <c r="M60" s="626">
        <v>8.9651899999999993E-2</v>
      </c>
      <c r="N60" s="626">
        <v>1.0523973400000002</v>
      </c>
      <c r="O60" s="626">
        <v>0.29589093999999999</v>
      </c>
      <c r="P60" s="626">
        <v>0.29589093999999999</v>
      </c>
      <c r="Q60" s="626">
        <v>0.31589094000000001</v>
      </c>
      <c r="R60" s="626">
        <v>0.74019780000000002</v>
      </c>
      <c r="S60" s="626">
        <v>0.16573225</v>
      </c>
      <c r="T60" s="626">
        <v>0.64571348000000006</v>
      </c>
      <c r="U60" s="626">
        <v>1.2794037099999997</v>
      </c>
      <c r="V60" s="626">
        <v>0.73093267000000006</v>
      </c>
      <c r="W60" s="164"/>
      <c r="X60" s="164"/>
      <c r="Y60" s="164"/>
      <c r="Z60" s="164"/>
      <c r="AA60" s="164"/>
      <c r="AB60" s="164"/>
      <c r="AC60" s="164"/>
      <c r="AD60" s="164"/>
      <c r="AE60" s="164"/>
      <c r="AF60" s="164"/>
      <c r="AG60" s="164"/>
      <c r="AH60" s="164"/>
    </row>
    <row r="61" spans="2:34">
      <c r="B61" s="163" t="s">
        <v>93</v>
      </c>
      <c r="C61" s="625"/>
      <c r="D61" s="625"/>
      <c r="E61" s="625">
        <v>80.512666206807637</v>
      </c>
      <c r="F61" s="626">
        <v>87.630080672349081</v>
      </c>
      <c r="G61" s="626">
        <v>53.246239569783526</v>
      </c>
      <c r="H61" s="626">
        <v>76.477210182493664</v>
      </c>
      <c r="I61" s="626">
        <v>62.938251623472631</v>
      </c>
      <c r="J61" s="626">
        <v>64.427860999999993</v>
      </c>
      <c r="K61" s="626">
        <v>46.775411440000013</v>
      </c>
      <c r="L61" s="626">
        <v>55.458137660000006</v>
      </c>
      <c r="M61" s="626">
        <v>37.613060769999997</v>
      </c>
      <c r="N61" s="626">
        <v>36.180311620000005</v>
      </c>
      <c r="O61" s="626">
        <v>48.21137761</v>
      </c>
      <c r="P61" s="626">
        <v>66.390057939999991</v>
      </c>
      <c r="Q61" s="626">
        <v>71.414986560000003</v>
      </c>
      <c r="R61" s="626">
        <v>53.154605489999994</v>
      </c>
      <c r="S61" s="626">
        <v>24.064894019999997</v>
      </c>
      <c r="T61" s="626">
        <v>15.501510719999999</v>
      </c>
      <c r="U61" s="626">
        <v>18.194602060000001</v>
      </c>
      <c r="V61" s="626">
        <v>18.39418199</v>
      </c>
      <c r="W61" s="164"/>
      <c r="X61" s="164"/>
      <c r="Y61" s="164"/>
      <c r="Z61" s="164"/>
      <c r="AA61" s="164"/>
      <c r="AB61" s="164"/>
      <c r="AC61" s="164"/>
      <c r="AD61" s="164"/>
      <c r="AE61" s="164"/>
      <c r="AF61" s="164"/>
      <c r="AG61" s="164"/>
      <c r="AH61" s="164"/>
    </row>
    <row r="62" spans="2:34">
      <c r="B62" s="163" t="s">
        <v>94</v>
      </c>
      <c r="C62" s="625"/>
      <c r="D62" s="625"/>
      <c r="E62" s="625">
        <v>4.642638321574915</v>
      </c>
      <c r="F62" s="626">
        <v>4.8909987058773714</v>
      </c>
      <c r="G62" s="626">
        <v>4.6368867807089886</v>
      </c>
      <c r="H62" s="626">
        <v>3.9284926000000002</v>
      </c>
      <c r="I62" s="626">
        <v>3.22639955</v>
      </c>
      <c r="J62" s="626">
        <v>2.2583905899999999</v>
      </c>
      <c r="K62" s="626">
        <v>2.0460255699999998</v>
      </c>
      <c r="L62" s="626">
        <v>2.04665309</v>
      </c>
      <c r="M62" s="626">
        <v>2.0537597000000001</v>
      </c>
      <c r="N62" s="626">
        <v>2.0770574399999999</v>
      </c>
      <c r="O62" s="626">
        <v>2.0974675199999999</v>
      </c>
      <c r="P62" s="626">
        <v>6.0010480300000006</v>
      </c>
      <c r="Q62" s="626">
        <v>18.20617914</v>
      </c>
      <c r="R62" s="626">
        <v>20.380998630000001</v>
      </c>
      <c r="S62" s="626">
        <v>18.188085230000002</v>
      </c>
      <c r="T62" s="626">
        <v>15.8894562</v>
      </c>
      <c r="U62" s="626">
        <v>16.567396810000002</v>
      </c>
      <c r="V62" s="626">
        <v>4.4675979999999997</v>
      </c>
      <c r="W62" s="164"/>
      <c r="X62" s="164"/>
      <c r="Y62" s="164"/>
      <c r="Z62" s="164"/>
      <c r="AA62" s="164"/>
      <c r="AB62" s="164"/>
      <c r="AC62" s="164"/>
      <c r="AD62" s="164"/>
      <c r="AE62" s="164"/>
      <c r="AF62" s="164"/>
      <c r="AG62" s="164"/>
      <c r="AH62" s="164"/>
    </row>
    <row r="63" spans="2:34">
      <c r="B63" s="163" t="s">
        <v>95</v>
      </c>
      <c r="C63" s="625"/>
      <c r="D63" s="625"/>
      <c r="E63" s="625">
        <v>72.088830910998439</v>
      </c>
      <c r="F63" s="626">
        <v>49.468159022120169</v>
      </c>
      <c r="G63" s="626">
        <v>48.737801707624001</v>
      </c>
      <c r="H63" s="626">
        <v>21.725264087020449</v>
      </c>
      <c r="I63" s="626">
        <v>11.708649470000001</v>
      </c>
      <c r="J63" s="626">
        <v>4.1962618599999999</v>
      </c>
      <c r="K63" s="626">
        <v>0</v>
      </c>
      <c r="L63" s="626">
        <v>1.6864142800000002</v>
      </c>
      <c r="M63" s="626">
        <v>2.1390764</v>
      </c>
      <c r="N63" s="626">
        <v>2.41019439</v>
      </c>
      <c r="O63" s="626">
        <v>21.931194290000001</v>
      </c>
      <c r="P63" s="626">
        <v>23.053046459999997</v>
      </c>
      <c r="Q63" s="626">
        <v>21.116439130000003</v>
      </c>
      <c r="R63" s="626">
        <v>31.962641020000003</v>
      </c>
      <c r="S63" s="626">
        <v>4.0264608199999996</v>
      </c>
      <c r="T63" s="626">
        <v>259.94386136000003</v>
      </c>
      <c r="U63" s="626">
        <v>2.2565002199999999</v>
      </c>
      <c r="V63" s="626">
        <v>2.2922250000000002</v>
      </c>
      <c r="W63" s="164"/>
      <c r="X63" s="164"/>
      <c r="Y63" s="164"/>
      <c r="Z63" s="164"/>
      <c r="AA63" s="164"/>
      <c r="AB63" s="164"/>
      <c r="AC63" s="164"/>
      <c r="AD63" s="164"/>
      <c r="AE63" s="164"/>
      <c r="AF63" s="164"/>
      <c r="AG63" s="164"/>
      <c r="AH63" s="164"/>
    </row>
    <row r="64" spans="2:34">
      <c r="B64" s="163" t="s">
        <v>96</v>
      </c>
      <c r="C64" s="625"/>
      <c r="D64" s="625"/>
      <c r="E64" s="625">
        <v>540.6818733487836</v>
      </c>
      <c r="F64" s="626">
        <v>436.62698874943862</v>
      </c>
      <c r="G64" s="626">
        <v>405.06607659760908</v>
      </c>
      <c r="H64" s="626">
        <v>500.99219905761419</v>
      </c>
      <c r="I64" s="626">
        <v>143.81694122177211</v>
      </c>
      <c r="J64" s="626">
        <v>101.39882426999998</v>
      </c>
      <c r="K64" s="626">
        <v>97.77680239999998</v>
      </c>
      <c r="L64" s="626">
        <v>98.671626759999953</v>
      </c>
      <c r="M64" s="626">
        <v>121.94016055999998</v>
      </c>
      <c r="N64" s="626">
        <v>86.662704479999988</v>
      </c>
      <c r="O64" s="626">
        <v>79.607807430000008</v>
      </c>
      <c r="P64" s="626">
        <v>75.666311770000007</v>
      </c>
      <c r="Q64" s="626">
        <v>82.46498960000001</v>
      </c>
      <c r="R64" s="626">
        <v>95.83813395</v>
      </c>
      <c r="S64" s="626">
        <v>76.298046379999988</v>
      </c>
      <c r="T64" s="626">
        <v>71.470616069999991</v>
      </c>
      <c r="U64" s="626">
        <v>76.155283499999996</v>
      </c>
      <c r="V64" s="626">
        <v>83.886110459999998</v>
      </c>
      <c r="W64" s="164"/>
      <c r="X64" s="164"/>
      <c r="Y64" s="164"/>
      <c r="Z64" s="164"/>
      <c r="AA64" s="164"/>
      <c r="AB64" s="164"/>
      <c r="AC64" s="164"/>
      <c r="AD64" s="164"/>
      <c r="AE64" s="164"/>
      <c r="AF64" s="164"/>
      <c r="AG64" s="164"/>
      <c r="AH64" s="164"/>
    </row>
    <row r="65" spans="2:34">
      <c r="B65" s="163" t="s">
        <v>97</v>
      </c>
      <c r="C65" s="625"/>
      <c r="D65" s="625"/>
      <c r="E65" s="625">
        <v>5.2253126118916304</v>
      </c>
      <c r="F65" s="626">
        <v>5.6244618006548297</v>
      </c>
      <c r="G65" s="626">
        <v>334.719659097472</v>
      </c>
      <c r="H65" s="626">
        <v>0</v>
      </c>
      <c r="I65" s="626">
        <v>0</v>
      </c>
      <c r="J65" s="626">
        <v>0</v>
      </c>
      <c r="K65" s="626">
        <v>0</v>
      </c>
      <c r="L65" s="626">
        <v>0</v>
      </c>
      <c r="M65" s="626">
        <v>0</v>
      </c>
      <c r="N65" s="626">
        <v>0</v>
      </c>
      <c r="O65" s="626">
        <v>3.0335713200000005</v>
      </c>
      <c r="P65" s="626">
        <v>2.34667073</v>
      </c>
      <c r="Q65" s="626">
        <v>2.34667073</v>
      </c>
      <c r="R65" s="626">
        <v>2.34667073</v>
      </c>
      <c r="S65" s="626">
        <v>2.3175091299999999</v>
      </c>
      <c r="T65" s="626">
        <v>2.332681</v>
      </c>
      <c r="U65" s="626">
        <v>2.2876834599999998</v>
      </c>
      <c r="V65" s="626">
        <v>2.29176</v>
      </c>
      <c r="W65" s="164"/>
      <c r="X65" s="164"/>
      <c r="Y65" s="164"/>
      <c r="Z65" s="164"/>
      <c r="AA65" s="164"/>
      <c r="AB65" s="164"/>
      <c r="AC65" s="164"/>
      <c r="AD65" s="164"/>
      <c r="AE65" s="164"/>
      <c r="AF65" s="164"/>
      <c r="AG65" s="164"/>
      <c r="AH65" s="164"/>
    </row>
    <row r="66" spans="2:34">
      <c r="B66" s="163" t="s">
        <v>98</v>
      </c>
      <c r="C66" s="625"/>
      <c r="D66" s="625"/>
      <c r="E66" s="625">
        <v>383.75647133026195</v>
      </c>
      <c r="F66" s="626">
        <v>430.10988493054793</v>
      </c>
      <c r="G66" s="626">
        <v>102.1791791531311</v>
      </c>
      <c r="H66" s="626">
        <v>316.34511168496266</v>
      </c>
      <c r="I66" s="626">
        <v>492.53933094770002</v>
      </c>
      <c r="J66" s="626">
        <v>17.802263989999997</v>
      </c>
      <c r="K66" s="626">
        <v>18.121427839999996</v>
      </c>
      <c r="L66" s="626">
        <v>17.108648479999996</v>
      </c>
      <c r="M66" s="626">
        <v>11.743136159999999</v>
      </c>
      <c r="N66" s="626">
        <v>12.760733430000002</v>
      </c>
      <c r="O66" s="626">
        <v>22.30428951</v>
      </c>
      <c r="P66" s="626">
        <v>26.880746509999998</v>
      </c>
      <c r="Q66" s="626">
        <v>30.888180869999999</v>
      </c>
      <c r="R66" s="626">
        <v>15.458457929999998</v>
      </c>
      <c r="S66" s="626">
        <v>18.270663880000001</v>
      </c>
      <c r="T66" s="626">
        <v>14.943171460000002</v>
      </c>
      <c r="U66" s="626">
        <v>17.74623497</v>
      </c>
      <c r="V66" s="626">
        <v>16.5349</v>
      </c>
      <c r="W66" s="164"/>
      <c r="X66" s="164"/>
      <c r="Y66" s="164"/>
      <c r="Z66" s="164"/>
      <c r="AA66" s="164"/>
      <c r="AB66" s="164"/>
      <c r="AC66" s="164"/>
      <c r="AD66" s="164"/>
      <c r="AE66" s="164"/>
      <c r="AF66" s="164"/>
      <c r="AG66" s="164"/>
      <c r="AH66" s="164"/>
    </row>
    <row r="67" spans="2:34">
      <c r="B67" s="163" t="s">
        <v>99</v>
      </c>
      <c r="C67" s="625"/>
      <c r="D67" s="625"/>
      <c r="E67" s="625">
        <v>9.7940874697552562</v>
      </c>
      <c r="F67" s="626">
        <v>9.8261564093365603</v>
      </c>
      <c r="G67" s="626">
        <v>21.838237191018401</v>
      </c>
      <c r="H67" s="626">
        <v>11.998537515973837</v>
      </c>
      <c r="I67" s="626">
        <v>12.249470452807341</v>
      </c>
      <c r="J67" s="626">
        <v>13.603219889999998</v>
      </c>
      <c r="K67" s="626">
        <v>14.943073709999998</v>
      </c>
      <c r="L67" s="626">
        <v>14.983545219999998</v>
      </c>
      <c r="M67" s="626">
        <v>11.810162399999999</v>
      </c>
      <c r="N67" s="626">
        <v>11.891246169999999</v>
      </c>
      <c r="O67" s="626">
        <v>12.581894719999999</v>
      </c>
      <c r="P67" s="626">
        <v>11.009434559999999</v>
      </c>
      <c r="Q67" s="626">
        <v>11.1950699</v>
      </c>
      <c r="R67" s="626">
        <v>15.114469370000002</v>
      </c>
      <c r="S67" s="626">
        <v>13.282382960000001</v>
      </c>
      <c r="T67" s="626">
        <v>3.9769629599999998</v>
      </c>
      <c r="U67" s="626">
        <v>2.6107122600000001</v>
      </c>
      <c r="V67" s="626">
        <v>2.6661077899999999</v>
      </c>
      <c r="W67" s="164"/>
      <c r="X67" s="164"/>
      <c r="Y67" s="164"/>
      <c r="Z67" s="164"/>
      <c r="AA67" s="164"/>
      <c r="AB67" s="164"/>
      <c r="AC67" s="164"/>
      <c r="AD67" s="164"/>
      <c r="AE67" s="164"/>
      <c r="AF67" s="164"/>
      <c r="AG67" s="164"/>
      <c r="AH67" s="164"/>
    </row>
    <row r="68" spans="2:34">
      <c r="B68" s="163" t="s">
        <v>100</v>
      </c>
      <c r="C68" s="625"/>
      <c r="D68" s="625"/>
      <c r="E68" s="625">
        <v>242.06159552367964</v>
      </c>
      <c r="F68" s="626">
        <v>192.28465924832125</v>
      </c>
      <c r="G68" s="626">
        <v>411.91977682903337</v>
      </c>
      <c r="H68" s="626">
        <v>285.0713679292644</v>
      </c>
      <c r="I68" s="626">
        <v>193.26969579899566</v>
      </c>
      <c r="J68" s="626">
        <v>219.13017720208495</v>
      </c>
      <c r="K68" s="626">
        <v>204.20226352208482</v>
      </c>
      <c r="L68" s="626">
        <v>73.638938902084845</v>
      </c>
      <c r="M68" s="626">
        <v>128.85550636208447</v>
      </c>
      <c r="N68" s="626">
        <v>131.66729504803124</v>
      </c>
      <c r="O68" s="626">
        <v>146.77266818803136</v>
      </c>
      <c r="P68" s="626">
        <v>147.35077524594647</v>
      </c>
      <c r="Q68" s="626">
        <v>110.0454516521082</v>
      </c>
      <c r="R68" s="626">
        <v>95.253884666863698</v>
      </c>
      <c r="S68" s="626">
        <v>-4.4131623000000602</v>
      </c>
      <c r="T68" s="626">
        <v>-14.759851230000166</v>
      </c>
      <c r="U68" s="626">
        <v>295.74459288644454</v>
      </c>
      <c r="V68" s="626">
        <v>45.275885335392537</v>
      </c>
      <c r="W68" s="164"/>
      <c r="X68" s="164"/>
      <c r="Y68" s="164"/>
      <c r="Z68" s="164"/>
      <c r="AA68" s="164"/>
      <c r="AB68" s="164"/>
      <c r="AC68" s="164"/>
      <c r="AD68" s="164"/>
      <c r="AE68" s="164"/>
      <c r="AF68" s="164"/>
      <c r="AG68" s="164"/>
      <c r="AH68" s="164"/>
    </row>
    <row r="69" spans="2:34">
      <c r="B69" s="163" t="s">
        <v>101</v>
      </c>
      <c r="C69" s="625"/>
      <c r="D69" s="625"/>
      <c r="E69" s="625">
        <v>480.88153861664978</v>
      </c>
      <c r="F69" s="626">
        <v>406.89933765623596</v>
      </c>
      <c r="G69" s="626">
        <v>251.90200096325628</v>
      </c>
      <c r="H69" s="626">
        <v>456.58943489720662</v>
      </c>
      <c r="I69" s="626">
        <v>208.73243794364043</v>
      </c>
      <c r="J69" s="626">
        <v>44.404383409999994</v>
      </c>
      <c r="K69" s="626">
        <v>41.587915369999997</v>
      </c>
      <c r="L69" s="626">
        <v>44.728822779999994</v>
      </c>
      <c r="M69" s="626">
        <v>51.234751730000013</v>
      </c>
      <c r="N69" s="626">
        <v>34.02340951</v>
      </c>
      <c r="O69" s="626">
        <v>34.869457170000004</v>
      </c>
      <c r="P69" s="626">
        <v>35.061602969999996</v>
      </c>
      <c r="Q69" s="626">
        <v>43.331587540000008</v>
      </c>
      <c r="R69" s="626">
        <v>45.549802869999994</v>
      </c>
      <c r="S69" s="626">
        <v>37.035868970000003</v>
      </c>
      <c r="T69" s="626">
        <v>46.508940450000004</v>
      </c>
      <c r="U69" s="626">
        <v>45.935945050000001</v>
      </c>
      <c r="V69" s="626">
        <v>30.827843120000004</v>
      </c>
      <c r="W69" s="164"/>
      <c r="X69" s="164"/>
      <c r="Y69" s="164"/>
      <c r="Z69" s="164"/>
      <c r="AA69" s="164"/>
      <c r="AB69" s="164"/>
      <c r="AC69" s="164"/>
      <c r="AD69" s="164"/>
      <c r="AE69" s="164"/>
      <c r="AF69" s="164"/>
      <c r="AG69" s="164"/>
      <c r="AH69" s="164"/>
    </row>
    <row r="70" spans="2:34">
      <c r="B70" s="163" t="s">
        <v>102</v>
      </c>
      <c r="C70" s="625"/>
      <c r="D70" s="625"/>
      <c r="E70" s="625">
        <v>39.571963947728847</v>
      </c>
      <c r="F70" s="626">
        <v>47.170079514056148</v>
      </c>
      <c r="G70" s="626">
        <v>3.4400673282788277</v>
      </c>
      <c r="H70" s="626">
        <v>62.603927827962437</v>
      </c>
      <c r="I70" s="626">
        <v>59.125091841245052</v>
      </c>
      <c r="J70" s="626">
        <v>65.97603264</v>
      </c>
      <c r="K70" s="626">
        <v>63.853857389999995</v>
      </c>
      <c r="L70" s="626">
        <v>59.448723390000005</v>
      </c>
      <c r="M70" s="626">
        <v>59.981476749999977</v>
      </c>
      <c r="N70" s="626">
        <v>59.312484980000008</v>
      </c>
      <c r="O70" s="626">
        <v>67.715520089999998</v>
      </c>
      <c r="P70" s="626">
        <v>71.277256739999999</v>
      </c>
      <c r="Q70" s="626">
        <v>76.348924850000017</v>
      </c>
      <c r="R70" s="626">
        <v>67.059859689999968</v>
      </c>
      <c r="S70" s="626">
        <v>43.404349140000001</v>
      </c>
      <c r="T70" s="626">
        <v>52.554189089999994</v>
      </c>
      <c r="U70" s="626">
        <v>60.270772789999981</v>
      </c>
      <c r="V70" s="626">
        <v>51.038611659999994</v>
      </c>
      <c r="W70" s="164"/>
      <c r="X70" s="164"/>
      <c r="Y70" s="164"/>
      <c r="Z70" s="164"/>
      <c r="AA70" s="164"/>
      <c r="AB70" s="164"/>
      <c r="AC70" s="164"/>
      <c r="AD70" s="164"/>
      <c r="AE70" s="164"/>
      <c r="AF70" s="164"/>
      <c r="AG70" s="164"/>
      <c r="AH70" s="164"/>
    </row>
    <row r="71" spans="2:34">
      <c r="B71" s="163" t="s">
        <v>0</v>
      </c>
      <c r="C71" s="625"/>
      <c r="D71" s="625"/>
      <c r="E71" s="625">
        <v>0</v>
      </c>
      <c r="F71" s="626">
        <v>0</v>
      </c>
      <c r="G71" s="626">
        <v>0</v>
      </c>
      <c r="H71" s="626">
        <v>0</v>
      </c>
      <c r="I71" s="626">
        <v>0</v>
      </c>
      <c r="J71" s="626">
        <v>0</v>
      </c>
      <c r="K71" s="626">
        <v>0</v>
      </c>
      <c r="L71" s="626">
        <v>0</v>
      </c>
      <c r="M71" s="626">
        <v>0</v>
      </c>
      <c r="N71" s="626">
        <v>0</v>
      </c>
      <c r="O71" s="626">
        <v>0</v>
      </c>
      <c r="P71" s="626">
        <v>0</v>
      </c>
      <c r="Q71" s="626">
        <v>0</v>
      </c>
      <c r="R71" s="626">
        <v>0</v>
      </c>
      <c r="S71" s="626">
        <v>0</v>
      </c>
      <c r="T71" s="626">
        <v>0</v>
      </c>
      <c r="U71" s="626">
        <v>0</v>
      </c>
      <c r="V71" s="626">
        <v>0</v>
      </c>
      <c r="W71" s="164"/>
      <c r="X71" s="164"/>
      <c r="Y71" s="164"/>
      <c r="Z71" s="164"/>
      <c r="AA71" s="164"/>
      <c r="AB71" s="164"/>
      <c r="AC71" s="164"/>
      <c r="AD71" s="164"/>
      <c r="AE71" s="164"/>
      <c r="AF71" s="164"/>
      <c r="AG71" s="164"/>
      <c r="AH71" s="164"/>
    </row>
    <row r="72" spans="2:34">
      <c r="B72" s="167" t="s">
        <v>775</v>
      </c>
      <c r="C72" s="627"/>
      <c r="D72" s="627"/>
      <c r="E72" s="627">
        <v>1859.2169782881317</v>
      </c>
      <c r="F72" s="628">
        <v>1670.5308067089379</v>
      </c>
      <c r="G72" s="628">
        <v>1654.0156038446953</v>
      </c>
      <c r="H72" s="628">
        <v>1737.1124505920841</v>
      </c>
      <c r="I72" s="628">
        <v>1189.050697143113</v>
      </c>
      <c r="J72" s="628">
        <v>534.62309906208486</v>
      </c>
      <c r="K72" s="628">
        <v>489.30677724208482</v>
      </c>
      <c r="L72" s="628">
        <v>367.77151056208476</v>
      </c>
      <c r="M72" s="628">
        <v>427.46074273208444</v>
      </c>
      <c r="N72" s="628">
        <v>378.03783440803124</v>
      </c>
      <c r="O72" s="628">
        <v>439.42113878803133</v>
      </c>
      <c r="P72" s="628">
        <v>465.33284189594644</v>
      </c>
      <c r="Q72" s="628">
        <v>467.6743709121082</v>
      </c>
      <c r="R72" s="628">
        <v>442.85972214686365</v>
      </c>
      <c r="S72" s="628">
        <v>232.64083047999992</v>
      </c>
      <c r="T72" s="628">
        <v>469.00725155999987</v>
      </c>
      <c r="U72" s="628">
        <v>539.04912771644456</v>
      </c>
      <c r="V72" s="628">
        <v>258.40615602539253</v>
      </c>
      <c r="W72" s="166"/>
      <c r="X72" s="166"/>
      <c r="Y72" s="166"/>
      <c r="Z72" s="166"/>
      <c r="AA72" s="166"/>
      <c r="AB72" s="166"/>
      <c r="AC72" s="166"/>
      <c r="AD72" s="166"/>
      <c r="AE72" s="166"/>
      <c r="AF72" s="166"/>
      <c r="AG72" s="166"/>
      <c r="AH72" s="166"/>
    </row>
    <row r="73" spans="2:34">
      <c r="B73" s="163" t="s">
        <v>104</v>
      </c>
      <c r="C73" s="625"/>
      <c r="D73" s="625"/>
      <c r="E73" s="625">
        <v>314.65072560577607</v>
      </c>
      <c r="F73" s="626">
        <v>282.003937085193</v>
      </c>
      <c r="G73" s="626">
        <v>283.13233952738949</v>
      </c>
      <c r="H73" s="626">
        <v>295.31227924000007</v>
      </c>
      <c r="I73" s="626">
        <v>280.97884222897193</v>
      </c>
      <c r="J73" s="626">
        <v>277.15104430999997</v>
      </c>
      <c r="K73" s="626">
        <v>237.39926612999994</v>
      </c>
      <c r="L73" s="626">
        <v>220.19818781000004</v>
      </c>
      <c r="M73" s="626">
        <v>195.71732864000006</v>
      </c>
      <c r="N73" s="626">
        <v>208.69184983999989</v>
      </c>
      <c r="O73" s="626">
        <v>217.48641945999981</v>
      </c>
      <c r="P73" s="626">
        <v>233.57147098000002</v>
      </c>
      <c r="Q73" s="626">
        <v>268.31436460999993</v>
      </c>
      <c r="R73" s="626">
        <v>273.80645890999989</v>
      </c>
      <c r="S73" s="626">
        <v>251.51588098000011</v>
      </c>
      <c r="T73" s="626">
        <v>281.99274844000007</v>
      </c>
      <c r="U73" s="626">
        <v>280.5286906</v>
      </c>
      <c r="V73" s="626">
        <v>253.92899497999997</v>
      </c>
      <c r="W73" s="164"/>
      <c r="X73" s="164"/>
      <c r="Y73" s="164"/>
      <c r="Z73" s="164"/>
      <c r="AA73" s="164"/>
      <c r="AB73" s="164"/>
      <c r="AC73" s="164"/>
      <c r="AD73" s="164"/>
      <c r="AE73" s="164"/>
      <c r="AF73" s="164"/>
      <c r="AG73" s="164"/>
      <c r="AH73" s="164"/>
    </row>
    <row r="74" spans="2:34">
      <c r="B74" s="167" t="s">
        <v>776</v>
      </c>
      <c r="C74" s="627"/>
      <c r="D74" s="627"/>
      <c r="E74" s="627">
        <v>2173.8677038939077</v>
      </c>
      <c r="F74" s="628">
        <v>1952.5347437941309</v>
      </c>
      <c r="G74" s="628">
        <v>1937.1479433720847</v>
      </c>
      <c r="H74" s="628">
        <v>2032.4247298320843</v>
      </c>
      <c r="I74" s="628">
        <v>1470.0295393720849</v>
      </c>
      <c r="J74" s="628">
        <v>811.77414337208484</v>
      </c>
      <c r="K74" s="628">
        <v>726.70604337208476</v>
      </c>
      <c r="L74" s="628">
        <v>587.96969837208485</v>
      </c>
      <c r="M74" s="628">
        <v>623.17807137208456</v>
      </c>
      <c r="N74" s="628">
        <v>586.72968424803116</v>
      </c>
      <c r="O74" s="628">
        <v>656.90755824803114</v>
      </c>
      <c r="P74" s="628">
        <v>698.90431287594652</v>
      </c>
      <c r="Q74" s="628">
        <v>735.98873552210807</v>
      </c>
      <c r="R74" s="628">
        <v>716.66618105686348</v>
      </c>
      <c r="S74" s="628">
        <v>484.15671146</v>
      </c>
      <c r="T74" s="628">
        <v>751</v>
      </c>
      <c r="U74" s="628">
        <v>819.57781831644456</v>
      </c>
      <c r="V74" s="628">
        <v>512.3351510053925</v>
      </c>
      <c r="W74" s="166"/>
      <c r="X74" s="166"/>
      <c r="Y74" s="166"/>
      <c r="Z74" s="166"/>
      <c r="AA74" s="166"/>
      <c r="AB74" s="166"/>
      <c r="AC74" s="166"/>
      <c r="AD74" s="166"/>
      <c r="AE74" s="166"/>
      <c r="AF74" s="166"/>
      <c r="AG74" s="166"/>
      <c r="AH74" s="166"/>
    </row>
    <row r="75" spans="2:34">
      <c r="C75" s="629"/>
      <c r="D75" s="629"/>
      <c r="E75" s="629"/>
      <c r="F75" s="629"/>
      <c r="G75" s="629"/>
      <c r="H75" s="629"/>
      <c r="I75" s="629"/>
      <c r="J75" s="629"/>
      <c r="K75" s="629"/>
      <c r="L75" s="629"/>
      <c r="M75" s="629"/>
      <c r="N75" s="629"/>
      <c r="O75" s="629"/>
      <c r="P75" s="629"/>
      <c r="Q75" s="629"/>
      <c r="R75" s="629"/>
      <c r="S75" s="629"/>
      <c r="T75" s="629"/>
      <c r="U75" s="629"/>
      <c r="V75" s="629"/>
    </row>
    <row r="76" spans="2:34">
      <c r="B76" s="94" t="s">
        <v>645</v>
      </c>
      <c r="C76" s="623" t="str">
        <f t="shared" ref="C76:F76" si="30">C$5</f>
        <v>4Q24</v>
      </c>
      <c r="D76" s="623" t="str">
        <f t="shared" si="30"/>
        <v>3Q24</v>
      </c>
      <c r="E76" s="623" t="str">
        <f t="shared" si="30"/>
        <v>2Q24</v>
      </c>
      <c r="F76" s="624" t="str">
        <f t="shared" si="30"/>
        <v>1Q24</v>
      </c>
      <c r="G76" s="624" t="str">
        <f t="shared" ref="G76:J76" si="31">G$5</f>
        <v>4Q23</v>
      </c>
      <c r="H76" s="624" t="str">
        <f t="shared" si="31"/>
        <v>3Q23</v>
      </c>
      <c r="I76" s="624" t="str">
        <f t="shared" si="31"/>
        <v>2Q23</v>
      </c>
      <c r="J76" s="624" t="str">
        <f t="shared" si="31"/>
        <v>1Q23</v>
      </c>
      <c r="K76" s="624" t="str">
        <f t="shared" ref="K76:V76" si="32">K$5</f>
        <v>4Q22</v>
      </c>
      <c r="L76" s="624" t="str">
        <f t="shared" si="32"/>
        <v>3Q22</v>
      </c>
      <c r="M76" s="624" t="str">
        <f t="shared" si="32"/>
        <v>2Q22</v>
      </c>
      <c r="N76" s="624" t="str">
        <f t="shared" si="32"/>
        <v>1Q22</v>
      </c>
      <c r="O76" s="624" t="str">
        <f t="shared" si="32"/>
        <v>4Q21</v>
      </c>
      <c r="P76" s="624" t="str">
        <f t="shared" si="32"/>
        <v>3Q21</v>
      </c>
      <c r="Q76" s="624" t="str">
        <f t="shared" si="32"/>
        <v>2Q21</v>
      </c>
      <c r="R76" s="624" t="str">
        <f t="shared" si="32"/>
        <v>1Q21</v>
      </c>
      <c r="S76" s="624" t="str">
        <f t="shared" si="32"/>
        <v>4Q20</v>
      </c>
      <c r="T76" s="624" t="str">
        <f t="shared" si="32"/>
        <v>3Q20</v>
      </c>
      <c r="U76" s="624" t="str">
        <f t="shared" si="32"/>
        <v>2Q20</v>
      </c>
      <c r="V76" s="624" t="str">
        <f t="shared" si="32"/>
        <v>1Q20</v>
      </c>
      <c r="W76" s="149"/>
      <c r="X76" s="149"/>
      <c r="Y76" s="149"/>
      <c r="Z76" s="149"/>
      <c r="AA76" s="149"/>
      <c r="AB76" s="149"/>
      <c r="AC76" s="149"/>
      <c r="AD76" s="149"/>
      <c r="AE76" s="149"/>
      <c r="AF76" s="149"/>
      <c r="AG76" s="149"/>
      <c r="AH76" s="149"/>
    </row>
    <row r="77" spans="2:34">
      <c r="B77" s="163" t="s">
        <v>92</v>
      </c>
      <c r="C77" s="625"/>
      <c r="D77" s="625"/>
      <c r="E77" s="625">
        <v>0</v>
      </c>
      <c r="F77" s="626">
        <v>0</v>
      </c>
      <c r="G77" s="626">
        <v>0</v>
      </c>
      <c r="H77" s="626">
        <v>0</v>
      </c>
      <c r="I77" s="626">
        <v>0</v>
      </c>
      <c r="J77" s="626">
        <v>0</v>
      </c>
      <c r="K77" s="626">
        <v>0</v>
      </c>
      <c r="L77" s="626">
        <v>0</v>
      </c>
      <c r="M77" s="626">
        <v>0</v>
      </c>
      <c r="N77" s="626">
        <v>0</v>
      </c>
      <c r="O77" s="626">
        <v>0</v>
      </c>
      <c r="P77" s="626">
        <v>0</v>
      </c>
      <c r="Q77" s="626">
        <v>0</v>
      </c>
      <c r="R77" s="626">
        <v>0</v>
      </c>
      <c r="S77" s="626">
        <v>0</v>
      </c>
      <c r="T77" s="626">
        <v>0</v>
      </c>
      <c r="U77" s="626">
        <v>0</v>
      </c>
      <c r="V77" s="626">
        <v>0</v>
      </c>
      <c r="W77" s="164"/>
      <c r="X77" s="164"/>
      <c r="Y77" s="164"/>
      <c r="Z77" s="164"/>
      <c r="AA77" s="164"/>
      <c r="AB77" s="164"/>
      <c r="AC77" s="164"/>
      <c r="AD77" s="164"/>
      <c r="AE77" s="164"/>
      <c r="AF77" s="164"/>
      <c r="AG77" s="164"/>
      <c r="AH77" s="164"/>
    </row>
    <row r="78" spans="2:34">
      <c r="B78" s="163" t="s">
        <v>93</v>
      </c>
      <c r="C78" s="625"/>
      <c r="D78" s="625"/>
      <c r="E78" s="625">
        <v>496.10196514999996</v>
      </c>
      <c r="F78" s="626">
        <v>508.78210720999999</v>
      </c>
      <c r="G78" s="626">
        <v>508.40163543</v>
      </c>
      <c r="H78" s="626">
        <v>514.85466065000003</v>
      </c>
      <c r="I78" s="626">
        <v>513.06809585999997</v>
      </c>
      <c r="J78" s="626">
        <v>515.98815571</v>
      </c>
      <c r="K78" s="626">
        <v>518.49732115000006</v>
      </c>
      <c r="L78" s="626">
        <v>503.41996862000002</v>
      </c>
      <c r="M78" s="626">
        <v>480.28819257999999</v>
      </c>
      <c r="N78" s="626">
        <v>451.59202129982401</v>
      </c>
      <c r="O78" s="626">
        <v>365.18802917315543</v>
      </c>
      <c r="P78" s="626">
        <v>362.32858582412092</v>
      </c>
      <c r="Q78" s="626">
        <v>338.13340605412094</v>
      </c>
      <c r="R78" s="626">
        <v>336.72634550627259</v>
      </c>
      <c r="S78" s="626">
        <v>329.59293881331359</v>
      </c>
      <c r="T78" s="626">
        <v>317.47816429462409</v>
      </c>
      <c r="U78" s="626">
        <v>314.87337881459115</v>
      </c>
      <c r="V78" s="626">
        <v>302.413794</v>
      </c>
      <c r="W78" s="164"/>
      <c r="X78" s="164"/>
      <c r="Y78" s="164"/>
      <c r="Z78" s="164"/>
      <c r="AA78" s="164"/>
      <c r="AB78" s="164"/>
      <c r="AC78" s="164"/>
      <c r="AD78" s="164"/>
      <c r="AE78" s="164"/>
      <c r="AF78" s="164"/>
      <c r="AG78" s="164"/>
      <c r="AH78" s="164"/>
    </row>
    <row r="79" spans="2:34">
      <c r="B79" s="163" t="s">
        <v>94</v>
      </c>
      <c r="C79" s="625"/>
      <c r="D79" s="625"/>
      <c r="E79" s="625">
        <v>62.716274670000004</v>
      </c>
      <c r="F79" s="626">
        <v>61.166160620000007</v>
      </c>
      <c r="G79" s="626">
        <v>61.376044289999996</v>
      </c>
      <c r="H79" s="626">
        <v>61.9807895</v>
      </c>
      <c r="I79" s="626">
        <v>63.500168009999996</v>
      </c>
      <c r="J79" s="626">
        <v>33.063370570000004</v>
      </c>
      <c r="K79" s="626">
        <v>33.193270990000002</v>
      </c>
      <c r="L79" s="626">
        <v>34.657897620000007</v>
      </c>
      <c r="M79" s="626">
        <v>34.819172639999998</v>
      </c>
      <c r="N79" s="626">
        <v>34.137969773001792</v>
      </c>
      <c r="O79" s="626">
        <v>30.13065997232977</v>
      </c>
      <c r="P79" s="626">
        <v>44.15703336539179</v>
      </c>
      <c r="Q79" s="626">
        <v>44.403884135391785</v>
      </c>
      <c r="R79" s="626">
        <v>47.305658988589556</v>
      </c>
      <c r="S79" s="626">
        <v>43.06623513367186</v>
      </c>
      <c r="T79" s="626">
        <v>43.601888128712424</v>
      </c>
      <c r="U79" s="626">
        <v>43.890203718974057</v>
      </c>
      <c r="V79" s="626">
        <v>52.946316000000003</v>
      </c>
      <c r="W79" s="164"/>
      <c r="X79" s="164"/>
      <c r="Y79" s="164"/>
      <c r="Z79" s="164"/>
      <c r="AA79" s="164"/>
      <c r="AB79" s="164"/>
      <c r="AC79" s="164"/>
      <c r="AD79" s="164"/>
      <c r="AE79" s="164"/>
      <c r="AF79" s="164"/>
      <c r="AG79" s="164"/>
      <c r="AH79" s="164"/>
    </row>
    <row r="80" spans="2:34">
      <c r="B80" s="163" t="s">
        <v>95</v>
      </c>
      <c r="C80" s="625"/>
      <c r="D80" s="625"/>
      <c r="E80" s="625">
        <v>4.3737491999999998</v>
      </c>
      <c r="F80" s="626">
        <v>4.4266609599999995</v>
      </c>
      <c r="G80" s="626">
        <v>3.0413098600000001</v>
      </c>
      <c r="H80" s="626">
        <v>3.04405254</v>
      </c>
      <c r="I80" s="626">
        <v>3.0870573800000001</v>
      </c>
      <c r="J80" s="626">
        <v>3.1828985099999998</v>
      </c>
      <c r="K80" s="626">
        <v>3.57465967</v>
      </c>
      <c r="L80" s="626">
        <v>4.1293045499999996</v>
      </c>
      <c r="M80" s="626">
        <v>4.2219377099999997</v>
      </c>
      <c r="N80" s="626">
        <v>4.357616481170778</v>
      </c>
      <c r="O80" s="626">
        <v>2.3821139580437167</v>
      </c>
      <c r="P80" s="626">
        <v>2.8303777705117259</v>
      </c>
      <c r="Q80" s="626">
        <v>2.8825074005117259</v>
      </c>
      <c r="R80" s="626">
        <v>5.1484179001935182</v>
      </c>
      <c r="S80" s="626">
        <v>7.5583363826473509</v>
      </c>
      <c r="T80" s="626">
        <v>8.0711216007392359</v>
      </c>
      <c r="U80" s="626">
        <v>7.4527468702718345</v>
      </c>
      <c r="V80" s="626">
        <v>7.4713370000000001</v>
      </c>
      <c r="W80" s="164"/>
      <c r="X80" s="164"/>
      <c r="Y80" s="164"/>
      <c r="Z80" s="164"/>
      <c r="AA80" s="164"/>
      <c r="AB80" s="164"/>
      <c r="AC80" s="164"/>
      <c r="AD80" s="164"/>
      <c r="AE80" s="164"/>
      <c r="AF80" s="164"/>
      <c r="AG80" s="164"/>
      <c r="AH80" s="164"/>
    </row>
    <row r="81" spans="2:34">
      <c r="B81" s="163" t="s">
        <v>96</v>
      </c>
      <c r="C81" s="625"/>
      <c r="D81" s="625"/>
      <c r="E81" s="625">
        <v>22.511627009999998</v>
      </c>
      <c r="F81" s="626">
        <v>15.486449279999999</v>
      </c>
      <c r="G81" s="626">
        <v>8.1948651300000002</v>
      </c>
      <c r="H81" s="626">
        <v>8.0312745400000001</v>
      </c>
      <c r="I81" s="626">
        <v>10.720469830000001</v>
      </c>
      <c r="J81" s="626">
        <v>9.2156975800000005</v>
      </c>
      <c r="K81" s="626">
        <v>10.003753489999999</v>
      </c>
      <c r="L81" s="626">
        <v>9.1225176599999998</v>
      </c>
      <c r="M81" s="626">
        <v>10.44721045</v>
      </c>
      <c r="N81" s="626">
        <v>12.757820790587303</v>
      </c>
      <c r="O81" s="626">
        <v>12.328079538987803</v>
      </c>
      <c r="P81" s="626">
        <v>12.527428734146461</v>
      </c>
      <c r="Q81" s="626">
        <v>14.254197314146461</v>
      </c>
      <c r="R81" s="626">
        <v>14.639645288107053</v>
      </c>
      <c r="S81" s="626">
        <v>14.910039521949534</v>
      </c>
      <c r="T81" s="626">
        <v>15.278911711244904</v>
      </c>
      <c r="U81" s="626">
        <v>17.758211359671677</v>
      </c>
      <c r="V81" s="626">
        <v>19.928607</v>
      </c>
      <c r="W81" s="164"/>
      <c r="X81" s="164"/>
      <c r="Y81" s="164"/>
      <c r="Z81" s="164"/>
      <c r="AA81" s="164"/>
      <c r="AB81" s="164"/>
      <c r="AC81" s="164"/>
      <c r="AD81" s="164"/>
      <c r="AE81" s="164"/>
      <c r="AF81" s="164"/>
      <c r="AG81" s="164"/>
      <c r="AH81" s="164"/>
    </row>
    <row r="82" spans="2:34">
      <c r="B82" s="163" t="s">
        <v>97</v>
      </c>
      <c r="C82" s="625"/>
      <c r="D82" s="625"/>
      <c r="E82" s="625">
        <v>0</v>
      </c>
      <c r="F82" s="626">
        <v>0</v>
      </c>
      <c r="G82" s="626">
        <v>0</v>
      </c>
      <c r="H82" s="626">
        <v>0</v>
      </c>
      <c r="I82" s="626">
        <v>0</v>
      </c>
      <c r="J82" s="626">
        <v>0</v>
      </c>
      <c r="K82" s="626">
        <v>0</v>
      </c>
      <c r="L82" s="626">
        <v>0</v>
      </c>
      <c r="M82" s="626">
        <v>0</v>
      </c>
      <c r="N82" s="626">
        <v>0</v>
      </c>
      <c r="O82" s="626">
        <v>0</v>
      </c>
      <c r="P82" s="626">
        <v>0</v>
      </c>
      <c r="Q82" s="626">
        <v>0</v>
      </c>
      <c r="R82" s="626">
        <v>0</v>
      </c>
      <c r="S82" s="626">
        <v>0</v>
      </c>
      <c r="T82" s="626">
        <v>0</v>
      </c>
      <c r="U82" s="626">
        <v>0</v>
      </c>
      <c r="V82" s="626">
        <v>0</v>
      </c>
      <c r="W82" s="164"/>
      <c r="X82" s="164"/>
      <c r="Y82" s="164"/>
      <c r="Z82" s="164"/>
      <c r="AA82" s="164"/>
      <c r="AB82" s="164"/>
      <c r="AC82" s="164"/>
      <c r="AD82" s="164"/>
      <c r="AE82" s="164"/>
      <c r="AF82" s="164"/>
      <c r="AG82" s="164"/>
      <c r="AH82" s="164"/>
    </row>
    <row r="83" spans="2:34">
      <c r="B83" s="163" t="s">
        <v>98</v>
      </c>
      <c r="C83" s="625"/>
      <c r="D83" s="625"/>
      <c r="E83" s="625">
        <v>12.229805150000001</v>
      </c>
      <c r="F83" s="626">
        <v>12.337981539999999</v>
      </c>
      <c r="G83" s="626">
        <v>11.09865329</v>
      </c>
      <c r="H83" s="626">
        <v>10.920925410000001</v>
      </c>
      <c r="I83" s="626">
        <v>6.7519667999999999</v>
      </c>
      <c r="J83" s="626">
        <v>6.9679710299999993</v>
      </c>
      <c r="K83" s="626">
        <v>7.0237418200000006</v>
      </c>
      <c r="L83" s="626">
        <v>6.9997025499999994</v>
      </c>
      <c r="M83" s="626">
        <v>6.7642377300000005</v>
      </c>
      <c r="N83" s="626">
        <v>3.3590723610064126</v>
      </c>
      <c r="O83" s="626">
        <v>4.603496839567641</v>
      </c>
      <c r="P83" s="626">
        <v>5.4907552387939544</v>
      </c>
      <c r="Q83" s="626">
        <v>5.0689506987939552</v>
      </c>
      <c r="R83" s="626">
        <v>5.0606291811761244</v>
      </c>
      <c r="S83" s="626">
        <v>5.0800578401839065</v>
      </c>
      <c r="T83" s="626">
        <v>5.0677269738283766</v>
      </c>
      <c r="U83" s="626">
        <v>5.0676551432595431</v>
      </c>
      <c r="V83" s="626">
        <v>4.970091</v>
      </c>
      <c r="W83" s="164"/>
      <c r="X83" s="164"/>
      <c r="Y83" s="164"/>
      <c r="Z83" s="164"/>
      <c r="AA83" s="164"/>
      <c r="AB83" s="164"/>
      <c r="AC83" s="164"/>
      <c r="AD83" s="164"/>
      <c r="AE83" s="164"/>
      <c r="AF83" s="164"/>
      <c r="AG83" s="164"/>
      <c r="AH83" s="164"/>
    </row>
    <row r="84" spans="2:34">
      <c r="B84" s="163" t="s">
        <v>99</v>
      </c>
      <c r="C84" s="625"/>
      <c r="D84" s="625"/>
      <c r="E84" s="625">
        <v>3.6300999999999998E-4</v>
      </c>
      <c r="F84" s="626">
        <v>3.6300999999999998E-4</v>
      </c>
      <c r="G84" s="626">
        <v>3.6300999999999998E-4</v>
      </c>
      <c r="H84" s="626">
        <v>3.6300999999999998E-4</v>
      </c>
      <c r="I84" s="626">
        <v>3.6300999999999998E-4</v>
      </c>
      <c r="J84" s="626">
        <v>8.2306899999999988E-2</v>
      </c>
      <c r="K84" s="626">
        <v>1.1721165500000001</v>
      </c>
      <c r="L84" s="626">
        <v>1.3191703700000001</v>
      </c>
      <c r="M84" s="626">
        <v>3.0746967400000003</v>
      </c>
      <c r="N84" s="626">
        <v>7.8650475118287417</v>
      </c>
      <c r="O84" s="626">
        <v>8.150771508814433</v>
      </c>
      <c r="P84" s="626">
        <v>10.296276336271193</v>
      </c>
      <c r="Q84" s="626">
        <v>10.561394136271193</v>
      </c>
      <c r="R84" s="626">
        <v>10.814450423763303</v>
      </c>
      <c r="S84" s="626">
        <v>11.104288376633814</v>
      </c>
      <c r="T84" s="626">
        <v>11.32606726978676</v>
      </c>
      <c r="U84" s="626">
        <v>11.288624212051925</v>
      </c>
      <c r="V84" s="626">
        <v>12.150876</v>
      </c>
      <c r="W84" s="164"/>
      <c r="X84" s="164"/>
      <c r="Y84" s="164"/>
      <c r="Z84" s="164"/>
      <c r="AA84" s="164"/>
      <c r="AB84" s="164"/>
      <c r="AC84" s="164"/>
      <c r="AD84" s="164"/>
      <c r="AE84" s="164"/>
      <c r="AF84" s="164"/>
      <c r="AG84" s="164"/>
      <c r="AH84" s="164"/>
    </row>
    <row r="85" spans="2:34">
      <c r="B85" s="163" t="s">
        <v>100</v>
      </c>
      <c r="C85" s="625"/>
      <c r="D85" s="625"/>
      <c r="E85" s="625">
        <v>30.763759370002163</v>
      </c>
      <c r="F85" s="626">
        <v>18.319303460000341</v>
      </c>
      <c r="G85" s="626">
        <v>18.557348060000344</v>
      </c>
      <c r="H85" s="626">
        <v>16.936147310000003</v>
      </c>
      <c r="I85" s="626">
        <v>17.618154259999997</v>
      </c>
      <c r="J85" s="626">
        <v>21.730691760000681</v>
      </c>
      <c r="K85" s="626">
        <v>14.105837819999824</v>
      </c>
      <c r="L85" s="626">
        <v>23.74439871000034</v>
      </c>
      <c r="M85" s="626">
        <v>21.883223519999365</v>
      </c>
      <c r="N85" s="626">
        <v>26.922392708781032</v>
      </c>
      <c r="O85" s="626">
        <v>27.084775313734859</v>
      </c>
      <c r="P85" s="626">
        <v>37.788205953622793</v>
      </c>
      <c r="Q85" s="626">
        <v>40.310029853622794</v>
      </c>
      <c r="R85" s="626">
        <v>42.309549681515726</v>
      </c>
      <c r="S85" s="626">
        <v>43.080787290936172</v>
      </c>
      <c r="T85" s="626">
        <v>45.85160202591473</v>
      </c>
      <c r="U85" s="626">
        <v>41.166591537703219</v>
      </c>
      <c r="V85" s="626">
        <v>47.224716000000001</v>
      </c>
      <c r="W85" s="164"/>
      <c r="X85" s="164"/>
      <c r="Y85" s="164"/>
      <c r="Z85" s="164"/>
      <c r="AA85" s="164"/>
      <c r="AB85" s="164"/>
      <c r="AC85" s="164"/>
      <c r="AD85" s="164"/>
      <c r="AE85" s="164"/>
      <c r="AF85" s="164"/>
      <c r="AG85" s="164"/>
      <c r="AH85" s="164"/>
    </row>
    <row r="86" spans="2:34">
      <c r="B86" s="163" t="s">
        <v>101</v>
      </c>
      <c r="C86" s="625"/>
      <c r="D86" s="625"/>
      <c r="E86" s="625">
        <v>63.716521300000004</v>
      </c>
      <c r="F86" s="626">
        <v>67.349964450000016</v>
      </c>
      <c r="G86" s="626">
        <v>78.923225380000005</v>
      </c>
      <c r="H86" s="626">
        <v>50.497321290000009</v>
      </c>
      <c r="I86" s="626">
        <v>47.86976516</v>
      </c>
      <c r="J86" s="626">
        <v>53.924042669999992</v>
      </c>
      <c r="K86" s="626">
        <v>68.621342350000006</v>
      </c>
      <c r="L86" s="626">
        <v>51.5908759</v>
      </c>
      <c r="M86" s="626">
        <v>50.341624909999986</v>
      </c>
      <c r="N86" s="626">
        <v>63.971385482497055</v>
      </c>
      <c r="O86" s="626">
        <v>78.078619777931209</v>
      </c>
      <c r="P86" s="626">
        <v>86.051765271074544</v>
      </c>
      <c r="Q86" s="626">
        <v>89.098966607757802</v>
      </c>
      <c r="R86" s="626">
        <v>87.653493676335543</v>
      </c>
      <c r="S86" s="626">
        <v>85.250371247482576</v>
      </c>
      <c r="T86" s="626">
        <v>87.504054313488368</v>
      </c>
      <c r="U86" s="626">
        <v>88.170459948316619</v>
      </c>
      <c r="V86" s="626">
        <v>77.184441000000007</v>
      </c>
      <c r="W86" s="164"/>
      <c r="X86" s="164"/>
      <c r="Y86" s="164"/>
      <c r="Z86" s="164"/>
      <c r="AA86" s="164"/>
      <c r="AB86" s="164"/>
      <c r="AC86" s="164"/>
      <c r="AD86" s="164"/>
      <c r="AE86" s="164"/>
      <c r="AF86" s="164"/>
      <c r="AG86" s="164"/>
      <c r="AH86" s="164"/>
    </row>
    <row r="87" spans="2:34">
      <c r="B87" s="163" t="s">
        <v>102</v>
      </c>
      <c r="C87" s="625"/>
      <c r="D87" s="625"/>
      <c r="E87" s="625">
        <v>13.34649089</v>
      </c>
      <c r="F87" s="626">
        <v>13.880875490000001</v>
      </c>
      <c r="G87" s="626">
        <v>13.97348476</v>
      </c>
      <c r="H87" s="626">
        <v>13.805331669999999</v>
      </c>
      <c r="I87" s="626">
        <v>13.140770280000002</v>
      </c>
      <c r="J87" s="626">
        <v>15.03005321</v>
      </c>
      <c r="K87" s="626">
        <v>13.71332526</v>
      </c>
      <c r="L87" s="626">
        <v>13.6848299</v>
      </c>
      <c r="M87" s="626">
        <v>15.350944740000001</v>
      </c>
      <c r="N87" s="626">
        <v>15.334881085423941</v>
      </c>
      <c r="O87" s="626">
        <v>19.078372366771188</v>
      </c>
      <c r="P87" s="626">
        <v>14.115164492760623</v>
      </c>
      <c r="Q87" s="626">
        <v>14.221489432760624</v>
      </c>
      <c r="R87" s="626">
        <v>13.829386908699913</v>
      </c>
      <c r="S87" s="626">
        <v>15.997943765471637</v>
      </c>
      <c r="T87" s="626">
        <v>15.467745892555261</v>
      </c>
      <c r="U87" s="626">
        <v>11.999613825427781</v>
      </c>
      <c r="V87" s="626">
        <v>10.239050000000001</v>
      </c>
      <c r="W87" s="164"/>
      <c r="X87" s="164"/>
      <c r="Y87" s="164"/>
      <c r="Z87" s="164"/>
      <c r="AA87" s="164"/>
      <c r="AB87" s="164"/>
      <c r="AC87" s="164"/>
      <c r="AD87" s="164"/>
      <c r="AE87" s="164"/>
      <c r="AF87" s="164"/>
      <c r="AG87" s="164"/>
      <c r="AH87" s="164"/>
    </row>
    <row r="88" spans="2:34">
      <c r="B88" s="163" t="s">
        <v>0</v>
      </c>
      <c r="C88" s="625"/>
      <c r="D88" s="625"/>
      <c r="E88" s="625">
        <v>0</v>
      </c>
      <c r="F88" s="626">
        <v>0</v>
      </c>
      <c r="G88" s="626">
        <v>0</v>
      </c>
      <c r="H88" s="626">
        <v>0</v>
      </c>
      <c r="I88" s="626">
        <v>0</v>
      </c>
      <c r="J88" s="626">
        <v>0</v>
      </c>
      <c r="K88" s="626">
        <v>0</v>
      </c>
      <c r="L88" s="626">
        <v>0</v>
      </c>
      <c r="M88" s="626">
        <v>0</v>
      </c>
      <c r="N88" s="626">
        <v>0</v>
      </c>
      <c r="O88" s="626">
        <v>0</v>
      </c>
      <c r="P88" s="626">
        <v>0</v>
      </c>
      <c r="Q88" s="626">
        <v>0</v>
      </c>
      <c r="R88" s="626">
        <v>0</v>
      </c>
      <c r="S88" s="626">
        <v>0</v>
      </c>
      <c r="T88" s="626">
        <v>0</v>
      </c>
      <c r="U88" s="626">
        <v>0</v>
      </c>
      <c r="V88" s="626">
        <v>0</v>
      </c>
      <c r="W88" s="164"/>
      <c r="X88" s="164"/>
      <c r="Y88" s="164"/>
      <c r="Z88" s="164"/>
      <c r="AA88" s="164"/>
      <c r="AB88" s="164"/>
      <c r="AC88" s="164"/>
      <c r="AD88" s="164"/>
      <c r="AE88" s="164"/>
      <c r="AF88" s="164"/>
      <c r="AG88" s="164"/>
      <c r="AH88" s="164"/>
    </row>
    <row r="89" spans="2:34">
      <c r="B89" s="167" t="s">
        <v>772</v>
      </c>
      <c r="C89" s="627"/>
      <c r="D89" s="627"/>
      <c r="E89" s="627">
        <v>705.76051475999986</v>
      </c>
      <c r="F89" s="628">
        <v>701.74982503000001</v>
      </c>
      <c r="G89" s="628">
        <v>703.56688822000001</v>
      </c>
      <c r="H89" s="628">
        <v>680.07086592000019</v>
      </c>
      <c r="I89" s="628">
        <v>675.75681058999999</v>
      </c>
      <c r="J89" s="628">
        <v>659.18514508999988</v>
      </c>
      <c r="K89" s="628">
        <v>670.00130970000009</v>
      </c>
      <c r="L89" s="628">
        <v>648.66866574000016</v>
      </c>
      <c r="M89" s="628">
        <v>627.19124268000007</v>
      </c>
      <c r="N89" s="628">
        <v>620.29820749412113</v>
      </c>
      <c r="O89" s="628">
        <v>547.02491844933604</v>
      </c>
      <c r="P89" s="628">
        <v>575.58559298669411</v>
      </c>
      <c r="Q89" s="628">
        <v>558.93482563337727</v>
      </c>
      <c r="R89" s="628">
        <v>563.48757755465329</v>
      </c>
      <c r="S89" s="628">
        <v>555.64099837229037</v>
      </c>
      <c r="T89" s="628">
        <v>549.6472822108941</v>
      </c>
      <c r="U89" s="628">
        <v>541.66748543026779</v>
      </c>
      <c r="V89" s="628">
        <v>534.5292280000001</v>
      </c>
      <c r="W89" s="166"/>
      <c r="X89" s="166"/>
      <c r="Y89" s="166"/>
      <c r="Z89" s="166"/>
      <c r="AA89" s="166"/>
      <c r="AB89" s="166"/>
      <c r="AC89" s="166"/>
      <c r="AD89" s="166"/>
      <c r="AE89" s="166"/>
      <c r="AF89" s="166"/>
      <c r="AG89" s="166"/>
      <c r="AH89" s="166"/>
    </row>
    <row r="90" spans="2:34">
      <c r="B90" s="163" t="s">
        <v>104</v>
      </c>
      <c r="C90" s="625"/>
      <c r="D90" s="625"/>
      <c r="E90" s="625">
        <v>6080.5505668799988</v>
      </c>
      <c r="F90" s="626">
        <v>5822.5438702000001</v>
      </c>
      <c r="G90" s="626">
        <v>5513.7605387900003</v>
      </c>
      <c r="H90" s="626">
        <v>5498.7108331999998</v>
      </c>
      <c r="I90" s="626">
        <v>5496.5715497700003</v>
      </c>
      <c r="J90" s="626">
        <v>5230.2628800599996</v>
      </c>
      <c r="K90" s="626">
        <v>5407.6462989000001</v>
      </c>
      <c r="L90" s="626">
        <v>5494.6397731199995</v>
      </c>
      <c r="M90" s="626">
        <v>5536.9223159800003</v>
      </c>
      <c r="N90" s="626">
        <v>5596.3378983721432</v>
      </c>
      <c r="O90" s="626">
        <v>5611.9861902406637</v>
      </c>
      <c r="P90" s="626">
        <v>5733.9150440233079</v>
      </c>
      <c r="Q90" s="626">
        <v>5725.066272353306</v>
      </c>
      <c r="R90" s="626">
        <v>5897.2465669755329</v>
      </c>
      <c r="S90" s="626">
        <v>5774.9837142693523</v>
      </c>
      <c r="T90" s="626">
        <v>5812.8535899509452</v>
      </c>
      <c r="U90" s="626">
        <v>5879.526883705782</v>
      </c>
      <c r="V90" s="626">
        <v>6050.6000519999998</v>
      </c>
      <c r="W90" s="164"/>
      <c r="X90" s="164"/>
      <c r="Y90" s="164"/>
      <c r="Z90" s="164"/>
      <c r="AA90" s="164"/>
      <c r="AB90" s="164"/>
      <c r="AC90" s="164"/>
      <c r="AD90" s="164"/>
      <c r="AE90" s="164"/>
      <c r="AF90" s="164"/>
      <c r="AG90" s="164"/>
      <c r="AH90" s="164"/>
    </row>
    <row r="91" spans="2:34">
      <c r="B91" s="167" t="s">
        <v>645</v>
      </c>
      <c r="C91" s="627"/>
      <c r="D91" s="627"/>
      <c r="E91" s="627">
        <v>6786.3110816399985</v>
      </c>
      <c r="F91" s="628">
        <v>6524.2936952300006</v>
      </c>
      <c r="G91" s="628">
        <v>6217.3274270100001</v>
      </c>
      <c r="H91" s="628">
        <v>6178.7816991199998</v>
      </c>
      <c r="I91" s="628">
        <v>6172.3283603600003</v>
      </c>
      <c r="J91" s="628">
        <v>5889.448025149999</v>
      </c>
      <c r="K91" s="628">
        <v>6077.6476086000002</v>
      </c>
      <c r="L91" s="628">
        <v>6143.30843886</v>
      </c>
      <c r="M91" s="628">
        <v>6164.1135586600003</v>
      </c>
      <c r="N91" s="628">
        <v>6216.6361058662642</v>
      </c>
      <c r="O91" s="628">
        <v>6159.0111086899997</v>
      </c>
      <c r="P91" s="628">
        <v>6309.5006370100018</v>
      </c>
      <c r="Q91" s="628">
        <v>6284.0010979866829</v>
      </c>
      <c r="R91" s="628">
        <v>6460.7341445301863</v>
      </c>
      <c r="S91" s="628">
        <v>6330.6247126416429</v>
      </c>
      <c r="T91" s="628">
        <v>6362.5008721618397</v>
      </c>
      <c r="U91" s="628">
        <v>6421.1943691360502</v>
      </c>
      <c r="V91" s="628">
        <v>6585.1292800000001</v>
      </c>
      <c r="W91" s="166"/>
      <c r="X91" s="166"/>
      <c r="Y91" s="166"/>
      <c r="Z91" s="166"/>
      <c r="AA91" s="166"/>
      <c r="AB91" s="166"/>
      <c r="AC91" s="166"/>
      <c r="AD91" s="166"/>
      <c r="AE91" s="166"/>
      <c r="AF91" s="166"/>
      <c r="AG91" s="166"/>
      <c r="AH91" s="166"/>
    </row>
    <row r="92" spans="2:34">
      <c r="C92" s="629"/>
      <c r="D92" s="629"/>
      <c r="E92" s="629"/>
      <c r="F92" s="629"/>
      <c r="G92" s="629"/>
      <c r="H92" s="629"/>
      <c r="I92" s="629"/>
      <c r="J92" s="629"/>
      <c r="K92" s="629"/>
      <c r="L92" s="629"/>
      <c r="M92" s="629"/>
      <c r="N92" s="629"/>
      <c r="O92" s="629"/>
      <c r="P92" s="629"/>
      <c r="Q92" s="629"/>
      <c r="R92" s="629"/>
      <c r="S92" s="629"/>
      <c r="T92" s="629"/>
      <c r="U92" s="629"/>
      <c r="V92" s="629"/>
    </row>
    <row r="93" spans="2:34">
      <c r="B93" s="94" t="s">
        <v>105</v>
      </c>
      <c r="C93" s="623" t="str">
        <f t="shared" ref="C93:F93" si="33">C$5</f>
        <v>4Q24</v>
      </c>
      <c r="D93" s="623" t="str">
        <f t="shared" si="33"/>
        <v>3Q24</v>
      </c>
      <c r="E93" s="623" t="str">
        <f t="shared" si="33"/>
        <v>2Q24</v>
      </c>
      <c r="F93" s="624" t="str">
        <f t="shared" si="33"/>
        <v>1Q24</v>
      </c>
      <c r="G93" s="624" t="str">
        <f t="shared" ref="G93:I93" si="34">G$5</f>
        <v>4Q23</v>
      </c>
      <c r="H93" s="624" t="str">
        <f t="shared" si="34"/>
        <v>3Q23</v>
      </c>
      <c r="I93" s="624" t="str">
        <f t="shared" si="34"/>
        <v>2Q23</v>
      </c>
      <c r="J93" s="624" t="str">
        <f>J$5</f>
        <v>1Q23</v>
      </c>
      <c r="K93" s="624" t="str">
        <f t="shared" ref="K93:V93" si="35">K$5</f>
        <v>4Q22</v>
      </c>
      <c r="L93" s="624" t="str">
        <f t="shared" si="35"/>
        <v>3Q22</v>
      </c>
      <c r="M93" s="624" t="str">
        <f t="shared" si="35"/>
        <v>2Q22</v>
      </c>
      <c r="N93" s="624" t="str">
        <f t="shared" si="35"/>
        <v>1Q22</v>
      </c>
      <c r="O93" s="624" t="str">
        <f t="shared" si="35"/>
        <v>4Q21</v>
      </c>
      <c r="P93" s="624" t="str">
        <f t="shared" si="35"/>
        <v>3Q21</v>
      </c>
      <c r="Q93" s="624" t="str">
        <f t="shared" si="35"/>
        <v>2Q21</v>
      </c>
      <c r="R93" s="624" t="str">
        <f t="shared" si="35"/>
        <v>1Q21</v>
      </c>
      <c r="S93" s="624" t="str">
        <f t="shared" si="35"/>
        <v>4Q20</v>
      </c>
      <c r="T93" s="624" t="str">
        <f t="shared" si="35"/>
        <v>3Q20</v>
      </c>
      <c r="U93" s="624" t="str">
        <f t="shared" si="35"/>
        <v>2Q20</v>
      </c>
      <c r="V93" s="624" t="str">
        <f t="shared" si="35"/>
        <v>1Q20</v>
      </c>
    </row>
    <row r="94" spans="2:34">
      <c r="B94" s="163" t="s">
        <v>92</v>
      </c>
      <c r="C94" s="625">
        <f t="shared" ref="C94:F94" si="36">C26+C43+C60+C77</f>
        <v>0</v>
      </c>
      <c r="D94" s="625">
        <f t="shared" si="36"/>
        <v>0</v>
      </c>
      <c r="E94" s="625">
        <f t="shared" si="36"/>
        <v>47.570670160000006</v>
      </c>
      <c r="F94" s="626">
        <f t="shared" si="36"/>
        <v>62.84146453999999</v>
      </c>
      <c r="G94" s="626">
        <f t="shared" ref="G94:I94" si="37">G26+G43+G60+G77</f>
        <v>137.89633800965572</v>
      </c>
      <c r="H94" s="626">
        <f t="shared" si="37"/>
        <v>805.39324676947467</v>
      </c>
      <c r="I94" s="626">
        <f t="shared" si="37"/>
        <v>727.31026543475798</v>
      </c>
      <c r="J94" s="626">
        <f>J26+J43+J60+J77</f>
        <v>646.45921386999999</v>
      </c>
      <c r="K94" s="626">
        <f t="shared" ref="K94:V94" si="38">K26+K43+K60+K77</f>
        <v>598.1890188142562</v>
      </c>
      <c r="L94" s="626">
        <f t="shared" si="38"/>
        <v>483.91998846769314</v>
      </c>
      <c r="M94" s="626">
        <f t="shared" si="38"/>
        <v>462.78638813129629</v>
      </c>
      <c r="N94" s="626">
        <f t="shared" si="38"/>
        <v>419.50585699999999</v>
      </c>
      <c r="O94" s="626">
        <f t="shared" si="38"/>
        <v>304.25458242790978</v>
      </c>
      <c r="P94" s="626">
        <f t="shared" si="38"/>
        <v>286.29726026926687</v>
      </c>
      <c r="Q94" s="626">
        <f t="shared" si="38"/>
        <v>295.33500099000003</v>
      </c>
      <c r="R94" s="626">
        <f t="shared" si="38"/>
        <v>310.06382122530351</v>
      </c>
      <c r="S94" s="626">
        <f t="shared" si="38"/>
        <v>327.28410000000002</v>
      </c>
      <c r="T94" s="626">
        <f t="shared" si="38"/>
        <v>270.61930000000001</v>
      </c>
      <c r="U94" s="626">
        <f t="shared" si="38"/>
        <v>287.81636906440167</v>
      </c>
      <c r="V94" s="626">
        <f t="shared" si="38"/>
        <v>283.6847682288693</v>
      </c>
    </row>
    <row r="95" spans="2:34">
      <c r="B95" s="163" t="s">
        <v>93</v>
      </c>
      <c r="C95" s="625">
        <f t="shared" ref="C95:F95" si="39">C27+C44+C61+C78</f>
        <v>0</v>
      </c>
      <c r="D95" s="625">
        <f t="shared" si="39"/>
        <v>0</v>
      </c>
      <c r="E95" s="625">
        <f t="shared" si="39"/>
        <v>6883.1105379652254</v>
      </c>
      <c r="F95" s="626">
        <f t="shared" si="39"/>
        <v>6656.6994427916698</v>
      </c>
      <c r="G95" s="626">
        <f t="shared" ref="G95:V95" si="40">G27+G44+G61+G78</f>
        <v>6904.7252211349251</v>
      </c>
      <c r="H95" s="626">
        <f t="shared" si="40"/>
        <v>6491.7226989330502</v>
      </c>
      <c r="I95" s="626">
        <f t="shared" si="40"/>
        <v>6617.1970631070681</v>
      </c>
      <c r="J95" s="626">
        <f t="shared" si="40"/>
        <v>6427.1938372182831</v>
      </c>
      <c r="K95" s="626">
        <f t="shared" si="40"/>
        <v>6615.2204414858488</v>
      </c>
      <c r="L95" s="626">
        <f t="shared" si="40"/>
        <v>6342.1667930686672</v>
      </c>
      <c r="M95" s="626">
        <f t="shared" si="40"/>
        <v>6217.0906658627673</v>
      </c>
      <c r="N95" s="626">
        <f t="shared" si="40"/>
        <v>6074.7902189069055</v>
      </c>
      <c r="O95" s="626">
        <f t="shared" si="40"/>
        <v>6186.294605468318</v>
      </c>
      <c r="P95" s="626">
        <f t="shared" si="40"/>
        <v>5926.7153295299013</v>
      </c>
      <c r="Q95" s="626">
        <f t="shared" si="40"/>
        <v>5683.474525304644</v>
      </c>
      <c r="R95" s="626">
        <f t="shared" si="40"/>
        <v>5419.2010890591637</v>
      </c>
      <c r="S95" s="626">
        <f t="shared" si="40"/>
        <v>5485.9764000000005</v>
      </c>
      <c r="T95" s="626">
        <f t="shared" si="40"/>
        <v>5367.6157999999996</v>
      </c>
      <c r="U95" s="626">
        <f t="shared" si="40"/>
        <v>5226.7781584863296</v>
      </c>
      <c r="V95" s="626">
        <f t="shared" si="40"/>
        <v>5132.7523234630444</v>
      </c>
    </row>
    <row r="96" spans="2:34">
      <c r="B96" s="163" t="s">
        <v>94</v>
      </c>
      <c r="C96" s="625">
        <f t="shared" ref="C96:F96" si="41">C28+C45+C62+C79</f>
        <v>0</v>
      </c>
      <c r="D96" s="625">
        <f t="shared" si="41"/>
        <v>0</v>
      </c>
      <c r="E96" s="625">
        <f t="shared" si="41"/>
        <v>1412.1918648946125</v>
      </c>
      <c r="F96" s="626">
        <f t="shared" si="41"/>
        <v>1445.45184244954</v>
      </c>
      <c r="G96" s="626">
        <f t="shared" ref="G96:V96" si="42">G28+G45+G62+G79</f>
        <v>1420.2185675599062</v>
      </c>
      <c r="H96" s="626">
        <f t="shared" si="42"/>
        <v>1141.4111993063564</v>
      </c>
      <c r="I96" s="626">
        <f t="shared" si="42"/>
        <v>1125.9680136520844</v>
      </c>
      <c r="J96" s="626">
        <f t="shared" si="42"/>
        <v>1118.7384699945537</v>
      </c>
      <c r="K96" s="626">
        <f t="shared" si="42"/>
        <v>1053.3367234193126</v>
      </c>
      <c r="L96" s="626">
        <f t="shared" si="42"/>
        <v>1103.4233912730904</v>
      </c>
      <c r="M96" s="626">
        <f t="shared" si="42"/>
        <v>1108.393519023828</v>
      </c>
      <c r="N96" s="626">
        <f t="shared" si="42"/>
        <v>1476.1316457551029</v>
      </c>
      <c r="O96" s="626">
        <f t="shared" si="42"/>
        <v>1424.8191561955944</v>
      </c>
      <c r="P96" s="626">
        <f t="shared" si="42"/>
        <v>1423.1697481482486</v>
      </c>
      <c r="Q96" s="626">
        <f t="shared" si="42"/>
        <v>1405.1978468536884</v>
      </c>
      <c r="R96" s="626">
        <f t="shared" si="42"/>
        <v>1589.4331441152494</v>
      </c>
      <c r="S96" s="626">
        <f t="shared" si="42"/>
        <v>1881.0839000000001</v>
      </c>
      <c r="T96" s="626">
        <f t="shared" si="42"/>
        <v>2067.1268999999998</v>
      </c>
      <c r="U96" s="626">
        <f t="shared" si="42"/>
        <v>2067.2412908461993</v>
      </c>
      <c r="V96" s="626">
        <f t="shared" si="42"/>
        <v>2057.5444639712018</v>
      </c>
    </row>
    <row r="97" spans="2:22">
      <c r="B97" s="163" t="s">
        <v>95</v>
      </c>
      <c r="C97" s="625">
        <f t="shared" ref="C97:F97" si="43">C29+C46+C63+C80</f>
        <v>0</v>
      </c>
      <c r="D97" s="625">
        <f t="shared" si="43"/>
        <v>0</v>
      </c>
      <c r="E97" s="625">
        <f t="shared" si="43"/>
        <v>1764.7021625867071</v>
      </c>
      <c r="F97" s="626">
        <f t="shared" si="43"/>
        <v>1615.8430187911065</v>
      </c>
      <c r="G97" s="626">
        <f t="shared" ref="G97:V97" si="44">G29+G46+G63+G80</f>
        <v>1769.9071427986676</v>
      </c>
      <c r="H97" s="626">
        <f t="shared" si="44"/>
        <v>1639.8925845177985</v>
      </c>
      <c r="I97" s="626">
        <f t="shared" si="44"/>
        <v>1583.1588591135658</v>
      </c>
      <c r="J97" s="626">
        <f t="shared" si="44"/>
        <v>1605.7957969155138</v>
      </c>
      <c r="K97" s="626">
        <f t="shared" si="44"/>
        <v>1535.5120526486635</v>
      </c>
      <c r="L97" s="626">
        <f t="shared" si="44"/>
        <v>1407.2178413397814</v>
      </c>
      <c r="M97" s="626">
        <f t="shared" si="44"/>
        <v>1276.2962667627032</v>
      </c>
      <c r="N97" s="626">
        <f t="shared" si="44"/>
        <v>1371.8715739696731</v>
      </c>
      <c r="O97" s="626">
        <f t="shared" si="44"/>
        <v>1374.3931119564286</v>
      </c>
      <c r="P97" s="626">
        <f t="shared" si="44"/>
        <v>1301.7309345224699</v>
      </c>
      <c r="Q97" s="626">
        <f t="shared" si="44"/>
        <v>1318.3787516832544</v>
      </c>
      <c r="R97" s="626">
        <f t="shared" si="44"/>
        <v>1396.7651852399479</v>
      </c>
      <c r="S97" s="626">
        <f t="shared" si="44"/>
        <v>1485.894</v>
      </c>
      <c r="T97" s="626">
        <f t="shared" si="44"/>
        <v>1813.6290999999999</v>
      </c>
      <c r="U97" s="626">
        <f t="shared" si="44"/>
        <v>1805.123712822824</v>
      </c>
      <c r="V97" s="626">
        <f t="shared" si="44"/>
        <v>1714.1898881356317</v>
      </c>
    </row>
    <row r="98" spans="2:22">
      <c r="B98" s="163" t="s">
        <v>96</v>
      </c>
      <c r="C98" s="625">
        <f t="shared" ref="C98:F98" si="45">C30+C47+C64+C81</f>
        <v>0</v>
      </c>
      <c r="D98" s="625">
        <f t="shared" si="45"/>
        <v>0</v>
      </c>
      <c r="E98" s="625">
        <f t="shared" si="45"/>
        <v>6348.144223719275</v>
      </c>
      <c r="F98" s="626">
        <f t="shared" si="45"/>
        <v>6064.3338194827493</v>
      </c>
      <c r="G98" s="626">
        <f t="shared" ref="G98:V98" si="46">G30+G47+G64+G81</f>
        <v>5937.2942007204319</v>
      </c>
      <c r="H98" s="626">
        <f t="shared" si="46"/>
        <v>6502.9572842157222</v>
      </c>
      <c r="I98" s="626">
        <f t="shared" si="46"/>
        <v>6254.7445956330785</v>
      </c>
      <c r="J98" s="626">
        <f t="shared" si="46"/>
        <v>6083.6679353512418</v>
      </c>
      <c r="K98" s="626">
        <f t="shared" si="46"/>
        <v>5998.760716616187</v>
      </c>
      <c r="L98" s="626">
        <f t="shared" si="46"/>
        <v>5894.2904000171557</v>
      </c>
      <c r="M98" s="626">
        <f t="shared" si="46"/>
        <v>5917.2755961643634</v>
      </c>
      <c r="N98" s="626">
        <f t="shared" si="46"/>
        <v>5892.1916222563459</v>
      </c>
      <c r="O98" s="626">
        <f t="shared" si="46"/>
        <v>5622.9690962912</v>
      </c>
      <c r="P98" s="626">
        <f t="shared" si="46"/>
        <v>5111.9435045174787</v>
      </c>
      <c r="Q98" s="626">
        <f t="shared" si="46"/>
        <v>5155.005784916736</v>
      </c>
      <c r="R98" s="626">
        <f t="shared" si="46"/>
        <v>5128.7336578689474</v>
      </c>
      <c r="S98" s="626">
        <f t="shared" si="46"/>
        <v>4818.8629000000001</v>
      </c>
      <c r="T98" s="626">
        <f t="shared" si="46"/>
        <v>5136.4238000000005</v>
      </c>
      <c r="U98" s="626">
        <f t="shared" si="46"/>
        <v>5370.5629296899106</v>
      </c>
      <c r="V98" s="626">
        <f t="shared" si="46"/>
        <v>5258.8814729570222</v>
      </c>
    </row>
    <row r="99" spans="2:22">
      <c r="B99" s="163" t="s">
        <v>97</v>
      </c>
      <c r="C99" s="625">
        <f t="shared" ref="C99:F99" si="47">C31+C48+C65+C82</f>
        <v>0</v>
      </c>
      <c r="D99" s="625">
        <f t="shared" si="47"/>
        <v>0</v>
      </c>
      <c r="E99" s="625">
        <f t="shared" si="47"/>
        <v>2311.6729268012141</v>
      </c>
      <c r="F99" s="626">
        <f t="shared" si="47"/>
        <v>1469.7345640281412</v>
      </c>
      <c r="G99" s="626">
        <f t="shared" ref="G99:V99" si="48">G31+G48+G65+G82</f>
        <v>1898.3158633479209</v>
      </c>
      <c r="H99" s="626">
        <f t="shared" si="48"/>
        <v>1195.2546328259129</v>
      </c>
      <c r="I99" s="626">
        <f t="shared" si="48"/>
        <v>1118.5357790002686</v>
      </c>
      <c r="J99" s="626">
        <f t="shared" si="48"/>
        <v>917.74101195664684</v>
      </c>
      <c r="K99" s="626">
        <f t="shared" si="48"/>
        <v>804.15445943790735</v>
      </c>
      <c r="L99" s="626">
        <f t="shared" si="48"/>
        <v>730.77986839563516</v>
      </c>
      <c r="M99" s="626">
        <f t="shared" si="48"/>
        <v>730.11775200261457</v>
      </c>
      <c r="N99" s="626">
        <f t="shared" si="48"/>
        <v>648.09968033228358</v>
      </c>
      <c r="O99" s="626">
        <f t="shared" si="48"/>
        <v>766.06906508374084</v>
      </c>
      <c r="P99" s="626">
        <f t="shared" si="48"/>
        <v>708.6596523212346</v>
      </c>
      <c r="Q99" s="626">
        <f t="shared" si="48"/>
        <v>504.20709980453199</v>
      </c>
      <c r="R99" s="626">
        <f t="shared" si="48"/>
        <v>483.572850122349</v>
      </c>
      <c r="S99" s="626">
        <f t="shared" si="48"/>
        <v>458.89049999999992</v>
      </c>
      <c r="T99" s="626">
        <f t="shared" si="48"/>
        <v>459.54320000000001</v>
      </c>
      <c r="U99" s="626">
        <f t="shared" si="48"/>
        <v>443.34236554292528</v>
      </c>
      <c r="V99" s="626">
        <f t="shared" si="48"/>
        <v>419.84710023909798</v>
      </c>
    </row>
    <row r="100" spans="2:22">
      <c r="B100" s="163" t="s">
        <v>98</v>
      </c>
      <c r="C100" s="625">
        <f t="shared" ref="C100:F100" si="49">C32+C49+C66+C83</f>
        <v>0</v>
      </c>
      <c r="D100" s="625">
        <f t="shared" si="49"/>
        <v>0</v>
      </c>
      <c r="E100" s="625">
        <f t="shared" si="49"/>
        <v>3355.4622150105488</v>
      </c>
      <c r="F100" s="626">
        <f t="shared" si="49"/>
        <v>3074.5561859889881</v>
      </c>
      <c r="G100" s="626">
        <f t="shared" ref="G100:V100" si="50">G32+G49+G66+G83</f>
        <v>2523.6895567704596</v>
      </c>
      <c r="H100" s="626">
        <f t="shared" si="50"/>
        <v>2976.5798103397242</v>
      </c>
      <c r="I100" s="626">
        <f t="shared" si="50"/>
        <v>3018.6210575042642</v>
      </c>
      <c r="J100" s="626">
        <f t="shared" si="50"/>
        <v>3065.5384614141344</v>
      </c>
      <c r="K100" s="626">
        <f t="shared" si="50"/>
        <v>2977.9175763822645</v>
      </c>
      <c r="L100" s="626">
        <f t="shared" si="50"/>
        <v>1983.1653644824878</v>
      </c>
      <c r="M100" s="626">
        <f t="shared" si="50"/>
        <v>1837.7435713145551</v>
      </c>
      <c r="N100" s="626">
        <f t="shared" si="50"/>
        <v>1800.0595795562076</v>
      </c>
      <c r="O100" s="626">
        <f t="shared" si="50"/>
        <v>1457.5517100344523</v>
      </c>
      <c r="P100" s="626">
        <f t="shared" si="50"/>
        <v>1427.2201255202888</v>
      </c>
      <c r="Q100" s="626">
        <f t="shared" si="50"/>
        <v>1360.5358778765969</v>
      </c>
      <c r="R100" s="626">
        <f t="shared" si="50"/>
        <v>1265.317381032967</v>
      </c>
      <c r="S100" s="626">
        <f t="shared" si="50"/>
        <v>1229.3657000000001</v>
      </c>
      <c r="T100" s="626">
        <f t="shared" si="50"/>
        <v>1272.7579999999998</v>
      </c>
      <c r="U100" s="626">
        <f t="shared" si="50"/>
        <v>1331.8813203059331</v>
      </c>
      <c r="V100" s="626">
        <f t="shared" si="50"/>
        <v>1445.3594322520682</v>
      </c>
    </row>
    <row r="101" spans="2:22">
      <c r="B101" s="163" t="s">
        <v>99</v>
      </c>
      <c r="C101" s="625">
        <f t="shared" ref="C101:F101" si="51">C33+C50+C67+C84</f>
        <v>0</v>
      </c>
      <c r="D101" s="625">
        <f t="shared" si="51"/>
        <v>0</v>
      </c>
      <c r="E101" s="625">
        <f t="shared" si="51"/>
        <v>469.72952184232912</v>
      </c>
      <c r="F101" s="626">
        <f t="shared" si="51"/>
        <v>478.72148700384071</v>
      </c>
      <c r="G101" s="626">
        <f t="shared" ref="G101:V101" si="52">G33+G50+G67+G84</f>
        <v>518.51256752987831</v>
      </c>
      <c r="H101" s="626">
        <f t="shared" si="52"/>
        <v>487.14843096217191</v>
      </c>
      <c r="I101" s="626">
        <f t="shared" si="52"/>
        <v>488.92887172348111</v>
      </c>
      <c r="J101" s="626">
        <f t="shared" si="52"/>
        <v>499.12536815423988</v>
      </c>
      <c r="K101" s="626">
        <f t="shared" si="52"/>
        <v>514.52673951787028</v>
      </c>
      <c r="L101" s="626">
        <f t="shared" si="52"/>
        <v>515.62245941827439</v>
      </c>
      <c r="M101" s="626">
        <f t="shared" si="52"/>
        <v>532.15695967659019</v>
      </c>
      <c r="N101" s="626">
        <f t="shared" si="52"/>
        <v>541.82639278825468</v>
      </c>
      <c r="O101" s="626">
        <f t="shared" si="52"/>
        <v>529.93277779493678</v>
      </c>
      <c r="P101" s="626">
        <f t="shared" si="52"/>
        <v>645.72123776133083</v>
      </c>
      <c r="Q101" s="626">
        <f t="shared" si="52"/>
        <v>583.36975944543406</v>
      </c>
      <c r="R101" s="626">
        <f t="shared" si="52"/>
        <v>565.39478547990996</v>
      </c>
      <c r="S101" s="626">
        <f t="shared" si="52"/>
        <v>548.62360000000001</v>
      </c>
      <c r="T101" s="626">
        <f t="shared" si="52"/>
        <v>544.83370000000002</v>
      </c>
      <c r="U101" s="626">
        <f t="shared" si="52"/>
        <v>525.71209150294226</v>
      </c>
      <c r="V101" s="626">
        <f t="shared" si="52"/>
        <v>499.26022501174333</v>
      </c>
    </row>
    <row r="102" spans="2:22">
      <c r="B102" s="163" t="s">
        <v>100</v>
      </c>
      <c r="C102" s="625">
        <f t="shared" ref="C102:F102" si="53">C34+C51+C68+C85</f>
        <v>0</v>
      </c>
      <c r="D102" s="625">
        <f t="shared" si="53"/>
        <v>0</v>
      </c>
      <c r="E102" s="625">
        <f t="shared" si="53"/>
        <v>27226.726237473729</v>
      </c>
      <c r="F102" s="626">
        <f t="shared" si="53"/>
        <v>27240.372219838413</v>
      </c>
      <c r="G102" s="626">
        <f t="shared" ref="G102:V102" si="54">G34+G51+G68+G85</f>
        <v>27573.235871714958</v>
      </c>
      <c r="H102" s="626">
        <f t="shared" si="54"/>
        <v>28225.312263344302</v>
      </c>
      <c r="I102" s="626">
        <f t="shared" si="54"/>
        <v>26133.430601205106</v>
      </c>
      <c r="J102" s="626">
        <f t="shared" si="54"/>
        <v>24633.089028659339</v>
      </c>
      <c r="K102" s="626">
        <f t="shared" si="54"/>
        <v>24243.619012824154</v>
      </c>
      <c r="L102" s="626">
        <f t="shared" si="54"/>
        <v>23250.763391369095</v>
      </c>
      <c r="M102" s="626">
        <f t="shared" si="54"/>
        <v>21819.521978508907</v>
      </c>
      <c r="N102" s="626">
        <f t="shared" si="54"/>
        <v>20195.044015271622</v>
      </c>
      <c r="O102" s="626">
        <f t="shared" si="54"/>
        <v>19688.191719890383</v>
      </c>
      <c r="P102" s="626">
        <f t="shared" si="54"/>
        <v>19622.812214551534</v>
      </c>
      <c r="Q102" s="626">
        <f t="shared" si="54"/>
        <v>18253.165897952189</v>
      </c>
      <c r="R102" s="626">
        <f t="shared" si="54"/>
        <v>16682.847508843974</v>
      </c>
      <c r="S102" s="626">
        <f t="shared" si="54"/>
        <v>16295.164499999999</v>
      </c>
      <c r="T102" s="626">
        <f t="shared" si="54"/>
        <v>16558.427599999999</v>
      </c>
      <c r="U102" s="626">
        <f t="shared" si="54"/>
        <v>16396.184374848901</v>
      </c>
      <c r="V102" s="626">
        <f t="shared" si="54"/>
        <v>16258.644327148357</v>
      </c>
    </row>
    <row r="103" spans="2:22">
      <c r="B103" s="163" t="s">
        <v>101</v>
      </c>
      <c r="C103" s="625">
        <f t="shared" ref="C103:F103" si="55">C35+C52+C69+C86</f>
        <v>0</v>
      </c>
      <c r="D103" s="625">
        <f t="shared" si="55"/>
        <v>0</v>
      </c>
      <c r="E103" s="625">
        <f t="shared" si="55"/>
        <v>6322.2330791381564</v>
      </c>
      <c r="F103" s="626">
        <f t="shared" si="55"/>
        <v>6751.9304454952762</v>
      </c>
      <c r="G103" s="626">
        <f t="shared" ref="G103:V103" si="56">G35+G52+G69+G86</f>
        <v>6561.2336224606161</v>
      </c>
      <c r="H103" s="626">
        <f t="shared" si="56"/>
        <v>6165.6723104561624</v>
      </c>
      <c r="I103" s="626">
        <f t="shared" si="56"/>
        <v>5796.2945247789676</v>
      </c>
      <c r="J103" s="626">
        <f t="shared" si="56"/>
        <v>5390.6233712174253</v>
      </c>
      <c r="K103" s="626">
        <f t="shared" si="56"/>
        <v>5455.8476588157291</v>
      </c>
      <c r="L103" s="626">
        <f t="shared" si="56"/>
        <v>6882.0753376736538</v>
      </c>
      <c r="M103" s="626">
        <f t="shared" si="56"/>
        <v>7036.7285991217386</v>
      </c>
      <c r="N103" s="626">
        <f t="shared" si="56"/>
        <v>5998.9490760588196</v>
      </c>
      <c r="O103" s="626">
        <f t="shared" si="56"/>
        <v>5534.2138643247972</v>
      </c>
      <c r="P103" s="626">
        <f t="shared" si="56"/>
        <v>5139.3832011543473</v>
      </c>
      <c r="Q103" s="626">
        <f t="shared" si="56"/>
        <v>6053.3993291096867</v>
      </c>
      <c r="R103" s="626">
        <f t="shared" si="56"/>
        <v>5769.8616727597328</v>
      </c>
      <c r="S103" s="626">
        <f t="shared" si="56"/>
        <v>5611.6895000000004</v>
      </c>
      <c r="T103" s="626">
        <f t="shared" si="56"/>
        <v>5380.7867999999999</v>
      </c>
      <c r="U103" s="626">
        <f t="shared" si="56"/>
        <v>5456.4157339571666</v>
      </c>
      <c r="V103" s="626">
        <f t="shared" si="56"/>
        <v>5496.4200461350474</v>
      </c>
    </row>
    <row r="104" spans="2:22">
      <c r="B104" s="163" t="s">
        <v>102</v>
      </c>
      <c r="C104" s="625">
        <f t="shared" ref="C104:F104" si="57">C36+C53+C70+C87</f>
        <v>0</v>
      </c>
      <c r="D104" s="625">
        <f t="shared" si="57"/>
        <v>0</v>
      </c>
      <c r="E104" s="625">
        <f t="shared" si="57"/>
        <v>2112.4666355219392</v>
      </c>
      <c r="F104" s="626">
        <f t="shared" si="57"/>
        <v>2052.1587885294025</v>
      </c>
      <c r="G104" s="626">
        <f t="shared" ref="G104:V104" si="58">G36+G53+G70+G87</f>
        <v>1690.2021827509263</v>
      </c>
      <c r="H104" s="626">
        <f t="shared" si="58"/>
        <v>598.78324211984659</v>
      </c>
      <c r="I104" s="626">
        <f t="shared" si="58"/>
        <v>1929.5103343628873</v>
      </c>
      <c r="J104" s="626">
        <f t="shared" si="58"/>
        <v>1878.72033759025</v>
      </c>
      <c r="K104" s="626">
        <f t="shared" si="58"/>
        <v>1818.1791363409654</v>
      </c>
      <c r="L104" s="626">
        <f t="shared" si="58"/>
        <v>1814.8486545565345</v>
      </c>
      <c r="M104" s="626">
        <f t="shared" si="58"/>
        <v>1785.2270948935268</v>
      </c>
      <c r="N104" s="626">
        <f t="shared" si="58"/>
        <v>1787.2561943474857</v>
      </c>
      <c r="O104" s="626">
        <f t="shared" si="58"/>
        <v>1795.6673857837293</v>
      </c>
      <c r="P104" s="626">
        <f t="shared" si="58"/>
        <v>1781.251719418733</v>
      </c>
      <c r="Q104" s="626">
        <f t="shared" si="58"/>
        <v>1787.6061598063541</v>
      </c>
      <c r="R104" s="626">
        <f t="shared" si="58"/>
        <v>1829.2402935058633</v>
      </c>
      <c r="S104" s="626">
        <f t="shared" si="58"/>
        <v>1842.5391</v>
      </c>
      <c r="T104" s="626">
        <f t="shared" si="58"/>
        <v>1827.85</v>
      </c>
      <c r="U104" s="626">
        <f t="shared" si="58"/>
        <v>1848.9092170063288</v>
      </c>
      <c r="V104" s="626">
        <f t="shared" si="58"/>
        <v>1800.9267811435893</v>
      </c>
    </row>
    <row r="105" spans="2:22">
      <c r="B105" s="163" t="s">
        <v>0</v>
      </c>
      <c r="C105" s="625">
        <f t="shared" ref="C105:F105" si="59">C37+C54+C71+C88</f>
        <v>0</v>
      </c>
      <c r="D105" s="625">
        <f t="shared" si="59"/>
        <v>0</v>
      </c>
      <c r="E105" s="625">
        <f t="shared" si="59"/>
        <v>0</v>
      </c>
      <c r="F105" s="626">
        <f t="shared" si="59"/>
        <v>0</v>
      </c>
      <c r="G105" s="626">
        <f t="shared" ref="G105:V105" si="60">G37+G54+G71+G88</f>
        <v>0</v>
      </c>
      <c r="H105" s="626">
        <f t="shared" si="60"/>
        <v>0</v>
      </c>
      <c r="I105" s="626">
        <f t="shared" si="60"/>
        <v>0</v>
      </c>
      <c r="J105" s="626">
        <f t="shared" si="60"/>
        <v>0</v>
      </c>
      <c r="K105" s="626">
        <f t="shared" si="60"/>
        <v>0</v>
      </c>
      <c r="L105" s="626">
        <f t="shared" si="60"/>
        <v>0</v>
      </c>
      <c r="M105" s="626">
        <f t="shared" si="60"/>
        <v>0</v>
      </c>
      <c r="N105" s="626">
        <f t="shared" si="60"/>
        <v>0</v>
      </c>
      <c r="O105" s="626">
        <f t="shared" si="60"/>
        <v>0</v>
      </c>
      <c r="P105" s="626">
        <f t="shared" si="60"/>
        <v>0</v>
      </c>
      <c r="Q105" s="626">
        <f t="shared" si="60"/>
        <v>0</v>
      </c>
      <c r="R105" s="626">
        <f t="shared" si="60"/>
        <v>0</v>
      </c>
      <c r="S105" s="626">
        <f t="shared" si="60"/>
        <v>0</v>
      </c>
      <c r="T105" s="626">
        <f t="shared" si="60"/>
        <v>0</v>
      </c>
      <c r="U105" s="626">
        <f t="shared" si="60"/>
        <v>0</v>
      </c>
      <c r="V105" s="626">
        <f t="shared" si="60"/>
        <v>0</v>
      </c>
    </row>
    <row r="106" spans="2:22">
      <c r="B106" s="167" t="s">
        <v>103</v>
      </c>
      <c r="C106" s="627">
        <f t="shared" ref="C106:F106" si="61">C38+C55+C72+C89</f>
        <v>0</v>
      </c>
      <c r="D106" s="627">
        <f t="shared" si="61"/>
        <v>0</v>
      </c>
      <c r="E106" s="627">
        <f t="shared" si="61"/>
        <v>58254.010034123727</v>
      </c>
      <c r="F106" s="628">
        <f t="shared" si="61"/>
        <v>56912.643237949087</v>
      </c>
      <c r="G106" s="628">
        <f t="shared" ref="G106:V106" si="62">G38+G55+G72+G89</f>
        <v>56935.231093808346</v>
      </c>
      <c r="H106" s="628">
        <f t="shared" si="62"/>
        <v>56230.127703790517</v>
      </c>
      <c r="I106" s="628">
        <f t="shared" si="62"/>
        <v>54793.699965515523</v>
      </c>
      <c r="J106" s="628">
        <f t="shared" si="62"/>
        <v>52266.692789491623</v>
      </c>
      <c r="K106" s="628">
        <f t="shared" si="62"/>
        <v>51615.359476903148</v>
      </c>
      <c r="L106" s="628">
        <f t="shared" si="62"/>
        <v>50408.273489922067</v>
      </c>
      <c r="M106" s="628">
        <f t="shared" si="62"/>
        <v>48723.338393122889</v>
      </c>
      <c r="N106" s="628">
        <f t="shared" si="62"/>
        <v>46205.725856242709</v>
      </c>
      <c r="O106" s="628">
        <f t="shared" si="62"/>
        <v>44684.357075251486</v>
      </c>
      <c r="P106" s="628">
        <f t="shared" si="62"/>
        <v>43374.904927714837</v>
      </c>
      <c r="Q106" s="628">
        <f t="shared" si="62"/>
        <v>42399.676033743104</v>
      </c>
      <c r="R106" s="628">
        <f t="shared" si="62"/>
        <v>40440.431389253412</v>
      </c>
      <c r="S106" s="628">
        <f t="shared" si="62"/>
        <v>39985.374199999998</v>
      </c>
      <c r="T106" s="628">
        <f t="shared" si="62"/>
        <v>40699.614199999982</v>
      </c>
      <c r="U106" s="628">
        <f t="shared" si="62"/>
        <v>40759.967564073879</v>
      </c>
      <c r="V106" s="628">
        <f t="shared" si="62"/>
        <v>40367.510828685678</v>
      </c>
    </row>
    <row r="107" spans="2:22">
      <c r="B107" s="163" t="s">
        <v>104</v>
      </c>
      <c r="C107" s="625">
        <f t="shared" ref="C107:F107" si="63">C39+C56+C73+C90</f>
        <v>0</v>
      </c>
      <c r="D107" s="625">
        <f t="shared" si="63"/>
        <v>0</v>
      </c>
      <c r="E107" s="625">
        <f t="shared" si="63"/>
        <v>80254.789188086434</v>
      </c>
      <c r="F107" s="626">
        <f t="shared" si="63"/>
        <v>77552.361987720869</v>
      </c>
      <c r="G107" s="626">
        <f t="shared" ref="G107:V107" si="64">G39+G56+G73+G90</f>
        <v>76745.725988251681</v>
      </c>
      <c r="H107" s="626">
        <f t="shared" si="64"/>
        <v>76495.650806939186</v>
      </c>
      <c r="I107" s="626">
        <f t="shared" si="64"/>
        <v>76020.564180164452</v>
      </c>
      <c r="J107" s="626">
        <f t="shared" si="64"/>
        <v>75629.164992638369</v>
      </c>
      <c r="K107" s="626">
        <f t="shared" si="64"/>
        <v>79235.63568733682</v>
      </c>
      <c r="L107" s="626">
        <f t="shared" si="64"/>
        <v>80000.398089067938</v>
      </c>
      <c r="M107" s="626">
        <f t="shared" si="64"/>
        <v>80219.981257297084</v>
      </c>
      <c r="N107" s="626">
        <f t="shared" si="64"/>
        <v>77846.79148002727</v>
      </c>
      <c r="O107" s="626">
        <f t="shared" si="64"/>
        <v>76599.50120406854</v>
      </c>
      <c r="P107" s="626">
        <f t="shared" si="64"/>
        <v>76135.727974755209</v>
      </c>
      <c r="Q107" s="626">
        <f t="shared" si="64"/>
        <v>75731.812810233663</v>
      </c>
      <c r="R107" s="626">
        <f t="shared" si="64"/>
        <v>73597.059134186697</v>
      </c>
      <c r="S107" s="626">
        <f t="shared" si="64"/>
        <v>73383.03850000001</v>
      </c>
      <c r="T107" s="626">
        <f t="shared" si="64"/>
        <v>72924.3704</v>
      </c>
      <c r="U107" s="626">
        <f t="shared" si="64"/>
        <v>71621.080980593106</v>
      </c>
      <c r="V107" s="626">
        <f t="shared" si="64"/>
        <v>68443</v>
      </c>
    </row>
    <row r="108" spans="2:22">
      <c r="B108" s="167" t="s">
        <v>105</v>
      </c>
      <c r="C108" s="627">
        <f t="shared" ref="C108:F108" si="65">C40+C57+C74+C91</f>
        <v>0</v>
      </c>
      <c r="D108" s="627">
        <f t="shared" si="65"/>
        <v>0</v>
      </c>
      <c r="E108" s="627">
        <f t="shared" si="65"/>
        <v>138508.79922221013</v>
      </c>
      <c r="F108" s="628">
        <f t="shared" si="65"/>
        <v>134465.00522567003</v>
      </c>
      <c r="G108" s="628">
        <f t="shared" ref="G108:V108" si="66">G40+G57+G74+G91</f>
        <v>133680.95708206002</v>
      </c>
      <c r="H108" s="628">
        <f t="shared" si="66"/>
        <v>132725.77851072969</v>
      </c>
      <c r="I108" s="628">
        <f t="shared" si="66"/>
        <v>130814.26414567998</v>
      </c>
      <c r="J108" s="628">
        <f t="shared" si="66"/>
        <v>127895.85778212998</v>
      </c>
      <c r="K108" s="628">
        <f t="shared" si="66"/>
        <v>130850.99516424</v>
      </c>
      <c r="L108" s="628">
        <f t="shared" si="66"/>
        <v>130408.67157898999</v>
      </c>
      <c r="M108" s="628">
        <f t="shared" si="66"/>
        <v>128943.31965041994</v>
      </c>
      <c r="N108" s="628">
        <f t="shared" si="66"/>
        <v>124052.51733626994</v>
      </c>
      <c r="O108" s="628">
        <f t="shared" si="66"/>
        <v>121283.85827932003</v>
      </c>
      <c r="P108" s="628">
        <f t="shared" si="66"/>
        <v>119510.63290247005</v>
      </c>
      <c r="Q108" s="628">
        <f t="shared" si="66"/>
        <v>118131.48884397677</v>
      </c>
      <c r="R108" s="628">
        <f t="shared" si="66"/>
        <v>114037.49052344011</v>
      </c>
      <c r="S108" s="628">
        <f t="shared" si="66"/>
        <v>113368.41269999999</v>
      </c>
      <c r="T108" s="628">
        <f t="shared" si="66"/>
        <v>113623.9846</v>
      </c>
      <c r="U108" s="628">
        <f t="shared" si="66"/>
        <v>112381.04854466698</v>
      </c>
      <c r="V108" s="628">
        <f t="shared" si="66"/>
        <v>108810.51082868567</v>
      </c>
    </row>
    <row r="111" spans="2:22">
      <c r="H111" s="291"/>
      <c r="I111" s="291"/>
      <c r="J111" s="291"/>
      <c r="K111" s="291"/>
      <c r="L111" s="291"/>
      <c r="M111" s="291"/>
      <c r="N111" s="291"/>
      <c r="O111" s="291"/>
      <c r="P111" s="291"/>
      <c r="Q111" s="291"/>
      <c r="R111" s="291"/>
      <c r="S111" s="291"/>
      <c r="T111" s="291"/>
      <c r="U111" s="291"/>
      <c r="V111" s="291"/>
    </row>
    <row r="116" spans="3:13">
      <c r="E116" s="617"/>
    </row>
    <row r="117" spans="3:13">
      <c r="E117" s="617"/>
    </row>
    <row r="118" spans="3:13">
      <c r="E118" s="291"/>
    </row>
    <row r="119" spans="3:13">
      <c r="C119" s="618"/>
      <c r="D119" s="618"/>
      <c r="E119" s="618"/>
      <c r="F119" s="618"/>
      <c r="G119" s="617"/>
      <c r="H119" s="617"/>
      <c r="I119" s="617"/>
    </row>
    <row r="120" spans="3:13">
      <c r="C120" s="618"/>
      <c r="D120" s="618"/>
      <c r="E120" s="618"/>
      <c r="F120" s="618"/>
      <c r="G120" s="617"/>
      <c r="H120" s="617"/>
      <c r="I120" s="617"/>
    </row>
    <row r="121" spans="3:13">
      <c r="C121" s="618"/>
      <c r="D121" s="618"/>
      <c r="E121" s="618"/>
      <c r="F121" s="618"/>
      <c r="G121" s="617"/>
      <c r="H121" s="617"/>
      <c r="I121" s="617"/>
    </row>
    <row r="122" spans="3:13">
      <c r="C122" s="618"/>
      <c r="D122" s="618"/>
      <c r="E122" s="618"/>
      <c r="F122" s="618"/>
      <c r="G122" s="617"/>
      <c r="H122" s="617"/>
      <c r="I122" s="617"/>
    </row>
    <row r="123" spans="3:13">
      <c r="C123" s="618"/>
      <c r="D123" s="618"/>
      <c r="E123" s="618"/>
      <c r="F123" s="618"/>
      <c r="G123" s="617"/>
      <c r="H123" s="617"/>
      <c r="I123" s="617"/>
      <c r="J123" s="545"/>
      <c r="K123" s="545"/>
      <c r="L123" s="545"/>
      <c r="M123" s="545"/>
    </row>
    <row r="125" spans="3:13">
      <c r="H125" s="545"/>
      <c r="I125" s="545"/>
      <c r="J125" s="545"/>
      <c r="K125" s="545"/>
      <c r="L125" s="545"/>
      <c r="M125" s="545"/>
    </row>
  </sheetData>
  <conditionalFormatting sqref="C119:F123">
    <cfRule type="cellIs" dxfId="1" priority="1" operator="equal">
      <formula>"-"</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tabColor theme="0" tint="-4.9989318521683403E-2"/>
  </sheetPr>
  <dimension ref="A1:AN57"/>
  <sheetViews>
    <sheetView showGridLines="0" zoomScale="85" zoomScaleNormal="85" workbookViewId="0">
      <selection activeCell="B62" sqref="B62"/>
    </sheetView>
  </sheetViews>
  <sheetFormatPr baseColWidth="10" defaultColWidth="11.42578125" defaultRowHeight="14.25"/>
  <cols>
    <col min="1" max="2" width="4.28515625" style="19" customWidth="1"/>
    <col min="3" max="3" width="48.42578125" style="19" customWidth="1"/>
    <col min="4" max="5" width="5.5703125" style="19" hidden="1" customWidth="1"/>
    <col min="6" max="6" width="7.7109375" style="19" bestFit="1" customWidth="1"/>
    <col min="7" max="8" width="10.28515625" style="19" customWidth="1"/>
    <col min="9" max="14" width="12" style="19" customWidth="1"/>
    <col min="15" max="18" width="14.28515625" style="19" customWidth="1"/>
    <col min="19" max="19" width="14" style="19" customWidth="1"/>
    <col min="20" max="20" width="11.42578125" style="19" customWidth="1"/>
    <col min="21" max="16384" width="11.42578125" style="19"/>
  </cols>
  <sheetData>
    <row r="1" spans="1:35" ht="18.75" customHeight="1"/>
    <row r="2" spans="1:35" ht="18.75" customHeight="1">
      <c r="A2" s="20" t="s">
        <v>780</v>
      </c>
      <c r="B2" s="21"/>
      <c r="C2" s="21"/>
      <c r="D2" s="21"/>
      <c r="E2" s="21"/>
      <c r="F2" s="21"/>
      <c r="G2" s="21"/>
      <c r="H2" s="21"/>
      <c r="I2" s="21"/>
      <c r="J2" s="21"/>
      <c r="K2" s="21"/>
      <c r="L2" s="21"/>
      <c r="M2" s="21"/>
      <c r="N2" s="21"/>
      <c r="O2" s="22"/>
      <c r="P2" s="22"/>
      <c r="Q2" s="22"/>
      <c r="R2" s="22"/>
    </row>
    <row r="3" spans="1:35" ht="14.25" customHeight="1">
      <c r="A3" s="20"/>
      <c r="B3" s="21"/>
      <c r="C3" s="21"/>
      <c r="D3" s="21"/>
      <c r="E3" s="21"/>
      <c r="F3" s="21"/>
      <c r="G3" s="21"/>
      <c r="H3" s="21"/>
      <c r="I3" s="21"/>
      <c r="J3" s="21"/>
      <c r="K3" s="21"/>
      <c r="L3" s="21"/>
      <c r="M3" s="21"/>
      <c r="N3" s="21"/>
      <c r="O3" s="22"/>
      <c r="P3" s="22"/>
      <c r="Q3" s="22"/>
      <c r="R3" s="22"/>
    </row>
    <row r="4" spans="1:35" ht="14.25" customHeight="1">
      <c r="A4" s="20"/>
      <c r="B4" s="23"/>
      <c r="C4" s="23"/>
      <c r="D4" s="23"/>
      <c r="E4" s="23"/>
      <c r="F4" s="23"/>
      <c r="G4" s="23"/>
      <c r="H4" s="23"/>
      <c r="I4" s="23"/>
      <c r="J4" s="23"/>
      <c r="K4" s="23"/>
      <c r="L4" s="23"/>
      <c r="M4" s="23"/>
      <c r="N4" s="23"/>
      <c r="O4" s="22"/>
      <c r="P4" s="22"/>
      <c r="Q4" s="22"/>
      <c r="R4" s="22"/>
    </row>
    <row r="5" spans="1:35" ht="14.25" customHeight="1">
      <c r="A5" s="20"/>
      <c r="B5" s="21"/>
      <c r="C5" s="94" t="s">
        <v>2</v>
      </c>
      <c r="D5" s="148" t="s">
        <v>823</v>
      </c>
      <c r="E5" s="148" t="s">
        <v>824</v>
      </c>
      <c r="F5" s="148" t="s">
        <v>825</v>
      </c>
      <c r="G5" s="149" t="s">
        <v>822</v>
      </c>
      <c r="H5" s="149" t="s">
        <v>670</v>
      </c>
      <c r="I5" s="149" t="s">
        <v>671</v>
      </c>
      <c r="J5" s="149" t="s">
        <v>672</v>
      </c>
      <c r="K5" s="149" t="s">
        <v>666</v>
      </c>
      <c r="L5" s="149" t="s">
        <v>669</v>
      </c>
      <c r="M5" s="149" t="s">
        <v>668</v>
      </c>
      <c r="N5" s="149" t="s">
        <v>667</v>
      </c>
      <c r="O5" s="149" t="s">
        <v>605</v>
      </c>
      <c r="P5" s="149" t="s">
        <v>606</v>
      </c>
      <c r="Q5" s="149" t="s">
        <v>607</v>
      </c>
      <c r="R5" s="149" t="s">
        <v>608</v>
      </c>
      <c r="S5" s="149" t="s">
        <v>609</v>
      </c>
      <c r="T5" s="149" t="s">
        <v>610</v>
      </c>
      <c r="U5" s="149" t="s">
        <v>611</v>
      </c>
      <c r="V5" s="149" t="s">
        <v>612</v>
      </c>
      <c r="W5" s="149" t="s">
        <v>613</v>
      </c>
      <c r="X5" s="149" t="s">
        <v>614</v>
      </c>
      <c r="Y5" s="149" t="s">
        <v>615</v>
      </c>
      <c r="Z5" s="149" t="s">
        <v>616</v>
      </c>
      <c r="AA5" s="149" t="s">
        <v>617</v>
      </c>
      <c r="AB5" s="149" t="s">
        <v>618</v>
      </c>
      <c r="AC5" s="149" t="s">
        <v>619</v>
      </c>
      <c r="AD5" s="149" t="s">
        <v>620</v>
      </c>
      <c r="AE5" s="149" t="s">
        <v>621</v>
      </c>
      <c r="AF5" s="149" t="s">
        <v>622</v>
      </c>
      <c r="AG5" s="149" t="s">
        <v>623</v>
      </c>
      <c r="AH5" s="149" t="s">
        <v>624</v>
      </c>
      <c r="AI5" s="149" t="s">
        <v>625</v>
      </c>
    </row>
    <row r="6" spans="1:35" ht="14.25" customHeight="1">
      <c r="B6" s="24"/>
      <c r="C6" s="179" t="s">
        <v>104</v>
      </c>
      <c r="D6" s="171"/>
      <c r="E6" s="171"/>
      <c r="F6" s="171">
        <v>64903.071551429945</v>
      </c>
      <c r="G6" s="183">
        <v>61264.145412480102</v>
      </c>
      <c r="H6" s="183">
        <v>60107.065752540053</v>
      </c>
      <c r="I6" s="183">
        <v>59083.13205007989</v>
      </c>
      <c r="J6" s="183">
        <v>59514.374290349973</v>
      </c>
      <c r="K6" s="183">
        <v>55987.835053980081</v>
      </c>
      <c r="L6" s="183">
        <v>54743.195747480095</v>
      </c>
      <c r="M6" s="183">
        <v>54379.612036399943</v>
      </c>
      <c r="N6" s="183">
        <v>55371.488007410015</v>
      </c>
      <c r="O6" s="183">
        <v>52277.713126540068</v>
      </c>
      <c r="P6" s="183">
        <v>51280.594997789893</v>
      </c>
      <c r="Q6" s="183">
        <v>50973.625610859526</v>
      </c>
      <c r="R6" s="174">
        <v>51588.224787510073</v>
      </c>
      <c r="S6" s="175">
        <v>49040.33</v>
      </c>
      <c r="T6" s="175">
        <v>48689.49</v>
      </c>
      <c r="U6" s="175">
        <v>48332.37</v>
      </c>
      <c r="V6" s="175">
        <v>48858.364974030097</v>
      </c>
      <c r="W6" s="175">
        <v>45191.401608130007</v>
      </c>
      <c r="X6" s="175">
        <v>43883.886797909901</v>
      </c>
      <c r="Y6" s="175">
        <v>43352.259743960152</v>
      </c>
      <c r="Z6" s="175">
        <v>43582.391662249946</v>
      </c>
      <c r="AA6" s="175">
        <v>41314.285924470059</v>
      </c>
      <c r="AB6" s="175">
        <v>40885.75807263999</v>
      </c>
      <c r="AC6" s="175">
        <v>40813.599999999999</v>
      </c>
      <c r="AD6" s="175">
        <v>41402.786340300161</v>
      </c>
      <c r="AE6" s="175">
        <v>38892.141656179985</v>
      </c>
      <c r="AF6" s="175">
        <v>38682.382843690095</v>
      </c>
      <c r="AG6" s="175">
        <v>37974.897997330001</v>
      </c>
      <c r="AH6" s="175">
        <v>38309.186500649987</v>
      </c>
      <c r="AI6" s="175">
        <v>36260.416856130003</v>
      </c>
    </row>
    <row r="7" spans="1:35">
      <c r="B7" s="24"/>
      <c r="C7" s="25" t="s">
        <v>92</v>
      </c>
      <c r="D7" s="171"/>
      <c r="E7" s="171"/>
      <c r="F7" s="171">
        <v>11011.878521890007</v>
      </c>
      <c r="G7" s="183">
        <v>8623.7955680999967</v>
      </c>
      <c r="H7" s="183">
        <v>8949.6813129799848</v>
      </c>
      <c r="I7" s="183">
        <v>9910.7707583799984</v>
      </c>
      <c r="J7" s="183">
        <v>11146.311913959989</v>
      </c>
      <c r="K7" s="183">
        <v>9718.9016128395961</v>
      </c>
      <c r="L7" s="183">
        <v>9241.5649108299949</v>
      </c>
      <c r="M7" s="183">
        <v>8803.2774252900017</v>
      </c>
      <c r="N7" s="183">
        <v>9152.2300181599949</v>
      </c>
      <c r="O7" s="183">
        <v>8355.9164044200006</v>
      </c>
      <c r="P7" s="183">
        <v>7564.1950715300018</v>
      </c>
      <c r="Q7" s="183">
        <v>7835.1721442800008</v>
      </c>
      <c r="R7" s="174">
        <v>8655.2922976100053</v>
      </c>
      <c r="S7" s="175">
        <v>7398.93</v>
      </c>
      <c r="T7" s="175">
        <v>6798.38</v>
      </c>
      <c r="U7" s="175">
        <v>6959.32</v>
      </c>
      <c r="V7" s="175">
        <v>6755.9251911000019</v>
      </c>
      <c r="W7" s="175">
        <v>6550.3553510000002</v>
      </c>
      <c r="X7" s="175">
        <v>7106.1382826000172</v>
      </c>
      <c r="Y7" s="175">
        <v>7065.2579700099996</v>
      </c>
      <c r="Z7" s="175">
        <v>7432.5895690999987</v>
      </c>
      <c r="AA7" s="175">
        <v>6311.9125704199996</v>
      </c>
      <c r="AB7" s="175">
        <v>5880.1607724999985</v>
      </c>
      <c r="AC7" s="175">
        <v>4583.2</v>
      </c>
      <c r="AD7" s="175">
        <v>5087.3474501300007</v>
      </c>
      <c r="AE7" s="175">
        <v>4040.0548064499999</v>
      </c>
      <c r="AF7" s="175">
        <v>4329.1732546099993</v>
      </c>
      <c r="AG7" s="175">
        <v>4752.4000206400005</v>
      </c>
      <c r="AH7" s="175">
        <v>5211.4716173299994</v>
      </c>
      <c r="AI7" s="175">
        <v>4362.9066665700002</v>
      </c>
    </row>
    <row r="8" spans="1:35" ht="14.25" customHeight="1">
      <c r="B8" s="24"/>
      <c r="C8" s="25" t="s">
        <v>93</v>
      </c>
      <c r="D8" s="171"/>
      <c r="E8" s="171"/>
      <c r="F8" s="171">
        <v>1522.6522240199993</v>
      </c>
      <c r="G8" s="183">
        <v>1804.5315840700007</v>
      </c>
      <c r="H8" s="183">
        <v>1415.839444260002</v>
      </c>
      <c r="I8" s="183">
        <v>1487.8912271900001</v>
      </c>
      <c r="J8" s="183">
        <v>1589.2450731399997</v>
      </c>
      <c r="K8" s="183">
        <v>1804.5606121500009</v>
      </c>
      <c r="L8" s="183">
        <v>1314.949930410002</v>
      </c>
      <c r="M8" s="183">
        <v>1473.0515157299999</v>
      </c>
      <c r="N8" s="183">
        <v>1515.5789400700025</v>
      </c>
      <c r="O8" s="183">
        <v>1720.4166808300001</v>
      </c>
      <c r="P8" s="183">
        <v>1443.1118504299984</v>
      </c>
      <c r="Q8" s="183">
        <v>1399.2066244799992</v>
      </c>
      <c r="R8" s="174">
        <v>1395.4788021699981</v>
      </c>
      <c r="S8" s="175">
        <v>1470.2</v>
      </c>
      <c r="T8" s="175">
        <v>1139.8800000000001</v>
      </c>
      <c r="U8" s="175">
        <v>1245.71</v>
      </c>
      <c r="V8" s="175">
        <v>1240.8334177300007</v>
      </c>
      <c r="W8" s="175">
        <v>1300.2421334400001</v>
      </c>
      <c r="X8" s="175">
        <v>1038.5136452199986</v>
      </c>
      <c r="Y8" s="175">
        <v>976.83631079000031</v>
      </c>
      <c r="Z8" s="175">
        <v>964.85973408999985</v>
      </c>
      <c r="AA8" s="175">
        <v>1051.65113023</v>
      </c>
      <c r="AB8" s="175">
        <v>867.81958031999989</v>
      </c>
      <c r="AC8" s="175">
        <v>905.4</v>
      </c>
      <c r="AD8" s="175">
        <v>999.0960376700001</v>
      </c>
      <c r="AE8" s="175">
        <v>1030.5658673900002</v>
      </c>
      <c r="AF8" s="175">
        <v>874.22106954999992</v>
      </c>
      <c r="AG8" s="175">
        <v>1120.7237326100001</v>
      </c>
      <c r="AH8" s="175">
        <v>1053.56184637</v>
      </c>
      <c r="AI8" s="175">
        <v>1036.46891841</v>
      </c>
    </row>
    <row r="9" spans="1:35" ht="14.25" customHeight="1">
      <c r="B9" s="88"/>
      <c r="C9" s="25" t="s">
        <v>94</v>
      </c>
      <c r="D9" s="171"/>
      <c r="E9" s="171"/>
      <c r="F9" s="171">
        <v>715.03700779999986</v>
      </c>
      <c r="G9" s="183">
        <v>696.69283449000034</v>
      </c>
      <c r="H9" s="183">
        <v>713.79186763999996</v>
      </c>
      <c r="I9" s="183">
        <v>865.31308388000025</v>
      </c>
      <c r="J9" s="183">
        <v>1072.4801604399995</v>
      </c>
      <c r="K9" s="183">
        <v>766.50033724000014</v>
      </c>
      <c r="L9" s="183">
        <v>759.37625699000034</v>
      </c>
      <c r="M9" s="183">
        <v>757.48208094999939</v>
      </c>
      <c r="N9" s="183">
        <v>719.73210952999864</v>
      </c>
      <c r="O9" s="183">
        <v>418.04256330999993</v>
      </c>
      <c r="P9" s="183">
        <v>434.66425536999998</v>
      </c>
      <c r="Q9" s="183">
        <v>474.1823346000001</v>
      </c>
      <c r="R9" s="174">
        <v>505.54087925999988</v>
      </c>
      <c r="S9" s="175">
        <v>466.58</v>
      </c>
      <c r="T9" s="175">
        <v>454.08</v>
      </c>
      <c r="U9" s="175">
        <v>479.22</v>
      </c>
      <c r="V9" s="175">
        <v>460.94915398999956</v>
      </c>
      <c r="W9" s="175">
        <v>402.03677103999996</v>
      </c>
      <c r="X9" s="175">
        <v>301.54026622000009</v>
      </c>
      <c r="Y9" s="175">
        <v>302.56996269000001</v>
      </c>
      <c r="Z9" s="175">
        <v>292.90250982000015</v>
      </c>
      <c r="AA9" s="175">
        <v>288.83091127000017</v>
      </c>
      <c r="AB9" s="175">
        <v>275.04943316999999</v>
      </c>
      <c r="AC9" s="175">
        <v>264.3</v>
      </c>
      <c r="AD9" s="175">
        <v>235.37042982000003</v>
      </c>
      <c r="AE9" s="175">
        <v>259.80162818999997</v>
      </c>
      <c r="AF9" s="175">
        <v>266.19396175999998</v>
      </c>
      <c r="AG9" s="175">
        <v>4.6608999999999998</v>
      </c>
      <c r="AH9" s="175">
        <v>4.3061007900000003</v>
      </c>
      <c r="AI9" s="175">
        <v>4.58612793</v>
      </c>
    </row>
    <row r="10" spans="1:35" ht="14.25" customHeight="1">
      <c r="B10" s="89"/>
      <c r="C10" s="25" t="s">
        <v>95</v>
      </c>
      <c r="D10" s="171"/>
      <c r="E10" s="171"/>
      <c r="F10" s="171">
        <v>3154.5559795600029</v>
      </c>
      <c r="G10" s="183">
        <v>2385.5551418900041</v>
      </c>
      <c r="H10" s="183">
        <v>3248.2634910799989</v>
      </c>
      <c r="I10" s="183">
        <v>1263.0492355599972</v>
      </c>
      <c r="J10" s="183">
        <v>1182.1883424499979</v>
      </c>
      <c r="K10" s="183">
        <v>1348.0446270198856</v>
      </c>
      <c r="L10" s="183">
        <v>1402.73064628003</v>
      </c>
      <c r="M10" s="183">
        <v>1061.3068683099991</v>
      </c>
      <c r="N10" s="183">
        <v>945.30873429999917</v>
      </c>
      <c r="O10" s="183">
        <v>909.92824308000115</v>
      </c>
      <c r="P10" s="183">
        <v>1283.0479427000107</v>
      </c>
      <c r="Q10" s="183">
        <v>1093.5083427900013</v>
      </c>
      <c r="R10" s="174">
        <v>1045.6121436900009</v>
      </c>
      <c r="S10" s="175">
        <v>1038.3699999999999</v>
      </c>
      <c r="T10" s="175">
        <v>1153.25</v>
      </c>
      <c r="U10" s="175">
        <v>1001.7</v>
      </c>
      <c r="V10" s="175">
        <v>928.08410359000095</v>
      </c>
      <c r="W10" s="175">
        <v>860.09878378999997</v>
      </c>
      <c r="X10" s="175">
        <v>800.85518266999941</v>
      </c>
      <c r="Y10" s="175">
        <v>694.24170425000011</v>
      </c>
      <c r="Z10" s="175">
        <v>660.45599745000004</v>
      </c>
      <c r="AA10" s="175">
        <v>654.62119429999996</v>
      </c>
      <c r="AB10" s="175">
        <v>753.61224974999982</v>
      </c>
      <c r="AC10" s="175">
        <v>705.7</v>
      </c>
      <c r="AD10" s="175">
        <v>776.49385899999902</v>
      </c>
      <c r="AE10" s="175">
        <v>701.9881866100003</v>
      </c>
      <c r="AF10" s="175">
        <v>826.35741907000056</v>
      </c>
      <c r="AG10" s="175">
        <v>743.75703114999999</v>
      </c>
      <c r="AH10" s="175">
        <v>779.22811759000001</v>
      </c>
      <c r="AI10" s="175">
        <v>801.10653652999997</v>
      </c>
    </row>
    <row r="11" spans="1:35" ht="14.25" customHeight="1">
      <c r="B11" s="89"/>
      <c r="C11" s="25" t="s">
        <v>110</v>
      </c>
      <c r="D11" s="171"/>
      <c r="E11" s="171"/>
      <c r="F11" s="171">
        <v>2111.9338191597562</v>
      </c>
      <c r="G11" s="183">
        <v>2147.7069859099961</v>
      </c>
      <c r="H11" s="183">
        <v>2340.3152469200008</v>
      </c>
      <c r="I11" s="183">
        <v>2246.162743700002</v>
      </c>
      <c r="J11" s="183">
        <v>2198.0309433599987</v>
      </c>
      <c r="K11" s="183">
        <v>2271.5853939800036</v>
      </c>
      <c r="L11" s="183">
        <v>2422.5224257399964</v>
      </c>
      <c r="M11" s="183">
        <v>2174.4362604299995</v>
      </c>
      <c r="N11" s="183">
        <v>2116.1620883000014</v>
      </c>
      <c r="O11" s="183">
        <v>2118.7094337000017</v>
      </c>
      <c r="P11" s="183">
        <v>2235.8722968599932</v>
      </c>
      <c r="Q11" s="183">
        <v>2027.2359204700001</v>
      </c>
      <c r="R11" s="174">
        <v>1981.5573256700022</v>
      </c>
      <c r="S11" s="175">
        <v>2091.87</v>
      </c>
      <c r="T11" s="175">
        <v>2186.0700000000002</v>
      </c>
      <c r="U11" s="175">
        <v>2077.7800000000002</v>
      </c>
      <c r="V11" s="175">
        <v>2134.9773556299979</v>
      </c>
      <c r="W11" s="175">
        <v>1999.50450456</v>
      </c>
      <c r="X11" s="175">
        <v>1964.1165660999989</v>
      </c>
      <c r="Y11" s="175">
        <v>1724.0212964399996</v>
      </c>
      <c r="Z11" s="175">
        <v>1754.2915719899993</v>
      </c>
      <c r="AA11" s="175">
        <v>1841.8344955800001</v>
      </c>
      <c r="AB11" s="175">
        <v>1778.6754095999997</v>
      </c>
      <c r="AC11" s="175">
        <v>1566.7</v>
      </c>
      <c r="AD11" s="175">
        <v>1541.6746806499991</v>
      </c>
      <c r="AE11" s="175">
        <v>1446.9216345200005</v>
      </c>
      <c r="AF11" s="175">
        <v>1601.7398912100009</v>
      </c>
      <c r="AG11" s="175">
        <v>1284.1537974400001</v>
      </c>
      <c r="AH11" s="175">
        <v>1266.5637164899999</v>
      </c>
      <c r="AI11" s="175">
        <v>1176.83095682</v>
      </c>
    </row>
    <row r="12" spans="1:35" ht="14.25" customHeight="1">
      <c r="B12" s="88"/>
      <c r="C12" s="25" t="s">
        <v>97</v>
      </c>
      <c r="D12" s="171"/>
      <c r="E12" s="171"/>
      <c r="F12" s="171">
        <v>696.67511880000052</v>
      </c>
      <c r="G12" s="183">
        <v>695.09859862999963</v>
      </c>
      <c r="H12" s="183">
        <v>847.52123214999983</v>
      </c>
      <c r="I12" s="183">
        <v>682.68004040000096</v>
      </c>
      <c r="J12" s="183">
        <v>681.03649851000034</v>
      </c>
      <c r="K12" s="183">
        <v>868.5239679299998</v>
      </c>
      <c r="L12" s="183">
        <v>688.17632061000018</v>
      </c>
      <c r="M12" s="183">
        <v>161.8839552900001</v>
      </c>
      <c r="N12" s="183">
        <v>140.79471992000001</v>
      </c>
      <c r="O12" s="183">
        <v>124.78540277999998</v>
      </c>
      <c r="P12" s="183">
        <v>117.94498247000003</v>
      </c>
      <c r="Q12" s="183">
        <v>116.41281316999998</v>
      </c>
      <c r="R12" s="174">
        <v>105.12583816999997</v>
      </c>
      <c r="S12" s="175">
        <v>108.91</v>
      </c>
      <c r="T12" s="175">
        <v>104.72</v>
      </c>
      <c r="U12" s="175">
        <v>107.81</v>
      </c>
      <c r="V12" s="175">
        <v>314.13980852000009</v>
      </c>
      <c r="W12" s="175">
        <v>285.49863390999997</v>
      </c>
      <c r="X12" s="175">
        <v>243.57581139000001</v>
      </c>
      <c r="Y12" s="175">
        <v>208.74178548000003</v>
      </c>
      <c r="Z12" s="175">
        <v>115.65620397999997</v>
      </c>
      <c r="AA12" s="175">
        <v>114.36678117</v>
      </c>
      <c r="AB12" s="175">
        <v>87.214305790000026</v>
      </c>
      <c r="AC12" s="175">
        <v>101.6</v>
      </c>
      <c r="AD12" s="175">
        <v>78.387109540000026</v>
      </c>
      <c r="AE12" s="175">
        <v>71.696960289999993</v>
      </c>
      <c r="AF12" s="175">
        <v>138.58230439000002</v>
      </c>
      <c r="AG12" s="175">
        <v>175.94866184</v>
      </c>
      <c r="AH12" s="175">
        <v>172.04729938</v>
      </c>
      <c r="AI12" s="175">
        <v>123.95586990000001</v>
      </c>
    </row>
    <row r="13" spans="1:35" ht="14.25" customHeight="1">
      <c r="B13" s="89"/>
      <c r="C13" s="25" t="s">
        <v>98</v>
      </c>
      <c r="D13" s="171"/>
      <c r="E13" s="171"/>
      <c r="F13" s="171">
        <v>1987.2644060000041</v>
      </c>
      <c r="G13" s="183">
        <v>1741.1910770300385</v>
      </c>
      <c r="H13" s="183">
        <v>1921.2727885900003</v>
      </c>
      <c r="I13" s="183">
        <v>2324.3255210500815</v>
      </c>
      <c r="J13" s="183">
        <v>2093.6407625098386</v>
      </c>
      <c r="K13" s="183">
        <v>1597.6501840099991</v>
      </c>
      <c r="L13" s="183">
        <v>1936.949437979998</v>
      </c>
      <c r="M13" s="183">
        <v>2278.3003990199732</v>
      </c>
      <c r="N13" s="183">
        <v>2213.8841611494422</v>
      </c>
      <c r="O13" s="183">
        <v>2366.2009583697172</v>
      </c>
      <c r="P13" s="183">
        <v>2333.5404705700012</v>
      </c>
      <c r="Q13" s="183">
        <v>2717.7315184799872</v>
      </c>
      <c r="R13" s="174">
        <v>2684.8057339199859</v>
      </c>
      <c r="S13" s="175">
        <v>2308.6999999999998</v>
      </c>
      <c r="T13" s="175">
        <v>2198.81</v>
      </c>
      <c r="U13" s="175">
        <v>2159.41</v>
      </c>
      <c r="V13" s="175">
        <v>1947.1952784600035</v>
      </c>
      <c r="W13" s="175">
        <v>1868.4645487499999</v>
      </c>
      <c r="X13" s="175">
        <v>1814.2326301199985</v>
      </c>
      <c r="Y13" s="175">
        <v>1771.3593039699997</v>
      </c>
      <c r="Z13" s="175">
        <v>1811.7041334599974</v>
      </c>
      <c r="AA13" s="175">
        <v>1495.3279073699998</v>
      </c>
      <c r="AB13" s="175">
        <v>1496.3593799500006</v>
      </c>
      <c r="AC13" s="175">
        <v>1501.7</v>
      </c>
      <c r="AD13" s="175">
        <v>1418.0874924000016</v>
      </c>
      <c r="AE13" s="175">
        <v>1193.2529776600002</v>
      </c>
      <c r="AF13" s="175">
        <v>1387.689257719999</v>
      </c>
      <c r="AG13" s="175">
        <v>1264.5443648999999</v>
      </c>
      <c r="AH13" s="175">
        <v>1182.5995965699999</v>
      </c>
      <c r="AI13" s="175">
        <v>1270.2664969499999</v>
      </c>
    </row>
    <row r="14" spans="1:35" ht="14.25" customHeight="1">
      <c r="B14" s="89"/>
      <c r="C14" s="25" t="s">
        <v>99</v>
      </c>
      <c r="D14" s="171"/>
      <c r="E14" s="171"/>
      <c r="F14" s="171">
        <v>486.6341792100003</v>
      </c>
      <c r="G14" s="183">
        <v>468.66129049000006</v>
      </c>
      <c r="H14" s="183">
        <v>471.93055688999954</v>
      </c>
      <c r="I14" s="183">
        <v>566.2305118200004</v>
      </c>
      <c r="J14" s="183">
        <v>471.63201759999981</v>
      </c>
      <c r="K14" s="183">
        <v>460.41486926999994</v>
      </c>
      <c r="L14" s="183">
        <v>519.6088142399999</v>
      </c>
      <c r="M14" s="183">
        <v>515.44895461000021</v>
      </c>
      <c r="N14" s="183">
        <v>487.06888609999965</v>
      </c>
      <c r="O14" s="183">
        <v>669.38737624996747</v>
      </c>
      <c r="P14" s="183">
        <v>448.06598562000011</v>
      </c>
      <c r="Q14" s="183">
        <v>537.30248035999989</v>
      </c>
      <c r="R14" s="174">
        <v>416.22419070999996</v>
      </c>
      <c r="S14" s="175">
        <v>363.41</v>
      </c>
      <c r="T14" s="175">
        <v>368.76</v>
      </c>
      <c r="U14" s="175">
        <v>378.29</v>
      </c>
      <c r="V14" s="175">
        <v>340.83875581000012</v>
      </c>
      <c r="W14" s="175">
        <v>292.90433554999998</v>
      </c>
      <c r="X14" s="175">
        <v>318.5806564399997</v>
      </c>
      <c r="Y14" s="175">
        <v>321.73865142</v>
      </c>
      <c r="Z14" s="175">
        <v>269.88416125000009</v>
      </c>
      <c r="AA14" s="175">
        <v>268.58890211000011</v>
      </c>
      <c r="AB14" s="175">
        <v>290.17493901999995</v>
      </c>
      <c r="AC14" s="175">
        <v>272.3</v>
      </c>
      <c r="AD14" s="175">
        <v>264.75585234000005</v>
      </c>
      <c r="AE14" s="175">
        <v>257.03238226999997</v>
      </c>
      <c r="AF14" s="175">
        <v>267.37079368000008</v>
      </c>
      <c r="AG14" s="175">
        <v>245.58307658000001</v>
      </c>
      <c r="AH14" s="175">
        <v>263.57163241000006</v>
      </c>
      <c r="AI14" s="175">
        <v>265.75469135999992</v>
      </c>
    </row>
    <row r="15" spans="1:35" ht="14.25" customHeight="1">
      <c r="B15" s="88"/>
      <c r="C15" s="25" t="s">
        <v>100</v>
      </c>
      <c r="D15" s="171"/>
      <c r="E15" s="171"/>
      <c r="F15" s="171">
        <v>5834.9649221399941</v>
      </c>
      <c r="G15" s="183">
        <v>5087.8156093999987</v>
      </c>
      <c r="H15" s="183">
        <v>4673.5884692400004</v>
      </c>
      <c r="I15" s="183">
        <v>5063.9619089999933</v>
      </c>
      <c r="J15" s="183">
        <v>4867.0564990599914</v>
      </c>
      <c r="K15" s="183">
        <v>5100.8727803899974</v>
      </c>
      <c r="L15" s="183">
        <v>4899.3900755700042</v>
      </c>
      <c r="M15" s="183">
        <v>5471.1440653799955</v>
      </c>
      <c r="N15" s="183">
        <v>5456.1909360499958</v>
      </c>
      <c r="O15" s="183">
        <v>5055.2729031499921</v>
      </c>
      <c r="P15" s="183">
        <v>4933.4951347000024</v>
      </c>
      <c r="Q15" s="183">
        <v>4924.0029624700019</v>
      </c>
      <c r="R15" s="174">
        <v>4820.0310620099954</v>
      </c>
      <c r="S15" s="175">
        <v>4489.6499999999996</v>
      </c>
      <c r="T15" s="175">
        <v>3958.4</v>
      </c>
      <c r="U15" s="175">
        <v>4647.93</v>
      </c>
      <c r="V15" s="175">
        <v>4667.6507060999957</v>
      </c>
      <c r="W15" s="175">
        <v>4366.0286990200002</v>
      </c>
      <c r="X15" s="175">
        <v>3965.6762269099972</v>
      </c>
      <c r="Y15" s="175">
        <v>4498.1823690099973</v>
      </c>
      <c r="Z15" s="175">
        <v>4832.5625651500013</v>
      </c>
      <c r="AA15" s="175">
        <v>3671.5001362800008</v>
      </c>
      <c r="AB15" s="175">
        <v>3826.1291077299998</v>
      </c>
      <c r="AC15" s="175">
        <v>4337.2</v>
      </c>
      <c r="AD15" s="175">
        <v>4390.8437599600002</v>
      </c>
      <c r="AE15" s="175">
        <v>3678.3889323100007</v>
      </c>
      <c r="AF15" s="175">
        <v>3549.0404321299998</v>
      </c>
      <c r="AG15" s="175">
        <v>4149.5941537399995</v>
      </c>
      <c r="AH15" s="175">
        <v>4407.7363560799995</v>
      </c>
      <c r="AI15" s="175">
        <v>4554.3025360699994</v>
      </c>
    </row>
    <row r="16" spans="1:35" ht="14.25" customHeight="1">
      <c r="B16" s="89"/>
      <c r="C16" s="25" t="s">
        <v>101</v>
      </c>
      <c r="D16" s="171"/>
      <c r="E16" s="171"/>
      <c r="F16" s="171">
        <v>21039.074475209934</v>
      </c>
      <c r="G16" s="183">
        <v>20973.119566799975</v>
      </c>
      <c r="H16" s="183">
        <v>19755.503976539836</v>
      </c>
      <c r="I16" s="183">
        <v>18147.776023119928</v>
      </c>
      <c r="J16" s="183">
        <v>18867.560441589962</v>
      </c>
      <c r="K16" s="183">
        <v>18534.463708850068</v>
      </c>
      <c r="L16" s="183">
        <v>19115.005444190007</v>
      </c>
      <c r="M16" s="183">
        <v>19584.060754479739</v>
      </c>
      <c r="N16" s="183">
        <v>19670.703210979918</v>
      </c>
      <c r="O16" s="183">
        <v>18114.456591519986</v>
      </c>
      <c r="P16" s="183">
        <v>18153.721916610008</v>
      </c>
      <c r="Q16" s="183">
        <v>17554.462763130025</v>
      </c>
      <c r="R16" s="174">
        <v>17644.270320110074</v>
      </c>
      <c r="S16" s="175">
        <v>17296.25</v>
      </c>
      <c r="T16" s="175">
        <v>17213.509999999998</v>
      </c>
      <c r="U16" s="175">
        <v>16767.57210451</v>
      </c>
      <c r="V16" s="175">
        <v>16620.914269619901</v>
      </c>
      <c r="W16" s="175">
        <v>15550.831780719998</v>
      </c>
      <c r="X16" s="175">
        <v>15883.68285155</v>
      </c>
      <c r="Y16" s="175">
        <v>14957.790893439982</v>
      </c>
      <c r="Z16" s="175">
        <v>14597.647724670012</v>
      </c>
      <c r="AA16" s="175">
        <v>14335.292859229996</v>
      </c>
      <c r="AB16" s="175">
        <v>14295.418428189989</v>
      </c>
      <c r="AC16" s="175">
        <v>14353.3</v>
      </c>
      <c r="AD16" s="175">
        <v>13632.98285326999</v>
      </c>
      <c r="AE16" s="175">
        <v>13667.756848510002</v>
      </c>
      <c r="AF16" s="175">
        <v>12965.442432919988</v>
      </c>
      <c r="AG16" s="175">
        <v>12188.257719050001</v>
      </c>
      <c r="AH16" s="175">
        <v>12251.088367609998</v>
      </c>
      <c r="AI16" s="175">
        <v>11241.688664240002</v>
      </c>
    </row>
    <row r="17" spans="1:40" ht="14.25" customHeight="1">
      <c r="B17" s="88"/>
      <c r="C17" s="25" t="s">
        <v>111</v>
      </c>
      <c r="D17" s="171"/>
      <c r="E17" s="171"/>
      <c r="F17" s="171">
        <v>1895.1532378800005</v>
      </c>
      <c r="G17" s="183">
        <v>2347.0310206099989</v>
      </c>
      <c r="H17" s="183">
        <v>2089.7434249299972</v>
      </c>
      <c r="I17" s="183">
        <v>2238.6529476599985</v>
      </c>
      <c r="J17" s="183">
        <v>2197.553655200004</v>
      </c>
      <c r="K17" s="183">
        <v>1940.7550923200013</v>
      </c>
      <c r="L17" s="183">
        <v>1769.253637970003</v>
      </c>
      <c r="M17" s="183">
        <v>2235.7621956800003</v>
      </c>
      <c r="N17" s="183">
        <v>2215.9613482400027</v>
      </c>
      <c r="O17" s="183">
        <v>1793.5142618399982</v>
      </c>
      <c r="P17" s="183">
        <v>1949.5843198199987</v>
      </c>
      <c r="Q17" s="183">
        <v>1612.5214060699996</v>
      </c>
      <c r="R17" s="174">
        <v>1708.5677545099977</v>
      </c>
      <c r="S17" s="175">
        <v>1402.99</v>
      </c>
      <c r="T17" s="175">
        <v>1347.54</v>
      </c>
      <c r="U17" s="175">
        <v>1338.55</v>
      </c>
      <c r="V17" s="175">
        <v>1211.2784572399983</v>
      </c>
      <c r="W17" s="175">
        <v>1233.8382637899999</v>
      </c>
      <c r="X17" s="175">
        <v>1172.9334824300008</v>
      </c>
      <c r="Y17" s="175">
        <v>993.41800614000033</v>
      </c>
      <c r="Z17" s="175">
        <v>1037.355950319999</v>
      </c>
      <c r="AA17" s="175">
        <v>1029.0483675899993</v>
      </c>
      <c r="AB17" s="175">
        <v>1060.3335872399991</v>
      </c>
      <c r="AC17" s="175">
        <v>846.2</v>
      </c>
      <c r="AD17" s="175">
        <v>816.79974319999963</v>
      </c>
      <c r="AE17" s="175">
        <v>869.98010235000038</v>
      </c>
      <c r="AF17" s="175">
        <v>1012.9867835499991</v>
      </c>
      <c r="AG17" s="175">
        <v>601.90635541999995</v>
      </c>
      <c r="AH17" s="175">
        <v>608.95324010000002</v>
      </c>
      <c r="AI17" s="175">
        <v>597.29622269000004</v>
      </c>
    </row>
    <row r="18" spans="1:40" ht="14.25" customHeight="1">
      <c r="B18" s="88"/>
      <c r="C18" s="176" t="s">
        <v>112</v>
      </c>
      <c r="D18" s="173"/>
      <c r="E18" s="173"/>
      <c r="F18" s="173">
        <v>0</v>
      </c>
      <c r="G18" s="183">
        <v>0</v>
      </c>
      <c r="H18" s="183">
        <v>0</v>
      </c>
      <c r="I18" s="183">
        <v>0</v>
      </c>
      <c r="J18" s="183">
        <v>0</v>
      </c>
      <c r="K18" s="183">
        <v>0</v>
      </c>
      <c r="L18" s="183">
        <v>0</v>
      </c>
      <c r="M18" s="183">
        <v>0</v>
      </c>
      <c r="N18" s="183">
        <v>0</v>
      </c>
      <c r="O18" s="183">
        <v>0</v>
      </c>
      <c r="P18" s="183">
        <v>0</v>
      </c>
      <c r="Q18" s="183">
        <v>0</v>
      </c>
      <c r="R18" s="174">
        <v>0</v>
      </c>
      <c r="S18" s="177">
        <v>0</v>
      </c>
      <c r="T18" s="177">
        <v>0</v>
      </c>
      <c r="U18" s="177">
        <v>0</v>
      </c>
      <c r="V18" s="177">
        <v>0</v>
      </c>
      <c r="W18" s="177">
        <v>0</v>
      </c>
      <c r="X18" s="177">
        <v>0</v>
      </c>
      <c r="Y18" s="177">
        <v>0</v>
      </c>
      <c r="Z18" s="177">
        <v>0</v>
      </c>
      <c r="AA18" s="177">
        <v>0</v>
      </c>
      <c r="AB18" s="177">
        <v>0</v>
      </c>
      <c r="AC18" s="177">
        <v>0</v>
      </c>
      <c r="AD18" s="177">
        <v>0</v>
      </c>
      <c r="AE18" s="177">
        <v>0</v>
      </c>
      <c r="AF18" s="177">
        <v>84.244617259999998</v>
      </c>
      <c r="AG18" s="177">
        <v>761.60957989999997</v>
      </c>
      <c r="AH18" s="177">
        <v>1142.6452863699997</v>
      </c>
      <c r="AI18" s="177">
        <v>1086.180850239999</v>
      </c>
    </row>
    <row r="19" spans="1:40" ht="14.25" customHeight="1">
      <c r="B19" s="88"/>
      <c r="C19" s="178" t="s">
        <v>113</v>
      </c>
      <c r="D19" s="181">
        <f t="shared" ref="D19:G19" si="0">SUM(D6:D18)</f>
        <v>0</v>
      </c>
      <c r="E19" s="181">
        <f t="shared" si="0"/>
        <v>0</v>
      </c>
      <c r="F19" s="181">
        <f t="shared" si="0"/>
        <v>115358.89544309964</v>
      </c>
      <c r="G19" s="184">
        <f t="shared" si="0"/>
        <v>108235.3446899001</v>
      </c>
      <c r="H19" s="184">
        <f t="shared" ref="H19:K19" si="1">SUM(H6:H18)</f>
        <v>106534.51756375986</v>
      </c>
      <c r="I19" s="184">
        <f t="shared" si="1"/>
        <v>103879.94605183987</v>
      </c>
      <c r="J19" s="184">
        <f t="shared" si="1"/>
        <v>105881.11059816976</v>
      </c>
      <c r="K19" s="184">
        <f t="shared" si="1"/>
        <v>100400.10823997963</v>
      </c>
      <c r="L19" s="184">
        <f t="shared" ref="L19:N19" si="2">SUM(L6:L18)</f>
        <v>98812.723648290135</v>
      </c>
      <c r="M19" s="184">
        <f t="shared" si="2"/>
        <v>98895.766511569658</v>
      </c>
      <c r="N19" s="184">
        <f t="shared" si="2"/>
        <v>100005.10316020936</v>
      </c>
      <c r="O19" s="184">
        <f t="shared" ref="O19:P19" si="3">SUM(O6:O18)</f>
        <v>93924.343945789733</v>
      </c>
      <c r="P19" s="184">
        <f t="shared" si="3"/>
        <v>92177.839224469921</v>
      </c>
      <c r="Q19" s="184">
        <f t="shared" ref="Q19" si="4">SUM(Q6:Q18)</f>
        <v>91265.364921159533</v>
      </c>
      <c r="R19" s="184">
        <f t="shared" ref="R19" si="5">SUM(R6:R18)</f>
        <v>92550.731135340146</v>
      </c>
      <c r="S19" s="184">
        <f t="shared" ref="S19" si="6">SUM(S6:S18)</f>
        <v>87476.190000000017</v>
      </c>
      <c r="T19" s="184">
        <f t="shared" ref="T19" si="7">SUM(T6:T18)</f>
        <v>85612.889999999985</v>
      </c>
      <c r="U19" s="184">
        <f t="shared" ref="U19" si="8">SUM(U6:U18)</f>
        <v>85495.662104509989</v>
      </c>
      <c r="V19" s="184">
        <f t="shared" ref="V19" si="9">SUM(V6:V18)</f>
        <v>85481.151471819991</v>
      </c>
      <c r="W19" s="184">
        <f t="shared" ref="W19" si="10">SUM(W6:W18)</f>
        <v>79901.205413700009</v>
      </c>
      <c r="X19" s="184">
        <f t="shared" ref="X19" si="11">SUM(X6:X18)</f>
        <v>78493.732399559914</v>
      </c>
      <c r="Y19" s="184">
        <f t="shared" ref="Y19" si="12">SUM(Y6:Y18)</f>
        <v>76866.417997600132</v>
      </c>
      <c r="Z19" s="184">
        <f t="shared" ref="Z19" si="13">SUM(Z6:Z18)</f>
        <v>77352.301783529954</v>
      </c>
      <c r="AA19" s="184">
        <f t="shared" ref="AA19" si="14">SUM(AA6:AA18)</f>
        <v>72377.261180020068</v>
      </c>
      <c r="AB19" s="184">
        <f t="shared" ref="AB19" si="15">SUM(AB6:AB18)</f>
        <v>71496.705265899989</v>
      </c>
      <c r="AC19" s="184">
        <f t="shared" ref="AC19" si="16">SUM(AC6:AC18)</f>
        <v>70251.199999999983</v>
      </c>
      <c r="AD19" s="184">
        <f t="shared" ref="AD19" si="17">SUM(AD6:AD18)</f>
        <v>70644.62560828017</v>
      </c>
      <c r="AE19" s="184">
        <f t="shared" ref="AE19" si="18">SUM(AE6:AE18)</f>
        <v>66109.58198273</v>
      </c>
      <c r="AF19" s="184">
        <f t="shared" ref="AF19" si="19">SUM(AF6:AF18)</f>
        <v>65985.425061540096</v>
      </c>
      <c r="AG19" s="184">
        <f t="shared" ref="AG19" si="20">SUM(AG6:AG18)</f>
        <v>65268.037390600002</v>
      </c>
      <c r="AH19" s="184">
        <f t="shared" ref="AH19" si="21">SUM(AH6:AH18)</f>
        <v>66652.959677739986</v>
      </c>
      <c r="AI19" s="184">
        <f t="shared" ref="AI19" si="22">SUM(AI6:AI18)</f>
        <v>62781.761393839995</v>
      </c>
    </row>
    <row r="20" spans="1:40">
      <c r="C20" s="180"/>
      <c r="D20" s="180"/>
      <c r="E20" s="180"/>
      <c r="F20" s="180"/>
      <c r="G20" s="182"/>
      <c r="H20" s="182"/>
      <c r="I20" s="182"/>
      <c r="J20" s="182"/>
      <c r="K20" s="182"/>
      <c r="L20" s="182"/>
      <c r="M20" s="182"/>
      <c r="N20" s="182"/>
      <c r="O20" s="182"/>
      <c r="P20" s="182"/>
      <c r="Q20" s="182"/>
      <c r="R20" s="182"/>
      <c r="S20" s="182"/>
    </row>
    <row r="24" spans="1:40" ht="15">
      <c r="A24" s="20" t="s">
        <v>781</v>
      </c>
    </row>
    <row r="27" spans="1:40">
      <c r="C27" s="90"/>
      <c r="D27" s="148" t="str">
        <f t="shared" ref="D27:G27" si="23">D$5</f>
        <v>4Q24</v>
      </c>
      <c r="E27" s="148" t="str">
        <f t="shared" si="23"/>
        <v>3Q24</v>
      </c>
      <c r="F27" s="148" t="str">
        <f t="shared" si="23"/>
        <v>2Q24</v>
      </c>
      <c r="G27" s="149" t="str">
        <f t="shared" si="23"/>
        <v>1Q24</v>
      </c>
      <c r="H27" s="149" t="str">
        <f>H$5</f>
        <v>4Q23</v>
      </c>
      <c r="I27" s="149" t="str">
        <f t="shared" ref="I27:J27" si="24">I5</f>
        <v>3Q23</v>
      </c>
      <c r="J27" s="149" t="str">
        <f t="shared" si="24"/>
        <v>2Q23</v>
      </c>
      <c r="K27" s="149" t="str">
        <f>K5</f>
        <v>1Q23</v>
      </c>
      <c r="L27" s="149" t="s">
        <v>669</v>
      </c>
      <c r="M27" s="149" t="s">
        <v>668</v>
      </c>
      <c r="N27" s="149" t="s">
        <v>667</v>
      </c>
      <c r="O27" s="149" t="s">
        <v>605</v>
      </c>
      <c r="P27" s="149" t="s">
        <v>606</v>
      </c>
      <c r="Q27" s="149" t="s">
        <v>607</v>
      </c>
      <c r="R27" s="149" t="s">
        <v>608</v>
      </c>
      <c r="S27" s="149" t="s">
        <v>609</v>
      </c>
      <c r="T27" s="149" t="s">
        <v>610</v>
      </c>
      <c r="U27" s="149" t="s">
        <v>611</v>
      </c>
      <c r="V27" s="149" t="s">
        <v>612</v>
      </c>
      <c r="W27" s="149" t="s">
        <v>613</v>
      </c>
      <c r="X27" s="149" t="s">
        <v>614</v>
      </c>
      <c r="Y27" s="149" t="s">
        <v>615</v>
      </c>
      <c r="Z27" s="149" t="s">
        <v>616</v>
      </c>
      <c r="AA27" s="149" t="s">
        <v>617</v>
      </c>
      <c r="AB27" s="149" t="s">
        <v>618</v>
      </c>
      <c r="AC27" s="149" t="s">
        <v>619</v>
      </c>
      <c r="AD27" s="149" t="s">
        <v>620</v>
      </c>
      <c r="AE27" s="149" t="s">
        <v>621</v>
      </c>
      <c r="AF27" s="149" t="s">
        <v>622</v>
      </c>
      <c r="AG27" s="149" t="s">
        <v>623</v>
      </c>
      <c r="AH27" s="149" t="s">
        <v>624</v>
      </c>
      <c r="AI27" s="149" t="s">
        <v>625</v>
      </c>
    </row>
    <row r="28" spans="1:40">
      <c r="C28" s="179" t="s">
        <v>216</v>
      </c>
      <c r="D28" s="275">
        <f t="shared" ref="D28:G28" si="25">D19</f>
        <v>0</v>
      </c>
      <c r="E28" s="275">
        <f t="shared" si="25"/>
        <v>0</v>
      </c>
      <c r="F28" s="275">
        <f t="shared" si="25"/>
        <v>115358.89544309964</v>
      </c>
      <c r="G28" s="276">
        <f t="shared" si="25"/>
        <v>108235.3446899001</v>
      </c>
      <c r="H28" s="276">
        <f t="shared" ref="H28:K28" si="26">H19</f>
        <v>106534.51756375986</v>
      </c>
      <c r="I28" s="276">
        <f t="shared" si="26"/>
        <v>103879.94605183987</v>
      </c>
      <c r="J28" s="276">
        <f t="shared" si="26"/>
        <v>105881.11059816976</v>
      </c>
      <c r="K28" s="276">
        <f t="shared" si="26"/>
        <v>100400.10823997963</v>
      </c>
      <c r="L28" s="276">
        <f t="shared" ref="L28:N28" si="27">L19</f>
        <v>98812.723648290135</v>
      </c>
      <c r="M28" s="276">
        <f t="shared" si="27"/>
        <v>98895.766511569658</v>
      </c>
      <c r="N28" s="276">
        <f t="shared" si="27"/>
        <v>100005.10316020936</v>
      </c>
      <c r="O28" s="276">
        <f>O19</f>
        <v>93924.343945789733</v>
      </c>
      <c r="P28" s="276">
        <f>P19</f>
        <v>92177.839224469921</v>
      </c>
      <c r="Q28" s="276">
        <f>Q19</f>
        <v>91265.364921159533</v>
      </c>
      <c r="R28" s="276">
        <f t="shared" ref="R28:S28" si="28">R19</f>
        <v>92550.731135340146</v>
      </c>
      <c r="S28" s="276">
        <f t="shared" si="28"/>
        <v>87476.190000000017</v>
      </c>
      <c r="T28" s="276">
        <f>T19</f>
        <v>85612.889999999985</v>
      </c>
      <c r="U28" s="276">
        <f t="shared" ref="U28:AI28" si="29">U19</f>
        <v>85495.662104509989</v>
      </c>
      <c r="V28" s="276">
        <f t="shared" si="29"/>
        <v>85481.151471819991</v>
      </c>
      <c r="W28" s="276">
        <f t="shared" si="29"/>
        <v>79901.205413700009</v>
      </c>
      <c r="X28" s="276">
        <f t="shared" si="29"/>
        <v>78493.732399559914</v>
      </c>
      <c r="Y28" s="276">
        <f t="shared" si="29"/>
        <v>76866.417997600132</v>
      </c>
      <c r="Z28" s="276">
        <f t="shared" si="29"/>
        <v>77352.301783529954</v>
      </c>
      <c r="AA28" s="276">
        <f t="shared" si="29"/>
        <v>72377.261180020068</v>
      </c>
      <c r="AB28" s="276">
        <f t="shared" si="29"/>
        <v>71496.705265899989</v>
      </c>
      <c r="AC28" s="276">
        <f t="shared" si="29"/>
        <v>70251.199999999983</v>
      </c>
      <c r="AD28" s="276">
        <f t="shared" si="29"/>
        <v>70644.62560828017</v>
      </c>
      <c r="AE28" s="276">
        <f t="shared" si="29"/>
        <v>66109.58198273</v>
      </c>
      <c r="AF28" s="276">
        <f t="shared" si="29"/>
        <v>65985.425061540096</v>
      </c>
      <c r="AG28" s="276">
        <f t="shared" si="29"/>
        <v>65268.037390600002</v>
      </c>
      <c r="AH28" s="276">
        <f t="shared" si="29"/>
        <v>66652.959677739986</v>
      </c>
      <c r="AI28" s="276">
        <f t="shared" si="29"/>
        <v>62781.761393839995</v>
      </c>
    </row>
    <row r="29" spans="1:40">
      <c r="C29" s="25" t="s">
        <v>218</v>
      </c>
      <c r="D29" s="171"/>
      <c r="E29" s="171"/>
      <c r="F29" s="171">
        <v>27350.656383519996</v>
      </c>
      <c r="G29" s="183">
        <v>24950.377427939991</v>
      </c>
      <c r="H29" s="183">
        <v>25257.555884650003</v>
      </c>
      <c r="I29" s="183">
        <v>26143.825984260002</v>
      </c>
      <c r="J29" s="183">
        <v>27419.38134923</v>
      </c>
      <c r="K29" s="183">
        <v>24902.41397379</v>
      </c>
      <c r="L29" s="183">
        <v>24143.349028320001</v>
      </c>
      <c r="M29" s="183">
        <v>25152.32265256</v>
      </c>
      <c r="N29" s="183">
        <v>24539.868256860002</v>
      </c>
      <c r="O29" s="183">
        <v>21739.736306720002</v>
      </c>
      <c r="P29" s="183">
        <v>20680.127733860001</v>
      </c>
      <c r="Q29" s="183">
        <v>20601.176749920003</v>
      </c>
      <c r="R29" s="174">
        <v>21232.695850100001</v>
      </c>
      <c r="S29" s="174">
        <v>19568.515994249999</v>
      </c>
      <c r="T29" s="174">
        <v>18452.62355968</v>
      </c>
      <c r="U29" s="174">
        <v>18538.151689380004</v>
      </c>
      <c r="V29" s="174">
        <v>18339.276242250005</v>
      </c>
      <c r="W29" s="174">
        <v>17807.097783660003</v>
      </c>
      <c r="X29" s="174">
        <v>16375.275680679995</v>
      </c>
      <c r="Y29" s="174">
        <v>16535.880422769995</v>
      </c>
      <c r="Z29" s="174">
        <v>16337.41598141</v>
      </c>
      <c r="AA29" s="174">
        <v>14247.344425109997</v>
      </c>
      <c r="AB29" s="174">
        <v>13455.111555790003</v>
      </c>
      <c r="AC29" s="174">
        <v>13048.555966610002</v>
      </c>
      <c r="AD29" s="474" t="s">
        <v>591</v>
      </c>
      <c r="AE29" s="474" t="s">
        <v>591</v>
      </c>
      <c r="AF29" s="474" t="s">
        <v>591</v>
      </c>
      <c r="AG29" s="474" t="s">
        <v>591</v>
      </c>
      <c r="AH29" s="474" t="s">
        <v>591</v>
      </c>
      <c r="AI29" s="474" t="s">
        <v>591</v>
      </c>
    </row>
    <row r="30" spans="1:40">
      <c r="C30" s="483" t="s">
        <v>658</v>
      </c>
      <c r="D30" s="477"/>
      <c r="E30" s="477"/>
      <c r="F30" s="477">
        <v>27253.844132639995</v>
      </c>
      <c r="G30" s="478">
        <v>25162.744806220002</v>
      </c>
      <c r="H30" s="478">
        <v>25162.744806220002</v>
      </c>
      <c r="I30" s="478">
        <f>I29-I31</f>
        <v>26048.241545680001</v>
      </c>
      <c r="J30" s="478">
        <f>J29-J31</f>
        <v>27329.097096450001</v>
      </c>
      <c r="K30" s="478">
        <f>K29-K31</f>
        <v>24787.87358223</v>
      </c>
      <c r="L30" s="478">
        <f>L29-L31</f>
        <v>24094.947655740001</v>
      </c>
      <c r="M30" s="478">
        <f>M29-M31</f>
        <v>25123.65075338</v>
      </c>
      <c r="N30" s="478">
        <f t="shared" ref="N30:AC30" si="30">N29-N31</f>
        <v>24525.123975170001</v>
      </c>
      <c r="O30" s="478">
        <f t="shared" si="30"/>
        <v>21725.921596210002</v>
      </c>
      <c r="P30" s="478">
        <f t="shared" si="30"/>
        <v>20676.936176650001</v>
      </c>
      <c r="Q30" s="478">
        <f t="shared" si="30"/>
        <v>20594.117050060002</v>
      </c>
      <c r="R30" s="479">
        <f t="shared" si="30"/>
        <v>21221.900428600002</v>
      </c>
      <c r="S30" s="479">
        <f t="shared" si="30"/>
        <v>19559.757447569998</v>
      </c>
      <c r="T30" s="479">
        <f t="shared" si="30"/>
        <v>18441.094615419999</v>
      </c>
      <c r="U30" s="479">
        <f t="shared" si="30"/>
        <v>18535.615989760005</v>
      </c>
      <c r="V30" s="479">
        <f t="shared" si="30"/>
        <v>18332.860282240006</v>
      </c>
      <c r="W30" s="479">
        <f t="shared" si="30"/>
        <v>17801.307420940004</v>
      </c>
      <c r="X30" s="479">
        <f t="shared" si="30"/>
        <v>16368.859401419995</v>
      </c>
      <c r="Y30" s="479">
        <f t="shared" si="30"/>
        <v>16533.259248229995</v>
      </c>
      <c r="Z30" s="479">
        <f t="shared" si="30"/>
        <v>16333.03919012</v>
      </c>
      <c r="AA30" s="479">
        <f t="shared" si="30"/>
        <v>14242.442407199997</v>
      </c>
      <c r="AB30" s="479">
        <f t="shared" si="30"/>
        <v>13449.384342090003</v>
      </c>
      <c r="AC30" s="479">
        <f t="shared" si="30"/>
        <v>13043.455513420002</v>
      </c>
      <c r="AD30" s="474"/>
      <c r="AE30" s="474"/>
      <c r="AF30" s="474"/>
      <c r="AG30" s="474"/>
      <c r="AH30" s="474"/>
      <c r="AI30" s="474"/>
    </row>
    <row r="31" spans="1:40">
      <c r="C31" s="484" t="s">
        <v>659</v>
      </c>
      <c r="D31" s="480"/>
      <c r="E31" s="480"/>
      <c r="F31" s="480">
        <v>96.812250880000022</v>
      </c>
      <c r="G31" s="481">
        <v>85.981858920000022</v>
      </c>
      <c r="H31" s="481">
        <v>94.785820874115331</v>
      </c>
      <c r="I31" s="481">
        <v>95.584438579999983</v>
      </c>
      <c r="J31" s="481">
        <v>90.284252779999989</v>
      </c>
      <c r="K31" s="481">
        <v>114.54039155999997</v>
      </c>
      <c r="L31" s="481">
        <v>48.40137258</v>
      </c>
      <c r="M31" s="481">
        <v>28.67189918</v>
      </c>
      <c r="N31" s="481">
        <v>14.744281690000001</v>
      </c>
      <c r="O31" s="481">
        <v>13.814710510000001</v>
      </c>
      <c r="P31" s="481">
        <v>3.1915572099999983</v>
      </c>
      <c r="Q31" s="481">
        <v>7.0596998599999994</v>
      </c>
      <c r="R31" s="482">
        <v>10.7954215</v>
      </c>
      <c r="S31" s="482">
        <v>8.7585466800000003</v>
      </c>
      <c r="T31" s="482">
        <v>11.528944259999999</v>
      </c>
      <c r="U31" s="482">
        <v>2.5356996199999995</v>
      </c>
      <c r="V31" s="482">
        <v>6.41596001</v>
      </c>
      <c r="W31" s="482">
        <v>5.790362720000001</v>
      </c>
      <c r="X31" s="482">
        <v>6.4162792599999978</v>
      </c>
      <c r="Y31" s="482">
        <v>2.6211745399999988</v>
      </c>
      <c r="Z31" s="482">
        <v>4.376791289999999</v>
      </c>
      <c r="AA31" s="482">
        <v>4.9020179099999996</v>
      </c>
      <c r="AB31" s="482">
        <v>5.727213700000001</v>
      </c>
      <c r="AC31" s="482">
        <v>5.1004531900000005</v>
      </c>
      <c r="AD31" s="447"/>
      <c r="AE31" s="447"/>
      <c r="AF31" s="447"/>
      <c r="AG31" s="447"/>
      <c r="AH31" s="447"/>
      <c r="AI31" s="447"/>
    </row>
    <row r="32" spans="1:40">
      <c r="C32" s="271" t="s">
        <v>767</v>
      </c>
      <c r="D32" s="181">
        <f t="shared" ref="D32:G32" si="31">D28-D29</f>
        <v>0</v>
      </c>
      <c r="E32" s="181">
        <f t="shared" si="31"/>
        <v>0</v>
      </c>
      <c r="F32" s="181">
        <f t="shared" si="31"/>
        <v>88008.239059579646</v>
      </c>
      <c r="G32" s="185">
        <f t="shared" si="31"/>
        <v>83284.967261960104</v>
      </c>
      <c r="H32" s="185">
        <f t="shared" ref="H32:K32" si="32">H28-H29</f>
        <v>81276.961679109852</v>
      </c>
      <c r="I32" s="185">
        <f t="shared" si="32"/>
        <v>77736.120067579875</v>
      </c>
      <c r="J32" s="185">
        <f t="shared" si="32"/>
        <v>78461.729248939766</v>
      </c>
      <c r="K32" s="185">
        <f t="shared" si="32"/>
        <v>75497.694266189632</v>
      </c>
      <c r="L32" s="185">
        <f t="shared" ref="L32:N32" si="33">L28-L29</f>
        <v>74669.374619970127</v>
      </c>
      <c r="M32" s="185">
        <f>M28-M29</f>
        <v>73743.443859009654</v>
      </c>
      <c r="N32" s="185">
        <f t="shared" si="33"/>
        <v>75465.234903349352</v>
      </c>
      <c r="O32" s="185">
        <f>O28-O29</f>
        <v>72184.607639069727</v>
      </c>
      <c r="P32" s="185">
        <f>P28-P29</f>
        <v>71497.711490609916</v>
      </c>
      <c r="Q32" s="185">
        <f>Q28-Q29</f>
        <v>70664.188171239526</v>
      </c>
      <c r="R32" s="272">
        <f t="shared" ref="R32:T32" si="34">R28-R29</f>
        <v>71318.035285240141</v>
      </c>
      <c r="S32" s="272">
        <f t="shared" si="34"/>
        <v>67907.674005750014</v>
      </c>
      <c r="T32" s="272">
        <f t="shared" si="34"/>
        <v>67160.266440319989</v>
      </c>
      <c r="U32" s="272">
        <f>U28-U29</f>
        <v>66957.510415129989</v>
      </c>
      <c r="V32" s="272">
        <f>V28-V29</f>
        <v>67141.875229569981</v>
      </c>
      <c r="W32" s="272">
        <f t="shared" ref="W32:Y32" si="35">W28-W29</f>
        <v>62094.107630040002</v>
      </c>
      <c r="X32" s="272">
        <f t="shared" si="35"/>
        <v>62118.456718879919</v>
      </c>
      <c r="Y32" s="272">
        <f t="shared" si="35"/>
        <v>60330.537574830138</v>
      </c>
      <c r="Z32" s="272">
        <f>Z28-Z29</f>
        <v>61014.885802119956</v>
      </c>
      <c r="AA32" s="272">
        <f t="shared" ref="AA32:AC32" si="36">AA28-AA29</f>
        <v>58129.916754910068</v>
      </c>
      <c r="AB32" s="272">
        <f t="shared" si="36"/>
        <v>58041.593710109984</v>
      </c>
      <c r="AC32" s="272">
        <f t="shared" si="36"/>
        <v>57202.644033389981</v>
      </c>
      <c r="AD32" s="272">
        <f t="shared" ref="AD32:AF32" si="37">AD28</f>
        <v>70644.62560828017</v>
      </c>
      <c r="AE32" s="272">
        <f t="shared" si="37"/>
        <v>66109.58198273</v>
      </c>
      <c r="AF32" s="272">
        <f t="shared" si="37"/>
        <v>65985.425061540096</v>
      </c>
      <c r="AG32" s="272">
        <f>AG28</f>
        <v>65268.037390600002</v>
      </c>
      <c r="AH32" s="272">
        <f t="shared" ref="AH32:AI32" si="38">AH28</f>
        <v>66652.959677739986</v>
      </c>
      <c r="AI32" s="272">
        <f t="shared" si="38"/>
        <v>62781.761393839995</v>
      </c>
      <c r="AJ32" s="123"/>
      <c r="AK32" s="123"/>
      <c r="AL32" s="123"/>
      <c r="AM32" s="123"/>
      <c r="AN32" s="123"/>
    </row>
    <row r="34" spans="1:35">
      <c r="C34" s="25" t="s">
        <v>662</v>
      </c>
      <c r="D34" s="181">
        <f t="shared" ref="D34:G34" si="39">SUM(D35:D36)</f>
        <v>0</v>
      </c>
      <c r="E34" s="181">
        <f t="shared" si="39"/>
        <v>0</v>
      </c>
      <c r="F34" s="181">
        <f t="shared" si="39"/>
        <v>48264.091185869984</v>
      </c>
      <c r="G34" s="485">
        <f t="shared" si="39"/>
        <v>47273.781113029981</v>
      </c>
      <c r="H34" s="485">
        <f t="shared" ref="H34:K34" si="40">SUM(H35:H36)</f>
        <v>46218.669273120009</v>
      </c>
      <c r="I34" s="485">
        <f t="shared" si="40"/>
        <v>44769.172357820018</v>
      </c>
      <c r="J34" s="485">
        <f t="shared" si="40"/>
        <v>44440.719200970008</v>
      </c>
      <c r="K34" s="485">
        <f t="shared" si="40"/>
        <v>44216.051396739997</v>
      </c>
      <c r="L34" s="485">
        <f>SUM(L35:L36)</f>
        <v>43884.050889699989</v>
      </c>
      <c r="M34" s="485">
        <f>SUM(M35:M36)</f>
        <v>43775.128477830003</v>
      </c>
      <c r="N34" s="485">
        <f t="shared" ref="N34:AH34" si="41">SUM(N35:N36)</f>
        <v>43662.309685699998</v>
      </c>
      <c r="O34" s="485">
        <f t="shared" si="41"/>
        <v>43178.964729120002</v>
      </c>
      <c r="P34" s="485">
        <f t="shared" si="41"/>
        <v>42037.007186689996</v>
      </c>
      <c r="Q34" s="485">
        <f t="shared" si="41"/>
        <v>41971.684158870004</v>
      </c>
      <c r="R34" s="486">
        <f t="shared" si="41"/>
        <v>41591.631579170004</v>
      </c>
      <c r="S34" s="486">
        <f t="shared" si="41"/>
        <v>41076.70690012</v>
      </c>
      <c r="T34" s="486">
        <f t="shared" si="41"/>
        <v>40550.786750030005</v>
      </c>
      <c r="U34" s="486">
        <f t="shared" si="41"/>
        <v>40054.061752369998</v>
      </c>
      <c r="V34" s="486">
        <f t="shared" si="41"/>
        <v>39623.913993689996</v>
      </c>
      <c r="W34" s="486">
        <f t="shared" si="41"/>
        <v>37955.948918440001</v>
      </c>
      <c r="X34" s="486">
        <f t="shared" si="41"/>
        <v>33826.19129943</v>
      </c>
      <c r="Y34" s="486">
        <f t="shared" si="41"/>
        <v>32444.365572870003</v>
      </c>
      <c r="Z34" s="486">
        <f t="shared" si="41"/>
        <v>31883.293446989999</v>
      </c>
      <c r="AA34" s="486">
        <f t="shared" si="41"/>
        <v>31607.877632930002</v>
      </c>
      <c r="AB34" s="486">
        <f t="shared" si="41"/>
        <v>31447.891590169998</v>
      </c>
      <c r="AC34" s="486">
        <f t="shared" si="41"/>
        <v>30617.480990609998</v>
      </c>
      <c r="AD34" s="486">
        <f t="shared" si="41"/>
        <v>32618.667308829994</v>
      </c>
      <c r="AE34" s="486">
        <f t="shared" si="41"/>
        <v>31917.018728070001</v>
      </c>
      <c r="AF34" s="486">
        <f t="shared" si="41"/>
        <v>31635.480729589995</v>
      </c>
      <c r="AG34" s="486">
        <f t="shared" si="41"/>
        <v>30873.379842939994</v>
      </c>
      <c r="AH34" s="486">
        <f t="shared" si="41"/>
        <v>30829.59510577</v>
      </c>
      <c r="AI34" s="487"/>
    </row>
    <row r="35" spans="1:35">
      <c r="C35" s="476" t="s">
        <v>658</v>
      </c>
      <c r="D35" s="477"/>
      <c r="E35" s="477"/>
      <c r="F35" s="477">
        <v>6689.4465290600001</v>
      </c>
      <c r="G35" s="478">
        <v>6940.3876416000012</v>
      </c>
      <c r="H35" s="478">
        <v>6476.7962056200022</v>
      </c>
      <c r="I35" s="478">
        <v>6050.4543286800017</v>
      </c>
      <c r="J35" s="478">
        <v>5800.2647879299993</v>
      </c>
      <c r="K35" s="478">
        <v>5991.4384749300016</v>
      </c>
      <c r="L35" s="478">
        <v>5688.7400209999996</v>
      </c>
      <c r="M35" s="478">
        <v>6530.4322390400011</v>
      </c>
      <c r="N35" s="478">
        <v>6320.5094599200011</v>
      </c>
      <c r="O35" s="478">
        <v>6765.2751567200012</v>
      </c>
      <c r="P35" s="478">
        <v>6270.2855771900022</v>
      </c>
      <c r="Q35" s="478">
        <v>6647.5902098600027</v>
      </c>
      <c r="R35" s="479">
        <v>6441.9855140800028</v>
      </c>
      <c r="S35" s="479">
        <v>6523.7495848400022</v>
      </c>
      <c r="T35" s="479">
        <v>6473.3672498799997</v>
      </c>
      <c r="U35" s="479">
        <v>6714.6498334500011</v>
      </c>
      <c r="V35" s="479">
        <v>6653.7840323800001</v>
      </c>
      <c r="W35" s="479">
        <v>6258.4807971400005</v>
      </c>
      <c r="X35" s="479">
        <v>4998.6953598799973</v>
      </c>
      <c r="Y35" s="479">
        <v>4681.7023884299979</v>
      </c>
      <c r="Z35" s="479">
        <v>4723.9928305499971</v>
      </c>
      <c r="AA35" s="479">
        <v>4956.890207139998</v>
      </c>
      <c r="AB35" s="479">
        <v>4851.5760993500016</v>
      </c>
      <c r="AC35" s="479">
        <v>4630.6109390300007</v>
      </c>
      <c r="AD35" s="479">
        <v>6409.2503521300005</v>
      </c>
      <c r="AE35" s="479">
        <v>6150.8625988700005</v>
      </c>
      <c r="AF35" s="479">
        <v>5960.6019224700003</v>
      </c>
      <c r="AG35" s="479">
        <v>6224.9125699099995</v>
      </c>
      <c r="AH35" s="479">
        <v>6423.0028256200003</v>
      </c>
      <c r="AI35" s="488"/>
    </row>
    <row r="36" spans="1:35">
      <c r="C36" s="27" t="s">
        <v>659</v>
      </c>
      <c r="D36" s="480"/>
      <c r="E36" s="480"/>
      <c r="F36" s="480">
        <v>41574.644656809985</v>
      </c>
      <c r="G36" s="481">
        <v>40333.393471429983</v>
      </c>
      <c r="H36" s="481">
        <v>39741.873067500004</v>
      </c>
      <c r="I36" s="481">
        <v>38718.718029140015</v>
      </c>
      <c r="J36" s="481">
        <v>38640.45441304001</v>
      </c>
      <c r="K36" s="481">
        <v>38224.612921809996</v>
      </c>
      <c r="L36" s="481">
        <v>38195.310868699991</v>
      </c>
      <c r="M36" s="481">
        <v>37244.696238789998</v>
      </c>
      <c r="N36" s="481">
        <v>37341.800225779996</v>
      </c>
      <c r="O36" s="481">
        <v>36413.689572399999</v>
      </c>
      <c r="P36" s="481">
        <v>35766.721609499997</v>
      </c>
      <c r="Q36" s="481">
        <v>35324.093949009999</v>
      </c>
      <c r="R36" s="482">
        <v>35149.646065090004</v>
      </c>
      <c r="S36" s="482">
        <v>34552.95731528</v>
      </c>
      <c r="T36" s="482">
        <v>34077.419500150005</v>
      </c>
      <c r="U36" s="482">
        <v>33339.411918919999</v>
      </c>
      <c r="V36" s="482">
        <v>32970.129961309998</v>
      </c>
      <c r="W36" s="482">
        <v>31697.4681213</v>
      </c>
      <c r="X36" s="482">
        <v>28827.495939550005</v>
      </c>
      <c r="Y36" s="482">
        <v>27762.663184440004</v>
      </c>
      <c r="Z36" s="482">
        <v>27159.300616440003</v>
      </c>
      <c r="AA36" s="482">
        <v>26650.987425790005</v>
      </c>
      <c r="AB36" s="482">
        <v>26596.315490819998</v>
      </c>
      <c r="AC36" s="482">
        <v>25986.870051579997</v>
      </c>
      <c r="AD36" s="482">
        <v>26209.416956699995</v>
      </c>
      <c r="AE36" s="482">
        <v>25766.156129200001</v>
      </c>
      <c r="AF36" s="482">
        <v>25674.878807119996</v>
      </c>
      <c r="AG36" s="482">
        <v>24648.467273029994</v>
      </c>
      <c r="AH36" s="482">
        <v>24406.592280149998</v>
      </c>
      <c r="AI36" s="489"/>
    </row>
    <row r="37" spans="1:35">
      <c r="C37" s="25" t="s">
        <v>663</v>
      </c>
      <c r="D37" s="181">
        <f t="shared" ref="D37:G37" si="42">SUM(D38:D39)</f>
        <v>0</v>
      </c>
      <c r="E37" s="181">
        <f t="shared" si="42"/>
        <v>0</v>
      </c>
      <c r="F37" s="181">
        <f t="shared" si="42"/>
        <v>25650.42241272</v>
      </c>
      <c r="G37" s="485">
        <f t="shared" si="42"/>
        <v>22491.301967879997</v>
      </c>
      <c r="H37" s="485">
        <f t="shared" ref="H37:K37" si="43">SUM(H38:H39)</f>
        <v>22590.677418209994</v>
      </c>
      <c r="I37" s="485">
        <f t="shared" si="43"/>
        <v>23717.266018459995</v>
      </c>
      <c r="J37" s="485">
        <f t="shared" si="43"/>
        <v>25397.31744757</v>
      </c>
      <c r="K37" s="485">
        <f t="shared" si="43"/>
        <v>23805.383976640005</v>
      </c>
      <c r="L37" s="485">
        <f>SUM(L38:L39)</f>
        <v>24134.628621750002</v>
      </c>
      <c r="M37" s="485">
        <f>SUM(M38:M39)</f>
        <v>24342.240806089998</v>
      </c>
      <c r="N37" s="485">
        <f t="shared" ref="N37" si="44">SUM(N38:N39)</f>
        <v>26392.8723942</v>
      </c>
      <c r="O37" s="485">
        <f t="shared" ref="O37" si="45">SUM(O38:O39)</f>
        <v>23526.187576269996</v>
      </c>
      <c r="P37" s="485">
        <f t="shared" ref="P37" si="46">SUM(P38:P39)</f>
        <v>24082.030587660003</v>
      </c>
      <c r="Q37" s="485">
        <f t="shared" ref="Q37" si="47">SUM(Q38:Q39)</f>
        <v>23401.811224869998</v>
      </c>
      <c r="R37" s="486">
        <f t="shared" ref="R37" si="48">SUM(R38:R39)</f>
        <v>24088.862130499998</v>
      </c>
      <c r="S37" s="486">
        <f t="shared" ref="S37" si="49">SUM(S38:S39)</f>
        <v>21211.998670239998</v>
      </c>
      <c r="T37" s="486">
        <f t="shared" ref="T37" si="50">SUM(T38:T39)</f>
        <v>20408.966512589999</v>
      </c>
      <c r="U37" s="486">
        <f t="shared" ref="U37" si="51">SUM(U38:U39)</f>
        <v>20179.38162109</v>
      </c>
      <c r="V37" s="486">
        <f t="shared" ref="V37" si="52">SUM(V38:V39)</f>
        <v>20664.943102960002</v>
      </c>
      <c r="W37" s="486">
        <f t="shared" ref="W37" si="53">SUM(W38:W39)</f>
        <v>17219.469740250002</v>
      </c>
      <c r="X37" s="486">
        <f t="shared" ref="X37" si="54">SUM(X38:X39)</f>
        <v>18060.446171439999</v>
      </c>
      <c r="Y37" s="486">
        <f t="shared" ref="Y37" si="55">SUM(Y38:Y39)</f>
        <v>17508.566526039998</v>
      </c>
      <c r="Z37" s="486">
        <f t="shared" ref="Z37" si="56">SUM(Z38:Z39)</f>
        <v>18878.499114670001</v>
      </c>
      <c r="AA37" s="486">
        <f t="shared" ref="AA37" si="57">SUM(AA38:AA39)</f>
        <v>16049.999033780003</v>
      </c>
      <c r="AB37" s="486">
        <f t="shared" ref="AB37" si="58">SUM(AB38:AB39)</f>
        <v>16276.226405070007</v>
      </c>
      <c r="AC37" s="486">
        <f t="shared" ref="AC37" si="59">SUM(AC38:AC39)</f>
        <v>16453.815937060004</v>
      </c>
      <c r="AD37" s="486">
        <f t="shared" ref="AD37" si="60">SUM(AD38:AD39)</f>
        <v>26471.018746230002</v>
      </c>
      <c r="AE37" s="486">
        <f t="shared" ref="AE37" si="61">SUM(AE38:AE39)</f>
        <v>22379.294246210004</v>
      </c>
      <c r="AF37" s="486">
        <f t="shared" ref="AF37" si="62">SUM(AF38:AF39)</f>
        <v>22473.171011400002</v>
      </c>
      <c r="AG37" s="486">
        <f t="shared" ref="AG37" si="63">SUM(AG38:AG39)</f>
        <v>22319.05512655</v>
      </c>
      <c r="AH37" s="486">
        <f t="shared" ref="AH37" si="64">SUM(AH38:AH39)</f>
        <v>23808.813864039999</v>
      </c>
      <c r="AI37" s="487"/>
    </row>
    <row r="38" spans="1:35">
      <c r="C38" s="476" t="s">
        <v>658</v>
      </c>
      <c r="D38" s="477"/>
      <c r="E38" s="477"/>
      <c r="F38" s="477">
        <v>11449.161734529995</v>
      </c>
      <c r="G38" s="478">
        <v>10684.710000509996</v>
      </c>
      <c r="H38" s="478">
        <v>11088.156868109994</v>
      </c>
      <c r="I38" s="478">
        <v>11132.415879229995</v>
      </c>
      <c r="J38" s="478">
        <v>11707.191267289998</v>
      </c>
      <c r="K38" s="478">
        <v>12305.009705660003</v>
      </c>
      <c r="L38" s="478">
        <v>12618.15670697</v>
      </c>
      <c r="M38" s="478">
        <v>12883.547077379997</v>
      </c>
      <c r="N38" s="478">
        <v>13744.874953219998</v>
      </c>
      <c r="O38" s="478">
        <v>12813.350936439998</v>
      </c>
      <c r="P38" s="478">
        <v>13593.825998549999</v>
      </c>
      <c r="Q38" s="478">
        <v>12851.490065889997</v>
      </c>
      <c r="R38" s="479">
        <v>12583.278519789998</v>
      </c>
      <c r="S38" s="479">
        <v>11634.859378409998</v>
      </c>
      <c r="T38" s="479">
        <v>11223.780414570001</v>
      </c>
      <c r="U38" s="479">
        <v>10678.518995950002</v>
      </c>
      <c r="V38" s="479">
        <v>10357.090162380004</v>
      </c>
      <c r="W38" s="479">
        <v>9246.9730717500042</v>
      </c>
      <c r="X38" s="479">
        <v>10444.75200427</v>
      </c>
      <c r="Y38" s="479">
        <v>9267.2159662200011</v>
      </c>
      <c r="Z38" s="479">
        <v>9473.0370251600016</v>
      </c>
      <c r="AA38" s="479">
        <v>8524.9059693300023</v>
      </c>
      <c r="AB38" s="479">
        <v>8998.1833644400067</v>
      </c>
      <c r="AC38" s="479">
        <v>8524.8354980300046</v>
      </c>
      <c r="AD38" s="479">
        <v>17132.720186260005</v>
      </c>
      <c r="AE38" s="479">
        <v>15124.114953110004</v>
      </c>
      <c r="AF38" s="479">
        <v>15285.05072058</v>
      </c>
      <c r="AG38" s="479">
        <v>14910.41571933</v>
      </c>
      <c r="AH38" s="479">
        <v>15711.63016748</v>
      </c>
      <c r="AI38" s="488"/>
    </row>
    <row r="39" spans="1:35">
      <c r="C39" s="27" t="s">
        <v>659</v>
      </c>
      <c r="D39" s="480"/>
      <c r="E39" s="480"/>
      <c r="F39" s="480">
        <v>14201.260678190003</v>
      </c>
      <c r="G39" s="481">
        <v>11806.591967370003</v>
      </c>
      <c r="H39" s="481">
        <v>11502.5205501</v>
      </c>
      <c r="I39" s="481">
        <v>12584.850139230002</v>
      </c>
      <c r="J39" s="481">
        <v>13690.12618028</v>
      </c>
      <c r="K39" s="481">
        <v>11500.374270980003</v>
      </c>
      <c r="L39" s="481">
        <v>11516.471914780001</v>
      </c>
      <c r="M39" s="481">
        <v>11458.693728709999</v>
      </c>
      <c r="N39" s="481">
        <v>12647.99744098</v>
      </c>
      <c r="O39" s="481">
        <v>10712.836639829999</v>
      </c>
      <c r="P39" s="481">
        <v>10488.204589110002</v>
      </c>
      <c r="Q39" s="481">
        <v>10550.321158980001</v>
      </c>
      <c r="R39" s="482">
        <v>11505.58361071</v>
      </c>
      <c r="S39" s="482">
        <v>9577.1392918300007</v>
      </c>
      <c r="T39" s="482">
        <v>9185.1860980199963</v>
      </c>
      <c r="U39" s="482">
        <v>9500.8626251399983</v>
      </c>
      <c r="V39" s="482">
        <v>10307.852940579998</v>
      </c>
      <c r="W39" s="482">
        <v>7972.4966684999999</v>
      </c>
      <c r="X39" s="482">
        <v>7615.6941671699988</v>
      </c>
      <c r="Y39" s="482">
        <v>8241.350559819999</v>
      </c>
      <c r="Z39" s="482">
        <v>9405.4620895099997</v>
      </c>
      <c r="AA39" s="482">
        <v>7525.0930644500004</v>
      </c>
      <c r="AB39" s="482">
        <v>7278.0430406300002</v>
      </c>
      <c r="AC39" s="482">
        <v>7928.9804390299996</v>
      </c>
      <c r="AD39" s="482">
        <v>9338.2985599699987</v>
      </c>
      <c r="AE39" s="482">
        <v>7255.1792930999991</v>
      </c>
      <c r="AF39" s="482">
        <v>7188.1202908200012</v>
      </c>
      <c r="AG39" s="482">
        <v>7408.639407220001</v>
      </c>
      <c r="AH39" s="482">
        <v>8097.1836965600014</v>
      </c>
      <c r="AI39" s="489"/>
    </row>
    <row r="40" spans="1:35">
      <c r="C40" s="25" t="s">
        <v>661</v>
      </c>
      <c r="D40" s="181">
        <f t="shared" ref="D40:G40" si="65">SUM(D41:D42)</f>
        <v>0</v>
      </c>
      <c r="E40" s="181">
        <f t="shared" si="65"/>
        <v>0</v>
      </c>
      <c r="F40" s="181">
        <f t="shared" si="65"/>
        <v>8813.5536061899984</v>
      </c>
      <c r="G40" s="485">
        <f t="shared" si="65"/>
        <v>8995.6644405599982</v>
      </c>
      <c r="H40" s="485">
        <f t="shared" ref="H40:K40" si="66">SUM(H41:H42)</f>
        <v>8951.215822350001</v>
      </c>
      <c r="I40" s="485">
        <f t="shared" si="66"/>
        <v>7689.6274440900006</v>
      </c>
      <c r="J40" s="485">
        <f t="shared" si="66"/>
        <v>6951.4867896900014</v>
      </c>
      <c r="K40" s="485">
        <f t="shared" si="66"/>
        <v>5790.6052390099994</v>
      </c>
      <c r="L40" s="485">
        <f>SUM(L41:L42)</f>
        <v>3776.1406090800001</v>
      </c>
      <c r="M40" s="485">
        <f>SUM(M41:M42)</f>
        <v>2490.4377584300005</v>
      </c>
      <c r="N40" s="485">
        <f t="shared" ref="N40" si="67">SUM(N41:N42)</f>
        <v>2084.1319470300004</v>
      </c>
      <c r="O40" s="485">
        <f t="shared" ref="O40" si="68">SUM(O41:O42)</f>
        <v>1920.3551995400001</v>
      </c>
      <c r="P40" s="485">
        <f t="shared" ref="P40" si="69">SUM(P41:P42)</f>
        <v>2130.48083881</v>
      </c>
      <c r="Q40" s="485">
        <f t="shared" ref="Q40" si="70">SUM(Q41:Q42)</f>
        <v>2457.8954366900002</v>
      </c>
      <c r="R40" s="486">
        <f t="shared" ref="R40" si="71">SUM(R41:R42)</f>
        <v>2579.0221703500001</v>
      </c>
      <c r="S40" s="486">
        <f t="shared" ref="S40" si="72">SUM(S41:S42)</f>
        <v>2966.7642002100006</v>
      </c>
      <c r="T40" s="486">
        <f t="shared" ref="T40" si="73">SUM(T41:T42)</f>
        <v>3523.2198182100005</v>
      </c>
      <c r="U40" s="486">
        <f t="shared" ref="U40" si="74">SUM(U41:U42)</f>
        <v>4230.0256933200008</v>
      </c>
      <c r="V40" s="486">
        <f t="shared" ref="V40" si="75">SUM(V41:V42)</f>
        <v>4334.8852906900011</v>
      </c>
      <c r="W40" s="486">
        <f t="shared" ref="W40" si="76">SUM(W41:W42)</f>
        <v>4403.8896512500005</v>
      </c>
      <c r="X40" s="486">
        <f t="shared" ref="X40" si="77">SUM(X41:X42)</f>
        <v>4643.9117827800001</v>
      </c>
      <c r="Y40" s="486">
        <f t="shared" ref="Y40" si="78">SUM(Y41:Y42)</f>
        <v>4497.6758189399989</v>
      </c>
      <c r="Z40" s="486">
        <f t="shared" ref="Z40" si="79">SUM(Z41:Z42)</f>
        <v>4519.20073718</v>
      </c>
      <c r="AA40" s="486">
        <f t="shared" ref="AA40" si="80">SUM(AA41:AA42)</f>
        <v>4709.720797349999</v>
      </c>
      <c r="AB40" s="486">
        <f t="shared" ref="AB40" si="81">SUM(AB41:AB42)</f>
        <v>4577.6290293700004</v>
      </c>
      <c r="AC40" s="486">
        <f t="shared" ref="AC40" si="82">SUM(AC41:AC42)</f>
        <v>4245.7557267100001</v>
      </c>
      <c r="AD40" s="486">
        <f t="shared" ref="AD40" si="83">SUM(AD41:AD42)</f>
        <v>4309.1076848100001</v>
      </c>
      <c r="AE40" s="486">
        <f t="shared" ref="AE40" si="84">SUM(AE41:AE42)</f>
        <v>4210.35450244</v>
      </c>
      <c r="AF40" s="486">
        <f t="shared" ref="AF40" si="85">SUM(AF41:AF42)</f>
        <v>4101.0090944700005</v>
      </c>
      <c r="AG40" s="486">
        <f t="shared" ref="AG40" si="86">SUM(AG41:AG42)</f>
        <v>3932.3330458800001</v>
      </c>
      <c r="AH40" s="486">
        <f t="shared" ref="AH40" si="87">SUM(AH41:AH42)</f>
        <v>3781.9659215799993</v>
      </c>
      <c r="AI40" s="487"/>
    </row>
    <row r="41" spans="1:35">
      <c r="C41" s="476" t="s">
        <v>658</v>
      </c>
      <c r="D41" s="477"/>
      <c r="E41" s="477"/>
      <c r="F41" s="477">
        <v>1165.6570173099997</v>
      </c>
      <c r="G41" s="478">
        <v>1337.39401155</v>
      </c>
      <c r="H41" s="478">
        <v>1629.6643413200002</v>
      </c>
      <c r="I41" s="478">
        <v>1499.7469241900001</v>
      </c>
      <c r="J41" s="478">
        <v>1448.4211898200001</v>
      </c>
      <c r="K41" s="478">
        <v>1274.1774838599999</v>
      </c>
      <c r="L41" s="478">
        <v>680.95990002999974</v>
      </c>
      <c r="M41" s="478">
        <v>404.60373216999989</v>
      </c>
      <c r="N41" s="478">
        <v>368.64619031999996</v>
      </c>
      <c r="O41" s="478">
        <v>349.21407821999992</v>
      </c>
      <c r="P41" s="478">
        <v>642.12997853000047</v>
      </c>
      <c r="Q41" s="478">
        <v>910.2523918100004</v>
      </c>
      <c r="R41" s="479">
        <v>928.94858914000031</v>
      </c>
      <c r="S41" s="479">
        <v>1234.7428201700004</v>
      </c>
      <c r="T41" s="479">
        <v>1474.8741233100004</v>
      </c>
      <c r="U41" s="479">
        <v>2008.1304377700005</v>
      </c>
      <c r="V41" s="479">
        <v>2053.8648950000006</v>
      </c>
      <c r="W41" s="479">
        <v>2020.4495014100005</v>
      </c>
      <c r="X41" s="479">
        <v>2491.8706372199999</v>
      </c>
      <c r="Y41" s="479">
        <v>2461.8265163699998</v>
      </c>
      <c r="Z41" s="479">
        <v>2575.9978532700002</v>
      </c>
      <c r="AA41" s="479">
        <v>2868.5918190099997</v>
      </c>
      <c r="AB41" s="479">
        <v>2960.31397969</v>
      </c>
      <c r="AC41" s="479">
        <v>2737.96986401</v>
      </c>
      <c r="AD41" s="479">
        <v>2796.0374697200004</v>
      </c>
      <c r="AE41" s="479">
        <v>2713.25898121</v>
      </c>
      <c r="AF41" s="479">
        <v>2708.23856376</v>
      </c>
      <c r="AG41" s="479">
        <v>2658.8105929099997</v>
      </c>
      <c r="AH41" s="479">
        <v>2660.9531586499998</v>
      </c>
      <c r="AI41" s="488"/>
    </row>
    <row r="42" spans="1:35">
      <c r="C42" s="27" t="s">
        <v>659</v>
      </c>
      <c r="D42" s="480"/>
      <c r="E42" s="480"/>
      <c r="F42" s="480">
        <v>7647.8965888799994</v>
      </c>
      <c r="G42" s="481">
        <v>7658.2704290099991</v>
      </c>
      <c r="H42" s="481">
        <v>7321.551481030001</v>
      </c>
      <c r="I42" s="481">
        <v>6189.8805199000008</v>
      </c>
      <c r="J42" s="481">
        <v>5503.0655998700013</v>
      </c>
      <c r="K42" s="481">
        <v>4516.4277551499999</v>
      </c>
      <c r="L42" s="481">
        <v>3095.1807090500006</v>
      </c>
      <c r="M42" s="481">
        <v>2085.8340262600004</v>
      </c>
      <c r="N42" s="481">
        <v>1715.4857567100003</v>
      </c>
      <c r="O42" s="481">
        <v>1571.1411213200001</v>
      </c>
      <c r="P42" s="481">
        <v>1488.3508602799998</v>
      </c>
      <c r="Q42" s="481">
        <v>1547.6430448799999</v>
      </c>
      <c r="R42" s="482">
        <v>1650.0735812099999</v>
      </c>
      <c r="S42" s="482">
        <v>1732.0213800400002</v>
      </c>
      <c r="T42" s="482">
        <v>2048.3456949000001</v>
      </c>
      <c r="U42" s="482">
        <v>2221.89525555</v>
      </c>
      <c r="V42" s="482">
        <v>2281.02039569</v>
      </c>
      <c r="W42" s="482">
        <v>2383.4401498399998</v>
      </c>
      <c r="X42" s="482">
        <v>2152.0411455599997</v>
      </c>
      <c r="Y42" s="482">
        <v>2035.8493025699995</v>
      </c>
      <c r="Z42" s="482">
        <v>1943.2028839099996</v>
      </c>
      <c r="AA42" s="482">
        <v>1841.1289783399998</v>
      </c>
      <c r="AB42" s="482">
        <v>1617.3150496800006</v>
      </c>
      <c r="AC42" s="482">
        <v>1507.7858627000003</v>
      </c>
      <c r="AD42" s="482">
        <v>1513.0702150900001</v>
      </c>
      <c r="AE42" s="482">
        <v>1497.09552123</v>
      </c>
      <c r="AF42" s="482">
        <v>1392.7705307100002</v>
      </c>
      <c r="AG42" s="482">
        <v>1273.5224529700001</v>
      </c>
      <c r="AH42" s="482">
        <v>1121.0127629299998</v>
      </c>
      <c r="AI42" s="489"/>
    </row>
    <row r="43" spans="1:35">
      <c r="C43" s="25" t="s">
        <v>664</v>
      </c>
      <c r="D43" s="181">
        <f t="shared" ref="D43:G43" si="88">SUM(D44:D45)</f>
        <v>0</v>
      </c>
      <c r="E43" s="181">
        <f t="shared" si="88"/>
        <v>0</v>
      </c>
      <c r="F43" s="181">
        <f t="shared" si="88"/>
        <v>5280.171854799677</v>
      </c>
      <c r="G43" s="485">
        <f t="shared" si="88"/>
        <v>4524.2197404901426</v>
      </c>
      <c r="H43" s="485">
        <f t="shared" ref="H43:K43" si="89">SUM(H44:H45)</f>
        <v>3516.3991654298616</v>
      </c>
      <c r="I43" s="485">
        <f t="shared" si="89"/>
        <v>1560.0542472098564</v>
      </c>
      <c r="J43" s="485">
        <f t="shared" si="89"/>
        <v>1672.205810709748</v>
      </c>
      <c r="K43" s="485">
        <f t="shared" si="89"/>
        <v>1685.6536537996296</v>
      </c>
      <c r="L43" s="485">
        <f>SUM(L44:L45)</f>
        <v>2874.5544994401471</v>
      </c>
      <c r="M43" s="485">
        <f>SUM(M44:M45)</f>
        <v>3135.6368166596526</v>
      </c>
      <c r="N43" s="485">
        <f t="shared" ref="N43" si="90">SUM(N44:N45)</f>
        <v>3325.9208764193536</v>
      </c>
      <c r="O43" s="485">
        <f t="shared" ref="O43" si="91">SUM(O44:O45)</f>
        <v>3559.1001341397323</v>
      </c>
      <c r="P43" s="485">
        <f t="shared" ref="P43" si="92">SUM(P44:P45)</f>
        <v>3248.1928774499165</v>
      </c>
      <c r="Q43" s="485">
        <f t="shared" ref="Q43" si="93">SUM(Q44:Q45)</f>
        <v>2832.7973508095238</v>
      </c>
      <c r="R43" s="486">
        <f t="shared" ref="R43" si="94">SUM(R44:R45)</f>
        <v>3058.5194052201396</v>
      </c>
      <c r="S43" s="486">
        <f t="shared" ref="S43" si="95">SUM(S44:S45)</f>
        <v>2652.2042351800151</v>
      </c>
      <c r="T43" s="486">
        <f t="shared" ref="T43" si="96">SUM(T44:T45)</f>
        <v>2677.2933594899841</v>
      </c>
      <c r="U43" s="486">
        <f t="shared" ref="U43" si="97">SUM(U44:U45)</f>
        <v>2494.0413483499933</v>
      </c>
      <c r="V43" s="486">
        <f t="shared" ref="V43" si="98">SUM(V44:V45)</f>
        <v>2518.132842229983</v>
      </c>
      <c r="W43" s="486">
        <f t="shared" ref="W43" si="99">SUM(W44:W45)</f>
        <v>2514.7993200999981</v>
      </c>
      <c r="X43" s="486">
        <f t="shared" ref="X43" si="100">SUM(X44:X45)</f>
        <v>5587.9074652299169</v>
      </c>
      <c r="Y43" s="486">
        <f t="shared" ref="Y43" si="101">SUM(Y44:Y45)</f>
        <v>5879.9296569801372</v>
      </c>
      <c r="Z43" s="486">
        <f t="shared" ref="Z43" si="102">SUM(Z44:Z45)</f>
        <v>5733.8925032799516</v>
      </c>
      <c r="AA43" s="486">
        <f t="shared" ref="AA43" si="103">SUM(AA44:AA45)</f>
        <v>5762.3192908500623</v>
      </c>
      <c r="AB43" s="486">
        <f t="shared" ref="AB43" si="104">SUM(AB44:AB45)</f>
        <v>5739.8466854999824</v>
      </c>
      <c r="AC43" s="486">
        <f t="shared" ref="AC43" si="105">SUM(AC44:AC45)</f>
        <v>5885.5913790099785</v>
      </c>
      <c r="AD43" s="486">
        <f t="shared" ref="AD43" si="106">SUM(AD44:AD45)</f>
        <v>7245.8318684101741</v>
      </c>
      <c r="AE43" s="486">
        <f t="shared" ref="AE43" si="107">SUM(AE44:AE45)</f>
        <v>7602.9145060099963</v>
      </c>
      <c r="AF43" s="486">
        <f t="shared" ref="AF43" si="108">SUM(AF44:AF45)</f>
        <v>7775.7642260800985</v>
      </c>
      <c r="AG43" s="486">
        <f t="shared" ref="AG43" si="109">SUM(AG44:AG45)</f>
        <v>8143.2693752300111</v>
      </c>
      <c r="AH43" s="486">
        <f t="shared" ref="AH43" si="110">SUM(AH44:AH45)</f>
        <v>8232.5847863499876</v>
      </c>
      <c r="AI43" s="487"/>
    </row>
    <row r="44" spans="1:35">
      <c r="C44" s="476" t="s">
        <v>658</v>
      </c>
      <c r="D44" s="477"/>
      <c r="E44" s="477"/>
      <c r="F44" s="477">
        <f>3932.21340166-34.4279135303223</f>
        <v>3897.7854881296776</v>
      </c>
      <c r="G44" s="478">
        <f>3144.38306474+29.223+0.000182690142537467</f>
        <v>3173.6062474301425</v>
      </c>
      <c r="H44" s="478">
        <f>2166.01005781-67.454874700139</f>
        <v>2098.555183109861</v>
      </c>
      <c r="I44" s="478">
        <v>135.77186865000002</v>
      </c>
      <c r="J44" s="478">
        <v>150.41655825000001</v>
      </c>
      <c r="K44" s="478">
        <v>139.41037055000001</v>
      </c>
      <c r="L44" s="478">
        <v>986.71960272014701</v>
      </c>
      <c r="M44" s="478">
        <v>1160.6649017796522</v>
      </c>
      <c r="N44" s="478">
        <v>1311.2070524393537</v>
      </c>
      <c r="O44" s="478">
        <v>1496.638923229732</v>
      </c>
      <c r="P44" s="478">
        <v>1267.1731837499169</v>
      </c>
      <c r="Q44" s="478">
        <v>842.68859931952375</v>
      </c>
      <c r="R44" s="479">
        <v>1140.75946370014</v>
      </c>
      <c r="S44" s="479">
        <v>775.23114053001541</v>
      </c>
      <c r="T44" s="479">
        <v>808.9549821599835</v>
      </c>
      <c r="U44" s="479">
        <v>697.03633973999285</v>
      </c>
      <c r="V44" s="479">
        <v>700.95836360998248</v>
      </c>
      <c r="W44" s="479">
        <v>712.97828677999792</v>
      </c>
      <c r="X44" s="479">
        <v>1551.8119701399169</v>
      </c>
      <c r="Y44" s="479">
        <v>1790.0923865301368</v>
      </c>
      <c r="Z44" s="479">
        <v>1640.8552426699514</v>
      </c>
      <c r="AA44" s="479">
        <v>1681.2155939700631</v>
      </c>
      <c r="AB44" s="479">
        <v>1583.0583488099817</v>
      </c>
      <c r="AC44" s="479">
        <v>1728.6726673299784</v>
      </c>
      <c r="AD44" s="479">
        <v>2933.6932275301733</v>
      </c>
      <c r="AE44" s="479">
        <v>3259.8802276599959</v>
      </c>
      <c r="AF44" s="479">
        <v>3382.4915197400965</v>
      </c>
      <c r="AG44" s="479">
        <v>3078.3637779600117</v>
      </c>
      <c r="AH44" s="479">
        <v>3101.1913911799875</v>
      </c>
      <c r="AI44" s="488"/>
    </row>
    <row r="45" spans="1:35">
      <c r="C45" s="27" t="s">
        <v>659</v>
      </c>
      <c r="D45" s="480"/>
      <c r="E45" s="480"/>
      <c r="F45" s="480">
        <f>1352.77101434+29.61535233</f>
        <v>1382.3863666699999</v>
      </c>
      <c r="G45" s="481">
        <v>1350.6134930599999</v>
      </c>
      <c r="H45" s="481">
        <v>1417.8439823200004</v>
      </c>
      <c r="I45" s="481">
        <f>1466.12344362-41.8410650601436</f>
        <v>1424.2823785598564</v>
      </c>
      <c r="J45" s="481">
        <f>1561.60905721-39.8198047502519</f>
        <v>1521.789252459748</v>
      </c>
      <c r="K45" s="481">
        <f>1603.91523057-57.6719473203702</f>
        <v>1546.2432832496297</v>
      </c>
      <c r="L45" s="481">
        <v>1887.8348967200002</v>
      </c>
      <c r="M45" s="481">
        <v>1974.9719148800004</v>
      </c>
      <c r="N45" s="481">
        <v>2014.7138239800001</v>
      </c>
      <c r="O45" s="481">
        <v>2062.4612109100003</v>
      </c>
      <c r="P45" s="481">
        <v>1981.0196936999996</v>
      </c>
      <c r="Q45" s="481">
        <v>1990.1087514899998</v>
      </c>
      <c r="R45" s="482">
        <v>1917.7599415199998</v>
      </c>
      <c r="S45" s="482">
        <v>1876.9730946499997</v>
      </c>
      <c r="T45" s="482">
        <v>1868.3383773300004</v>
      </c>
      <c r="U45" s="482">
        <v>1797.0050086100002</v>
      </c>
      <c r="V45" s="482">
        <v>1817.1744786200004</v>
      </c>
      <c r="W45" s="482">
        <v>1801.8210333200002</v>
      </c>
      <c r="X45" s="482">
        <v>4036.0954950899995</v>
      </c>
      <c r="Y45" s="482">
        <v>4089.8372704500002</v>
      </c>
      <c r="Z45" s="482">
        <v>4093.03726061</v>
      </c>
      <c r="AA45" s="482">
        <v>4081.1036968799995</v>
      </c>
      <c r="AB45" s="482">
        <v>4156.7883366900005</v>
      </c>
      <c r="AC45" s="482">
        <v>4156.9187116800003</v>
      </c>
      <c r="AD45" s="482">
        <v>4312.1386408800008</v>
      </c>
      <c r="AE45" s="482">
        <v>4343.03427835</v>
      </c>
      <c r="AF45" s="482">
        <v>4393.2727063400016</v>
      </c>
      <c r="AG45" s="482">
        <v>5064.9055972699998</v>
      </c>
      <c r="AH45" s="482">
        <v>5131.3933951700001</v>
      </c>
      <c r="AI45" s="489"/>
    </row>
    <row r="46" spans="1:35">
      <c r="G46"/>
      <c r="H46"/>
      <c r="I46"/>
      <c r="J46"/>
      <c r="K46"/>
      <c r="L46"/>
      <c r="M46"/>
      <c r="N46"/>
      <c r="O46"/>
      <c r="P46"/>
      <c r="Q46"/>
      <c r="R46"/>
      <c r="S46"/>
      <c r="T46"/>
      <c r="U46"/>
      <c r="V46"/>
      <c r="W46"/>
      <c r="X46"/>
      <c r="Y46"/>
      <c r="Z46"/>
      <c r="AA46"/>
      <c r="AB46"/>
      <c r="AC46"/>
    </row>
    <row r="47" spans="1:35">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row>
    <row r="48" spans="1:35" ht="15">
      <c r="A48" s="20" t="s">
        <v>782</v>
      </c>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row>
    <row r="51" spans="3:35">
      <c r="C51" s="90"/>
      <c r="D51" s="148" t="str">
        <f t="shared" ref="D51:H51" si="111">D$5</f>
        <v>4Q24</v>
      </c>
      <c r="E51" s="148" t="str">
        <f t="shared" si="111"/>
        <v>3Q24</v>
      </c>
      <c r="F51" s="148" t="str">
        <f t="shared" si="111"/>
        <v>2Q24</v>
      </c>
      <c r="G51" s="149" t="str">
        <f t="shared" si="111"/>
        <v>1Q24</v>
      </c>
      <c r="H51" s="149" t="str">
        <f t="shared" si="111"/>
        <v>4Q23</v>
      </c>
      <c r="I51" s="149" t="str">
        <f>I5</f>
        <v>3Q23</v>
      </c>
      <c r="J51" s="149" t="str">
        <f>J5</f>
        <v>2Q23</v>
      </c>
      <c r="K51" s="149" t="str">
        <f>K5</f>
        <v>1Q23</v>
      </c>
      <c r="L51" s="149" t="str">
        <f t="shared" ref="L51:AI51" si="112">L5</f>
        <v>4Q22</v>
      </c>
      <c r="M51" s="149" t="str">
        <f t="shared" si="112"/>
        <v>3Q22</v>
      </c>
      <c r="N51" s="149" t="str">
        <f t="shared" si="112"/>
        <v>2Q22</v>
      </c>
      <c r="O51" s="149" t="str">
        <f t="shared" si="112"/>
        <v>1Q22</v>
      </c>
      <c r="P51" s="149" t="str">
        <f t="shared" si="112"/>
        <v>4Q21</v>
      </c>
      <c r="Q51" s="149" t="str">
        <f t="shared" si="112"/>
        <v>3Q21</v>
      </c>
      <c r="R51" s="149" t="str">
        <f t="shared" si="112"/>
        <v>2Q21</v>
      </c>
      <c r="S51" s="149" t="str">
        <f t="shared" si="112"/>
        <v>1Q21</v>
      </c>
      <c r="T51" s="149" t="str">
        <f t="shared" si="112"/>
        <v>4Q20</v>
      </c>
      <c r="U51" s="149" t="str">
        <f t="shared" si="112"/>
        <v>3Q20</v>
      </c>
      <c r="V51" s="149" t="str">
        <f t="shared" si="112"/>
        <v>2Q20</v>
      </c>
      <c r="W51" s="149" t="str">
        <f t="shared" si="112"/>
        <v>1Q20</v>
      </c>
      <c r="X51" s="149" t="str">
        <f t="shared" si="112"/>
        <v>4Q19</v>
      </c>
      <c r="Y51" s="149" t="str">
        <f t="shared" si="112"/>
        <v>3Q19</v>
      </c>
      <c r="Z51" s="149" t="str">
        <f t="shared" si="112"/>
        <v>2Q19</v>
      </c>
      <c r="AA51" s="149" t="str">
        <f t="shared" si="112"/>
        <v>1Q19</v>
      </c>
      <c r="AB51" s="149" t="str">
        <f t="shared" si="112"/>
        <v>4Q18</v>
      </c>
      <c r="AC51" s="149" t="str">
        <f t="shared" si="112"/>
        <v>3Q18</v>
      </c>
      <c r="AD51" s="149" t="str">
        <f t="shared" si="112"/>
        <v>2Q18</v>
      </c>
      <c r="AE51" s="149" t="str">
        <f t="shared" si="112"/>
        <v>1Q18</v>
      </c>
      <c r="AF51" s="149" t="str">
        <f t="shared" si="112"/>
        <v>4Q17</v>
      </c>
      <c r="AG51" s="149" t="str">
        <f t="shared" si="112"/>
        <v>3Q17</v>
      </c>
      <c r="AH51" s="149" t="str">
        <f t="shared" si="112"/>
        <v>2Q17</v>
      </c>
      <c r="AI51" s="149" t="str">
        <f t="shared" si="112"/>
        <v>1Q17</v>
      </c>
    </row>
    <row r="52" spans="3:35">
      <c r="C52" s="179" t="s">
        <v>216</v>
      </c>
      <c r="D52" s="275">
        <f t="shared" ref="D52:E52" si="113">D43</f>
        <v>0</v>
      </c>
      <c r="E52" s="275">
        <f t="shared" si="113"/>
        <v>0</v>
      </c>
      <c r="F52" s="275">
        <f>F19</f>
        <v>115358.89544309964</v>
      </c>
      <c r="G52" s="276">
        <f>+G28</f>
        <v>108235.3446899001</v>
      </c>
      <c r="H52" s="276">
        <f>H28</f>
        <v>106534.51756375986</v>
      </c>
      <c r="I52" s="276">
        <f>I28</f>
        <v>103879.94605183987</v>
      </c>
      <c r="J52" s="276">
        <f>J28</f>
        <v>105881.11059816976</v>
      </c>
      <c r="K52" s="276">
        <f>K28</f>
        <v>100400.10823997963</v>
      </c>
      <c r="L52" s="276">
        <f t="shared" ref="L52:AI52" si="114">L28</f>
        <v>98812.723648290135</v>
      </c>
      <c r="M52" s="276">
        <f t="shared" si="114"/>
        <v>98895.766511569658</v>
      </c>
      <c r="N52" s="276">
        <f t="shared" si="114"/>
        <v>100005.10316020936</v>
      </c>
      <c r="O52" s="276">
        <f t="shared" si="114"/>
        <v>93924.343945789733</v>
      </c>
      <c r="P52" s="276">
        <f t="shared" si="114"/>
        <v>92177.839224469921</v>
      </c>
      <c r="Q52" s="276">
        <f t="shared" si="114"/>
        <v>91265.364921159533</v>
      </c>
      <c r="R52" s="276">
        <f t="shared" si="114"/>
        <v>92550.731135340146</v>
      </c>
      <c r="S52" s="276">
        <f t="shared" si="114"/>
        <v>87476.190000000017</v>
      </c>
      <c r="T52" s="276">
        <f t="shared" si="114"/>
        <v>85612.889999999985</v>
      </c>
      <c r="U52" s="276">
        <f t="shared" si="114"/>
        <v>85495.662104509989</v>
      </c>
      <c r="V52" s="276">
        <f t="shared" si="114"/>
        <v>85481.151471819991</v>
      </c>
      <c r="W52" s="276">
        <f t="shared" si="114"/>
        <v>79901.205413700009</v>
      </c>
      <c r="X52" s="276">
        <f t="shared" si="114"/>
        <v>78493.732399559914</v>
      </c>
      <c r="Y52" s="276">
        <f t="shared" si="114"/>
        <v>76866.417997600132</v>
      </c>
      <c r="Z52" s="276">
        <f t="shared" si="114"/>
        <v>77352.301783529954</v>
      </c>
      <c r="AA52" s="276">
        <f t="shared" si="114"/>
        <v>72377.261180020068</v>
      </c>
      <c r="AB52" s="276">
        <f t="shared" si="114"/>
        <v>71496.705265899989</v>
      </c>
      <c r="AC52" s="276">
        <f t="shared" si="114"/>
        <v>70251.199999999983</v>
      </c>
      <c r="AD52" s="276">
        <f t="shared" si="114"/>
        <v>70644.62560828017</v>
      </c>
      <c r="AE52" s="276">
        <f t="shared" si="114"/>
        <v>66109.58198273</v>
      </c>
      <c r="AF52" s="276">
        <f t="shared" si="114"/>
        <v>65985.425061540096</v>
      </c>
      <c r="AG52" s="276">
        <f t="shared" si="114"/>
        <v>65268.037390600002</v>
      </c>
      <c r="AH52" s="276">
        <f t="shared" si="114"/>
        <v>66652.959677739986</v>
      </c>
      <c r="AI52" s="276">
        <f t="shared" si="114"/>
        <v>62781.761393839995</v>
      </c>
    </row>
    <row r="53" spans="3:35">
      <c r="C53" s="176" t="s">
        <v>681</v>
      </c>
      <c r="D53" s="173"/>
      <c r="E53" s="173"/>
      <c r="F53" s="173">
        <v>71436.350000000006</v>
      </c>
      <c r="G53" s="273">
        <v>67618.057000000001</v>
      </c>
      <c r="H53" s="273">
        <v>65450.200751059987</v>
      </c>
      <c r="I53" s="273">
        <v>64421.26862321001</v>
      </c>
      <c r="J53" s="273">
        <v>64916.932443990008</v>
      </c>
      <c r="K53" s="273">
        <v>61561.900885020004</v>
      </c>
      <c r="L53" s="273">
        <v>60372.600952280009</v>
      </c>
      <c r="M53" s="273">
        <v>60344.405154150008</v>
      </c>
      <c r="N53" s="273">
        <v>61487.371916450014</v>
      </c>
      <c r="O53" s="273">
        <v>58533.579908800006</v>
      </c>
      <c r="P53" s="273">
        <v>57779.587053619995</v>
      </c>
      <c r="Q53" s="273">
        <v>57335.530671159999</v>
      </c>
      <c r="R53" s="274">
        <v>57929.462166940008</v>
      </c>
      <c r="S53" s="274">
        <v>55158.824475090027</v>
      </c>
      <c r="T53" s="274">
        <v>54684.796236810005</v>
      </c>
      <c r="U53" s="274">
        <v>54081.258021880007</v>
      </c>
      <c r="V53" s="274">
        <v>54561.978251229986</v>
      </c>
      <c r="W53" s="447"/>
      <c r="X53" s="447"/>
      <c r="Y53" s="447"/>
      <c r="Z53" s="447"/>
      <c r="AA53" s="447"/>
      <c r="AB53" s="447"/>
      <c r="AC53" s="447"/>
      <c r="AD53" s="447"/>
      <c r="AE53" s="447"/>
      <c r="AF53" s="447"/>
      <c r="AG53" s="447"/>
      <c r="AH53" s="447"/>
      <c r="AI53" s="447"/>
    </row>
    <row r="54" spans="3:35">
      <c r="C54" s="271" t="s">
        <v>682</v>
      </c>
      <c r="D54" s="181">
        <f t="shared" ref="D54:G54" si="115">D52-D53</f>
        <v>0</v>
      </c>
      <c r="E54" s="181">
        <f t="shared" si="115"/>
        <v>0</v>
      </c>
      <c r="F54" s="181">
        <f t="shared" si="115"/>
        <v>43922.545443099632</v>
      </c>
      <c r="G54" s="185">
        <f t="shared" si="115"/>
        <v>40617.287689900098</v>
      </c>
      <c r="H54" s="185">
        <f t="shared" ref="H54:M54" si="116">H52-H53</f>
        <v>41084.316812699872</v>
      </c>
      <c r="I54" s="185">
        <f t="shared" si="116"/>
        <v>39458.677428629861</v>
      </c>
      <c r="J54" s="185">
        <f t="shared" si="116"/>
        <v>40964.178154179754</v>
      </c>
      <c r="K54" s="185">
        <f t="shared" si="116"/>
        <v>38838.207354959624</v>
      </c>
      <c r="L54" s="185">
        <f t="shared" si="116"/>
        <v>38440.122696010127</v>
      </c>
      <c r="M54" s="185">
        <f t="shared" si="116"/>
        <v>38551.36135741965</v>
      </c>
      <c r="N54" s="185">
        <f t="shared" ref="N54" si="117">N52-N53</f>
        <v>38517.731243759343</v>
      </c>
      <c r="O54" s="185">
        <f>O52-O53</f>
        <v>35390.764036989727</v>
      </c>
      <c r="P54" s="185">
        <f>P52-P53</f>
        <v>34398.252170849926</v>
      </c>
      <c r="Q54" s="185">
        <f>Q52-Q53</f>
        <v>33929.834249999534</v>
      </c>
      <c r="R54" s="272">
        <f t="shared" ref="R54:T54" si="118">R52-R53</f>
        <v>34621.268968400138</v>
      </c>
      <c r="S54" s="272">
        <f t="shared" si="118"/>
        <v>32317.36552490999</v>
      </c>
      <c r="T54" s="272">
        <f t="shared" si="118"/>
        <v>30928.09376318998</v>
      </c>
      <c r="U54" s="272">
        <f>U52-U53</f>
        <v>31414.404082629982</v>
      </c>
      <c r="V54" s="272">
        <f>V52-V53</f>
        <v>30919.173220590004</v>
      </c>
      <c r="W54" s="272">
        <f t="shared" ref="W54:Y54" si="119">W52-W53</f>
        <v>79901.205413700009</v>
      </c>
      <c r="X54" s="272">
        <f t="shared" si="119"/>
        <v>78493.732399559914</v>
      </c>
      <c r="Y54" s="272">
        <f t="shared" si="119"/>
        <v>76866.417997600132</v>
      </c>
      <c r="Z54" s="272">
        <f>Z52-Z53</f>
        <v>77352.301783529954</v>
      </c>
      <c r="AA54" s="272">
        <f t="shared" ref="AA54:AC54" si="120">AA52-AA53</f>
        <v>72377.261180020068</v>
      </c>
      <c r="AB54" s="272">
        <f t="shared" si="120"/>
        <v>71496.705265899989</v>
      </c>
      <c r="AC54" s="272">
        <f t="shared" si="120"/>
        <v>70251.199999999983</v>
      </c>
      <c r="AD54" s="272">
        <f t="shared" ref="AD54:AF54" si="121">AD52</f>
        <v>70644.62560828017</v>
      </c>
      <c r="AE54" s="272">
        <f t="shared" si="121"/>
        <v>66109.58198273</v>
      </c>
      <c r="AF54" s="272">
        <f t="shared" si="121"/>
        <v>65985.425061540096</v>
      </c>
      <c r="AG54" s="272">
        <f>AG52</f>
        <v>65268.037390600002</v>
      </c>
      <c r="AH54" s="272">
        <f t="shared" ref="AH54:AI54" si="122">AH52</f>
        <v>66652.959677739986</v>
      </c>
      <c r="AI54" s="272">
        <f t="shared" si="122"/>
        <v>62781.761393839995</v>
      </c>
    </row>
    <row r="55" spans="3:35">
      <c r="C55" s="643"/>
      <c r="D55" s="643">
        <f t="shared" ref="D55:E55" si="123">D29+D34+D37+D40+D43-D19</f>
        <v>0</v>
      </c>
      <c r="E55" s="643">
        <f t="shared" si="123"/>
        <v>0</v>
      </c>
      <c r="F55" s="667">
        <f>F29+F34+F37+F40+F43-F19</f>
        <v>0</v>
      </c>
      <c r="G55" s="643">
        <f t="shared" ref="G55:AC55" si="124">G29+G34+G37+G40+G43-G19</f>
        <v>0</v>
      </c>
      <c r="H55" s="491">
        <f t="shared" si="124"/>
        <v>0</v>
      </c>
      <c r="I55" s="491">
        <f t="shared" si="124"/>
        <v>0</v>
      </c>
      <c r="J55" s="491">
        <f t="shared" si="124"/>
        <v>0</v>
      </c>
      <c r="K55" s="491">
        <f>K29+K34+K37+K40+K43-K19</f>
        <v>0</v>
      </c>
      <c r="L55" s="491">
        <f>L29+L34+L37+L40+L43-L19</f>
        <v>0</v>
      </c>
      <c r="M55" s="491">
        <f t="shared" si="124"/>
        <v>0</v>
      </c>
      <c r="N55" s="491">
        <f t="shared" si="124"/>
        <v>0</v>
      </c>
      <c r="O55" s="491">
        <f t="shared" si="124"/>
        <v>0</v>
      </c>
      <c r="P55" s="491">
        <f t="shared" si="124"/>
        <v>0</v>
      </c>
      <c r="Q55" s="491">
        <f t="shared" si="124"/>
        <v>0</v>
      </c>
      <c r="R55" s="491">
        <f t="shared" si="124"/>
        <v>0</v>
      </c>
      <c r="S55" s="491">
        <f t="shared" si="124"/>
        <v>0</v>
      </c>
      <c r="T55" s="491">
        <f t="shared" si="124"/>
        <v>0</v>
      </c>
      <c r="U55" s="491">
        <f t="shared" si="124"/>
        <v>0</v>
      </c>
      <c r="V55" s="491">
        <f t="shared" si="124"/>
        <v>0</v>
      </c>
      <c r="W55" s="491">
        <f t="shared" si="124"/>
        <v>0</v>
      </c>
      <c r="X55" s="491">
        <f t="shared" si="124"/>
        <v>0</v>
      </c>
      <c r="Y55" s="491">
        <f t="shared" si="124"/>
        <v>0</v>
      </c>
      <c r="Z55" s="491">
        <f t="shared" si="124"/>
        <v>0</v>
      </c>
      <c r="AA55" s="491">
        <f t="shared" si="124"/>
        <v>0</v>
      </c>
      <c r="AB55" s="491">
        <f t="shared" si="124"/>
        <v>0</v>
      </c>
      <c r="AC55" s="491">
        <f t="shared" si="124"/>
        <v>0</v>
      </c>
      <c r="AD55" s="189"/>
      <c r="AE55" s="189"/>
      <c r="AF55" s="189"/>
      <c r="AG55" s="189"/>
      <c r="AH55" s="189"/>
      <c r="AI55" s="189"/>
    </row>
    <row r="57" spans="3:35">
      <c r="F57" s="666"/>
    </row>
  </sheetData>
  <conditionalFormatting sqref="C55:AC55">
    <cfRule type="cellIs" dxfId="0" priority="1" operator="notEqual">
      <formula>0</formula>
    </cfRule>
  </conditionalFormatting>
  <pageMargins left="0.7" right="0.7" top="0.75" bottom="0.75" header="0.3" footer="0.3"/>
  <pageSetup paperSize="9" orientation="portrait"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2:AI19"/>
  <sheetViews>
    <sheetView showGridLines="0" zoomScale="85" zoomScaleNormal="85" workbookViewId="0">
      <selection activeCell="B62" sqref="B62"/>
    </sheetView>
  </sheetViews>
  <sheetFormatPr baseColWidth="10" defaultColWidth="11.42578125" defaultRowHeight="12.75"/>
  <cols>
    <col min="2" max="2" width="7.85546875" bestFit="1" customWidth="1"/>
    <col min="3" max="3" width="21.85546875" customWidth="1"/>
    <col min="4" max="5" width="9.140625" hidden="1" customWidth="1"/>
    <col min="6" max="6" width="8.42578125" customWidth="1"/>
    <col min="7" max="10" width="8.7109375" customWidth="1"/>
    <col min="11" max="14" width="10.28515625" customWidth="1"/>
  </cols>
  <sheetData>
    <row r="2" spans="1:35" ht="15">
      <c r="A2" s="20" t="s">
        <v>779</v>
      </c>
      <c r="B2" s="21"/>
      <c r="C2" s="21"/>
      <c r="D2" s="21"/>
      <c r="E2" s="21"/>
      <c r="F2" s="21"/>
      <c r="G2" s="21"/>
      <c r="H2" s="21"/>
      <c r="I2" s="21"/>
      <c r="J2" s="21"/>
      <c r="K2" s="21"/>
      <c r="L2" s="21"/>
      <c r="M2" s="21"/>
      <c r="N2" s="21"/>
      <c r="O2" s="22"/>
      <c r="P2" s="22"/>
      <c r="Q2" s="22"/>
      <c r="R2" s="22"/>
      <c r="S2" s="19"/>
    </row>
    <row r="3" spans="1:35" ht="15">
      <c r="A3" s="20"/>
      <c r="B3" s="21"/>
      <c r="C3" s="21"/>
      <c r="D3" s="21"/>
      <c r="E3" s="21"/>
      <c r="F3" s="21"/>
      <c r="G3" s="21"/>
      <c r="H3" s="21"/>
      <c r="I3" s="21"/>
      <c r="J3" s="21"/>
      <c r="K3" s="21"/>
      <c r="L3" s="21"/>
      <c r="M3" s="21"/>
      <c r="N3" s="21"/>
      <c r="O3" s="22"/>
      <c r="P3" s="22"/>
      <c r="Q3" s="22"/>
      <c r="R3" s="22"/>
      <c r="S3" s="19"/>
    </row>
    <row r="4" spans="1:35" ht="15">
      <c r="A4" s="20"/>
      <c r="B4" s="23"/>
      <c r="C4" s="23"/>
      <c r="D4" s="23"/>
      <c r="E4" s="23"/>
      <c r="F4" s="23"/>
      <c r="G4" s="23"/>
      <c r="H4" s="23"/>
      <c r="I4" s="23"/>
      <c r="J4" s="23"/>
      <c r="K4" s="23"/>
      <c r="L4" s="23"/>
      <c r="M4" s="23"/>
      <c r="N4" s="23"/>
      <c r="AD4" s="19"/>
      <c r="AE4" s="22"/>
      <c r="AF4" s="22"/>
      <c r="AG4" s="22"/>
      <c r="AH4" s="87"/>
      <c r="AI4" s="87"/>
    </row>
    <row r="5" spans="1:35" ht="15">
      <c r="A5" s="20"/>
      <c r="B5" s="21"/>
      <c r="C5" s="94" t="s">
        <v>2</v>
      </c>
      <c r="D5" s="148" t="s">
        <v>823</v>
      </c>
      <c r="E5" s="148" t="s">
        <v>824</v>
      </c>
      <c r="F5" s="148" t="s">
        <v>825</v>
      </c>
      <c r="G5" s="149" t="s">
        <v>822</v>
      </c>
      <c r="H5" s="149" t="s">
        <v>670</v>
      </c>
      <c r="I5" s="149" t="s">
        <v>671</v>
      </c>
      <c r="J5" s="149" t="s">
        <v>672</v>
      </c>
      <c r="K5" s="149" t="s">
        <v>666</v>
      </c>
      <c r="L5" s="149" t="s">
        <v>669</v>
      </c>
      <c r="M5" s="149" t="s">
        <v>668</v>
      </c>
      <c r="N5" s="149" t="s">
        <v>667</v>
      </c>
      <c r="O5" s="149" t="s">
        <v>605</v>
      </c>
      <c r="P5" s="149" t="s">
        <v>606</v>
      </c>
      <c r="Q5" s="149" t="s">
        <v>607</v>
      </c>
      <c r="R5" s="149" t="s">
        <v>608</v>
      </c>
      <c r="S5" s="149" t="s">
        <v>609</v>
      </c>
      <c r="T5" s="149" t="s">
        <v>610</v>
      </c>
      <c r="U5" s="149" t="s">
        <v>611</v>
      </c>
      <c r="V5" s="149" t="s">
        <v>612</v>
      </c>
      <c r="W5" s="149" t="s">
        <v>613</v>
      </c>
      <c r="X5" s="149" t="s">
        <v>614</v>
      </c>
      <c r="Y5" s="149" t="s">
        <v>615</v>
      </c>
      <c r="Z5" s="149" t="s">
        <v>616</v>
      </c>
      <c r="AA5" s="149" t="s">
        <v>617</v>
      </c>
      <c r="AB5" s="149" t="s">
        <v>618</v>
      </c>
      <c r="AC5" s="149" t="s">
        <v>619</v>
      </c>
      <c r="AD5" s="149" t="s">
        <v>620</v>
      </c>
      <c r="AE5" s="149" t="s">
        <v>621</v>
      </c>
      <c r="AF5" s="149" t="s">
        <v>622</v>
      </c>
      <c r="AG5" s="149" t="s">
        <v>623</v>
      </c>
      <c r="AH5" s="149" t="s">
        <v>624</v>
      </c>
      <c r="AI5" s="149" t="s">
        <v>625</v>
      </c>
    </row>
    <row r="6" spans="1:35" ht="15">
      <c r="A6" s="20"/>
      <c r="B6" s="21"/>
      <c r="C6" s="361" t="s">
        <v>104</v>
      </c>
      <c r="D6" s="364"/>
      <c r="E6" s="364"/>
      <c r="F6" s="364">
        <v>414902</v>
      </c>
      <c r="G6" s="365">
        <v>408129</v>
      </c>
      <c r="H6" s="365">
        <v>401263</v>
      </c>
      <c r="I6" s="365">
        <v>394282</v>
      </c>
      <c r="J6" s="365">
        <v>388864</v>
      </c>
      <c r="K6" s="365">
        <v>384035</v>
      </c>
      <c r="L6" s="365">
        <v>377379</v>
      </c>
      <c r="M6" s="365">
        <v>371571</v>
      </c>
      <c r="N6" s="365">
        <v>364458</v>
      </c>
      <c r="O6" s="365">
        <v>357329</v>
      </c>
      <c r="P6" s="365">
        <v>351486</v>
      </c>
      <c r="Q6" s="365">
        <v>345395</v>
      </c>
      <c r="R6" s="365">
        <v>340520</v>
      </c>
      <c r="S6" s="365">
        <v>336259</v>
      </c>
      <c r="T6" s="365">
        <v>340273</v>
      </c>
      <c r="U6" s="365">
        <v>337323</v>
      </c>
      <c r="V6" s="365">
        <v>331767</v>
      </c>
      <c r="W6" s="365">
        <v>327344</v>
      </c>
      <c r="X6" s="365">
        <v>329323</v>
      </c>
      <c r="Y6" s="365">
        <v>324052</v>
      </c>
      <c r="Z6" s="365">
        <v>318756</v>
      </c>
      <c r="AA6" s="365">
        <v>315318</v>
      </c>
      <c r="AB6" s="365">
        <v>311398</v>
      </c>
      <c r="AC6" s="365">
        <v>307226</v>
      </c>
      <c r="AD6" s="365">
        <v>302579</v>
      </c>
      <c r="AE6" s="365">
        <v>297466</v>
      </c>
      <c r="AF6" s="365">
        <v>294083</v>
      </c>
      <c r="AG6" s="365">
        <v>291092</v>
      </c>
      <c r="AH6" s="365">
        <v>287363</v>
      </c>
      <c r="AI6" s="365">
        <v>284397</v>
      </c>
    </row>
    <row r="7" spans="1:35" ht="15">
      <c r="A7" s="20"/>
      <c r="B7" s="21"/>
      <c r="C7" s="362" t="s">
        <v>472</v>
      </c>
      <c r="D7" s="366"/>
      <c r="E7" s="366"/>
      <c r="F7" s="366">
        <v>27767</v>
      </c>
      <c r="G7" s="367">
        <v>27557</v>
      </c>
      <c r="H7" s="367">
        <v>27250</v>
      </c>
      <c r="I7" s="367">
        <v>27028</v>
      </c>
      <c r="J7" s="367">
        <v>26883</v>
      </c>
      <c r="K7" s="367">
        <v>27048</v>
      </c>
      <c r="L7" s="367">
        <v>26634</v>
      </c>
      <c r="M7" s="367">
        <v>26096</v>
      </c>
      <c r="N7" s="367">
        <v>26861</v>
      </c>
      <c r="O7" s="367">
        <v>26830</v>
      </c>
      <c r="P7" s="367">
        <v>26331</v>
      </c>
      <c r="Q7" s="367">
        <v>25732</v>
      </c>
      <c r="R7" s="367">
        <v>25423</v>
      </c>
      <c r="S7" s="367">
        <v>25223</v>
      </c>
      <c r="T7" s="367">
        <v>24835</v>
      </c>
      <c r="U7" s="367">
        <v>25107</v>
      </c>
      <c r="V7" s="367">
        <v>24808</v>
      </c>
      <c r="W7" s="367">
        <v>24677</v>
      </c>
      <c r="X7" s="367">
        <v>24390</v>
      </c>
      <c r="Y7" s="367">
        <v>24119</v>
      </c>
      <c r="Z7" s="367">
        <v>23891</v>
      </c>
      <c r="AA7" s="367">
        <v>24775</v>
      </c>
      <c r="AB7" s="367">
        <v>25330</v>
      </c>
      <c r="AC7" s="367">
        <v>25074</v>
      </c>
      <c r="AD7" s="367">
        <v>24895</v>
      </c>
      <c r="AE7" s="367">
        <v>24697</v>
      </c>
      <c r="AF7" s="367">
        <v>24424</v>
      </c>
      <c r="AG7" s="367">
        <v>24264</v>
      </c>
      <c r="AH7" s="367">
        <v>24183</v>
      </c>
      <c r="AI7" s="367">
        <v>24467</v>
      </c>
    </row>
    <row r="8" spans="1:35" ht="14.25">
      <c r="A8" s="19"/>
      <c r="B8" s="24"/>
      <c r="C8" s="271" t="s">
        <v>208</v>
      </c>
      <c r="D8" s="368">
        <f t="shared" ref="D8:H8" si="0">SUM(D6:D7)</f>
        <v>0</v>
      </c>
      <c r="E8" s="368">
        <f t="shared" si="0"/>
        <v>0</v>
      </c>
      <c r="F8" s="368">
        <f t="shared" si="0"/>
        <v>442669</v>
      </c>
      <c r="G8" s="369">
        <f t="shared" si="0"/>
        <v>435686</v>
      </c>
      <c r="H8" s="369">
        <f t="shared" si="0"/>
        <v>428513</v>
      </c>
      <c r="I8" s="369">
        <f t="shared" ref="I8:K8" si="1">SUM(I6:I7)</f>
        <v>421310</v>
      </c>
      <c r="J8" s="369">
        <f t="shared" si="1"/>
        <v>415747</v>
      </c>
      <c r="K8" s="369">
        <f t="shared" si="1"/>
        <v>411083</v>
      </c>
      <c r="L8" s="369">
        <f t="shared" ref="L8:O8" si="2">SUM(L6:L7)</f>
        <v>404013</v>
      </c>
      <c r="M8" s="369">
        <f t="shared" si="2"/>
        <v>397667</v>
      </c>
      <c r="N8" s="369">
        <f t="shared" si="2"/>
        <v>391319</v>
      </c>
      <c r="O8" s="369">
        <f t="shared" si="2"/>
        <v>384159</v>
      </c>
      <c r="P8" s="369">
        <f>SUM(P6:P7)</f>
        <v>377817</v>
      </c>
      <c r="Q8" s="369">
        <f t="shared" ref="Q8:AI8" si="3">SUM(Q6:Q7)</f>
        <v>371127</v>
      </c>
      <c r="R8" s="369">
        <f t="shared" si="3"/>
        <v>365943</v>
      </c>
      <c r="S8" s="370">
        <f t="shared" si="3"/>
        <v>361482</v>
      </c>
      <c r="T8" s="371">
        <f t="shared" si="3"/>
        <v>365108</v>
      </c>
      <c r="U8" s="371">
        <f t="shared" si="3"/>
        <v>362430</v>
      </c>
      <c r="V8" s="371">
        <f t="shared" si="3"/>
        <v>356575</v>
      </c>
      <c r="W8" s="371">
        <f t="shared" si="3"/>
        <v>352021</v>
      </c>
      <c r="X8" s="371">
        <f t="shared" si="3"/>
        <v>353713</v>
      </c>
      <c r="Y8" s="371">
        <f t="shared" si="3"/>
        <v>348171</v>
      </c>
      <c r="Z8" s="371">
        <f t="shared" si="3"/>
        <v>342647</v>
      </c>
      <c r="AA8" s="371">
        <f t="shared" si="3"/>
        <v>340093</v>
      </c>
      <c r="AB8" s="371">
        <f t="shared" si="3"/>
        <v>336728</v>
      </c>
      <c r="AC8" s="371">
        <f t="shared" si="3"/>
        <v>332300</v>
      </c>
      <c r="AD8" s="371">
        <f t="shared" si="3"/>
        <v>327474</v>
      </c>
      <c r="AE8" s="371">
        <f t="shared" si="3"/>
        <v>322163</v>
      </c>
      <c r="AF8" s="371">
        <f t="shared" si="3"/>
        <v>318507</v>
      </c>
      <c r="AG8" s="371">
        <f t="shared" si="3"/>
        <v>315356</v>
      </c>
      <c r="AH8" s="371">
        <f t="shared" si="3"/>
        <v>311546</v>
      </c>
      <c r="AI8" s="371">
        <f t="shared" si="3"/>
        <v>308864</v>
      </c>
    </row>
    <row r="11" spans="1:35">
      <c r="C11" s="267" t="s">
        <v>209</v>
      </c>
      <c r="D11" s="267"/>
      <c r="E11" s="267"/>
      <c r="F11" s="267"/>
      <c r="G11" s="267"/>
      <c r="H11" s="267"/>
      <c r="I11" s="267"/>
      <c r="J11" s="267"/>
      <c r="K11" s="267"/>
      <c r="L11" s="267"/>
      <c r="M11" s="267"/>
      <c r="N11" s="267"/>
    </row>
    <row r="19" spans="15:20">
      <c r="O19" s="306"/>
      <c r="P19" s="306"/>
      <c r="Q19" s="306"/>
      <c r="R19" s="306"/>
      <c r="S19" s="306"/>
      <c r="T19" s="306"/>
    </row>
  </sheetData>
  <sortState xmlns:xlrd2="http://schemas.microsoft.com/office/spreadsheetml/2017/richdata2" columnSort="1" ref="O4:AH4">
    <sortCondition descending="1" ref="O4:AH4"/>
  </sortState>
  <pageMargins left="0.7" right="0.7" top="0.75" bottom="0.75" header="0.3" footer="0.3"/>
  <pageSetup paperSize="9" orientation="portrait"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sheetPr>
    <tabColor theme="0" tint="-4.9989318521683403E-2"/>
  </sheetPr>
  <dimension ref="A2:G13"/>
  <sheetViews>
    <sheetView showGridLines="0" zoomScale="85" zoomScaleNormal="85" workbookViewId="0">
      <selection activeCell="B62" sqref="B62"/>
    </sheetView>
  </sheetViews>
  <sheetFormatPr baseColWidth="10" defaultColWidth="11.42578125" defaultRowHeight="12.75"/>
  <cols>
    <col min="1" max="1" width="9.85546875" customWidth="1"/>
    <col min="2" max="2" width="50.28515625" bestFit="1" customWidth="1"/>
    <col min="3" max="3" width="9.42578125" customWidth="1"/>
    <col min="4" max="4" width="10.28515625" customWidth="1"/>
    <col min="5" max="5" width="11.28515625" customWidth="1"/>
    <col min="6" max="6" width="19.7109375" customWidth="1"/>
    <col min="7" max="7" width="12" customWidth="1"/>
  </cols>
  <sheetData>
    <row r="2" spans="1:7" ht="15">
      <c r="A2" s="20" t="s">
        <v>778</v>
      </c>
    </row>
    <row r="5" spans="1:7" ht="31.5" customHeight="1">
      <c r="B5" s="557">
        <v>45107</v>
      </c>
      <c r="C5" s="295" t="s">
        <v>352</v>
      </c>
      <c r="D5" s="295" t="s">
        <v>353</v>
      </c>
      <c r="E5" s="301" t="s">
        <v>434</v>
      </c>
      <c r="F5" s="295" t="s">
        <v>435</v>
      </c>
      <c r="G5" s="301" t="s">
        <v>74</v>
      </c>
    </row>
    <row r="6" spans="1:7">
      <c r="B6" t="s">
        <v>355</v>
      </c>
      <c r="C6" s="296">
        <v>83.918999999999997</v>
      </c>
      <c r="D6" s="296">
        <v>400.74599999999998</v>
      </c>
      <c r="E6" s="302">
        <v>484.66499999999996</v>
      </c>
      <c r="F6" s="297">
        <v>154.46299999999999</v>
      </c>
      <c r="G6" s="302">
        <v>636.4369999999999</v>
      </c>
    </row>
    <row r="7" spans="1:7">
      <c r="B7" t="s">
        <v>356</v>
      </c>
      <c r="C7" s="297">
        <v>245.21100000000001</v>
      </c>
      <c r="D7" s="297">
        <v>1108.5400000000002</v>
      </c>
      <c r="E7" s="302">
        <v>1353.7510000000002</v>
      </c>
      <c r="F7" s="297">
        <v>217.363</v>
      </c>
      <c r="G7" s="302">
        <v>1568.4230000000002</v>
      </c>
    </row>
    <row r="8" spans="1:7">
      <c r="B8" s="95" t="s">
        <v>357</v>
      </c>
      <c r="C8" s="298">
        <v>56.88</v>
      </c>
      <c r="D8" s="298">
        <v>235.50299999999999</v>
      </c>
      <c r="E8" s="303">
        <v>292.38299999999998</v>
      </c>
      <c r="F8" s="298">
        <v>125.163</v>
      </c>
      <c r="G8" s="303">
        <v>414.85500000000002</v>
      </c>
    </row>
    <row r="9" spans="1:7">
      <c r="B9" s="299" t="s">
        <v>358</v>
      </c>
      <c r="C9" s="300">
        <v>105.4089</v>
      </c>
      <c r="D9" s="300">
        <v>490.39080000000001</v>
      </c>
      <c r="E9" s="300">
        <v>595.79970000000003</v>
      </c>
      <c r="F9" s="300">
        <v>160.96800000000002</v>
      </c>
      <c r="G9" s="300">
        <v>754.07669999999996</v>
      </c>
    </row>
    <row r="10" spans="1:7">
      <c r="B10" t="s">
        <v>359</v>
      </c>
      <c r="C10" s="296">
        <v>97.344300000000004</v>
      </c>
      <c r="D10" s="304">
        <v>455.00110000000006</v>
      </c>
      <c r="E10" s="302">
        <v>552.34539999999993</v>
      </c>
      <c r="F10" s="297">
        <v>157.82300000000001</v>
      </c>
      <c r="G10" s="302">
        <v>707.47739999999999</v>
      </c>
    </row>
    <row r="11" spans="1:7">
      <c r="B11" t="s">
        <v>360</v>
      </c>
      <c r="C11" s="296">
        <v>113.4735</v>
      </c>
      <c r="D11" s="296">
        <v>525.78049999999996</v>
      </c>
      <c r="E11" s="302">
        <v>639.25400000000002</v>
      </c>
      <c r="F11" s="297">
        <v>164.113</v>
      </c>
      <c r="G11" s="302">
        <v>800.67599999999993</v>
      </c>
    </row>
    <row r="12" spans="1:7">
      <c r="B12" t="s">
        <v>361</v>
      </c>
      <c r="C12" s="296">
        <v>121.5381</v>
      </c>
      <c r="D12" s="296">
        <v>561.17020000000002</v>
      </c>
      <c r="E12" s="302">
        <v>682.70830000000001</v>
      </c>
      <c r="F12" s="297">
        <v>167.25799999999998</v>
      </c>
      <c r="G12" s="302">
        <v>847.27530000000002</v>
      </c>
    </row>
    <row r="13" spans="1:7">
      <c r="B13" s="95" t="s">
        <v>362</v>
      </c>
      <c r="C13" s="298">
        <v>129.6027</v>
      </c>
      <c r="D13" s="298">
        <v>596.55990000000008</v>
      </c>
      <c r="E13" s="303">
        <v>726.1626</v>
      </c>
      <c r="F13" s="298">
        <v>170.40299999999999</v>
      </c>
      <c r="G13" s="303">
        <v>893.87459999999999</v>
      </c>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3C37-A7E4-4798-8B1F-8BE7113F4ACA}">
  <sheetPr>
    <tabColor theme="0" tint="-4.9989318521683403E-2"/>
  </sheetPr>
  <dimension ref="A1:J30"/>
  <sheetViews>
    <sheetView showGridLines="0" zoomScaleNormal="100" workbookViewId="0">
      <pane ySplit="4" topLeftCell="A5" activePane="bottomLeft" state="frozen"/>
      <selection activeCell="B62" sqref="B62"/>
      <selection pane="bottomLeft" activeCell="B62" sqref="B62"/>
    </sheetView>
  </sheetViews>
  <sheetFormatPr baseColWidth="10" defaultColWidth="9.140625" defaultRowHeight="45" customHeight="1"/>
  <cols>
    <col min="1" max="1" width="9.140625" style="492"/>
    <col min="2" max="2" width="12.140625" style="499" customWidth="1"/>
    <col min="3" max="3" width="10.85546875" style="499" customWidth="1"/>
    <col min="4" max="4" width="43.7109375" style="506" customWidth="1"/>
    <col min="5" max="5" width="45.28515625" style="512" customWidth="1"/>
    <col min="6" max="6" width="11.5703125" style="513" customWidth="1"/>
    <col min="7" max="7" width="18.85546875" style="509" customWidth="1"/>
    <col min="8" max="8" width="17.85546875" style="509" customWidth="1"/>
    <col min="9" max="9" width="10.140625" style="514" customWidth="1"/>
    <col min="10" max="10" width="178.5703125" style="515" customWidth="1"/>
    <col min="11" max="16384" width="9.140625" style="492"/>
  </cols>
  <sheetData>
    <row r="1" spans="1:10" ht="17.25" customHeight="1"/>
    <row r="2" spans="1:10" ht="18" customHeight="1">
      <c r="A2" s="20" t="s">
        <v>777</v>
      </c>
      <c r="B2" s="20"/>
      <c r="C2" s="552"/>
      <c r="D2" s="552"/>
      <c r="E2" s="552"/>
      <c r="F2" s="552"/>
      <c r="G2" s="552"/>
      <c r="H2" s="552"/>
      <c r="I2" s="552"/>
      <c r="J2" s="552"/>
    </row>
    <row r="3" spans="1:10" ht="45" customHeight="1">
      <c r="B3" s="682" t="s">
        <v>683</v>
      </c>
      <c r="C3" s="682"/>
      <c r="D3" s="682"/>
      <c r="E3" s="682"/>
      <c r="F3" s="682"/>
      <c r="G3" s="682"/>
      <c r="H3" s="682"/>
      <c r="I3" s="682"/>
      <c r="J3" s="682"/>
    </row>
    <row r="4" spans="1:10" ht="45" customHeight="1" thickBot="1">
      <c r="A4" s="544"/>
      <c r="B4" s="553" t="s">
        <v>684</v>
      </c>
      <c r="C4" s="553"/>
      <c r="D4" s="553" t="s">
        <v>685</v>
      </c>
      <c r="E4" s="644" t="s">
        <v>686</v>
      </c>
      <c r="F4" s="644"/>
      <c r="G4" s="554" t="s">
        <v>853</v>
      </c>
      <c r="H4" s="554" t="s">
        <v>854</v>
      </c>
      <c r="I4" s="553" t="s">
        <v>687</v>
      </c>
      <c r="J4" s="555" t="s">
        <v>688</v>
      </c>
    </row>
    <row r="5" spans="1:10" ht="45" customHeight="1">
      <c r="B5" s="531" t="s">
        <v>689</v>
      </c>
      <c r="C5" s="532">
        <v>1</v>
      </c>
      <c r="D5" s="528" t="s">
        <v>690</v>
      </c>
      <c r="E5" s="493" t="s">
        <v>691</v>
      </c>
      <c r="F5" s="519" t="s">
        <v>692</v>
      </c>
      <c r="G5" s="539">
        <v>4.3</v>
      </c>
      <c r="H5" s="539">
        <v>7.6</v>
      </c>
      <c r="I5" s="520">
        <v>-0.442</v>
      </c>
      <c r="J5" s="494" t="s">
        <v>693</v>
      </c>
    </row>
    <row r="6" spans="1:10" ht="45" customHeight="1">
      <c r="B6" s="649"/>
      <c r="C6" s="650"/>
      <c r="D6" s="651"/>
      <c r="E6" s="495" t="s">
        <v>694</v>
      </c>
      <c r="F6" s="522" t="s">
        <v>692</v>
      </c>
      <c r="G6" s="525">
        <v>594.5</v>
      </c>
      <c r="H6" s="525">
        <v>516.1</v>
      </c>
      <c r="I6" s="523">
        <v>0.152</v>
      </c>
      <c r="J6" s="496" t="s">
        <v>693</v>
      </c>
    </row>
    <row r="7" spans="1:10" ht="45" customHeight="1">
      <c r="B7" s="649"/>
      <c r="C7" s="650"/>
      <c r="D7" s="651"/>
      <c r="E7" s="495" t="s">
        <v>695</v>
      </c>
      <c r="F7" s="522" t="s">
        <v>692</v>
      </c>
      <c r="G7" s="525">
        <v>221.4</v>
      </c>
      <c r="H7" s="525">
        <v>179.4</v>
      </c>
      <c r="I7" s="523">
        <v>0.23400000000000001</v>
      </c>
      <c r="J7" s="496" t="s">
        <v>693</v>
      </c>
    </row>
    <row r="8" spans="1:10" ht="45" customHeight="1">
      <c r="B8" s="649"/>
      <c r="C8" s="650"/>
      <c r="D8" s="651"/>
      <c r="E8" s="495" t="s">
        <v>696</v>
      </c>
      <c r="F8" s="522" t="s">
        <v>692</v>
      </c>
      <c r="G8" s="525">
        <v>376622</v>
      </c>
      <c r="H8" s="525">
        <v>267333</v>
      </c>
      <c r="I8" s="523">
        <v>0.40899999999999997</v>
      </c>
      <c r="J8" s="497" t="s">
        <v>697</v>
      </c>
    </row>
    <row r="9" spans="1:10" ht="45" customHeight="1">
      <c r="B9" s="649"/>
      <c r="C9" s="650"/>
      <c r="D9" s="651"/>
      <c r="E9" s="495" t="s">
        <v>698</v>
      </c>
      <c r="F9" s="522" t="s">
        <v>692</v>
      </c>
      <c r="G9" s="525">
        <v>376844</v>
      </c>
      <c r="H9" s="525">
        <v>267512.40000000002</v>
      </c>
      <c r="I9" s="523">
        <v>0.40899999999999997</v>
      </c>
      <c r="J9" s="497" t="s">
        <v>699</v>
      </c>
    </row>
    <row r="10" spans="1:10" ht="45" customHeight="1">
      <c r="B10" s="649"/>
      <c r="C10" s="652"/>
      <c r="D10" s="653"/>
      <c r="E10" s="495" t="s">
        <v>700</v>
      </c>
      <c r="F10" s="522" t="s">
        <v>692</v>
      </c>
      <c r="G10" s="525">
        <v>377442</v>
      </c>
      <c r="H10" s="525">
        <v>268036.09999999998</v>
      </c>
      <c r="I10" s="523">
        <v>0.40799999999999997</v>
      </c>
      <c r="J10" s="496" t="s">
        <v>701</v>
      </c>
    </row>
    <row r="11" spans="1:10" ht="45" customHeight="1">
      <c r="B11" s="649"/>
      <c r="C11" s="654">
        <v>2</v>
      </c>
      <c r="D11" s="655" t="s">
        <v>702</v>
      </c>
      <c r="E11" s="495" t="s">
        <v>703</v>
      </c>
      <c r="F11" s="522" t="s">
        <v>704</v>
      </c>
      <c r="G11" s="525">
        <v>241297.58334593999</v>
      </c>
      <c r="H11" s="525">
        <v>228425</v>
      </c>
      <c r="I11" s="523"/>
      <c r="J11" s="496" t="s">
        <v>705</v>
      </c>
    </row>
    <row r="12" spans="1:10" ht="45" customHeight="1">
      <c r="B12" s="649"/>
      <c r="C12" s="652"/>
      <c r="D12" s="653"/>
      <c r="E12" s="495" t="s">
        <v>706</v>
      </c>
      <c r="F12" s="522" t="s">
        <v>707</v>
      </c>
      <c r="G12" s="525">
        <f>+G10/G11</f>
        <v>1.5642179037444999</v>
      </c>
      <c r="H12" s="525">
        <v>1.17</v>
      </c>
      <c r="I12" s="523">
        <f>SUM((G12-H12)/H12)</f>
        <v>0.33693837926880338</v>
      </c>
      <c r="J12" s="496" t="s">
        <v>708</v>
      </c>
    </row>
    <row r="13" spans="1:10" ht="45" customHeight="1">
      <c r="B13" s="649"/>
      <c r="C13" s="654">
        <v>3</v>
      </c>
      <c r="D13" s="656" t="s">
        <v>709</v>
      </c>
      <c r="E13" s="495" t="s">
        <v>710</v>
      </c>
      <c r="F13" s="522" t="s">
        <v>711</v>
      </c>
      <c r="G13" s="525">
        <v>5.0999999999999996</v>
      </c>
      <c r="H13" s="525">
        <v>5.0999999999999996</v>
      </c>
      <c r="I13" s="523">
        <v>0</v>
      </c>
      <c r="J13" s="498" t="s">
        <v>712</v>
      </c>
    </row>
    <row r="14" spans="1:10" ht="45" customHeight="1">
      <c r="B14" s="649"/>
      <c r="C14" s="650"/>
      <c r="D14" s="657"/>
      <c r="E14" s="495" t="s">
        <v>713</v>
      </c>
      <c r="F14" s="522" t="s">
        <v>714</v>
      </c>
      <c r="G14" s="525">
        <v>7.5</v>
      </c>
      <c r="H14" s="525">
        <v>5.7</v>
      </c>
      <c r="I14" s="523">
        <v>0.32300000000000001</v>
      </c>
      <c r="J14" s="498" t="s">
        <v>715</v>
      </c>
    </row>
    <row r="15" spans="1:10" ht="45" customHeight="1">
      <c r="A15" s="499"/>
      <c r="B15" s="649"/>
      <c r="C15" s="650"/>
      <c r="D15" s="657"/>
      <c r="E15" s="495" t="s">
        <v>716</v>
      </c>
      <c r="F15" s="522" t="s">
        <v>704</v>
      </c>
      <c r="G15" s="525">
        <v>5007.6400002199971</v>
      </c>
      <c r="H15" s="525">
        <v>3861</v>
      </c>
      <c r="I15" s="523">
        <f t="shared" ref="I15:I16" si="0">SUM((G15-H15)/H15)</f>
        <v>0.29698005703703628</v>
      </c>
      <c r="J15" s="498" t="s">
        <v>717</v>
      </c>
    </row>
    <row r="16" spans="1:10" ht="45" customHeight="1">
      <c r="B16" s="649"/>
      <c r="C16" s="652"/>
      <c r="D16" s="658"/>
      <c r="E16" s="500" t="s">
        <v>709</v>
      </c>
      <c r="F16" s="522" t="s">
        <v>718</v>
      </c>
      <c r="G16" s="525">
        <f>+G10/G15</f>
        <v>75.373229701699429</v>
      </c>
      <c r="H16" s="525">
        <v>69.400000000000006</v>
      </c>
      <c r="I16" s="523">
        <f t="shared" si="0"/>
        <v>8.6069592243507534E-2</v>
      </c>
      <c r="J16" s="501" t="s">
        <v>719</v>
      </c>
    </row>
    <row r="17" spans="2:10" ht="45" customHeight="1">
      <c r="B17" s="649"/>
      <c r="C17" s="521">
        <v>4</v>
      </c>
      <c r="D17" s="524" t="s">
        <v>720</v>
      </c>
      <c r="E17" s="495" t="s">
        <v>721</v>
      </c>
      <c r="F17" s="522"/>
      <c r="G17" s="540"/>
      <c r="H17" s="525" t="s">
        <v>855</v>
      </c>
      <c r="I17" s="523"/>
      <c r="J17" s="496" t="s">
        <v>722</v>
      </c>
    </row>
    <row r="18" spans="2:10" ht="45" customHeight="1">
      <c r="B18" s="649"/>
      <c r="C18" s="521">
        <v>5</v>
      </c>
      <c r="D18" s="524" t="s">
        <v>723</v>
      </c>
      <c r="E18" s="495" t="s">
        <v>724</v>
      </c>
      <c r="F18" s="522" t="s">
        <v>725</v>
      </c>
      <c r="G18" s="525" t="s">
        <v>856</v>
      </c>
      <c r="H18" s="525" t="s">
        <v>856</v>
      </c>
      <c r="I18" s="523"/>
      <c r="J18" s="496" t="s">
        <v>726</v>
      </c>
    </row>
    <row r="19" spans="2:10" ht="45" customHeight="1">
      <c r="B19" s="649"/>
      <c r="C19" s="654">
        <v>6</v>
      </c>
      <c r="D19" s="656" t="s">
        <v>727</v>
      </c>
      <c r="E19" s="495" t="s">
        <v>728</v>
      </c>
      <c r="F19" s="522" t="s">
        <v>704</v>
      </c>
      <c r="G19" s="525"/>
      <c r="H19" s="525">
        <v>3861</v>
      </c>
      <c r="I19" s="523">
        <v>-1</v>
      </c>
      <c r="J19" s="496"/>
    </row>
    <row r="20" spans="2:10" ht="45" customHeight="1">
      <c r="B20" s="649"/>
      <c r="C20" s="650"/>
      <c r="D20" s="657"/>
      <c r="E20" s="495" t="s">
        <v>729</v>
      </c>
      <c r="F20" s="522" t="s">
        <v>730</v>
      </c>
      <c r="G20" s="525">
        <v>6.5</v>
      </c>
      <c r="H20" s="525">
        <v>6</v>
      </c>
      <c r="I20" s="523">
        <v>8.3000000000000004E-2</v>
      </c>
      <c r="J20" s="496" t="s">
        <v>857</v>
      </c>
    </row>
    <row r="21" spans="2:10" ht="45" customHeight="1" thickBot="1">
      <c r="B21" s="649"/>
      <c r="C21" s="650"/>
      <c r="D21" s="657"/>
      <c r="E21" s="659" t="s">
        <v>731</v>
      </c>
      <c r="F21" s="660" t="s">
        <v>732</v>
      </c>
      <c r="G21" s="661" t="s">
        <v>858</v>
      </c>
      <c r="H21" s="661">
        <v>0</v>
      </c>
      <c r="I21" s="662">
        <v>-1</v>
      </c>
      <c r="J21" s="663"/>
    </row>
    <row r="22" spans="2:10" ht="45" customHeight="1" thickBot="1">
      <c r="B22" s="526" t="s">
        <v>733</v>
      </c>
      <c r="C22" s="527">
        <v>7</v>
      </c>
      <c r="D22" s="528" t="s">
        <v>734</v>
      </c>
      <c r="E22" s="502" t="s">
        <v>735</v>
      </c>
      <c r="F22" s="529" t="s">
        <v>736</v>
      </c>
      <c r="G22" s="541" t="s">
        <v>858</v>
      </c>
      <c r="H22" s="542" t="s">
        <v>855</v>
      </c>
      <c r="I22" s="530"/>
      <c r="J22" s="503" t="s">
        <v>737</v>
      </c>
    </row>
    <row r="23" spans="2:10" ht="45" customHeight="1" thickBot="1">
      <c r="B23" s="531" t="s">
        <v>738</v>
      </c>
      <c r="C23" s="532">
        <v>8</v>
      </c>
      <c r="D23" s="528" t="s">
        <v>739</v>
      </c>
      <c r="E23" s="502" t="s">
        <v>740</v>
      </c>
      <c r="F23" s="529" t="s">
        <v>741</v>
      </c>
      <c r="G23" s="541" t="s">
        <v>858</v>
      </c>
      <c r="H23" s="542" t="s">
        <v>855</v>
      </c>
      <c r="I23" s="530"/>
      <c r="J23" s="503" t="s">
        <v>742</v>
      </c>
    </row>
    <row r="24" spans="2:10" ht="45" customHeight="1" thickBot="1">
      <c r="B24" s="531" t="s">
        <v>743</v>
      </c>
      <c r="C24" s="532">
        <v>9</v>
      </c>
      <c r="D24" s="528" t="s">
        <v>744</v>
      </c>
      <c r="E24" s="502" t="s">
        <v>745</v>
      </c>
      <c r="F24" s="529" t="s">
        <v>741</v>
      </c>
      <c r="G24" s="541" t="s">
        <v>858</v>
      </c>
      <c r="H24" s="542" t="s">
        <v>855</v>
      </c>
      <c r="I24" s="530"/>
      <c r="J24" s="503" t="s">
        <v>746</v>
      </c>
    </row>
    <row r="25" spans="2:10" ht="45" customHeight="1">
      <c r="B25" s="526" t="s">
        <v>747</v>
      </c>
      <c r="C25" s="533">
        <v>10</v>
      </c>
      <c r="D25" s="518" t="s">
        <v>748</v>
      </c>
      <c r="E25" s="493" t="s">
        <v>749</v>
      </c>
      <c r="F25" s="519" t="s">
        <v>750</v>
      </c>
      <c r="G25" s="539" t="s">
        <v>858</v>
      </c>
      <c r="H25" s="539" t="s">
        <v>855</v>
      </c>
      <c r="I25" s="520"/>
      <c r="J25" s="494" t="s">
        <v>751</v>
      </c>
    </row>
    <row r="26" spans="2:10" ht="45" customHeight="1">
      <c r="B26" s="664"/>
      <c r="C26" s="534">
        <v>11</v>
      </c>
      <c r="D26" s="524" t="s">
        <v>752</v>
      </c>
      <c r="E26" s="495" t="s">
        <v>753</v>
      </c>
      <c r="F26" s="522" t="s">
        <v>754</v>
      </c>
      <c r="G26" s="525" t="s">
        <v>858</v>
      </c>
      <c r="H26" s="525" t="s">
        <v>855</v>
      </c>
      <c r="I26" s="523"/>
      <c r="J26" s="496" t="s">
        <v>755</v>
      </c>
    </row>
    <row r="27" spans="2:10" ht="45" customHeight="1">
      <c r="B27" s="664"/>
      <c r="C27" s="534">
        <v>12</v>
      </c>
      <c r="D27" s="524" t="s">
        <v>756</v>
      </c>
      <c r="E27" s="495" t="s">
        <v>757</v>
      </c>
      <c r="F27" s="522" t="s">
        <v>725</v>
      </c>
      <c r="G27" s="525">
        <v>84.9</v>
      </c>
      <c r="H27" s="525">
        <v>83.6</v>
      </c>
      <c r="I27" s="523">
        <v>1.6E-2</v>
      </c>
      <c r="J27" s="496" t="s">
        <v>758</v>
      </c>
    </row>
    <row r="28" spans="2:10" ht="45" customHeight="1">
      <c r="B28" s="664"/>
      <c r="C28" s="534">
        <v>13</v>
      </c>
      <c r="D28" s="524" t="s">
        <v>759</v>
      </c>
      <c r="E28" s="495" t="s">
        <v>760</v>
      </c>
      <c r="F28" s="522" t="s">
        <v>725</v>
      </c>
      <c r="G28" s="525">
        <v>50</v>
      </c>
      <c r="H28" s="525">
        <v>50</v>
      </c>
      <c r="I28" s="523">
        <v>0</v>
      </c>
      <c r="J28" s="496"/>
    </row>
    <row r="29" spans="2:10" ht="45" customHeight="1" thickBot="1">
      <c r="B29" s="665"/>
      <c r="C29" s="535">
        <v>14</v>
      </c>
      <c r="D29" s="536" t="s">
        <v>761</v>
      </c>
      <c r="E29" s="504" t="s">
        <v>762</v>
      </c>
      <c r="F29" s="537"/>
      <c r="G29" s="543" t="s">
        <v>858</v>
      </c>
      <c r="H29" s="543" t="s">
        <v>855</v>
      </c>
      <c r="I29" s="538"/>
      <c r="J29" s="505" t="s">
        <v>763</v>
      </c>
    </row>
    <row r="30" spans="2:10" ht="45" customHeight="1">
      <c r="E30" s="507"/>
      <c r="F30" s="508"/>
      <c r="I30" s="510"/>
      <c r="J30" s="511"/>
    </row>
  </sheetData>
  <mergeCells count="1">
    <mergeCell ref="B3: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A1:G35"/>
  <sheetViews>
    <sheetView showGridLines="0" zoomScale="140" zoomScaleNormal="140" zoomScaleSheetLayoutView="90" workbookViewId="0">
      <selection activeCell="B62" sqref="B62"/>
    </sheetView>
  </sheetViews>
  <sheetFormatPr baseColWidth="10" defaultColWidth="11.42578125" defaultRowHeight="22.5" customHeight="1"/>
  <cols>
    <col min="1" max="1" width="33.85546875" style="83" customWidth="1"/>
    <col min="2" max="2" width="14.7109375" style="83" customWidth="1"/>
    <col min="3" max="3" width="26.28515625" style="83" customWidth="1"/>
    <col min="4" max="4" width="28.5703125" style="83" customWidth="1"/>
    <col min="5" max="6" width="11.5703125" style="83" customWidth="1"/>
    <col min="7" max="16384" width="11.42578125" style="83"/>
  </cols>
  <sheetData>
    <row r="1" spans="1:4" s="69" customFormat="1" ht="22.5" customHeight="1">
      <c r="B1" s="70"/>
    </row>
    <row r="2" spans="1:4" s="69" customFormat="1" ht="26.25">
      <c r="A2" s="71" t="s">
        <v>56</v>
      </c>
      <c r="B2" s="72"/>
      <c r="C2" s="73"/>
      <c r="D2" s="73"/>
    </row>
    <row r="3" spans="1:4" s="74" customFormat="1" ht="12" customHeight="1"/>
    <row r="4" spans="1:4" s="77" customFormat="1" ht="15" customHeight="1">
      <c r="A4" s="75" t="s">
        <v>65</v>
      </c>
      <c r="B4" s="76"/>
    </row>
    <row r="5" spans="1:4" s="79" customFormat="1" ht="12.95" customHeight="1">
      <c r="A5" s="78" t="s">
        <v>831</v>
      </c>
      <c r="B5" s="78"/>
      <c r="C5" s="82" t="s">
        <v>829</v>
      </c>
      <c r="D5" s="82" t="s">
        <v>830</v>
      </c>
    </row>
    <row r="6" spans="1:4" s="74" customFormat="1" ht="12" customHeight="1"/>
    <row r="7" spans="1:4" s="77" customFormat="1" ht="15" customHeight="1">
      <c r="A7" s="75" t="s">
        <v>57</v>
      </c>
      <c r="B7" s="76"/>
    </row>
    <row r="8" spans="1:4" s="79" customFormat="1" ht="12.95" customHeight="1">
      <c r="A8" s="78" t="s">
        <v>63</v>
      </c>
      <c r="B8" s="78"/>
      <c r="C8" s="78" t="s">
        <v>64</v>
      </c>
      <c r="D8" s="80" t="s">
        <v>62</v>
      </c>
    </row>
    <row r="9" spans="1:4" s="79" customFormat="1" ht="12.95" customHeight="1">
      <c r="A9" s="78" t="s">
        <v>465</v>
      </c>
      <c r="B9" s="78"/>
      <c r="C9" s="78" t="s">
        <v>464</v>
      </c>
      <c r="D9" s="80" t="s">
        <v>463</v>
      </c>
    </row>
    <row r="10" spans="1:4" s="79" customFormat="1" ht="12.95" customHeight="1">
      <c r="A10" s="78"/>
      <c r="B10" s="78"/>
      <c r="C10" s="78"/>
      <c r="D10" s="81"/>
    </row>
    <row r="11" spans="1:4" s="74" customFormat="1" ht="12" customHeight="1"/>
    <row r="12" spans="1:4" s="77" customFormat="1" ht="15" customHeight="1">
      <c r="A12" s="75" t="s">
        <v>58</v>
      </c>
      <c r="B12" s="76"/>
      <c r="D12" s="80"/>
    </row>
    <row r="13" spans="1:4" s="79" customFormat="1" ht="12.95" customHeight="1">
      <c r="A13" s="78" t="s">
        <v>68</v>
      </c>
      <c r="B13" s="78"/>
      <c r="C13" s="78"/>
      <c r="D13" s="80"/>
    </row>
    <row r="14" spans="1:4" s="79" customFormat="1" ht="12.95" customHeight="1">
      <c r="A14" s="78" t="s">
        <v>67</v>
      </c>
      <c r="B14" s="78"/>
      <c r="C14" s="78"/>
      <c r="D14" s="80"/>
    </row>
    <row r="15" spans="1:4" s="74" customFormat="1" ht="12" customHeight="1"/>
    <row r="16" spans="1:4" s="77" customFormat="1" ht="15" customHeight="1">
      <c r="A16" s="75" t="s">
        <v>59</v>
      </c>
      <c r="B16" s="76"/>
      <c r="D16" s="80"/>
    </row>
    <row r="17" spans="1:7" s="79" customFormat="1" ht="12.95" customHeight="1">
      <c r="A17" s="82" t="s">
        <v>66</v>
      </c>
      <c r="B17" s="78"/>
      <c r="C17" s="78"/>
      <c r="D17" s="80"/>
    </row>
    <row r="18" spans="1:7" s="79" customFormat="1" ht="12.95" customHeight="1">
      <c r="A18" s="78"/>
      <c r="B18" s="78"/>
      <c r="C18" s="78"/>
      <c r="D18" s="80"/>
    </row>
    <row r="19" spans="1:7" s="77" customFormat="1" ht="15" customHeight="1">
      <c r="A19" s="75" t="s">
        <v>60</v>
      </c>
      <c r="B19" s="76"/>
    </row>
    <row r="20" spans="1:7" s="79" customFormat="1" ht="12.95" customHeight="1">
      <c r="A20" s="78" t="s">
        <v>120</v>
      </c>
      <c r="B20" s="194" t="s">
        <v>121</v>
      </c>
      <c r="C20" s="78"/>
      <c r="D20" s="80"/>
    </row>
    <row r="21" spans="1:7" ht="30" customHeight="1"/>
    <row r="22" spans="1:7" s="85" customFormat="1" ht="26.25">
      <c r="A22" s="71" t="s">
        <v>61</v>
      </c>
      <c r="B22" s="72"/>
      <c r="C22" s="84"/>
      <c r="D22" s="73"/>
    </row>
    <row r="23" spans="1:7" ht="9" customHeight="1"/>
    <row r="24" spans="1:7" s="79" customFormat="1" ht="12.95" customHeight="1">
      <c r="A24" s="285" t="s">
        <v>810</v>
      </c>
      <c r="B24" s="78"/>
      <c r="C24" s="78"/>
      <c r="D24" s="80"/>
      <c r="G24" s="86"/>
    </row>
    <row r="25" spans="1:7" ht="14.25" customHeight="1">
      <c r="A25" s="280" t="s">
        <v>835</v>
      </c>
      <c r="B25" s="281" t="s">
        <v>836</v>
      </c>
    </row>
    <row r="26" spans="1:7" ht="14.25" customHeight="1">
      <c r="A26" s="280" t="s">
        <v>837</v>
      </c>
      <c r="B26" s="281" t="s">
        <v>811</v>
      </c>
    </row>
    <row r="27" spans="1:7" ht="14.25" customHeight="1">
      <c r="A27" s="280" t="s">
        <v>838</v>
      </c>
      <c r="B27" s="281" t="s">
        <v>812</v>
      </c>
    </row>
    <row r="28" spans="1:7" ht="14.25" customHeight="1">
      <c r="A28" s="280"/>
      <c r="B28" s="281"/>
    </row>
    <row r="29" spans="1:7" ht="14.25" customHeight="1">
      <c r="A29" s="280"/>
      <c r="B29" s="281"/>
    </row>
    <row r="30" spans="1:7" ht="14.25" customHeight="1">
      <c r="A30" s="280"/>
      <c r="B30" s="281"/>
    </row>
    <row r="31" spans="1:7" ht="14.25" customHeight="1">
      <c r="A31" s="280"/>
      <c r="B31" s="281"/>
    </row>
    <row r="32" spans="1:7" ht="14.25" customHeight="1">
      <c r="A32" s="86"/>
      <c r="B32" s="78"/>
    </row>
    <row r="33" spans="1:2" ht="14.25" customHeight="1">
      <c r="A33" s="86"/>
      <c r="B33" s="78"/>
    </row>
    <row r="34" spans="1:2" ht="14.25" customHeight="1">
      <c r="A34" s="86"/>
      <c r="B34" s="78"/>
    </row>
    <row r="35" spans="1:2" ht="14.25" customHeight="1">
      <c r="A35" s="86"/>
      <c r="B35" s="78"/>
    </row>
  </sheetData>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ignoredErrors>
    <ignoredError sqref="A17 A2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7ADA4-F220-40BF-AA92-B7D6923D55AC}">
  <sheetPr>
    <tabColor theme="0" tint="-4.9989318521683403E-2"/>
  </sheetPr>
  <dimension ref="A2:V15"/>
  <sheetViews>
    <sheetView showGridLines="0" workbookViewId="0">
      <selection activeCell="C74" sqref="C74"/>
    </sheetView>
  </sheetViews>
  <sheetFormatPr baseColWidth="10" defaultColWidth="11.42578125" defaultRowHeight="12.75"/>
  <cols>
    <col min="3" max="3" width="37" bestFit="1" customWidth="1"/>
    <col min="4" max="4" width="11.42578125" customWidth="1"/>
  </cols>
  <sheetData>
    <row r="2" spans="1:22" ht="15">
      <c r="A2" s="20" t="s">
        <v>843</v>
      </c>
      <c r="B2" s="21"/>
      <c r="C2" s="21"/>
      <c r="D2" s="21"/>
      <c r="E2" s="21"/>
      <c r="F2" s="21"/>
      <c r="G2" s="21"/>
      <c r="H2" s="21"/>
      <c r="I2" s="21"/>
      <c r="J2" s="21"/>
      <c r="K2" s="21"/>
      <c r="L2" s="21"/>
      <c r="M2" s="21"/>
    </row>
    <row r="3" spans="1:22" ht="15">
      <c r="A3" s="20"/>
      <c r="B3" s="21"/>
      <c r="C3" s="21"/>
      <c r="D3" s="21"/>
      <c r="E3" s="21"/>
      <c r="F3" s="21"/>
      <c r="G3" s="21"/>
      <c r="H3" s="21"/>
      <c r="I3" s="21"/>
      <c r="J3" s="21"/>
      <c r="K3" s="21"/>
      <c r="L3" s="21"/>
      <c r="M3" s="21"/>
    </row>
    <row r="4" spans="1:22" ht="15">
      <c r="A4" s="20"/>
      <c r="B4" s="23"/>
      <c r="C4" s="23"/>
      <c r="D4" s="23"/>
      <c r="E4" s="23"/>
      <c r="F4" s="23"/>
      <c r="G4" s="23"/>
      <c r="H4" s="23"/>
      <c r="I4" s="23"/>
      <c r="J4" s="23"/>
      <c r="K4" s="23"/>
      <c r="L4" s="23"/>
      <c r="M4" s="23"/>
      <c r="N4" s="23"/>
      <c r="O4" s="23"/>
      <c r="P4" s="23"/>
      <c r="Q4" s="23"/>
      <c r="R4" s="23"/>
      <c r="S4" s="23"/>
      <c r="T4" s="23"/>
      <c r="U4" s="23"/>
      <c r="V4" s="23"/>
    </row>
    <row r="5" spans="1:22" ht="15">
      <c r="A5" s="20"/>
      <c r="B5" s="21"/>
      <c r="C5" s="94" t="s">
        <v>844</v>
      </c>
      <c r="D5" s="148" t="s">
        <v>820</v>
      </c>
      <c r="E5" s="149" t="s">
        <v>821</v>
      </c>
      <c r="F5" s="149" t="s">
        <v>673</v>
      </c>
      <c r="G5" s="149" t="s">
        <v>674</v>
      </c>
      <c r="H5" s="149" t="s">
        <v>675</v>
      </c>
      <c r="I5" s="149" t="s">
        <v>817</v>
      </c>
      <c r="J5" s="149" t="s">
        <v>521</v>
      </c>
      <c r="K5" s="149" t="s">
        <v>522</v>
      </c>
      <c r="L5" s="149" t="s">
        <v>523</v>
      </c>
      <c r="M5" s="149" t="s">
        <v>849</v>
      </c>
      <c r="N5" s="149" t="s">
        <v>467</v>
      </c>
      <c r="O5" s="149" t="s">
        <v>456</v>
      </c>
      <c r="P5" s="149" t="s">
        <v>455</v>
      </c>
      <c r="Q5" s="149" t="s">
        <v>850</v>
      </c>
      <c r="R5" s="149" t="s">
        <v>849</v>
      </c>
      <c r="S5" s="149" t="s">
        <v>467</v>
      </c>
      <c r="T5" s="149" t="s">
        <v>456</v>
      </c>
      <c r="U5" s="149" t="s">
        <v>455</v>
      </c>
      <c r="V5" s="149" t="s">
        <v>850</v>
      </c>
    </row>
    <row r="6" spans="1:22" ht="14.25">
      <c r="A6" s="19"/>
      <c r="B6" s="24"/>
      <c r="C6" s="179" t="s">
        <v>845</v>
      </c>
      <c r="D6" s="171">
        <v>787.05</v>
      </c>
      <c r="E6" s="646">
        <v>787.35</v>
      </c>
      <c r="F6" s="646">
        <v>757.37</v>
      </c>
      <c r="G6" s="646">
        <v>751.90639999999973</v>
      </c>
      <c r="H6" s="646">
        <v>753.14999999999975</v>
      </c>
      <c r="I6" s="183">
        <v>742.14589999999998</v>
      </c>
      <c r="J6" s="183">
        <v>727.54589999999996</v>
      </c>
      <c r="K6" s="646">
        <v>715.34590000000003</v>
      </c>
      <c r="L6" s="646">
        <v>699.54999999999984</v>
      </c>
      <c r="M6" s="646">
        <v>693.56490000000008</v>
      </c>
      <c r="N6" s="646">
        <v>687.01490000000001</v>
      </c>
      <c r="O6" s="646">
        <v>686.96489999999994</v>
      </c>
      <c r="P6" s="646">
        <v>699.5999999999998</v>
      </c>
      <c r="Q6" s="646">
        <v>701.44909999999982</v>
      </c>
      <c r="R6" s="646">
        <v>693.56490000000008</v>
      </c>
      <c r="S6" s="646">
        <v>687.01490000000001</v>
      </c>
      <c r="T6" s="646">
        <v>686.96489999999994</v>
      </c>
      <c r="U6" s="646">
        <v>699.5999999999998</v>
      </c>
      <c r="V6" s="646">
        <v>701.44909999999982</v>
      </c>
    </row>
    <row r="7" spans="1:22" ht="14.25">
      <c r="A7" s="19"/>
      <c r="B7" s="24"/>
      <c r="C7" s="25" t="s">
        <v>846</v>
      </c>
      <c r="D7" s="171">
        <v>156.30000000000001</v>
      </c>
      <c r="E7" s="646">
        <v>152</v>
      </c>
      <c r="F7" s="646">
        <v>110.5</v>
      </c>
      <c r="G7" s="646">
        <v>114.18</v>
      </c>
      <c r="H7" s="646">
        <v>114.32</v>
      </c>
      <c r="I7" s="183">
        <v>120</v>
      </c>
      <c r="J7" s="183">
        <v>114.72</v>
      </c>
      <c r="K7" s="646">
        <v>123</v>
      </c>
      <c r="L7" s="646">
        <v>161.91999999999999</v>
      </c>
      <c r="M7" s="646">
        <v>169.72</v>
      </c>
      <c r="N7" s="646">
        <v>173.92</v>
      </c>
      <c r="O7" s="646">
        <v>169.02</v>
      </c>
      <c r="P7" s="646">
        <v>168.49</v>
      </c>
      <c r="Q7" s="646">
        <v>170.09</v>
      </c>
      <c r="R7" s="646">
        <v>169.72</v>
      </c>
      <c r="S7" s="646">
        <v>173.92</v>
      </c>
      <c r="T7" s="646">
        <v>169.02</v>
      </c>
      <c r="U7" s="646">
        <v>168.49</v>
      </c>
      <c r="V7" s="646">
        <v>170.09</v>
      </c>
    </row>
    <row r="8" spans="1:22" ht="14.25">
      <c r="A8" s="19"/>
      <c r="B8" s="24"/>
      <c r="C8" s="25" t="s">
        <v>847</v>
      </c>
      <c r="D8" s="171">
        <v>135.15</v>
      </c>
      <c r="E8" s="646">
        <v>138.15</v>
      </c>
      <c r="F8" s="646">
        <v>141.65</v>
      </c>
      <c r="G8" s="646">
        <v>138.15</v>
      </c>
      <c r="H8" s="646">
        <v>138.15</v>
      </c>
      <c r="I8" s="183">
        <v>143</v>
      </c>
      <c r="J8" s="183">
        <v>138.19999999999999</v>
      </c>
      <c r="K8" s="646">
        <v>140.19999999999999</v>
      </c>
      <c r="L8" s="646">
        <v>132.30000000000001</v>
      </c>
      <c r="M8" s="646">
        <v>132.9</v>
      </c>
      <c r="N8" s="646">
        <v>142.69999999999999</v>
      </c>
      <c r="O8" s="646">
        <v>146.4</v>
      </c>
      <c r="P8" s="646">
        <v>140.25</v>
      </c>
      <c r="Q8" s="646">
        <v>145</v>
      </c>
      <c r="R8" s="646">
        <v>132.9</v>
      </c>
      <c r="S8" s="646">
        <v>142.69999999999999</v>
      </c>
      <c r="T8" s="646">
        <v>146.4</v>
      </c>
      <c r="U8" s="646">
        <v>140.25</v>
      </c>
      <c r="V8" s="646">
        <v>145</v>
      </c>
    </row>
    <row r="9" spans="1:22" ht="14.25">
      <c r="A9" s="19"/>
      <c r="B9" s="88"/>
      <c r="C9" s="25" t="s">
        <v>340</v>
      </c>
      <c r="D9" s="171">
        <v>81.3</v>
      </c>
      <c r="E9" s="646">
        <v>81.900000000000006</v>
      </c>
      <c r="F9" s="646">
        <v>82.300000000000011</v>
      </c>
      <c r="G9" s="646">
        <v>84.300000000000011</v>
      </c>
      <c r="H9" s="646">
        <v>81.900000000000006</v>
      </c>
      <c r="I9" s="183">
        <v>81.900000000000006</v>
      </c>
      <c r="J9" s="183">
        <v>83.7</v>
      </c>
      <c r="K9" s="646">
        <v>83.699999999999989</v>
      </c>
      <c r="L9" s="646">
        <v>82.699999999999989</v>
      </c>
      <c r="M9" s="646">
        <v>80.7</v>
      </c>
      <c r="N9" s="646">
        <v>79.363900000000001</v>
      </c>
      <c r="O9" s="646">
        <v>78.699999999999989</v>
      </c>
      <c r="P9" s="646">
        <v>75.900000000000006</v>
      </c>
      <c r="Q9" s="646">
        <v>75.900000000000006</v>
      </c>
      <c r="R9" s="646">
        <v>80.7</v>
      </c>
      <c r="S9" s="646">
        <v>79.363900000000001</v>
      </c>
      <c r="T9" s="646">
        <v>78.699999999999989</v>
      </c>
      <c r="U9" s="646">
        <v>75.900000000000006</v>
      </c>
      <c r="V9" s="646">
        <v>75.900000000000006</v>
      </c>
    </row>
    <row r="10" spans="1:22" ht="14.25">
      <c r="A10" s="19"/>
      <c r="B10" s="89"/>
      <c r="C10" s="176" t="s">
        <v>6</v>
      </c>
      <c r="D10" s="173">
        <v>67</v>
      </c>
      <c r="E10" s="647">
        <v>66</v>
      </c>
      <c r="F10" s="647">
        <v>63</v>
      </c>
      <c r="G10" s="647">
        <v>62</v>
      </c>
      <c r="H10" s="647">
        <v>59</v>
      </c>
      <c r="I10" s="183">
        <v>55</v>
      </c>
      <c r="J10" s="183">
        <v>57</v>
      </c>
      <c r="K10" s="646">
        <v>58</v>
      </c>
      <c r="L10" s="646">
        <v>54</v>
      </c>
      <c r="M10" s="646">
        <v>54</v>
      </c>
      <c r="N10" s="646">
        <v>54</v>
      </c>
      <c r="O10" s="646">
        <v>54</v>
      </c>
      <c r="P10" s="646">
        <v>53</v>
      </c>
      <c r="Q10" s="646">
        <v>51</v>
      </c>
      <c r="R10" s="646">
        <v>54</v>
      </c>
      <c r="S10" s="646">
        <v>54</v>
      </c>
      <c r="T10" s="646">
        <v>54</v>
      </c>
      <c r="U10" s="646">
        <v>53</v>
      </c>
      <c r="V10" s="646">
        <v>51</v>
      </c>
    </row>
    <row r="11" spans="1:22" ht="14.25">
      <c r="A11" s="19"/>
      <c r="B11" s="89"/>
      <c r="C11" s="178" t="s">
        <v>848</v>
      </c>
      <c r="D11" s="645">
        <f>SUM(D6:D10)</f>
        <v>1226.8</v>
      </c>
      <c r="E11" s="648">
        <f>SUM(E6:E10)</f>
        <v>1225.4000000000001</v>
      </c>
      <c r="F11" s="648">
        <f t="shared" ref="F11:V11" si="0">SUM(F6:F10)</f>
        <v>1154.82</v>
      </c>
      <c r="G11" s="648">
        <f t="shared" si="0"/>
        <v>1150.5363999999997</v>
      </c>
      <c r="H11" s="648">
        <f t="shared" si="0"/>
        <v>1146.5199999999998</v>
      </c>
      <c r="I11" s="648">
        <f t="shared" si="0"/>
        <v>1142.0459000000001</v>
      </c>
      <c r="J11" s="648">
        <f t="shared" si="0"/>
        <v>1121.1659</v>
      </c>
      <c r="K11" s="648">
        <f t="shared" si="0"/>
        <v>1120.2459000000001</v>
      </c>
      <c r="L11" s="648">
        <f t="shared" si="0"/>
        <v>1130.4699999999998</v>
      </c>
      <c r="M11" s="648">
        <f t="shared" si="0"/>
        <v>1130.8849</v>
      </c>
      <c r="N11" s="648">
        <f t="shared" si="0"/>
        <v>1136.9988000000001</v>
      </c>
      <c r="O11" s="648">
        <f t="shared" si="0"/>
        <v>1135.0848999999998</v>
      </c>
      <c r="P11" s="648">
        <f t="shared" si="0"/>
        <v>1137.2399999999998</v>
      </c>
      <c r="Q11" s="648">
        <f t="shared" si="0"/>
        <v>1143.4390999999998</v>
      </c>
      <c r="R11" s="648">
        <f t="shared" si="0"/>
        <v>1130.8849</v>
      </c>
      <c r="S11" s="648">
        <f t="shared" si="0"/>
        <v>1136.9988000000001</v>
      </c>
      <c r="T11" s="648">
        <f t="shared" si="0"/>
        <v>1135.0848999999998</v>
      </c>
      <c r="U11" s="648">
        <f t="shared" si="0"/>
        <v>1137.2399999999998</v>
      </c>
      <c r="V11" s="648">
        <f t="shared" si="0"/>
        <v>1143.4390999999998</v>
      </c>
    </row>
    <row r="12" spans="1:22" ht="14.25">
      <c r="A12" s="19"/>
      <c r="B12" s="88"/>
      <c r="C12" s="178"/>
      <c r="D12" s="271"/>
      <c r="E12" s="182"/>
      <c r="F12" s="182"/>
      <c r="G12" s="182"/>
      <c r="H12" s="182"/>
      <c r="I12" s="185"/>
      <c r="J12" s="184"/>
      <c r="K12" s="184"/>
      <c r="L12" s="183"/>
      <c r="M12" s="183"/>
    </row>
    <row r="13" spans="1:22" ht="14.25">
      <c r="A13" s="19"/>
      <c r="B13" s="89"/>
      <c r="C13" s="180"/>
      <c r="D13" s="180"/>
      <c r="E13" s="180"/>
      <c r="F13" s="180"/>
      <c r="G13" s="180"/>
      <c r="H13" s="180"/>
      <c r="I13" s="182"/>
      <c r="J13" s="182"/>
      <c r="K13" s="182"/>
      <c r="L13" s="183"/>
      <c r="M13" s="183"/>
    </row>
    <row r="14" spans="1:22" ht="14.25">
      <c r="A14" s="19"/>
      <c r="B14" s="89"/>
      <c r="C14" s="19"/>
      <c r="D14" s="19"/>
      <c r="E14" s="19"/>
      <c r="F14" s="19"/>
      <c r="G14" s="19"/>
      <c r="H14" s="19"/>
      <c r="I14" s="19"/>
      <c r="J14" s="19"/>
      <c r="K14" s="19"/>
      <c r="L14" s="183"/>
      <c r="M14" s="183"/>
    </row>
    <row r="15" spans="1:22" ht="14.25">
      <c r="A15" s="19"/>
      <c r="B15" s="88"/>
      <c r="C15" s="19"/>
      <c r="D15" s="19"/>
      <c r="E15" s="19"/>
      <c r="F15" s="19"/>
      <c r="G15" s="19"/>
      <c r="H15" s="19"/>
      <c r="I15" s="19"/>
      <c r="J15" s="19"/>
      <c r="K15" s="19"/>
      <c r="L15" s="183"/>
      <c r="M15" s="183"/>
    </row>
  </sheetData>
  <sortState xmlns:xlrd2="http://schemas.microsoft.com/office/spreadsheetml/2017/richdata2" columnSort="1" ref="K4:V11">
    <sortCondition descending="1" ref="K4:V4"/>
  </sortState>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B495-3F11-4FCA-9BEC-49593588DB60}">
  <sheetPr>
    <tabColor rgb="FFFF0000"/>
    <outlinePr summaryRight="0"/>
  </sheetPr>
  <dimension ref="A1:BX220"/>
  <sheetViews>
    <sheetView showGridLines="0" workbookViewId="0">
      <pane xSplit="4" ySplit="7" topLeftCell="E169" activePane="bottomRight" state="frozen"/>
      <selection activeCell="B112" sqref="B112"/>
      <selection pane="topRight" activeCell="B112" sqref="B112"/>
      <selection pane="bottomLeft" activeCell="B112" sqref="B112"/>
      <selection pane="bottomRight" activeCell="K207" sqref="K207"/>
    </sheetView>
  </sheetViews>
  <sheetFormatPr baseColWidth="10" defaultColWidth="11.42578125" defaultRowHeight="12.75"/>
  <cols>
    <col min="1" max="1" width="60.5703125" customWidth="1"/>
    <col min="2" max="2" width="106.5703125" customWidth="1"/>
    <col min="5" max="5" width="11.42578125" customWidth="1"/>
    <col min="7" max="7" width="11.140625" customWidth="1"/>
    <col min="57" max="57" width="11.42578125" customWidth="1"/>
  </cols>
  <sheetData>
    <row r="1" spans="1:76">
      <c r="B1" s="199" t="s">
        <v>488</v>
      </c>
      <c r="C1" t="str">
        <f>C3&amp;C2</f>
        <v>Year to date1</v>
      </c>
      <c r="D1" t="str">
        <f>D3&amp;D2</f>
        <v>Quarter1</v>
      </c>
      <c r="E1" t="str">
        <f>E3&amp;E2</f>
        <v>Year to date2</v>
      </c>
      <c r="F1" t="str">
        <f>F3&amp;F2</f>
        <v>Quarter2</v>
      </c>
      <c r="G1" t="str">
        <f t="shared" ref="G1:BR1" si="0">G3&amp;G2</f>
        <v>Year to date3</v>
      </c>
      <c r="H1" t="str">
        <f t="shared" si="0"/>
        <v>Quarter3</v>
      </c>
      <c r="I1" t="str">
        <f t="shared" si="0"/>
        <v>Year to date4</v>
      </c>
      <c r="J1" t="str">
        <f t="shared" si="0"/>
        <v>Quarter4</v>
      </c>
      <c r="K1" t="str">
        <f t="shared" si="0"/>
        <v>Year to date5</v>
      </c>
      <c r="L1" t="str">
        <f t="shared" si="0"/>
        <v>Quarter5</v>
      </c>
      <c r="M1" t="str">
        <f t="shared" si="0"/>
        <v>Year to date6</v>
      </c>
      <c r="N1" t="str">
        <f t="shared" si="0"/>
        <v>Quarter6</v>
      </c>
      <c r="O1" t="str">
        <f t="shared" si="0"/>
        <v>Year to date7</v>
      </c>
      <c r="P1" t="str">
        <f t="shared" si="0"/>
        <v>Quarter7</v>
      </c>
      <c r="Q1" t="str">
        <f t="shared" si="0"/>
        <v>Year to date8</v>
      </c>
      <c r="R1" t="str">
        <f t="shared" si="0"/>
        <v>Quarter8</v>
      </c>
      <c r="S1" t="str">
        <f t="shared" si="0"/>
        <v>Year to date9</v>
      </c>
      <c r="T1" t="str">
        <f t="shared" si="0"/>
        <v>Quarter9</v>
      </c>
      <c r="U1" t="str">
        <f t="shared" si="0"/>
        <v>Year to date10</v>
      </c>
      <c r="V1" t="str">
        <f t="shared" si="0"/>
        <v>Quarter10</v>
      </c>
      <c r="W1" t="str">
        <f t="shared" si="0"/>
        <v>Year to date11</v>
      </c>
      <c r="X1" t="str">
        <f t="shared" si="0"/>
        <v>Quarter11</v>
      </c>
      <c r="Y1" t="str">
        <f t="shared" si="0"/>
        <v>Year to date12</v>
      </c>
      <c r="Z1" t="str">
        <f t="shared" si="0"/>
        <v>Quarter12</v>
      </c>
      <c r="AA1" t="str">
        <f t="shared" si="0"/>
        <v>Year to date13</v>
      </c>
      <c r="AB1" t="str">
        <f t="shared" si="0"/>
        <v>Quarter13</v>
      </c>
      <c r="AC1" t="str">
        <f t="shared" si="0"/>
        <v>Year to date14</v>
      </c>
      <c r="AD1" t="str">
        <f t="shared" si="0"/>
        <v>Quarter14</v>
      </c>
      <c r="AE1" t="str">
        <f t="shared" si="0"/>
        <v>Year to date15</v>
      </c>
      <c r="AF1" t="str">
        <f t="shared" si="0"/>
        <v>Quarter15</v>
      </c>
      <c r="AG1" t="str">
        <f t="shared" si="0"/>
        <v>Year to date16</v>
      </c>
      <c r="AH1" t="str">
        <f t="shared" si="0"/>
        <v>Quarter16</v>
      </c>
      <c r="AI1" t="str">
        <f t="shared" si="0"/>
        <v>Year to date17</v>
      </c>
      <c r="AJ1" t="str">
        <f t="shared" si="0"/>
        <v>Quarter17</v>
      </c>
      <c r="AK1" t="str">
        <f t="shared" si="0"/>
        <v>Year to date18</v>
      </c>
      <c r="AL1" t="str">
        <f t="shared" si="0"/>
        <v>Quarter18</v>
      </c>
      <c r="AM1" t="str">
        <f t="shared" si="0"/>
        <v>Year to date19</v>
      </c>
      <c r="AN1" t="str">
        <f t="shared" si="0"/>
        <v>Quarter19</v>
      </c>
      <c r="AO1" t="str">
        <f t="shared" si="0"/>
        <v>Year to date20</v>
      </c>
      <c r="AP1" t="str">
        <f t="shared" si="0"/>
        <v>Quarter20</v>
      </c>
      <c r="AQ1" t="str">
        <f t="shared" si="0"/>
        <v>Year to date21</v>
      </c>
      <c r="AR1" t="str">
        <f t="shared" si="0"/>
        <v>Quarter21</v>
      </c>
      <c r="AS1" t="str">
        <f t="shared" si="0"/>
        <v>Year to date22</v>
      </c>
      <c r="AT1" t="str">
        <f t="shared" si="0"/>
        <v>Quarter22</v>
      </c>
      <c r="AU1" t="str">
        <f t="shared" si="0"/>
        <v>Year to date23</v>
      </c>
      <c r="AV1" t="str">
        <f t="shared" si="0"/>
        <v>Quarter23</v>
      </c>
      <c r="AW1" t="str">
        <f t="shared" si="0"/>
        <v>Year to date24</v>
      </c>
      <c r="AX1" t="str">
        <f t="shared" si="0"/>
        <v>Quarter24</v>
      </c>
      <c r="AY1" t="str">
        <f t="shared" si="0"/>
        <v>Year to date25</v>
      </c>
      <c r="AZ1" t="str">
        <f t="shared" si="0"/>
        <v>Quarter25</v>
      </c>
      <c r="BA1" t="str">
        <f t="shared" si="0"/>
        <v>Year to date26</v>
      </c>
      <c r="BB1" t="str">
        <f t="shared" si="0"/>
        <v>Quarter26</v>
      </c>
      <c r="BC1" t="str">
        <f t="shared" si="0"/>
        <v>Year to date27</v>
      </c>
      <c r="BD1" t="str">
        <f t="shared" si="0"/>
        <v>Quarter27</v>
      </c>
      <c r="BE1" t="str">
        <f t="shared" si="0"/>
        <v>Year to date28</v>
      </c>
      <c r="BF1" t="str">
        <f t="shared" si="0"/>
        <v>Quarter28</v>
      </c>
      <c r="BG1" t="str">
        <f t="shared" si="0"/>
        <v>Year to date29</v>
      </c>
      <c r="BH1" t="str">
        <f t="shared" si="0"/>
        <v>Quarter29</v>
      </c>
      <c r="BI1" t="str">
        <f t="shared" si="0"/>
        <v>Year to date30</v>
      </c>
      <c r="BJ1" t="str">
        <f t="shared" si="0"/>
        <v>Quarter30</v>
      </c>
      <c r="BK1" t="str">
        <f t="shared" si="0"/>
        <v>Year to date31</v>
      </c>
      <c r="BL1" t="str">
        <f t="shared" si="0"/>
        <v>Quarter31</v>
      </c>
      <c r="BM1" t="str">
        <f t="shared" si="0"/>
        <v>Year to date32</v>
      </c>
      <c r="BN1" t="str">
        <f t="shared" si="0"/>
        <v>Quarter32</v>
      </c>
      <c r="BO1" t="str">
        <f t="shared" si="0"/>
        <v>Year to date33</v>
      </c>
      <c r="BP1" t="str">
        <f t="shared" si="0"/>
        <v>Quarter33</v>
      </c>
      <c r="BQ1" t="str">
        <f t="shared" si="0"/>
        <v>Year to date34</v>
      </c>
      <c r="BR1" t="str">
        <f t="shared" si="0"/>
        <v>Quarter34</v>
      </c>
      <c r="BS1" t="str">
        <f t="shared" ref="BS1:BX1" si="1">BS3&amp;BS2</f>
        <v>Year to date35</v>
      </c>
      <c r="BT1" t="str">
        <f t="shared" si="1"/>
        <v>Quarter35</v>
      </c>
      <c r="BU1" t="str">
        <f t="shared" si="1"/>
        <v>Year to date36</v>
      </c>
      <c r="BV1" t="str">
        <f t="shared" si="1"/>
        <v>Quarter36</v>
      </c>
      <c r="BW1" t="str">
        <f t="shared" si="1"/>
        <v>Year to date37</v>
      </c>
      <c r="BX1" t="str">
        <f t="shared" si="1"/>
        <v>Quarter37</v>
      </c>
    </row>
    <row r="2" spans="1:76">
      <c r="B2" s="199" t="s">
        <v>489</v>
      </c>
      <c r="C2" s="199">
        <v>1</v>
      </c>
      <c r="D2" s="199">
        <v>1</v>
      </c>
      <c r="E2" s="199">
        <f>C2+1</f>
        <v>2</v>
      </c>
      <c r="F2" s="199">
        <f t="shared" ref="F2:BQ2" si="2">D2+1</f>
        <v>2</v>
      </c>
      <c r="G2" s="199">
        <f t="shared" si="2"/>
        <v>3</v>
      </c>
      <c r="H2" s="199">
        <f t="shared" si="2"/>
        <v>3</v>
      </c>
      <c r="I2" s="199">
        <f t="shared" si="2"/>
        <v>4</v>
      </c>
      <c r="J2" s="199">
        <f t="shared" si="2"/>
        <v>4</v>
      </c>
      <c r="K2" s="199">
        <f t="shared" si="2"/>
        <v>5</v>
      </c>
      <c r="L2" s="199">
        <f t="shared" si="2"/>
        <v>5</v>
      </c>
      <c r="M2" s="199">
        <f t="shared" si="2"/>
        <v>6</v>
      </c>
      <c r="N2" s="199">
        <f t="shared" si="2"/>
        <v>6</v>
      </c>
      <c r="O2" s="199">
        <f t="shared" si="2"/>
        <v>7</v>
      </c>
      <c r="P2" s="199">
        <f t="shared" si="2"/>
        <v>7</v>
      </c>
      <c r="Q2" s="199">
        <f t="shared" si="2"/>
        <v>8</v>
      </c>
      <c r="R2" s="199">
        <f t="shared" si="2"/>
        <v>8</v>
      </c>
      <c r="S2" s="199">
        <f t="shared" si="2"/>
        <v>9</v>
      </c>
      <c r="T2" s="199">
        <f t="shared" si="2"/>
        <v>9</v>
      </c>
      <c r="U2" s="199">
        <f t="shared" si="2"/>
        <v>10</v>
      </c>
      <c r="V2" s="199">
        <f t="shared" si="2"/>
        <v>10</v>
      </c>
      <c r="W2" s="199">
        <f t="shared" si="2"/>
        <v>11</v>
      </c>
      <c r="X2" s="199">
        <f t="shared" si="2"/>
        <v>11</v>
      </c>
      <c r="Y2" s="199">
        <f t="shared" si="2"/>
        <v>12</v>
      </c>
      <c r="Z2" s="199">
        <f t="shared" si="2"/>
        <v>12</v>
      </c>
      <c r="AA2" s="199">
        <f t="shared" si="2"/>
        <v>13</v>
      </c>
      <c r="AB2" s="199">
        <f t="shared" si="2"/>
        <v>13</v>
      </c>
      <c r="AC2" s="199">
        <f t="shared" si="2"/>
        <v>14</v>
      </c>
      <c r="AD2" s="199">
        <f t="shared" si="2"/>
        <v>14</v>
      </c>
      <c r="AE2" s="199">
        <f t="shared" si="2"/>
        <v>15</v>
      </c>
      <c r="AF2" s="199">
        <f t="shared" si="2"/>
        <v>15</v>
      </c>
      <c r="AG2" s="199">
        <f t="shared" si="2"/>
        <v>16</v>
      </c>
      <c r="AH2" s="199">
        <f t="shared" si="2"/>
        <v>16</v>
      </c>
      <c r="AI2" s="199">
        <f t="shared" si="2"/>
        <v>17</v>
      </c>
      <c r="AJ2" s="199">
        <f t="shared" si="2"/>
        <v>17</v>
      </c>
      <c r="AK2" s="199">
        <f t="shared" si="2"/>
        <v>18</v>
      </c>
      <c r="AL2" s="199">
        <f t="shared" si="2"/>
        <v>18</v>
      </c>
      <c r="AM2" s="199">
        <f t="shared" si="2"/>
        <v>19</v>
      </c>
      <c r="AN2" s="199">
        <f t="shared" si="2"/>
        <v>19</v>
      </c>
      <c r="AO2" s="199">
        <f t="shared" si="2"/>
        <v>20</v>
      </c>
      <c r="AP2" s="199">
        <f t="shared" si="2"/>
        <v>20</v>
      </c>
      <c r="AQ2" s="199">
        <f t="shared" si="2"/>
        <v>21</v>
      </c>
      <c r="AR2" s="199">
        <f t="shared" si="2"/>
        <v>21</v>
      </c>
      <c r="AS2" s="199">
        <f t="shared" si="2"/>
        <v>22</v>
      </c>
      <c r="AT2" s="199">
        <f t="shared" si="2"/>
        <v>22</v>
      </c>
      <c r="AU2" s="199">
        <f t="shared" si="2"/>
        <v>23</v>
      </c>
      <c r="AV2" s="199">
        <f t="shared" si="2"/>
        <v>23</v>
      </c>
      <c r="AW2" s="199">
        <f t="shared" si="2"/>
        <v>24</v>
      </c>
      <c r="AX2" s="199">
        <f t="shared" si="2"/>
        <v>24</v>
      </c>
      <c r="AY2" s="199">
        <f t="shared" si="2"/>
        <v>25</v>
      </c>
      <c r="AZ2" s="199">
        <f t="shared" si="2"/>
        <v>25</v>
      </c>
      <c r="BA2" s="199">
        <f t="shared" si="2"/>
        <v>26</v>
      </c>
      <c r="BB2" s="199">
        <f t="shared" si="2"/>
        <v>26</v>
      </c>
      <c r="BC2" s="199">
        <f t="shared" si="2"/>
        <v>27</v>
      </c>
      <c r="BD2" s="199">
        <f t="shared" si="2"/>
        <v>27</v>
      </c>
      <c r="BE2" s="199">
        <f t="shared" si="2"/>
        <v>28</v>
      </c>
      <c r="BF2" s="199">
        <f t="shared" si="2"/>
        <v>28</v>
      </c>
      <c r="BG2" s="199">
        <f t="shared" si="2"/>
        <v>29</v>
      </c>
      <c r="BH2" s="199">
        <f t="shared" si="2"/>
        <v>29</v>
      </c>
      <c r="BI2" s="199">
        <f t="shared" si="2"/>
        <v>30</v>
      </c>
      <c r="BJ2" s="199">
        <f t="shared" si="2"/>
        <v>30</v>
      </c>
      <c r="BK2" s="199">
        <f t="shared" si="2"/>
        <v>31</v>
      </c>
      <c r="BL2" s="199">
        <f t="shared" si="2"/>
        <v>31</v>
      </c>
      <c r="BM2" s="199">
        <f t="shared" si="2"/>
        <v>32</v>
      </c>
      <c r="BN2" s="199">
        <f t="shared" si="2"/>
        <v>32</v>
      </c>
      <c r="BO2" s="199">
        <f t="shared" si="2"/>
        <v>33</v>
      </c>
      <c r="BP2" s="199">
        <f t="shared" si="2"/>
        <v>33</v>
      </c>
      <c r="BQ2" s="199">
        <f t="shared" si="2"/>
        <v>34</v>
      </c>
      <c r="BR2" s="199">
        <f t="shared" ref="BR2:BW2" si="3">BP2+1</f>
        <v>34</v>
      </c>
      <c r="BS2" s="199">
        <f t="shared" si="3"/>
        <v>35</v>
      </c>
      <c r="BT2" s="199">
        <f t="shared" si="3"/>
        <v>35</v>
      </c>
      <c r="BU2" s="199">
        <f t="shared" si="3"/>
        <v>36</v>
      </c>
      <c r="BV2" s="199">
        <f t="shared" si="3"/>
        <v>36</v>
      </c>
      <c r="BW2" s="199">
        <f t="shared" si="3"/>
        <v>37</v>
      </c>
      <c r="BX2" s="199">
        <f>BV2+1</f>
        <v>37</v>
      </c>
    </row>
    <row r="3" spans="1:76" ht="15">
      <c r="A3" s="193">
        <v>365</v>
      </c>
      <c r="C3" s="199" t="str">
        <f>$B$2</f>
        <v>Year to date</v>
      </c>
      <c r="D3" s="199" t="str">
        <f>$B$1</f>
        <v>Quarter</v>
      </c>
      <c r="E3" s="199" t="str">
        <f>C3</f>
        <v>Year to date</v>
      </c>
      <c r="F3" s="199" t="str">
        <f>D3</f>
        <v>Quarter</v>
      </c>
      <c r="G3" s="199" t="str">
        <f t="shared" ref="G3:BR3" si="4">E3</f>
        <v>Year to date</v>
      </c>
      <c r="H3" s="199" t="str">
        <f t="shared" si="4"/>
        <v>Quarter</v>
      </c>
      <c r="I3" s="199" t="str">
        <f t="shared" si="4"/>
        <v>Year to date</v>
      </c>
      <c r="J3" s="199" t="str">
        <f t="shared" si="4"/>
        <v>Quarter</v>
      </c>
      <c r="K3" s="199" t="str">
        <f t="shared" si="4"/>
        <v>Year to date</v>
      </c>
      <c r="L3" s="199" t="str">
        <f t="shared" si="4"/>
        <v>Quarter</v>
      </c>
      <c r="M3" s="199" t="str">
        <f t="shared" si="4"/>
        <v>Year to date</v>
      </c>
      <c r="N3" s="199" t="str">
        <f t="shared" si="4"/>
        <v>Quarter</v>
      </c>
      <c r="O3" s="199" t="str">
        <f t="shared" si="4"/>
        <v>Year to date</v>
      </c>
      <c r="P3" s="199" t="str">
        <f t="shared" si="4"/>
        <v>Quarter</v>
      </c>
      <c r="Q3" s="199" t="str">
        <f t="shared" si="4"/>
        <v>Year to date</v>
      </c>
      <c r="R3" s="199" t="str">
        <f t="shared" si="4"/>
        <v>Quarter</v>
      </c>
      <c r="S3" s="199" t="str">
        <f t="shared" si="4"/>
        <v>Year to date</v>
      </c>
      <c r="T3" s="199" t="str">
        <f t="shared" si="4"/>
        <v>Quarter</v>
      </c>
      <c r="U3" s="199" t="str">
        <f t="shared" si="4"/>
        <v>Year to date</v>
      </c>
      <c r="V3" s="199" t="str">
        <f t="shared" si="4"/>
        <v>Quarter</v>
      </c>
      <c r="W3" s="199" t="str">
        <f t="shared" si="4"/>
        <v>Year to date</v>
      </c>
      <c r="X3" s="199" t="str">
        <f t="shared" si="4"/>
        <v>Quarter</v>
      </c>
      <c r="Y3" s="199" t="str">
        <f t="shared" si="4"/>
        <v>Year to date</v>
      </c>
      <c r="Z3" s="199" t="str">
        <f t="shared" si="4"/>
        <v>Quarter</v>
      </c>
      <c r="AA3" s="199" t="str">
        <f t="shared" si="4"/>
        <v>Year to date</v>
      </c>
      <c r="AB3" s="199" t="str">
        <f t="shared" si="4"/>
        <v>Quarter</v>
      </c>
      <c r="AC3" s="199" t="str">
        <f t="shared" si="4"/>
        <v>Year to date</v>
      </c>
      <c r="AD3" s="199" t="str">
        <f t="shared" si="4"/>
        <v>Quarter</v>
      </c>
      <c r="AE3" s="199" t="str">
        <f t="shared" si="4"/>
        <v>Year to date</v>
      </c>
      <c r="AF3" s="199" t="str">
        <f t="shared" si="4"/>
        <v>Quarter</v>
      </c>
      <c r="AG3" s="199" t="str">
        <f t="shared" si="4"/>
        <v>Year to date</v>
      </c>
      <c r="AH3" s="199" t="str">
        <f t="shared" si="4"/>
        <v>Quarter</v>
      </c>
      <c r="AI3" s="199" t="str">
        <f t="shared" si="4"/>
        <v>Year to date</v>
      </c>
      <c r="AJ3" s="199" t="str">
        <f t="shared" si="4"/>
        <v>Quarter</v>
      </c>
      <c r="AK3" s="199" t="str">
        <f t="shared" si="4"/>
        <v>Year to date</v>
      </c>
      <c r="AL3" s="199" t="str">
        <f t="shared" si="4"/>
        <v>Quarter</v>
      </c>
      <c r="AM3" s="199" t="str">
        <f t="shared" si="4"/>
        <v>Year to date</v>
      </c>
      <c r="AN3" s="199" t="str">
        <f t="shared" si="4"/>
        <v>Quarter</v>
      </c>
      <c r="AO3" s="199" t="str">
        <f t="shared" si="4"/>
        <v>Year to date</v>
      </c>
      <c r="AP3" s="199" t="str">
        <f t="shared" si="4"/>
        <v>Quarter</v>
      </c>
      <c r="AQ3" s="199" t="str">
        <f t="shared" si="4"/>
        <v>Year to date</v>
      </c>
      <c r="AR3" s="199" t="str">
        <f t="shared" si="4"/>
        <v>Quarter</v>
      </c>
      <c r="AS3" s="199" t="str">
        <f t="shared" si="4"/>
        <v>Year to date</v>
      </c>
      <c r="AT3" s="199" t="str">
        <f t="shared" si="4"/>
        <v>Quarter</v>
      </c>
      <c r="AU3" s="199" t="str">
        <f t="shared" si="4"/>
        <v>Year to date</v>
      </c>
      <c r="AV3" s="199" t="str">
        <f t="shared" si="4"/>
        <v>Quarter</v>
      </c>
      <c r="AW3" s="199" t="str">
        <f t="shared" si="4"/>
        <v>Year to date</v>
      </c>
      <c r="AX3" s="199" t="str">
        <f t="shared" si="4"/>
        <v>Quarter</v>
      </c>
      <c r="AY3" s="199" t="str">
        <f t="shared" si="4"/>
        <v>Year to date</v>
      </c>
      <c r="AZ3" s="199" t="str">
        <f t="shared" si="4"/>
        <v>Quarter</v>
      </c>
      <c r="BA3" s="199" t="str">
        <f t="shared" si="4"/>
        <v>Year to date</v>
      </c>
      <c r="BB3" s="199" t="str">
        <f t="shared" si="4"/>
        <v>Quarter</v>
      </c>
      <c r="BC3" s="199" t="str">
        <f t="shared" si="4"/>
        <v>Year to date</v>
      </c>
      <c r="BD3" s="199" t="str">
        <f t="shared" si="4"/>
        <v>Quarter</v>
      </c>
      <c r="BE3" s="199" t="str">
        <f t="shared" si="4"/>
        <v>Year to date</v>
      </c>
      <c r="BF3" s="199" t="str">
        <f t="shared" si="4"/>
        <v>Quarter</v>
      </c>
      <c r="BG3" s="199" t="str">
        <f t="shared" si="4"/>
        <v>Year to date</v>
      </c>
      <c r="BH3" s="199" t="str">
        <f t="shared" si="4"/>
        <v>Quarter</v>
      </c>
      <c r="BI3" s="199" t="str">
        <f t="shared" si="4"/>
        <v>Year to date</v>
      </c>
      <c r="BJ3" s="199" t="str">
        <f t="shared" si="4"/>
        <v>Quarter</v>
      </c>
      <c r="BK3" s="199" t="str">
        <f t="shared" si="4"/>
        <v>Year to date</v>
      </c>
      <c r="BL3" s="199" t="str">
        <f t="shared" si="4"/>
        <v>Quarter</v>
      </c>
      <c r="BM3" s="199" t="str">
        <f t="shared" si="4"/>
        <v>Year to date</v>
      </c>
      <c r="BN3" s="199" t="str">
        <f t="shared" si="4"/>
        <v>Quarter</v>
      </c>
      <c r="BO3" s="199" t="str">
        <f t="shared" si="4"/>
        <v>Year to date</v>
      </c>
      <c r="BP3" s="199" t="str">
        <f t="shared" si="4"/>
        <v>Quarter</v>
      </c>
      <c r="BQ3" s="199" t="str">
        <f t="shared" si="4"/>
        <v>Year to date</v>
      </c>
      <c r="BR3" s="199" t="str">
        <f t="shared" si="4"/>
        <v>Quarter</v>
      </c>
      <c r="BS3" s="199" t="str">
        <f t="shared" ref="BS3:BX3" si="5">BQ3</f>
        <v>Year to date</v>
      </c>
      <c r="BT3" s="199" t="str">
        <f t="shared" si="5"/>
        <v>Quarter</v>
      </c>
      <c r="BU3" s="199" t="str">
        <f t="shared" si="5"/>
        <v>Year to date</v>
      </c>
      <c r="BV3" s="199" t="str">
        <f t="shared" si="5"/>
        <v>Quarter</v>
      </c>
      <c r="BW3" s="199" t="str">
        <f t="shared" si="5"/>
        <v>Year to date</v>
      </c>
      <c r="BX3" s="199" t="str">
        <f t="shared" si="5"/>
        <v>Quarter</v>
      </c>
    </row>
    <row r="4" spans="1:76" ht="15">
      <c r="A4" s="20" t="s">
        <v>119</v>
      </c>
    </row>
    <row r="7" spans="1:76" ht="15">
      <c r="A7" s="192"/>
      <c r="B7" s="200"/>
      <c r="C7" s="363">
        <v>45473</v>
      </c>
      <c r="D7" s="270" t="s">
        <v>859</v>
      </c>
      <c r="E7" s="363">
        <v>45382</v>
      </c>
      <c r="F7" s="270" t="s">
        <v>833</v>
      </c>
      <c r="G7" s="363">
        <v>45291</v>
      </c>
      <c r="H7" s="270" t="s">
        <v>826</v>
      </c>
      <c r="I7" s="363">
        <v>45199</v>
      </c>
      <c r="J7" s="270" t="s">
        <v>815</v>
      </c>
      <c r="K7" s="363">
        <v>45107</v>
      </c>
      <c r="L7" s="270" t="s">
        <v>789</v>
      </c>
      <c r="M7" s="363">
        <v>45016</v>
      </c>
      <c r="N7" s="270" t="s">
        <v>677</v>
      </c>
      <c r="O7" s="363">
        <v>44926</v>
      </c>
      <c r="P7" s="270" t="s">
        <v>676</v>
      </c>
      <c r="Q7" s="363">
        <v>44834</v>
      </c>
      <c r="R7" s="270" t="s">
        <v>650</v>
      </c>
      <c r="S7" s="363">
        <v>44742</v>
      </c>
      <c r="T7" s="270" t="s">
        <v>644</v>
      </c>
      <c r="U7" s="363">
        <v>44651</v>
      </c>
      <c r="V7" s="270" t="s">
        <v>642</v>
      </c>
      <c r="W7" s="363">
        <v>44561</v>
      </c>
      <c r="X7" s="270" t="s">
        <v>471</v>
      </c>
      <c r="Y7" s="270">
        <v>44469</v>
      </c>
      <c r="Z7" s="270" t="s">
        <v>466</v>
      </c>
      <c r="AA7" s="270">
        <v>44377</v>
      </c>
      <c r="AB7" s="270" t="s">
        <v>452</v>
      </c>
      <c r="AC7" s="270">
        <v>44286</v>
      </c>
      <c r="AD7" s="270" t="s">
        <v>432</v>
      </c>
      <c r="AE7" s="270">
        <v>44196</v>
      </c>
      <c r="AF7" s="270" t="s">
        <v>365</v>
      </c>
      <c r="AG7" s="270">
        <v>44104</v>
      </c>
      <c r="AH7" s="270" t="s">
        <v>363</v>
      </c>
      <c r="AI7" s="270">
        <v>44012</v>
      </c>
      <c r="AJ7" s="270" t="s">
        <v>351</v>
      </c>
      <c r="AK7" s="270">
        <v>43921</v>
      </c>
      <c r="AL7" s="270" t="s">
        <v>293</v>
      </c>
      <c r="AM7" s="270">
        <v>43830</v>
      </c>
      <c r="AN7" s="270" t="s">
        <v>288</v>
      </c>
      <c r="AO7" s="270">
        <v>43738</v>
      </c>
      <c r="AP7" s="270" t="s">
        <v>286</v>
      </c>
      <c r="AQ7" s="270">
        <v>43646</v>
      </c>
      <c r="AR7" s="270" t="s">
        <v>280</v>
      </c>
      <c r="AS7" s="270">
        <v>43555</v>
      </c>
      <c r="AT7" s="270" t="s">
        <v>278</v>
      </c>
      <c r="AU7" s="270">
        <v>43465</v>
      </c>
      <c r="AV7" s="201" t="s">
        <v>279</v>
      </c>
      <c r="AW7" s="270">
        <v>43281</v>
      </c>
      <c r="AX7" s="201" t="s">
        <v>270</v>
      </c>
      <c r="AY7" s="270">
        <v>43190</v>
      </c>
      <c r="AZ7" s="201" t="s">
        <v>271</v>
      </c>
      <c r="BA7" s="270">
        <v>43100</v>
      </c>
      <c r="BB7" s="201" t="s">
        <v>272</v>
      </c>
      <c r="BC7" s="270">
        <v>43008</v>
      </c>
      <c r="BD7" s="201" t="s">
        <v>273</v>
      </c>
      <c r="BE7" s="270">
        <v>42916</v>
      </c>
      <c r="BF7" s="201" t="s">
        <v>274</v>
      </c>
      <c r="BG7" s="270">
        <v>42825</v>
      </c>
      <c r="BH7" s="201" t="s">
        <v>275</v>
      </c>
    </row>
    <row r="8" spans="1:76" ht="15">
      <c r="A8" s="192"/>
      <c r="B8" s="200"/>
      <c r="C8" s="268">
        <v>45292</v>
      </c>
      <c r="D8" s="268">
        <v>45383</v>
      </c>
      <c r="E8" s="268">
        <v>45292</v>
      </c>
      <c r="F8" s="268">
        <v>45292</v>
      </c>
      <c r="G8" s="268">
        <v>44927</v>
      </c>
      <c r="H8" s="268">
        <v>45200</v>
      </c>
      <c r="I8" s="268">
        <v>44927</v>
      </c>
      <c r="J8" s="268">
        <v>45108</v>
      </c>
      <c r="K8" s="268">
        <v>44927</v>
      </c>
      <c r="L8" s="268">
        <v>45017</v>
      </c>
      <c r="M8" s="268">
        <v>44927</v>
      </c>
      <c r="N8" s="268">
        <v>44927</v>
      </c>
      <c r="O8" s="268">
        <v>44562</v>
      </c>
      <c r="P8" s="268">
        <v>44835</v>
      </c>
      <c r="Q8" s="268">
        <v>44562</v>
      </c>
      <c r="R8" s="268">
        <v>44743</v>
      </c>
      <c r="S8" s="268">
        <v>44562</v>
      </c>
      <c r="T8" s="268">
        <v>44652</v>
      </c>
      <c r="U8" s="268">
        <v>44562</v>
      </c>
      <c r="V8" s="268">
        <v>44562</v>
      </c>
      <c r="W8" s="268">
        <v>44197</v>
      </c>
      <c r="X8" s="268">
        <v>44440</v>
      </c>
      <c r="Y8" s="268">
        <v>44197</v>
      </c>
      <c r="Z8" s="268">
        <v>44378</v>
      </c>
      <c r="AA8" s="268">
        <v>44197</v>
      </c>
      <c r="AB8" s="268">
        <v>44287</v>
      </c>
      <c r="AC8" s="268">
        <v>44197</v>
      </c>
      <c r="AD8" s="268">
        <v>44197</v>
      </c>
      <c r="AE8" s="268">
        <v>43831</v>
      </c>
      <c r="AF8" s="268">
        <v>44104</v>
      </c>
      <c r="AG8" s="268">
        <v>43831</v>
      </c>
      <c r="AH8" s="268">
        <v>43921</v>
      </c>
      <c r="AI8" s="268">
        <v>43831</v>
      </c>
      <c r="AJ8" s="268">
        <v>43921</v>
      </c>
      <c r="AK8" s="268">
        <v>43831</v>
      </c>
      <c r="AL8" s="268">
        <v>43831</v>
      </c>
      <c r="AM8" s="268">
        <v>43466</v>
      </c>
      <c r="AN8" s="268">
        <v>43739</v>
      </c>
      <c r="AO8" s="268">
        <v>43466</v>
      </c>
      <c r="AP8" s="268">
        <v>43647</v>
      </c>
      <c r="AQ8" s="268">
        <v>43466</v>
      </c>
      <c r="AR8" s="268">
        <v>43556</v>
      </c>
      <c r="AS8" s="268">
        <v>43466</v>
      </c>
      <c r="AT8" s="268">
        <v>43466</v>
      </c>
      <c r="AU8" s="268">
        <v>43101</v>
      </c>
      <c r="AV8" s="268">
        <v>43374</v>
      </c>
      <c r="AW8" s="268">
        <v>43101</v>
      </c>
      <c r="AX8" s="268">
        <v>43191</v>
      </c>
      <c r="AY8" s="268">
        <v>43101</v>
      </c>
      <c r="AZ8" s="268">
        <v>43101</v>
      </c>
      <c r="BA8" s="268">
        <v>42736</v>
      </c>
      <c r="BB8" s="268">
        <v>43009</v>
      </c>
      <c r="BC8" s="268">
        <v>42736</v>
      </c>
      <c r="BD8" s="268">
        <v>42917</v>
      </c>
      <c r="BE8" s="268">
        <v>42736</v>
      </c>
      <c r="BF8" s="268">
        <v>42826</v>
      </c>
      <c r="BG8" s="268">
        <v>42736</v>
      </c>
      <c r="BH8" s="268">
        <v>42736</v>
      </c>
    </row>
    <row r="9" spans="1:76" ht="15">
      <c r="A9" s="192"/>
      <c r="B9" s="202"/>
      <c r="C9" s="269">
        <v>45473</v>
      </c>
      <c r="D9" s="269">
        <v>45473</v>
      </c>
      <c r="E9" s="269">
        <v>45382</v>
      </c>
      <c r="F9" s="269">
        <v>45382</v>
      </c>
      <c r="G9" s="269">
        <v>45291</v>
      </c>
      <c r="H9" s="269">
        <v>45291</v>
      </c>
      <c r="I9" s="269">
        <v>45199</v>
      </c>
      <c r="J9" s="269">
        <v>45199</v>
      </c>
      <c r="K9" s="269">
        <v>45107</v>
      </c>
      <c r="L9" s="269">
        <v>45107</v>
      </c>
      <c r="M9" s="269">
        <v>45016</v>
      </c>
      <c r="N9" s="269">
        <v>45016</v>
      </c>
      <c r="O9" s="269">
        <v>44926</v>
      </c>
      <c r="P9" s="269">
        <v>44926</v>
      </c>
      <c r="Q9" s="269">
        <v>44834</v>
      </c>
      <c r="R9" s="269">
        <v>44834</v>
      </c>
      <c r="S9" s="269">
        <v>44742</v>
      </c>
      <c r="T9" s="269">
        <v>44742</v>
      </c>
      <c r="U9" s="269">
        <v>44651</v>
      </c>
      <c r="V9" s="269">
        <v>44651</v>
      </c>
      <c r="W9" s="269">
        <v>44561</v>
      </c>
      <c r="X9" s="269">
        <v>44561</v>
      </c>
      <c r="Y9" s="269">
        <v>44469</v>
      </c>
      <c r="Z9" s="269">
        <v>44469</v>
      </c>
      <c r="AA9" s="269">
        <v>44377</v>
      </c>
      <c r="AB9" s="269">
        <v>44377</v>
      </c>
      <c r="AC9" s="269">
        <v>44286</v>
      </c>
      <c r="AD9" s="269">
        <v>44286</v>
      </c>
      <c r="AE9" s="269">
        <v>44196</v>
      </c>
      <c r="AF9" s="269">
        <v>44196</v>
      </c>
      <c r="AG9" s="269">
        <v>44104</v>
      </c>
      <c r="AH9" s="269">
        <v>44104</v>
      </c>
      <c r="AI9" s="269">
        <v>44012</v>
      </c>
      <c r="AJ9" s="269">
        <v>44012</v>
      </c>
      <c r="AK9" s="269">
        <v>43921</v>
      </c>
      <c r="AL9" s="269">
        <v>43921</v>
      </c>
      <c r="AM9" s="269">
        <v>43830</v>
      </c>
      <c r="AN9" s="269">
        <v>43830</v>
      </c>
      <c r="AO9" s="269">
        <v>43738</v>
      </c>
      <c r="AP9" s="269">
        <v>43738</v>
      </c>
      <c r="AQ9" s="269">
        <v>43646</v>
      </c>
      <c r="AR9" s="269">
        <v>43646</v>
      </c>
      <c r="AS9" s="269">
        <v>43555</v>
      </c>
      <c r="AT9" s="269">
        <v>43555</v>
      </c>
      <c r="AU9" s="269">
        <v>43465</v>
      </c>
      <c r="AV9" s="269">
        <v>43465</v>
      </c>
      <c r="AW9" s="269">
        <v>43281</v>
      </c>
      <c r="AX9" s="269">
        <v>43281</v>
      </c>
      <c r="AY9" s="269">
        <v>43190</v>
      </c>
      <c r="AZ9" s="269">
        <v>43190</v>
      </c>
      <c r="BA9" s="269">
        <v>43100</v>
      </c>
      <c r="BB9" s="269">
        <v>43100</v>
      </c>
      <c r="BC9" s="269">
        <v>43008</v>
      </c>
      <c r="BD9" s="269">
        <v>43008</v>
      </c>
      <c r="BE9" s="269">
        <v>42916</v>
      </c>
      <c r="BF9" s="269">
        <v>42916</v>
      </c>
      <c r="BG9" s="269">
        <v>42825</v>
      </c>
      <c r="BH9" s="269">
        <v>42825</v>
      </c>
    </row>
    <row r="10" spans="1:76" ht="15">
      <c r="B10" s="202" t="s">
        <v>132</v>
      </c>
      <c r="C10" s="192">
        <v>182</v>
      </c>
      <c r="D10" s="192">
        <v>91</v>
      </c>
      <c r="E10" s="192">
        <v>91</v>
      </c>
      <c r="F10" s="192">
        <v>91</v>
      </c>
      <c r="G10" s="192">
        <v>365</v>
      </c>
      <c r="H10" s="192">
        <v>92</v>
      </c>
      <c r="I10" s="192">
        <v>273</v>
      </c>
      <c r="J10" s="192">
        <v>92</v>
      </c>
      <c r="K10" s="192">
        <v>181</v>
      </c>
      <c r="L10" s="192">
        <v>91</v>
      </c>
      <c r="M10" s="192">
        <v>90</v>
      </c>
      <c r="N10" s="192">
        <v>90</v>
      </c>
      <c r="O10" s="192">
        <v>365</v>
      </c>
      <c r="P10" s="192">
        <v>92</v>
      </c>
      <c r="Q10" s="192">
        <v>273</v>
      </c>
      <c r="R10" s="192">
        <v>92</v>
      </c>
      <c r="S10" s="192">
        <v>181</v>
      </c>
      <c r="T10" s="192">
        <v>91</v>
      </c>
      <c r="U10" s="192">
        <v>90</v>
      </c>
      <c r="V10" s="192">
        <v>90</v>
      </c>
      <c r="W10" s="192">
        <v>365</v>
      </c>
      <c r="X10" s="192">
        <v>92</v>
      </c>
      <c r="Y10" s="192">
        <v>273</v>
      </c>
      <c r="Z10" s="192">
        <v>92</v>
      </c>
      <c r="AA10" s="192">
        <v>181</v>
      </c>
      <c r="AB10" s="192">
        <v>91</v>
      </c>
      <c r="AC10" s="192">
        <v>90</v>
      </c>
      <c r="AD10" s="192">
        <v>90</v>
      </c>
      <c r="AE10" s="192">
        <v>366</v>
      </c>
      <c r="AF10" s="192">
        <v>92</v>
      </c>
      <c r="AG10" s="192">
        <v>274</v>
      </c>
      <c r="AH10" s="192">
        <v>92</v>
      </c>
      <c r="AI10" s="192">
        <v>182</v>
      </c>
      <c r="AJ10" s="192">
        <v>91</v>
      </c>
      <c r="AK10" s="192">
        <v>91</v>
      </c>
      <c r="AL10" s="192">
        <v>91</v>
      </c>
      <c r="AM10" s="192">
        <v>365</v>
      </c>
      <c r="AN10" s="192">
        <v>92</v>
      </c>
      <c r="AO10" s="202">
        <v>273</v>
      </c>
      <c r="AP10" s="202">
        <v>92</v>
      </c>
      <c r="AQ10" s="202">
        <v>181</v>
      </c>
      <c r="AR10" s="202">
        <v>91</v>
      </c>
      <c r="AS10" s="202">
        <v>90</v>
      </c>
      <c r="AT10" s="202">
        <v>90</v>
      </c>
      <c r="AU10" s="202">
        <v>365</v>
      </c>
      <c r="AV10" s="202">
        <v>92</v>
      </c>
      <c r="AW10" s="202">
        <v>181</v>
      </c>
      <c r="AX10" s="202">
        <v>91</v>
      </c>
      <c r="AY10" s="202">
        <v>90</v>
      </c>
      <c r="AZ10" s="202">
        <v>90</v>
      </c>
      <c r="BA10" s="202">
        <v>365</v>
      </c>
      <c r="BB10" s="202">
        <v>92</v>
      </c>
      <c r="BC10" s="202">
        <v>273</v>
      </c>
      <c r="BD10" s="202">
        <v>92</v>
      </c>
      <c r="BE10" s="202">
        <v>181</v>
      </c>
      <c r="BF10" s="202">
        <v>91</v>
      </c>
      <c r="BG10" s="202">
        <v>90</v>
      </c>
      <c r="BH10" s="202">
        <v>90</v>
      </c>
    </row>
    <row r="11" spans="1:76" ht="15">
      <c r="A11" s="192"/>
      <c r="B11" s="202"/>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row>
    <row r="12" spans="1:76" ht="15">
      <c r="A12" s="192"/>
      <c r="B12" s="202" t="s">
        <v>32</v>
      </c>
      <c r="C12" s="205">
        <v>1575.5221795600041</v>
      </c>
      <c r="D12" s="205">
        <v>715.85464786000125</v>
      </c>
      <c r="E12" s="205">
        <v>859.66753169999959</v>
      </c>
      <c r="F12" s="205">
        <v>859.66753169999959</v>
      </c>
      <c r="G12" s="205">
        <v>2222.4182451599945</v>
      </c>
      <c r="H12" s="205">
        <v>573.71269321000045</v>
      </c>
      <c r="I12" s="205">
        <v>1648.7055519500016</v>
      </c>
      <c r="J12" s="205">
        <v>417.45422760999963</v>
      </c>
      <c r="K12" s="205">
        <v>1231.2513243399994</v>
      </c>
      <c r="L12" s="205">
        <v>579.47075442000028</v>
      </c>
      <c r="M12" s="205">
        <v>651.78056991999961</v>
      </c>
      <c r="N12" s="205">
        <v>651.78056992000029</v>
      </c>
      <c r="O12" s="205">
        <v>1948.10250309</v>
      </c>
      <c r="P12" s="205">
        <v>621.72933223000052</v>
      </c>
      <c r="Q12" s="205">
        <v>1326.373170859998</v>
      </c>
      <c r="R12" s="205">
        <v>440.98581888000018</v>
      </c>
      <c r="S12" s="205">
        <v>885.38735198000154</v>
      </c>
      <c r="T12" s="205">
        <v>349.69070930000021</v>
      </c>
      <c r="U12" s="205">
        <v>535.69664267999929</v>
      </c>
      <c r="V12" s="205">
        <v>535.69664267999929</v>
      </c>
      <c r="W12" s="205">
        <v>2021.659956180001</v>
      </c>
      <c r="X12" s="205">
        <v>504.94355184999995</v>
      </c>
      <c r="Y12" s="205">
        <v>1516.7164043300004</v>
      </c>
      <c r="Z12" s="205">
        <v>561.42223784999987</v>
      </c>
      <c r="AA12" s="205">
        <v>955.29416647999949</v>
      </c>
      <c r="AB12" s="205">
        <v>515.95789824999974</v>
      </c>
      <c r="AC12" s="205">
        <v>439.33630000000011</v>
      </c>
      <c r="AD12" s="205">
        <v>439.33630000000011</v>
      </c>
      <c r="AE12" s="205">
        <v>1608.4838</v>
      </c>
      <c r="AF12" s="205">
        <v>466.33647999999994</v>
      </c>
      <c r="AG12" s="205">
        <v>1142.1600000000001</v>
      </c>
      <c r="AH12" s="205">
        <v>437.9</v>
      </c>
      <c r="AI12" s="205">
        <v>704.26890106999986</v>
      </c>
      <c r="AJ12" s="205">
        <v>437.85398513999996</v>
      </c>
      <c r="AK12" s="205">
        <v>266</v>
      </c>
      <c r="AL12" s="205">
        <v>266</v>
      </c>
      <c r="AM12" s="205">
        <v>1928.1664119999998</v>
      </c>
      <c r="AN12" s="205">
        <v>291.48677683999989</v>
      </c>
      <c r="AO12" s="205">
        <v>1636.6796351600001</v>
      </c>
      <c r="AP12" s="205">
        <v>409.28442015999985</v>
      </c>
      <c r="AQ12" s="205">
        <v>1227.3952150000005</v>
      </c>
      <c r="AR12" s="205">
        <v>470.82553570000027</v>
      </c>
      <c r="AS12" s="205">
        <v>756.56967929999973</v>
      </c>
      <c r="AT12" s="205">
        <v>756.56967929999973</v>
      </c>
      <c r="AU12" s="205">
        <v>1413.5559930000002</v>
      </c>
      <c r="AV12" s="205">
        <v>321.80813815000039</v>
      </c>
      <c r="AW12" s="205">
        <v>730.07992100000013</v>
      </c>
      <c r="AX12" s="205">
        <v>416.1546219999999</v>
      </c>
      <c r="AY12" s="205">
        <v>313.925299</v>
      </c>
      <c r="AZ12" s="205">
        <v>313.925299</v>
      </c>
      <c r="BA12" s="205">
        <v>1262.8547599999997</v>
      </c>
      <c r="BB12" s="205">
        <v>336.63084299999963</v>
      </c>
      <c r="BC12" s="205">
        <v>925.79183999999987</v>
      </c>
      <c r="BD12" s="205">
        <v>376.79184000000026</v>
      </c>
      <c r="BE12" s="205">
        <v>547.89695000000029</v>
      </c>
      <c r="BF12" s="205">
        <v>274.03295000000026</v>
      </c>
      <c r="BG12" s="205">
        <v>273.86399999999986</v>
      </c>
      <c r="BH12" s="205">
        <v>273.86399999999986</v>
      </c>
    </row>
    <row r="13" spans="1:76" ht="15">
      <c r="A13" s="192"/>
      <c r="B13" s="206" t="s">
        <v>133</v>
      </c>
      <c r="C13" s="207">
        <v>49.538360329999989</v>
      </c>
      <c r="D13" s="207">
        <v>30.30780476999999</v>
      </c>
      <c r="E13" s="207">
        <v>19.230555559999999</v>
      </c>
      <c r="F13" s="207">
        <v>19.230555559999999</v>
      </c>
      <c r="G13" s="207">
        <v>69.805513879999978</v>
      </c>
      <c r="H13" s="207">
        <v>19.475263889999979</v>
      </c>
      <c r="I13" s="207">
        <v>50.330249989999999</v>
      </c>
      <c r="J13" s="207">
        <v>18.364499999999992</v>
      </c>
      <c r="K13" s="207">
        <v>31.965749989999981</v>
      </c>
      <c r="L13" s="207">
        <v>16.535166659999991</v>
      </c>
      <c r="M13" s="207">
        <v>15.43058332999999</v>
      </c>
      <c r="N13" s="207">
        <v>15.43058332999999</v>
      </c>
      <c r="O13" s="207">
        <v>46.578680550000001</v>
      </c>
      <c r="P13" s="207">
        <v>14.591597220000001</v>
      </c>
      <c r="Q13" s="207">
        <v>31.987083330000019</v>
      </c>
      <c r="R13" s="207">
        <v>11.42755556</v>
      </c>
      <c r="S13" s="207">
        <v>20.559527770000017</v>
      </c>
      <c r="T13" s="207">
        <v>11.075777770000016</v>
      </c>
      <c r="U13" s="207">
        <v>9.4837500000000006</v>
      </c>
      <c r="V13" s="207">
        <v>9.4837500000000006</v>
      </c>
      <c r="W13" s="207">
        <v>27.194389219999998</v>
      </c>
      <c r="X13" s="207">
        <v>8.7718782199999943</v>
      </c>
      <c r="Y13" s="207">
        <v>18.422511000000004</v>
      </c>
      <c r="Z13" s="207">
        <v>6.285122000000003</v>
      </c>
      <c r="AA13" s="207">
        <v>12.137389000000001</v>
      </c>
      <c r="AB13" s="207">
        <v>6.2048890000000005</v>
      </c>
      <c r="AC13" s="207">
        <v>5.9324999999999992</v>
      </c>
      <c r="AD13" s="207">
        <v>5.9324999999999992</v>
      </c>
      <c r="AE13" s="207">
        <v>19.578340000000001</v>
      </c>
      <c r="AF13" s="207">
        <v>5.8433400000000013</v>
      </c>
      <c r="AG13" s="207">
        <v>13.7354</v>
      </c>
      <c r="AH13" s="207">
        <v>6.0016999999999996</v>
      </c>
      <c r="AI13" s="207">
        <v>7.7336600000000075</v>
      </c>
      <c r="AJ13" s="207">
        <v>3.8026670000000076</v>
      </c>
      <c r="AK13" s="207">
        <v>4</v>
      </c>
      <c r="AL13" s="207">
        <v>4</v>
      </c>
      <c r="AM13" s="207">
        <v>15.261431999999999</v>
      </c>
      <c r="AN13" s="207">
        <v>6.1594199999999999</v>
      </c>
      <c r="AO13" s="207">
        <v>9.1020119999999984</v>
      </c>
      <c r="AP13" s="207">
        <v>2.2946239999999998</v>
      </c>
      <c r="AQ13" s="207">
        <v>6.8073879999999996</v>
      </c>
      <c r="AR13" s="207">
        <v>2.2233329999999998</v>
      </c>
      <c r="AS13" s="207">
        <v>4.5840550000000002</v>
      </c>
      <c r="AT13" s="207">
        <v>4.5840550000000002</v>
      </c>
      <c r="AU13" s="207">
        <v>17.264553000000003</v>
      </c>
      <c r="AV13" s="207">
        <v>4.3932770000000003</v>
      </c>
      <c r="AW13" s="207">
        <v>8.4983880000000021</v>
      </c>
      <c r="AX13" s="207">
        <v>4.357888</v>
      </c>
      <c r="AY13" s="207">
        <v>4.140500000000003</v>
      </c>
      <c r="AZ13" s="207">
        <v>4.140500000000003</v>
      </c>
      <c r="BA13" s="207">
        <v>17.059778000000001</v>
      </c>
      <c r="BB13" s="207">
        <v>4.1101669999999997</v>
      </c>
      <c r="BC13" s="207">
        <v>12.660722</v>
      </c>
      <c r="BD13" s="207">
        <v>4.1961110000000001</v>
      </c>
      <c r="BE13" s="207">
        <v>8.3062780000000007</v>
      </c>
      <c r="BF13" s="207">
        <v>4.3544444000000002</v>
      </c>
      <c r="BG13" s="207">
        <v>4.3990559999999999</v>
      </c>
      <c r="BH13" s="207">
        <v>4.3990559999999999</v>
      </c>
    </row>
    <row r="14" spans="1:76">
      <c r="B14" s="206" t="s">
        <v>134</v>
      </c>
      <c r="C14" s="207">
        <v>0</v>
      </c>
      <c r="D14" s="207">
        <v>0</v>
      </c>
      <c r="E14" s="207">
        <v>0</v>
      </c>
      <c r="F14" s="207">
        <v>0</v>
      </c>
      <c r="G14" s="207">
        <v>0</v>
      </c>
      <c r="H14" s="207">
        <v>0</v>
      </c>
      <c r="I14" s="207">
        <v>0</v>
      </c>
      <c r="J14" s="207">
        <v>0</v>
      </c>
      <c r="K14" s="207">
        <v>0</v>
      </c>
      <c r="L14" s="207">
        <v>0</v>
      </c>
      <c r="M14" s="207">
        <v>0</v>
      </c>
      <c r="N14" s="207">
        <v>0</v>
      </c>
      <c r="O14" s="207">
        <v>0</v>
      </c>
      <c r="P14" s="207">
        <v>0</v>
      </c>
      <c r="Q14" s="207">
        <v>0</v>
      </c>
      <c r="R14" s="207">
        <v>0</v>
      </c>
      <c r="S14" s="207">
        <v>0</v>
      </c>
      <c r="T14" s="207">
        <v>0</v>
      </c>
      <c r="U14" s="207">
        <v>0</v>
      </c>
      <c r="V14" s="207">
        <v>0</v>
      </c>
      <c r="W14" s="207">
        <v>0</v>
      </c>
      <c r="X14" s="207">
        <v>0</v>
      </c>
      <c r="Y14" s="207">
        <v>0</v>
      </c>
      <c r="Z14" s="207">
        <v>0</v>
      </c>
      <c r="AA14" s="207">
        <v>0</v>
      </c>
      <c r="AB14" s="207">
        <v>0</v>
      </c>
      <c r="AC14" s="207">
        <v>0</v>
      </c>
      <c r="AD14" s="207">
        <v>0</v>
      </c>
      <c r="AE14" s="207">
        <v>0</v>
      </c>
      <c r="AF14" s="207">
        <v>0</v>
      </c>
      <c r="AG14" s="207">
        <v>0</v>
      </c>
      <c r="AH14" s="207">
        <v>0</v>
      </c>
      <c r="AI14" s="207">
        <v>0</v>
      </c>
      <c r="AJ14" s="207">
        <v>0</v>
      </c>
      <c r="AK14" s="207">
        <v>0</v>
      </c>
      <c r="AL14" s="207">
        <v>0</v>
      </c>
      <c r="AM14" s="207">
        <v>0</v>
      </c>
      <c r="AN14" s="207">
        <v>0</v>
      </c>
      <c r="AO14" s="207">
        <v>0</v>
      </c>
      <c r="AP14" s="207">
        <v>0</v>
      </c>
      <c r="AQ14" s="207">
        <v>0</v>
      </c>
      <c r="AR14" s="207">
        <v>0</v>
      </c>
      <c r="AS14" s="207">
        <v>0</v>
      </c>
      <c r="AT14" s="207">
        <v>0</v>
      </c>
      <c r="AU14" s="207">
        <v>0</v>
      </c>
      <c r="AV14" s="207">
        <v>0</v>
      </c>
      <c r="AW14" s="207">
        <v>2.1245970000000005</v>
      </c>
      <c r="AX14" s="207">
        <v>1.089472</v>
      </c>
      <c r="AY14" s="207">
        <v>1.0351250000000007</v>
      </c>
      <c r="AZ14" s="207">
        <v>1.0351250000000007</v>
      </c>
      <c r="BA14" s="207">
        <v>4.2649445000000004</v>
      </c>
      <c r="BB14" s="207">
        <v>1.0275417499999999</v>
      </c>
      <c r="BC14" s="207">
        <v>3.1651805</v>
      </c>
      <c r="BD14" s="207">
        <v>1.04902775</v>
      </c>
      <c r="BE14" s="207">
        <v>2.0765695000000002</v>
      </c>
      <c r="BF14" s="207">
        <v>1.0886111000000001</v>
      </c>
      <c r="BG14" s="207">
        <v>1.099764</v>
      </c>
      <c r="BH14" s="207">
        <v>1.099764</v>
      </c>
    </row>
    <row r="15" spans="1:76">
      <c r="A15" s="95"/>
      <c r="B15" s="208" t="s">
        <v>135</v>
      </c>
      <c r="C15" s="209">
        <v>0</v>
      </c>
      <c r="D15" s="209">
        <v>0</v>
      </c>
      <c r="E15" s="209">
        <v>0</v>
      </c>
      <c r="F15" s="209">
        <v>0</v>
      </c>
      <c r="G15" s="209">
        <v>0</v>
      </c>
      <c r="H15" s="209">
        <v>0</v>
      </c>
      <c r="I15" s="209">
        <v>0</v>
      </c>
      <c r="J15" s="209">
        <v>0</v>
      </c>
      <c r="K15" s="209">
        <v>0</v>
      </c>
      <c r="L15" s="209">
        <v>0</v>
      </c>
      <c r="M15" s="209">
        <v>0</v>
      </c>
      <c r="N15" s="209">
        <v>0</v>
      </c>
      <c r="O15" s="209">
        <v>0</v>
      </c>
      <c r="P15" s="209">
        <v>0</v>
      </c>
      <c r="Q15" s="209">
        <v>0</v>
      </c>
      <c r="R15" s="209">
        <v>0</v>
      </c>
      <c r="S15" s="209">
        <v>0</v>
      </c>
      <c r="T15" s="209">
        <v>0</v>
      </c>
      <c r="U15" s="209">
        <v>0</v>
      </c>
      <c r="V15" s="209">
        <v>0</v>
      </c>
      <c r="W15" s="209">
        <v>0</v>
      </c>
      <c r="X15" s="209">
        <v>0</v>
      </c>
      <c r="Y15" s="209">
        <v>0</v>
      </c>
      <c r="Z15" s="209">
        <v>0</v>
      </c>
      <c r="AA15" s="209">
        <v>0</v>
      </c>
      <c r="AB15" s="209">
        <v>0</v>
      </c>
      <c r="AC15" s="209">
        <v>0</v>
      </c>
      <c r="AD15" s="209">
        <v>0</v>
      </c>
      <c r="AE15" s="209">
        <v>0</v>
      </c>
      <c r="AF15" s="209">
        <v>0</v>
      </c>
      <c r="AG15" s="209">
        <v>0</v>
      </c>
      <c r="AH15" s="209">
        <v>0</v>
      </c>
      <c r="AI15" s="209">
        <v>0</v>
      </c>
      <c r="AJ15" s="209">
        <v>0</v>
      </c>
      <c r="AK15" s="209">
        <v>0</v>
      </c>
      <c r="AL15" s="209">
        <v>0</v>
      </c>
      <c r="AM15" s="209">
        <v>0</v>
      </c>
      <c r="AN15" s="209">
        <v>0</v>
      </c>
      <c r="AO15" s="209">
        <v>6.8073880000000004</v>
      </c>
      <c r="AP15" s="209">
        <v>2.2233330000000002</v>
      </c>
      <c r="AQ15" s="209">
        <v>6.8073880000000004</v>
      </c>
      <c r="AR15" s="209">
        <v>2.2233330000000002</v>
      </c>
      <c r="AS15" s="209">
        <v>4.5840550000000002</v>
      </c>
      <c r="AT15" s="209">
        <v>4.5840550000000002</v>
      </c>
      <c r="AU15" s="209">
        <v>17.264553000000003</v>
      </c>
      <c r="AV15" s="209">
        <v>4.3932770000000003</v>
      </c>
      <c r="AW15" s="209">
        <v>6.3737910000000015</v>
      </c>
      <c r="AX15" s="209">
        <v>3.2684160000000002</v>
      </c>
      <c r="AY15" s="209">
        <v>3.1053750000000022</v>
      </c>
      <c r="AZ15" s="209">
        <v>3.1053750000000022</v>
      </c>
      <c r="BA15" s="209">
        <v>12.794833500000001</v>
      </c>
      <c r="BB15" s="209">
        <v>3.0826252499999995</v>
      </c>
      <c r="BC15" s="209">
        <v>9.4955414999999999</v>
      </c>
      <c r="BD15" s="209">
        <v>3.1470832500000001</v>
      </c>
      <c r="BE15" s="209">
        <v>6.229708500000001</v>
      </c>
      <c r="BF15" s="209">
        <v>3.2658333000000002</v>
      </c>
      <c r="BG15" s="209">
        <v>3.2992919999999999</v>
      </c>
      <c r="BH15" s="209">
        <v>3.2992919999999999</v>
      </c>
    </row>
    <row r="16" spans="1:76">
      <c r="B16" s="202" t="s">
        <v>136</v>
      </c>
      <c r="C16" s="205">
        <f>+C12-C13</f>
        <v>1525.9838192300042</v>
      </c>
      <c r="D16" s="205">
        <f>+D12-D13</f>
        <v>685.54684309000129</v>
      </c>
      <c r="E16" s="205">
        <v>840.43697613999962</v>
      </c>
      <c r="F16" s="205">
        <v>840.43697613999962</v>
      </c>
      <c r="G16" s="205">
        <v>2152.6127312799945</v>
      </c>
      <c r="H16" s="205">
        <v>554.2374293200005</v>
      </c>
      <c r="I16" s="205">
        <v>1598.3753019600015</v>
      </c>
      <c r="J16" s="205">
        <v>399.08972760999961</v>
      </c>
      <c r="K16" s="205">
        <v>1199.2855743499995</v>
      </c>
      <c r="L16" s="205">
        <v>562.93558776000032</v>
      </c>
      <c r="M16" s="205">
        <v>636.34998658999962</v>
      </c>
      <c r="N16" s="205">
        <v>636.3499865900003</v>
      </c>
      <c r="O16" s="205">
        <v>1901.5238225400001</v>
      </c>
      <c r="P16" s="205">
        <v>607.13773501000048</v>
      </c>
      <c r="Q16" s="205">
        <v>1294.3860875299979</v>
      </c>
      <c r="R16" s="205">
        <v>429.55826332000021</v>
      </c>
      <c r="S16" s="205">
        <v>864.82782421000149</v>
      </c>
      <c r="T16" s="205">
        <v>338.61493153000021</v>
      </c>
      <c r="U16" s="205">
        <v>526.2128926799993</v>
      </c>
      <c r="V16" s="205">
        <v>526.2128926799993</v>
      </c>
      <c r="W16" s="205">
        <v>1994.4655669600011</v>
      </c>
      <c r="X16" s="205">
        <v>496.17167362999993</v>
      </c>
      <c r="Y16" s="205">
        <v>1498.2938933300004</v>
      </c>
      <c r="Z16" s="205">
        <v>555.13711584999987</v>
      </c>
      <c r="AA16" s="205">
        <v>943.1567774799995</v>
      </c>
      <c r="AB16" s="205">
        <v>509.75300924999976</v>
      </c>
      <c r="AC16" s="205">
        <v>433.4038000000001</v>
      </c>
      <c r="AD16" s="205">
        <v>433.4038000000001</v>
      </c>
      <c r="AE16" s="205">
        <v>1588.9054599999999</v>
      </c>
      <c r="AF16" s="205">
        <v>460.49313999999993</v>
      </c>
      <c r="AG16" s="205">
        <v>1128.4246000000001</v>
      </c>
      <c r="AH16" s="205">
        <v>431.89830000000001</v>
      </c>
      <c r="AI16" s="205">
        <v>696.53524106999987</v>
      </c>
      <c r="AJ16" s="205">
        <v>434.05131813999998</v>
      </c>
      <c r="AK16" s="205">
        <v>262</v>
      </c>
      <c r="AL16" s="205">
        <v>262</v>
      </c>
      <c r="AM16" s="205">
        <v>1912.9049799999998</v>
      </c>
      <c r="AN16" s="205">
        <v>285.32735683999988</v>
      </c>
      <c r="AO16" s="205">
        <v>1629.8722471600001</v>
      </c>
      <c r="AP16" s="205">
        <v>407.06108715999983</v>
      </c>
      <c r="AQ16" s="205">
        <v>1220.5878270000005</v>
      </c>
      <c r="AR16" s="205">
        <v>468.60220270000025</v>
      </c>
      <c r="AS16" s="205">
        <v>751.9856242999997</v>
      </c>
      <c r="AT16" s="205">
        <v>751.9856242999997</v>
      </c>
      <c r="AU16" s="205">
        <v>1396.2914400000002</v>
      </c>
      <c r="AV16" s="205">
        <v>317.41486115000038</v>
      </c>
      <c r="AW16" s="205">
        <v>723.70613000000014</v>
      </c>
      <c r="AX16" s="205">
        <v>412.8862059999999</v>
      </c>
      <c r="AY16" s="205">
        <v>310.81992400000001</v>
      </c>
      <c r="AZ16" s="205">
        <v>310.81992400000001</v>
      </c>
      <c r="BA16" s="205">
        <v>1250.0599264999996</v>
      </c>
      <c r="BB16" s="205">
        <v>333.54821774999965</v>
      </c>
      <c r="BC16" s="205">
        <v>916.29629849999992</v>
      </c>
      <c r="BD16" s="205">
        <v>373.64475675000028</v>
      </c>
      <c r="BE16" s="205">
        <v>541.66724150000027</v>
      </c>
      <c r="BF16" s="205">
        <v>270.76711670000026</v>
      </c>
      <c r="BG16" s="205">
        <v>270.56470799999988</v>
      </c>
      <c r="BH16" s="205">
        <v>270.56470799999988</v>
      </c>
    </row>
    <row r="17" spans="1:60">
      <c r="B17" s="202"/>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05"/>
      <c r="BA17" s="210"/>
      <c r="BB17" s="210"/>
      <c r="BC17" s="210"/>
      <c r="BD17" s="210"/>
      <c r="BE17" s="210"/>
      <c r="BF17" s="210"/>
      <c r="BG17" s="210"/>
      <c r="BH17" s="210"/>
    </row>
    <row r="18" spans="1:60">
      <c r="B18" s="202"/>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05"/>
      <c r="BA18" s="210"/>
      <c r="BB18" s="210"/>
      <c r="BC18" s="210"/>
      <c r="BD18" s="210"/>
      <c r="BE18" s="210"/>
      <c r="BF18" s="210"/>
      <c r="BG18" s="210"/>
      <c r="BH18" s="210"/>
    </row>
    <row r="19" spans="1:60" ht="15">
      <c r="A19" s="193"/>
      <c r="B19" s="202"/>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05"/>
      <c r="BA19" s="210"/>
      <c r="BB19" s="210"/>
      <c r="BC19" s="210"/>
      <c r="BD19" s="210"/>
      <c r="BE19" s="210"/>
      <c r="BF19" s="210"/>
      <c r="BG19" s="210"/>
      <c r="BH19" s="210"/>
    </row>
    <row r="20" spans="1:60" ht="15">
      <c r="A20" s="193"/>
      <c r="B20" s="202"/>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05"/>
      <c r="BA20" s="210"/>
      <c r="BB20" s="210"/>
      <c r="BC20" s="210"/>
      <c r="BD20" s="210"/>
      <c r="BE20" s="210"/>
      <c r="BF20" s="210"/>
      <c r="BG20" s="210"/>
      <c r="BH20" s="210"/>
    </row>
    <row r="21" spans="1:60">
      <c r="B21" s="202" t="s">
        <v>137</v>
      </c>
      <c r="C21" s="205">
        <v>21716.042453170001</v>
      </c>
      <c r="D21" s="205">
        <v>21716.042453170001</v>
      </c>
      <c r="E21" s="205">
        <v>20660.833136879995</v>
      </c>
      <c r="F21" s="205">
        <v>20660.833136879995</v>
      </c>
      <c r="G21" s="205">
        <v>20659.741488639993</v>
      </c>
      <c r="H21" s="205">
        <v>20659.741488639993</v>
      </c>
      <c r="I21" s="205">
        <v>20208.823378450001</v>
      </c>
      <c r="J21" s="205">
        <v>20208.823378450001</v>
      </c>
      <c r="K21" s="205">
        <v>19864.610736030005</v>
      </c>
      <c r="L21" s="205">
        <v>19864.610736030005</v>
      </c>
      <c r="M21" s="205">
        <v>19258.067708909999</v>
      </c>
      <c r="N21" s="205">
        <v>19258.067708909999</v>
      </c>
      <c r="O21" s="205">
        <v>19925.254555320007</v>
      </c>
      <c r="P21" s="205">
        <v>19925.254555320007</v>
      </c>
      <c r="Q21" s="205">
        <v>19392.81687689</v>
      </c>
      <c r="R21" s="205">
        <v>19392.81687689</v>
      </c>
      <c r="S21" s="205">
        <v>18790.161076489996</v>
      </c>
      <c r="T21" s="205">
        <v>18790.161076489996</v>
      </c>
      <c r="U21" s="205">
        <v>18338.85350261</v>
      </c>
      <c r="V21" s="205">
        <v>18338.85350261</v>
      </c>
      <c r="W21" s="205">
        <v>18705.852638249999</v>
      </c>
      <c r="X21" s="205">
        <v>18705.852638249999</v>
      </c>
      <c r="Y21" s="205">
        <v>18742.817094410002</v>
      </c>
      <c r="Z21" s="205">
        <v>18742.817094410002</v>
      </c>
      <c r="AA21" s="205">
        <v>17791.42000573</v>
      </c>
      <c r="AB21" s="205">
        <v>17791.42000573</v>
      </c>
      <c r="AC21" s="205">
        <v>17304.41509002</v>
      </c>
      <c r="AD21" s="205">
        <v>17304.41509002</v>
      </c>
      <c r="AE21" s="205">
        <v>17135.459832</v>
      </c>
      <c r="AF21" s="205">
        <v>17135.459832</v>
      </c>
      <c r="AG21" s="205">
        <v>16654.883699999998</v>
      </c>
      <c r="AH21" s="205">
        <v>16654.883699999998</v>
      </c>
      <c r="AI21" s="205">
        <v>16244.309691809998</v>
      </c>
      <c r="AJ21" s="205">
        <v>16244.309691809998</v>
      </c>
      <c r="AK21" s="205">
        <v>15504</v>
      </c>
      <c r="AL21" s="205">
        <v>15504</v>
      </c>
      <c r="AM21" s="205">
        <v>15902.865877999999</v>
      </c>
      <c r="AN21" s="205">
        <v>15902.865877999999</v>
      </c>
      <c r="AO21" s="205">
        <v>15781.623224370029</v>
      </c>
      <c r="AP21" s="205">
        <v>15781.623224370029</v>
      </c>
      <c r="AQ21" s="205">
        <v>15088.845469150001</v>
      </c>
      <c r="AR21" s="205">
        <v>15088.845469150001</v>
      </c>
      <c r="AS21" s="205">
        <v>14604.36419099</v>
      </c>
      <c r="AT21" s="205">
        <v>14604.36419099</v>
      </c>
      <c r="AU21" s="205">
        <v>14761.540622534032</v>
      </c>
      <c r="AV21" s="205">
        <v>14761.540622534032</v>
      </c>
      <c r="AW21" s="205">
        <v>13419.826445000001</v>
      </c>
      <c r="AX21" s="205">
        <v>13419.826445000001</v>
      </c>
      <c r="AY21" s="205">
        <v>13006.999244000001</v>
      </c>
      <c r="AZ21" s="205">
        <v>13006.999244000001</v>
      </c>
      <c r="BA21" s="205">
        <v>13331.214576718428</v>
      </c>
      <c r="BB21" s="205">
        <v>13331.214576718428</v>
      </c>
      <c r="BC21" s="205">
        <v>12991.201010299999</v>
      </c>
      <c r="BD21" s="205">
        <v>12991.201010299999</v>
      </c>
      <c r="BE21" s="205">
        <v>12591.153999999999</v>
      </c>
      <c r="BF21" s="205">
        <v>12591.153999999999</v>
      </c>
      <c r="BG21" s="205">
        <v>12369.748290755098</v>
      </c>
      <c r="BH21" s="205">
        <v>12369.748290755098</v>
      </c>
    </row>
    <row r="22" spans="1:60">
      <c r="B22" s="208" t="s">
        <v>138</v>
      </c>
      <c r="C22" s="209">
        <v>1919.86</v>
      </c>
      <c r="D22" s="209">
        <v>1919.86</v>
      </c>
      <c r="E22" s="209">
        <v>1500</v>
      </c>
      <c r="F22" s="209">
        <v>1500</v>
      </c>
      <c r="G22" s="209">
        <v>1000</v>
      </c>
      <c r="H22" s="209">
        <v>1000</v>
      </c>
      <c r="I22" s="209">
        <v>1000</v>
      </c>
      <c r="J22" s="209">
        <v>1000</v>
      </c>
      <c r="K22" s="209">
        <v>1000</v>
      </c>
      <c r="L22" s="209">
        <v>1000</v>
      </c>
      <c r="M22" s="209">
        <v>1000</v>
      </c>
      <c r="N22" s="209">
        <v>1000</v>
      </c>
      <c r="O22" s="209">
        <v>1000</v>
      </c>
      <c r="P22" s="209">
        <v>1000</v>
      </c>
      <c r="Q22" s="209">
        <v>1000</v>
      </c>
      <c r="R22" s="209">
        <v>1000</v>
      </c>
      <c r="S22" s="209">
        <v>1000</v>
      </c>
      <c r="T22" s="209">
        <v>1000</v>
      </c>
      <c r="U22" s="209">
        <v>1000</v>
      </c>
      <c r="V22" s="209">
        <v>1000</v>
      </c>
      <c r="W22" s="209">
        <v>1000</v>
      </c>
      <c r="X22" s="209">
        <v>1000</v>
      </c>
      <c r="Y22" s="209">
        <v>1000</v>
      </c>
      <c r="Z22" s="209">
        <v>1000</v>
      </c>
      <c r="AA22" s="209">
        <v>650</v>
      </c>
      <c r="AB22" s="209">
        <v>650</v>
      </c>
      <c r="AC22" s="209">
        <v>650</v>
      </c>
      <c r="AD22" s="209">
        <v>650</v>
      </c>
      <c r="AE22" s="209">
        <v>650</v>
      </c>
      <c r="AF22" s="209">
        <v>650</v>
      </c>
      <c r="AG22" s="209">
        <v>650</v>
      </c>
      <c r="AH22" s="209">
        <v>650</v>
      </c>
      <c r="AI22" s="209">
        <v>650</v>
      </c>
      <c r="AJ22" s="209">
        <v>650</v>
      </c>
      <c r="AK22" s="209">
        <v>300</v>
      </c>
      <c r="AL22" s="209">
        <v>300</v>
      </c>
      <c r="AM22" s="209">
        <v>300.00475699999998</v>
      </c>
      <c r="AN22" s="209">
        <v>300.00475699999998</v>
      </c>
      <c r="AO22" s="209">
        <v>493.44836554</v>
      </c>
      <c r="AP22" s="209">
        <v>493.44836554</v>
      </c>
      <c r="AQ22" s="209">
        <v>200</v>
      </c>
      <c r="AR22" s="209">
        <v>200</v>
      </c>
      <c r="AS22" s="209">
        <v>200</v>
      </c>
      <c r="AT22" s="209">
        <v>200</v>
      </c>
      <c r="AU22" s="209">
        <v>400</v>
      </c>
      <c r="AV22" s="209">
        <v>400</v>
      </c>
      <c r="AW22" s="209">
        <v>400</v>
      </c>
      <c r="AX22" s="209">
        <v>400</v>
      </c>
      <c r="AY22" s="209">
        <v>400</v>
      </c>
      <c r="AZ22" s="209">
        <v>400</v>
      </c>
      <c r="BA22" s="209">
        <v>400</v>
      </c>
      <c r="BB22" s="209">
        <v>400</v>
      </c>
      <c r="BC22" s="209">
        <v>400</v>
      </c>
      <c r="BD22" s="209">
        <v>400</v>
      </c>
      <c r="BE22" s="209">
        <v>400</v>
      </c>
      <c r="BF22" s="209">
        <v>400</v>
      </c>
      <c r="BG22" s="209">
        <v>400</v>
      </c>
      <c r="BH22" s="209">
        <v>400</v>
      </c>
    </row>
    <row r="23" spans="1:60">
      <c r="B23" s="202" t="s">
        <v>139</v>
      </c>
      <c r="C23" s="205">
        <f>+C21-C22</f>
        <v>19796.18245317</v>
      </c>
      <c r="D23" s="205">
        <f>+D21-D22</f>
        <v>19796.18245317</v>
      </c>
      <c r="E23" s="205">
        <v>19160.833136879995</v>
      </c>
      <c r="F23" s="205">
        <v>19160.833136879995</v>
      </c>
      <c r="G23" s="205">
        <v>19659.741488639993</v>
      </c>
      <c r="H23" s="205">
        <v>19659.741488639993</v>
      </c>
      <c r="I23" s="205">
        <v>19208.823378450001</v>
      </c>
      <c r="J23" s="205">
        <v>19208.823378450001</v>
      </c>
      <c r="K23" s="205">
        <v>18864.610736030005</v>
      </c>
      <c r="L23" s="205">
        <v>18864.610736030005</v>
      </c>
      <c r="M23" s="205">
        <v>18258.067708909999</v>
      </c>
      <c r="N23" s="205">
        <v>18258.067708909999</v>
      </c>
      <c r="O23" s="205">
        <v>18925.254555320007</v>
      </c>
      <c r="P23" s="205">
        <v>18925.254555320007</v>
      </c>
      <c r="Q23" s="205">
        <v>18392.81687689</v>
      </c>
      <c r="R23" s="205">
        <v>18392.81687689</v>
      </c>
      <c r="S23" s="205">
        <v>17790.161076489996</v>
      </c>
      <c r="T23" s="205">
        <v>17790.161076489996</v>
      </c>
      <c r="U23" s="205">
        <v>17338.85350261</v>
      </c>
      <c r="V23" s="205">
        <v>17338.85350261</v>
      </c>
      <c r="W23" s="205">
        <v>17705.852638249999</v>
      </c>
      <c r="X23" s="205">
        <v>17705.852638249999</v>
      </c>
      <c r="Y23" s="205">
        <v>17742.817094410002</v>
      </c>
      <c r="Z23" s="205">
        <v>17742.817094410002</v>
      </c>
      <c r="AA23" s="205">
        <v>17141.42000573</v>
      </c>
      <c r="AB23" s="205">
        <v>17141.42000573</v>
      </c>
      <c r="AC23" s="205">
        <v>16654.41509002</v>
      </c>
      <c r="AD23" s="205">
        <v>16654.41509002</v>
      </c>
      <c r="AE23" s="205">
        <v>16485.459832</v>
      </c>
      <c r="AF23" s="205">
        <v>16485.459832</v>
      </c>
      <c r="AG23" s="205">
        <v>16004.8837</v>
      </c>
      <c r="AH23" s="205">
        <v>16004.8837</v>
      </c>
      <c r="AI23" s="205">
        <v>15594.309691809998</v>
      </c>
      <c r="AJ23" s="205">
        <v>15594.309691809998</v>
      </c>
      <c r="AK23" s="205">
        <v>15204</v>
      </c>
      <c r="AL23" s="205">
        <v>15204</v>
      </c>
      <c r="AM23" s="205">
        <v>15602.861120999998</v>
      </c>
      <c r="AN23" s="205">
        <v>15602.861120999998</v>
      </c>
      <c r="AO23" s="205">
        <v>15288.174858830029</v>
      </c>
      <c r="AP23" s="205">
        <v>15288.174858830029</v>
      </c>
      <c r="AQ23" s="205">
        <v>14888.845469150001</v>
      </c>
      <c r="AR23" s="205">
        <v>14888.845469150001</v>
      </c>
      <c r="AS23" s="205">
        <v>14404.36419099</v>
      </c>
      <c r="AT23" s="205">
        <v>14404.36419099</v>
      </c>
      <c r="AU23" s="205">
        <v>14361.540622534032</v>
      </c>
      <c r="AV23" s="205">
        <v>14361.540622534032</v>
      </c>
      <c r="AW23" s="205">
        <v>13019.826445000001</v>
      </c>
      <c r="AX23" s="205">
        <v>13019.826445000001</v>
      </c>
      <c r="AY23" s="205">
        <v>12606.999244000001</v>
      </c>
      <c r="AZ23" s="205">
        <v>12606.999244000001</v>
      </c>
      <c r="BA23" s="205">
        <v>12931.214576718428</v>
      </c>
      <c r="BB23" s="205">
        <v>12931.214576718428</v>
      </c>
      <c r="BC23" s="205">
        <v>12591.201010299999</v>
      </c>
      <c r="BD23" s="205">
        <v>12591.201010299999</v>
      </c>
      <c r="BE23" s="205">
        <v>12191.153999999999</v>
      </c>
      <c r="BF23" s="205">
        <v>12191.153999999999</v>
      </c>
      <c r="BG23" s="205">
        <v>11969.748290755098</v>
      </c>
      <c r="BH23" s="205">
        <v>11969.748290755098</v>
      </c>
    </row>
    <row r="24" spans="1:60" ht="15">
      <c r="A24" s="193"/>
      <c r="B24" s="202"/>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row>
    <row r="25" spans="1:60" ht="15">
      <c r="A25" s="193"/>
      <c r="B25" s="202"/>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row>
    <row r="26" spans="1:60">
      <c r="B26" s="203" t="s">
        <v>140</v>
      </c>
      <c r="C26" s="205">
        <v>19538.919026229996</v>
      </c>
      <c r="D26" s="205"/>
      <c r="E26" s="205">
        <v>19410.287312759996</v>
      </c>
      <c r="F26" s="205"/>
      <c r="G26" s="205">
        <v>18983.299573470002</v>
      </c>
      <c r="H26" s="205"/>
      <c r="I26" s="205">
        <v>18814.189094677506</v>
      </c>
      <c r="J26" s="205"/>
      <c r="K26" s="205">
        <v>18682.644333420005</v>
      </c>
      <c r="L26" s="205"/>
      <c r="M26" s="205">
        <v>18591.661132115005</v>
      </c>
      <c r="N26" s="205"/>
      <c r="O26" s="205">
        <v>18030.587729911997</v>
      </c>
      <c r="P26" s="205"/>
      <c r="Q26" s="205">
        <v>17806.921023559997</v>
      </c>
      <c r="R26" s="205"/>
      <c r="S26" s="205">
        <v>17611.622405783331</v>
      </c>
      <c r="T26" s="205"/>
      <c r="U26" s="205">
        <v>17522.353070429999</v>
      </c>
      <c r="V26" s="205"/>
      <c r="W26" s="205">
        <v>17145.992932082001</v>
      </c>
      <c r="X26" s="205"/>
      <c r="Y26" s="205">
        <v>17006.02800554</v>
      </c>
      <c r="Z26" s="205"/>
      <c r="AA26" s="205">
        <v>16760.431642583335</v>
      </c>
      <c r="AB26" s="205"/>
      <c r="AC26" s="205">
        <v>16569.937461009999</v>
      </c>
      <c r="AD26" s="205"/>
      <c r="AE26" s="205">
        <v>15778.284375975996</v>
      </c>
      <c r="AF26" s="205"/>
      <c r="AG26" s="205">
        <v>15601.4905</v>
      </c>
      <c r="AH26" s="205"/>
      <c r="AI26" s="205">
        <v>15467.026119293332</v>
      </c>
      <c r="AJ26" s="205"/>
      <c r="AK26" s="205">
        <v>15403</v>
      </c>
      <c r="AL26" s="205"/>
      <c r="AM26" s="205">
        <v>14909.157252500812</v>
      </c>
      <c r="AN26" s="205"/>
      <c r="AO26" s="205">
        <v>14735.731285376014</v>
      </c>
      <c r="AP26" s="205"/>
      <c r="AQ26" s="205">
        <v>14551.583427558013</v>
      </c>
      <c r="AR26" s="205"/>
      <c r="AS26" s="205">
        <v>14382.952406762015</v>
      </c>
      <c r="AT26" s="205"/>
      <c r="AU26" s="205">
        <v>13258.498556850493</v>
      </c>
      <c r="AV26" s="202"/>
      <c r="AW26" s="205">
        <v>12852.68008857281</v>
      </c>
      <c r="AX26" s="210"/>
      <c r="AY26" s="205">
        <v>12769.106910359214</v>
      </c>
      <c r="AZ26" s="205"/>
      <c r="BA26" s="205">
        <v>12278.142865354706</v>
      </c>
      <c r="BB26" s="205"/>
      <c r="BC26" s="205">
        <v>12114.874937513774</v>
      </c>
      <c r="BD26" s="205"/>
      <c r="BE26" s="205">
        <v>11956.099579918366</v>
      </c>
      <c r="BF26" s="205"/>
      <c r="BG26" s="205">
        <v>11838.572369877549</v>
      </c>
      <c r="BH26" s="205"/>
    </row>
    <row r="27" spans="1:60">
      <c r="B27" s="203" t="s">
        <v>141</v>
      </c>
      <c r="C27" s="205"/>
      <c r="D27" s="205">
        <v>19478.507795024998</v>
      </c>
      <c r="E27" s="205"/>
      <c r="F27" s="205">
        <v>19410.287312759996</v>
      </c>
      <c r="G27" s="205"/>
      <c r="H27" s="205">
        <v>19434.282433544999</v>
      </c>
      <c r="I27" s="205"/>
      <c r="J27" s="205">
        <v>19036.717057240003</v>
      </c>
      <c r="K27" s="205"/>
      <c r="L27" s="205">
        <v>18561.33922247</v>
      </c>
      <c r="M27" s="205"/>
      <c r="N27" s="205">
        <v>18591.661132115005</v>
      </c>
      <c r="O27" s="205"/>
      <c r="P27" s="205">
        <v>18659.035716105005</v>
      </c>
      <c r="Q27" s="205"/>
      <c r="R27" s="205">
        <v>18091.488976689998</v>
      </c>
      <c r="S27" s="205"/>
      <c r="T27" s="205">
        <v>17564.507289549998</v>
      </c>
      <c r="U27" s="205"/>
      <c r="V27" s="205">
        <v>17522.353070429999</v>
      </c>
      <c r="W27" s="205"/>
      <c r="X27" s="205">
        <v>17724.334866329998</v>
      </c>
      <c r="Y27" s="205"/>
      <c r="Z27" s="205">
        <v>17442.118550070001</v>
      </c>
      <c r="AA27" s="205"/>
      <c r="AB27" s="205">
        <v>16897.917547875</v>
      </c>
      <c r="AC27" s="205"/>
      <c r="AD27" s="205">
        <v>16569.937461009999</v>
      </c>
      <c r="AE27" s="205"/>
      <c r="AF27" s="205">
        <v>16245.171761</v>
      </c>
      <c r="AG27" s="205"/>
      <c r="AH27" s="205">
        <v>15799.5967</v>
      </c>
      <c r="AI27" s="205">
        <v>0</v>
      </c>
      <c r="AJ27" s="205">
        <v>15399.108618439997</v>
      </c>
      <c r="AK27" s="205"/>
      <c r="AL27" s="205">
        <v>15403</v>
      </c>
      <c r="AM27" s="205">
        <v>0</v>
      </c>
      <c r="AN27" s="205">
        <v>15445.517989915013</v>
      </c>
      <c r="AO27" s="205">
        <v>0</v>
      </c>
      <c r="AP27" s="205">
        <v>15088.510163990015</v>
      </c>
      <c r="AQ27" s="205"/>
      <c r="AR27" s="205">
        <v>14646.60483007</v>
      </c>
      <c r="AS27" s="205"/>
      <c r="AT27" s="205">
        <v>14382.952406762015</v>
      </c>
      <c r="AU27" s="205"/>
      <c r="AV27" s="211">
        <v>13867.226259267016</v>
      </c>
      <c r="AW27" s="210"/>
      <c r="AX27" s="211">
        <v>12813.412844500001</v>
      </c>
      <c r="AY27" s="205"/>
      <c r="AZ27" s="211">
        <v>12769.106910359214</v>
      </c>
      <c r="BA27" s="205"/>
      <c r="BB27" s="211">
        <v>12761.207793509213</v>
      </c>
      <c r="BC27" s="205"/>
      <c r="BD27" s="211">
        <v>12391.177505149999</v>
      </c>
      <c r="BE27" s="205"/>
      <c r="BF27" s="211">
        <v>12080.451145377549</v>
      </c>
      <c r="BG27" s="205"/>
      <c r="BH27" s="211">
        <v>11838.572369877549</v>
      </c>
    </row>
    <row r="28" spans="1:60" ht="15">
      <c r="A28" s="193"/>
      <c r="B28" s="202"/>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row>
    <row r="29" spans="1:60">
      <c r="B29" s="202" t="s">
        <v>142</v>
      </c>
      <c r="C29" s="205">
        <v>3068.73669141858</v>
      </c>
      <c r="D29" s="205">
        <v>2757.2543359444007</v>
      </c>
      <c r="E29" s="205">
        <v>3380.2190468927461</v>
      </c>
      <c r="F29" s="205">
        <v>3380.2190468927461</v>
      </c>
      <c r="G29" s="205">
        <v>2152.6127312799945</v>
      </c>
      <c r="H29" s="205">
        <v>2198.8767576282626</v>
      </c>
      <c r="I29" s="205">
        <v>2137.0219238659361</v>
      </c>
      <c r="J29" s="205">
        <v>1583.3451149744551</v>
      </c>
      <c r="K29" s="205">
        <v>2418.4488101533138</v>
      </c>
      <c r="L29" s="205">
        <v>2257.9284564000013</v>
      </c>
      <c r="M29" s="205">
        <v>2580.7527233927763</v>
      </c>
      <c r="N29" s="205">
        <v>2580.752723392779</v>
      </c>
      <c r="O29" s="205">
        <v>1901.5238225400001</v>
      </c>
      <c r="P29" s="205">
        <v>2408.7529704201106</v>
      </c>
      <c r="Q29" s="205">
        <v>1730.5894576866272</v>
      </c>
      <c r="R29" s="205">
        <v>1704.2257186065226</v>
      </c>
      <c r="S29" s="205">
        <v>1743.989811252213</v>
      </c>
      <c r="T29" s="205">
        <v>1358.1807693236274</v>
      </c>
      <c r="U29" s="205">
        <v>2134.0856203133303</v>
      </c>
      <c r="V29" s="205">
        <v>2134.0856203133303</v>
      </c>
      <c r="W29" s="205">
        <v>1994.4655669600011</v>
      </c>
      <c r="X29" s="205">
        <v>1968.5071834233693</v>
      </c>
      <c r="Y29" s="205">
        <v>2003.2134471261909</v>
      </c>
      <c r="Z29" s="205">
        <v>2202.4461661440209</v>
      </c>
      <c r="AA29" s="205">
        <v>1901.9459877359106</v>
      </c>
      <c r="AB29" s="205">
        <v>2044.613718420329</v>
      </c>
      <c r="AC29" s="205">
        <v>1757.6931888888892</v>
      </c>
      <c r="AD29" s="205">
        <v>1757.6931888888892</v>
      </c>
      <c r="AE29" s="205">
        <v>1588.9054599999997</v>
      </c>
      <c r="AF29" s="205">
        <v>1831.9618395652171</v>
      </c>
      <c r="AG29" s="205">
        <v>1507.3117</v>
      </c>
      <c r="AH29" s="205">
        <v>1718.204</v>
      </c>
      <c r="AI29" s="205">
        <v>1400.7247155583514</v>
      </c>
      <c r="AJ29" s="205">
        <v>1745.7448619696702</v>
      </c>
      <c r="AK29" s="205">
        <v>1056</v>
      </c>
      <c r="AL29" s="205">
        <v>1056</v>
      </c>
      <c r="AM29" s="205">
        <v>1912.9049799999998</v>
      </c>
      <c r="AN29" s="205">
        <v>1132.0052744195648</v>
      </c>
      <c r="AO29" s="205">
        <v>2179.1332242249086</v>
      </c>
      <c r="AP29" s="205">
        <v>1614.9706175369558</v>
      </c>
      <c r="AQ29" s="205">
        <v>2461.4063914640892</v>
      </c>
      <c r="AR29" s="205">
        <v>1879.558285554946</v>
      </c>
      <c r="AS29" s="205">
        <v>3049.7194763277766</v>
      </c>
      <c r="AT29" s="205">
        <v>3049.7194763277766</v>
      </c>
      <c r="AU29" s="205">
        <v>1396.2914400000002</v>
      </c>
      <c r="AV29" s="205">
        <v>1259.3089599972841</v>
      </c>
      <c r="AW29" s="205">
        <v>1459.4073892265196</v>
      </c>
      <c r="AX29" s="205">
        <v>1656.0820350549448</v>
      </c>
      <c r="AY29" s="205">
        <v>1260.5474695555556</v>
      </c>
      <c r="AZ29" s="205">
        <v>1260.5474695555556</v>
      </c>
      <c r="BA29" s="205">
        <v>1250.0599264999996</v>
      </c>
      <c r="BB29" s="205">
        <v>1323.3162986820639</v>
      </c>
      <c r="BC29" s="205">
        <v>1225.0847946978022</v>
      </c>
      <c r="BD29" s="205">
        <v>1482.3949588451098</v>
      </c>
      <c r="BE29" s="205">
        <v>1092.312393080111</v>
      </c>
      <c r="BF29" s="205">
        <v>1086.0439296208801</v>
      </c>
      <c r="BG29" s="205">
        <v>1097.2902046666661</v>
      </c>
      <c r="BH29" s="205">
        <v>1097.2902046666661</v>
      </c>
    </row>
    <row r="30" spans="1:60">
      <c r="B30" s="202" t="s">
        <v>143</v>
      </c>
      <c r="C30" s="205">
        <v>19538.919026229996</v>
      </c>
      <c r="D30" s="205">
        <v>19478.507795024998</v>
      </c>
      <c r="E30" s="205">
        <v>19410.287312759996</v>
      </c>
      <c r="F30" s="205">
        <v>19410.287312759996</v>
      </c>
      <c r="G30" s="205">
        <v>18983.299573470002</v>
      </c>
      <c r="H30" s="205">
        <v>19434.282433544999</v>
      </c>
      <c r="I30" s="205">
        <v>18814.189094677506</v>
      </c>
      <c r="J30" s="205">
        <v>19036.717057240003</v>
      </c>
      <c r="K30" s="205">
        <v>18682.644333420005</v>
      </c>
      <c r="L30" s="205">
        <v>18561.33922247</v>
      </c>
      <c r="M30" s="205">
        <v>18591.661132115005</v>
      </c>
      <c r="N30" s="205">
        <v>18591.661132115005</v>
      </c>
      <c r="O30" s="205">
        <v>18030.587729911997</v>
      </c>
      <c r="P30" s="205">
        <v>18659.035716105005</v>
      </c>
      <c r="Q30" s="205">
        <v>17806.921023559997</v>
      </c>
      <c r="R30" s="205">
        <v>18091.488976689998</v>
      </c>
      <c r="S30" s="205">
        <v>17611.622405783331</v>
      </c>
      <c r="T30" s="205">
        <v>17564.507289549998</v>
      </c>
      <c r="U30" s="205">
        <v>17522.353070429999</v>
      </c>
      <c r="V30" s="205">
        <v>17522.353070429999</v>
      </c>
      <c r="W30" s="205">
        <v>17145.992932082001</v>
      </c>
      <c r="X30" s="205">
        <v>17724.334866329998</v>
      </c>
      <c r="Y30" s="205">
        <v>17006.02800554</v>
      </c>
      <c r="Z30" s="205">
        <v>17442.118550070001</v>
      </c>
      <c r="AA30" s="205">
        <v>16760.431642583335</v>
      </c>
      <c r="AB30" s="205">
        <v>16897.917547875</v>
      </c>
      <c r="AC30" s="205">
        <v>16569.937461009999</v>
      </c>
      <c r="AD30" s="205">
        <v>16569.937461009999</v>
      </c>
      <c r="AE30" s="205">
        <v>15778.284375975996</v>
      </c>
      <c r="AF30" s="205">
        <v>16245.171761</v>
      </c>
      <c r="AG30" s="205">
        <v>15601.4905</v>
      </c>
      <c r="AH30" s="205">
        <v>15799.5967</v>
      </c>
      <c r="AI30" s="205">
        <v>15467.026119293332</v>
      </c>
      <c r="AJ30" s="205">
        <v>15399.108618439997</v>
      </c>
      <c r="AK30" s="205">
        <v>15403</v>
      </c>
      <c r="AL30" s="205">
        <v>15403</v>
      </c>
      <c r="AM30" s="205">
        <v>14909.157252500812</v>
      </c>
      <c r="AN30" s="205">
        <v>15445.517989915013</v>
      </c>
      <c r="AO30" s="205">
        <v>14735.731285376014</v>
      </c>
      <c r="AP30" s="205">
        <v>15088.510163990015</v>
      </c>
      <c r="AQ30" s="205">
        <v>14551.583427558013</v>
      </c>
      <c r="AR30" s="205">
        <v>14646.60483007</v>
      </c>
      <c r="AS30" s="205">
        <v>14382.952406762015</v>
      </c>
      <c r="AT30" s="205">
        <v>14382.952406762015</v>
      </c>
      <c r="AU30" s="205">
        <v>13258.498556850493</v>
      </c>
      <c r="AV30" s="205">
        <v>13867.226259267016</v>
      </c>
      <c r="AW30" s="205">
        <v>12852.68008857281</v>
      </c>
      <c r="AX30" s="205">
        <v>12813.412844500001</v>
      </c>
      <c r="AY30" s="205">
        <v>12769.106910359214</v>
      </c>
      <c r="AZ30" s="205">
        <v>12769.106910359214</v>
      </c>
      <c r="BA30" s="205">
        <v>12278.142865354706</v>
      </c>
      <c r="BB30" s="205">
        <v>12761.207793509213</v>
      </c>
      <c r="BC30" s="205">
        <v>12114.874937513774</v>
      </c>
      <c r="BD30" s="205">
        <v>12391.177505149999</v>
      </c>
      <c r="BE30" s="205">
        <v>11956.099579918366</v>
      </c>
      <c r="BF30" s="205">
        <v>12080.451145377549</v>
      </c>
      <c r="BG30" s="205">
        <v>11838.572369877549</v>
      </c>
      <c r="BH30" s="205">
        <v>11838.572369877549</v>
      </c>
    </row>
    <row r="31" spans="1:60" ht="13.5" thickBot="1">
      <c r="A31" s="251" t="s">
        <v>201</v>
      </c>
      <c r="B31" s="212" t="s">
        <v>144</v>
      </c>
      <c r="C31" s="213">
        <v>0.15705764926396176</v>
      </c>
      <c r="D31" s="213">
        <v>0.14155367366737562</v>
      </c>
      <c r="E31" s="213">
        <v>0.17414575026257581</v>
      </c>
      <c r="F31" s="213">
        <v>0.17414575026257581</v>
      </c>
      <c r="G31" s="213">
        <v>0.11339507776026279</v>
      </c>
      <c r="H31" s="213">
        <v>0.11314422156553822</v>
      </c>
      <c r="I31" s="213">
        <v>0.11358565139916102</v>
      </c>
      <c r="J31" s="213">
        <v>8.3173223104257926E-2</v>
      </c>
      <c r="K31" s="213">
        <v>0.12944895631434405</v>
      </c>
      <c r="L31" s="213">
        <v>0.12164685044205197</v>
      </c>
      <c r="M31" s="213">
        <v>0.13881237964986443</v>
      </c>
      <c r="N31" s="213">
        <v>0.13881237964986456</v>
      </c>
      <c r="O31" s="213">
        <v>0.10546100055215898</v>
      </c>
      <c r="P31" s="213">
        <v>0.12909311108403448</v>
      </c>
      <c r="Q31" s="213">
        <v>9.7186338693641502E-2</v>
      </c>
      <c r="R31" s="213">
        <v>9.4200412182896306E-2</v>
      </c>
      <c r="S31" s="213">
        <v>9.9024937684305508E-2</v>
      </c>
      <c r="T31" s="213">
        <v>7.7325298508753332E-2</v>
      </c>
      <c r="U31" s="213">
        <v>0.12179218234762802</v>
      </c>
      <c r="V31" s="213">
        <v>0.12179218234762802</v>
      </c>
      <c r="W31" s="213">
        <v>0.11632254689829838</v>
      </c>
      <c r="X31" s="213">
        <v>0.11106240083304003</v>
      </c>
      <c r="Y31" s="213">
        <v>0.11779431660782931</v>
      </c>
      <c r="Z31" s="213">
        <v>0.12627171176606763</v>
      </c>
      <c r="AA31" s="213">
        <v>0.11347834162597725</v>
      </c>
      <c r="AB31" s="213">
        <v>0.12099796987572883</v>
      </c>
      <c r="AC31" s="213">
        <v>0.10607723734774743</v>
      </c>
      <c r="AD31" s="213">
        <v>0.10607723734774743</v>
      </c>
      <c r="AE31" s="213">
        <v>0.10070204225874303</v>
      </c>
      <c r="AF31" s="213">
        <v>0.11276961958403126</v>
      </c>
      <c r="AG31" s="213">
        <v>9.6600000000000005E-2</v>
      </c>
      <c r="AH31" s="213">
        <v>0.1087</v>
      </c>
      <c r="AI31" s="213">
        <v>9.0561993285257908E-2</v>
      </c>
      <c r="AJ31" s="213">
        <v>0.11336661784950267</v>
      </c>
      <c r="AK31" s="213">
        <v>6.9000000000000006E-2</v>
      </c>
      <c r="AL31" s="213">
        <v>6.9000000000000006E-2</v>
      </c>
      <c r="AM31" s="213">
        <v>0.12830403138172922</v>
      </c>
      <c r="AN31" s="213">
        <v>7.3290211125240062E-2</v>
      </c>
      <c r="AO31" s="213">
        <v>0.14788090132910586</v>
      </c>
      <c r="AP31" s="213">
        <v>0.10703313978547846</v>
      </c>
      <c r="AQ31" s="213">
        <v>0.16915041608479803</v>
      </c>
      <c r="AR31" s="213">
        <v>0.12832723401509039</v>
      </c>
      <c r="AS31" s="213">
        <v>0.21203709711880703</v>
      </c>
      <c r="AT31" s="213">
        <v>0.21203709711880703</v>
      </c>
      <c r="AU31" s="213">
        <v>0.10531293826468417</v>
      </c>
      <c r="AV31" s="213">
        <v>9.0811885264778805E-2</v>
      </c>
      <c r="AW31" s="213">
        <v>0.11354887690109584</v>
      </c>
      <c r="AX31" s="213">
        <v>0.1292459749133735</v>
      </c>
      <c r="AY31" s="213">
        <v>9.8718530466129092E-2</v>
      </c>
      <c r="AZ31" s="213">
        <v>9.8718530466129092E-2</v>
      </c>
      <c r="BA31" s="213">
        <v>0.10181180820328289</v>
      </c>
      <c r="BB31" s="213">
        <v>0.10369835834466608</v>
      </c>
      <c r="BC31" s="213">
        <v>0.10112236411985737</v>
      </c>
      <c r="BD31" s="213">
        <v>0.11963309848712921</v>
      </c>
      <c r="BE31" s="213">
        <v>9.1360262247629179E-2</v>
      </c>
      <c r="BF31" s="213">
        <v>8.9900941326718817E-2</v>
      </c>
      <c r="BG31" s="213">
        <v>9.2687713550549999E-2</v>
      </c>
      <c r="BH31" s="213">
        <v>9.2687713550549999E-2</v>
      </c>
    </row>
    <row r="32" spans="1:60">
      <c r="A32" s="199"/>
      <c r="B32" s="202"/>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row>
    <row r="33" spans="1:60">
      <c r="A33" s="199"/>
      <c r="B33" s="202"/>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row>
    <row r="34" spans="1:60">
      <c r="A34" s="199"/>
      <c r="B34" s="202" t="s">
        <v>27</v>
      </c>
      <c r="C34" s="205">
        <v>1234.9589085499997</v>
      </c>
      <c r="D34" s="205">
        <v>636.06861959999992</v>
      </c>
      <c r="E34" s="205">
        <v>598.89028895000001</v>
      </c>
      <c r="F34" s="205">
        <v>598.89028895000001</v>
      </c>
      <c r="G34" s="205">
        <v>2190.7539544800002</v>
      </c>
      <c r="H34" s="205">
        <v>594.16308337999999</v>
      </c>
      <c r="I34" s="205">
        <v>1596.5908710999997</v>
      </c>
      <c r="J34" s="205">
        <v>532.83758168000008</v>
      </c>
      <c r="K34" s="205">
        <v>1063.7532894200001</v>
      </c>
      <c r="L34" s="205">
        <v>534.43220283999995</v>
      </c>
      <c r="M34" s="205">
        <v>529.32108657999993</v>
      </c>
      <c r="N34" s="205">
        <v>529.32108657999993</v>
      </c>
      <c r="O34" s="205">
        <v>2036.6750970399999</v>
      </c>
      <c r="P34" s="205">
        <v>517.22644715999991</v>
      </c>
      <c r="Q34" s="205">
        <v>1519.4486498799999</v>
      </c>
      <c r="R34" s="205">
        <v>495.72749802000004</v>
      </c>
      <c r="S34" s="205">
        <v>1023.72115186</v>
      </c>
      <c r="T34" s="205">
        <v>519.90154547000009</v>
      </c>
      <c r="U34" s="205">
        <v>503.81960638999993</v>
      </c>
      <c r="V34" s="205">
        <v>503.81960638999993</v>
      </c>
      <c r="W34" s="205">
        <v>1980.42571395</v>
      </c>
      <c r="X34" s="205">
        <v>530.83678606000012</v>
      </c>
      <c r="Y34" s="205">
        <v>1449.5889278899999</v>
      </c>
      <c r="Z34" s="205">
        <v>473.17870150000005</v>
      </c>
      <c r="AA34" s="205">
        <v>976.41022638999982</v>
      </c>
      <c r="AB34" s="205">
        <v>491.55559354000002</v>
      </c>
      <c r="AC34" s="205">
        <v>484.8546</v>
      </c>
      <c r="AD34" s="205">
        <v>484.8546</v>
      </c>
      <c r="AE34" s="205">
        <v>1902.2408</v>
      </c>
      <c r="AF34" s="205">
        <v>503.52843999999999</v>
      </c>
      <c r="AG34" s="205">
        <v>1398.71</v>
      </c>
      <c r="AH34" s="205">
        <v>465.3</v>
      </c>
      <c r="AI34" s="205">
        <v>933.40687057999992</v>
      </c>
      <c r="AJ34" s="205">
        <v>446.87732463999998</v>
      </c>
      <c r="AK34" s="205">
        <v>487</v>
      </c>
      <c r="AL34" s="205">
        <v>487</v>
      </c>
      <c r="AM34" s="205">
        <v>1930.1984729999999</v>
      </c>
      <c r="AN34" s="205">
        <v>489.68872420999998</v>
      </c>
      <c r="AO34" s="205">
        <v>1440.5097487899998</v>
      </c>
      <c r="AP34" s="205">
        <v>457.45256878999999</v>
      </c>
      <c r="AQ34" s="205">
        <v>983.0571799999999</v>
      </c>
      <c r="AR34" s="205">
        <v>489.34983629999999</v>
      </c>
      <c r="AS34" s="205">
        <v>493.70734370000002</v>
      </c>
      <c r="AT34" s="205">
        <v>493.70734370000002</v>
      </c>
      <c r="AU34" s="205">
        <v>1880.8809209999999</v>
      </c>
      <c r="AV34" s="205">
        <v>506.0202109999999</v>
      </c>
      <c r="AW34" s="205">
        <v>917.88457799999992</v>
      </c>
      <c r="AX34" s="205">
        <v>468.38580300000001</v>
      </c>
      <c r="AY34" s="205">
        <v>449.49877500000002</v>
      </c>
      <c r="AZ34" s="214">
        <v>449.49877500000002</v>
      </c>
      <c r="BA34" s="205">
        <v>1898.1372920000001</v>
      </c>
      <c r="BB34" s="214">
        <v>550.32229100000006</v>
      </c>
      <c r="BC34" s="205">
        <v>1347.8150009999999</v>
      </c>
      <c r="BD34" s="205">
        <v>432.81500099999994</v>
      </c>
      <c r="BE34" s="205">
        <v>915.47488900000008</v>
      </c>
      <c r="BF34" s="205">
        <v>478.14488899999998</v>
      </c>
      <c r="BG34" s="205">
        <v>437.33000000000004</v>
      </c>
      <c r="BH34" s="205">
        <v>437.33000000000004</v>
      </c>
    </row>
    <row r="35" spans="1:60">
      <c r="A35" s="199"/>
      <c r="B35" s="202" t="s">
        <v>23</v>
      </c>
      <c r="C35" s="205">
        <v>3199.9377861400039</v>
      </c>
      <c r="D35" s="205">
        <v>1595.8670809700011</v>
      </c>
      <c r="E35" s="205">
        <v>1604.0707051699997</v>
      </c>
      <c r="F35" s="205">
        <v>1604.0707051699997</v>
      </c>
      <c r="G35" s="205">
        <v>5343.1738996299946</v>
      </c>
      <c r="H35" s="205">
        <v>1400.9789661100003</v>
      </c>
      <c r="I35" s="205">
        <v>3942.1949335200011</v>
      </c>
      <c r="J35" s="205">
        <v>1236.3136750099998</v>
      </c>
      <c r="K35" s="205">
        <v>2705.8812585099995</v>
      </c>
      <c r="L35" s="205">
        <v>1380.8172352400002</v>
      </c>
      <c r="M35" s="205">
        <v>1325.0640232699996</v>
      </c>
      <c r="N35" s="205">
        <v>1325.0640232700002</v>
      </c>
      <c r="O35" s="205">
        <v>4442.7120400499998</v>
      </c>
      <c r="P35" s="205">
        <v>1331.6123599700004</v>
      </c>
      <c r="Q35" s="205">
        <v>3111.0996800799981</v>
      </c>
      <c r="R35" s="205">
        <v>1089.2558063400002</v>
      </c>
      <c r="S35" s="205">
        <v>2021.8438737400015</v>
      </c>
      <c r="T35" s="205">
        <v>940.53175926000029</v>
      </c>
      <c r="U35" s="205">
        <v>1081.3121144799993</v>
      </c>
      <c r="V35" s="205">
        <v>1081.3121144799993</v>
      </c>
      <c r="W35" s="205">
        <v>4422.9952258900012</v>
      </c>
      <c r="X35" s="205">
        <v>1100.0722872700001</v>
      </c>
      <c r="Y35" s="205">
        <v>3322.9229386200004</v>
      </c>
      <c r="Z35" s="205">
        <v>1162.8959094499999</v>
      </c>
      <c r="AA35" s="205">
        <v>2160.0270291699994</v>
      </c>
      <c r="AB35" s="205">
        <v>1138.9486030699998</v>
      </c>
      <c r="AC35" s="205">
        <v>1021.0784000000001</v>
      </c>
      <c r="AD35" s="205">
        <v>1021.0784000000001</v>
      </c>
      <c r="AE35" s="205">
        <v>4163.7633999999998</v>
      </c>
      <c r="AF35" s="205">
        <v>1101.6992299999999</v>
      </c>
      <c r="AG35" s="205">
        <v>3062.07</v>
      </c>
      <c r="AH35" s="205">
        <v>1061.17</v>
      </c>
      <c r="AI35" s="205">
        <v>2000.9016221299999</v>
      </c>
      <c r="AJ35" s="205">
        <v>1112.1121814799999</v>
      </c>
      <c r="AK35" s="205">
        <v>889</v>
      </c>
      <c r="AL35" s="205">
        <v>889</v>
      </c>
      <c r="AM35" s="205">
        <v>4288.8856759999999</v>
      </c>
      <c r="AN35" s="205">
        <v>928.38598292999984</v>
      </c>
      <c r="AO35" s="205">
        <v>3360.4996930699999</v>
      </c>
      <c r="AP35" s="205">
        <v>1007.4615580699999</v>
      </c>
      <c r="AQ35" s="205">
        <v>2353.0381350000002</v>
      </c>
      <c r="AR35" s="205">
        <v>1082.0003480000003</v>
      </c>
      <c r="AS35" s="205">
        <v>1271.0377869999998</v>
      </c>
      <c r="AT35" s="205">
        <v>1271.0377869999998</v>
      </c>
      <c r="AU35" s="205">
        <v>3651.2358140000001</v>
      </c>
      <c r="AV35" s="205">
        <v>864.13029015000029</v>
      </c>
      <c r="AW35" s="205">
        <v>1857.547102</v>
      </c>
      <c r="AX35" s="205">
        <v>993.71646899999996</v>
      </c>
      <c r="AY35" s="205">
        <v>863.83063300000003</v>
      </c>
      <c r="AZ35" s="205">
        <v>863.83063300000003</v>
      </c>
      <c r="BA35" s="205">
        <v>3496.446023</v>
      </c>
      <c r="BB35" s="205">
        <v>958.90158899999972</v>
      </c>
      <c r="BC35" s="205">
        <v>2537.3532829999999</v>
      </c>
      <c r="BD35" s="205">
        <v>923.35328300000015</v>
      </c>
      <c r="BE35" s="205">
        <v>1613.8758500000004</v>
      </c>
      <c r="BF35" s="205">
        <v>841.29085000000021</v>
      </c>
      <c r="BG35" s="205">
        <v>772.58499999999992</v>
      </c>
      <c r="BH35" s="205">
        <v>772.58499999999992</v>
      </c>
    </row>
    <row r="36" spans="1:60" ht="13.5" thickBot="1">
      <c r="A36" s="251" t="s">
        <v>202</v>
      </c>
      <c r="B36" s="212" t="s">
        <v>145</v>
      </c>
      <c r="C36" s="213">
        <v>0.38593216214984488</v>
      </c>
      <c r="D36" s="213">
        <v>0.39857242948666138</v>
      </c>
      <c r="E36" s="213">
        <v>0.37335654034435439</v>
      </c>
      <c r="F36" s="213">
        <v>0.37335654034435439</v>
      </c>
      <c r="G36" s="213">
        <v>0.41000985474788798</v>
      </c>
      <c r="H36" s="213">
        <v>0.4241056416641078</v>
      </c>
      <c r="I36" s="213">
        <v>0.40500048780550729</v>
      </c>
      <c r="J36" s="213">
        <v>0.43098898964754256</v>
      </c>
      <c r="K36" s="213">
        <v>0.39312637466056388</v>
      </c>
      <c r="L36" s="213">
        <v>0.38704050702778936</v>
      </c>
      <c r="M36" s="213">
        <v>0.39946831042453235</v>
      </c>
      <c r="N36" s="213">
        <v>0.39946831042453212</v>
      </c>
      <c r="O36" s="213">
        <v>0.45843058894653871</v>
      </c>
      <c r="P36" s="213">
        <v>0.38842118225130651</v>
      </c>
      <c r="Q36" s="213">
        <v>0.48839600338389966</v>
      </c>
      <c r="R36" s="213">
        <v>0.455106592165609</v>
      </c>
      <c r="S36" s="213">
        <v>0.50633046653910185</v>
      </c>
      <c r="T36" s="213">
        <v>0.55277404548151854</v>
      </c>
      <c r="U36" s="213">
        <v>0.46593356316209006</v>
      </c>
      <c r="V36" s="213">
        <v>0.46593356316209006</v>
      </c>
      <c r="W36" s="213">
        <v>0.44775669264971818</v>
      </c>
      <c r="X36" s="213">
        <v>0.48254718549210424</v>
      </c>
      <c r="Y36" s="213">
        <v>0.43623910474794508</v>
      </c>
      <c r="Z36" s="213">
        <v>0.40689686639605893</v>
      </c>
      <c r="AA36" s="213">
        <v>0.45203611492083506</v>
      </c>
      <c r="AB36" s="213">
        <v>0.43158716048733675</v>
      </c>
      <c r="AC36" s="213">
        <v>0.47484561420553012</v>
      </c>
      <c r="AD36" s="213">
        <v>0.47484561420553012</v>
      </c>
      <c r="AE36" s="213">
        <v>0.45685612203613685</v>
      </c>
      <c r="AF36" s="213">
        <v>0.45704710168491269</v>
      </c>
      <c r="AG36" s="213">
        <v>0.45679999999999998</v>
      </c>
      <c r="AH36" s="213">
        <v>0.4385</v>
      </c>
      <c r="AI36" s="213">
        <v>0.46649313502298512</v>
      </c>
      <c r="AJ36" s="213">
        <v>0.40182756027840216</v>
      </c>
      <c r="AK36" s="213">
        <v>0.54700000000000004</v>
      </c>
      <c r="AL36" s="213">
        <v>0.54700000000000004</v>
      </c>
      <c r="AM36" s="213">
        <v>0.4500466132266287</v>
      </c>
      <c r="AN36" s="213">
        <v>0.52746242749651939</v>
      </c>
      <c r="AO36" s="213">
        <v>0.42865939007838905</v>
      </c>
      <c r="AP36" s="213">
        <v>0.45406453985831935</v>
      </c>
      <c r="AQ36" s="213">
        <v>0.41778208579692222</v>
      </c>
      <c r="AR36" s="213">
        <v>0.4522640285694251</v>
      </c>
      <c r="AS36" s="213">
        <v>0.38842853355704376</v>
      </c>
      <c r="AT36" s="213">
        <v>0.38842853355704376</v>
      </c>
      <c r="AU36" s="213">
        <v>0.51513542724030692</v>
      </c>
      <c r="AV36" s="213">
        <v>0.58558323526902667</v>
      </c>
      <c r="AW36" s="213">
        <v>0.49413798283323418</v>
      </c>
      <c r="AX36" s="213">
        <v>0.47134752981536832</v>
      </c>
      <c r="AY36" s="213">
        <v>0.520355215279799</v>
      </c>
      <c r="AZ36" s="213">
        <v>0.520355215279799</v>
      </c>
      <c r="BA36" s="213">
        <v>0.54287618899701229</v>
      </c>
      <c r="BB36" s="213">
        <v>0.57390904062836023</v>
      </c>
      <c r="BC36" s="213">
        <v>0.53118933418937708</v>
      </c>
      <c r="BD36" s="213">
        <v>0.46874258094775179</v>
      </c>
      <c r="BE36" s="213">
        <v>0.56725236268948442</v>
      </c>
      <c r="BF36" s="213">
        <v>0.56834671267374404</v>
      </c>
      <c r="BG36" s="213">
        <v>0.56606069235100354</v>
      </c>
      <c r="BH36" s="213">
        <v>0.56606069235100354</v>
      </c>
    </row>
    <row r="37" spans="1:60">
      <c r="A37" s="199"/>
      <c r="B37" s="202"/>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row>
    <row r="38" spans="1:60">
      <c r="A38" s="199"/>
      <c r="B38" s="202" t="s">
        <v>34</v>
      </c>
      <c r="C38" s="205">
        <v>138508.79931744994</v>
      </c>
      <c r="D38" s="205"/>
      <c r="E38" s="205">
        <v>134464.84167147998</v>
      </c>
      <c r="F38" s="205"/>
      <c r="G38" s="205">
        <v>133680.77901379997</v>
      </c>
      <c r="H38" s="205"/>
      <c r="I38" s="205">
        <v>132726.24851072973</v>
      </c>
      <c r="J38" s="205"/>
      <c r="K38" s="205">
        <v>130814.26414567999</v>
      </c>
      <c r="L38" s="205"/>
      <c r="M38" s="205">
        <v>127895.85782498002</v>
      </c>
      <c r="N38" s="205"/>
      <c r="O38" s="205">
        <v>130850.89922363999</v>
      </c>
      <c r="P38" s="205"/>
      <c r="Q38" s="205">
        <v>130408.67157912999</v>
      </c>
      <c r="R38" s="205"/>
      <c r="S38" s="205">
        <v>128943.31964875996</v>
      </c>
      <c r="T38" s="205"/>
      <c r="U38" s="205">
        <v>124052.51733626999</v>
      </c>
      <c r="V38" s="205"/>
      <c r="W38" s="205">
        <v>121283.85827932002</v>
      </c>
      <c r="X38" s="205"/>
      <c r="Y38" s="205">
        <v>119510.62946618006</v>
      </c>
      <c r="Z38" s="205"/>
      <c r="AA38" s="205">
        <v>118131.69884341676</v>
      </c>
      <c r="AB38" s="205"/>
      <c r="AC38" s="205">
        <v>114037.49212344014</v>
      </c>
      <c r="AD38" s="205"/>
      <c r="AE38" s="205">
        <v>113368.40780000002</v>
      </c>
      <c r="AF38" s="205"/>
      <c r="AG38" s="205">
        <v>113623.98480000001</v>
      </c>
      <c r="AH38" s="205"/>
      <c r="AI38" s="205">
        <v>112381.12907763624</v>
      </c>
      <c r="AJ38" s="205"/>
      <c r="AK38" s="205">
        <v>108811</v>
      </c>
      <c r="AL38" s="205"/>
      <c r="AM38" s="205">
        <v>107035.45492119202</v>
      </c>
      <c r="AN38" s="205"/>
      <c r="AO38" s="205">
        <v>104037.30788707999</v>
      </c>
      <c r="AP38" s="205"/>
      <c r="AQ38" s="205">
        <v>101668.24776078029</v>
      </c>
      <c r="AR38" s="205"/>
      <c r="AS38" s="205">
        <v>98744.151407699988</v>
      </c>
      <c r="AT38" s="205"/>
      <c r="AU38" s="205">
        <v>98940.269777329799</v>
      </c>
      <c r="AV38" s="210"/>
      <c r="AW38" s="205">
        <v>96039.543704459997</v>
      </c>
      <c r="AX38" s="210"/>
      <c r="AY38" s="205">
        <v>92817.744119980198</v>
      </c>
      <c r="AZ38" s="210"/>
      <c r="BA38" s="205">
        <v>90460.14825605003</v>
      </c>
      <c r="BB38" s="210"/>
      <c r="BC38" s="205">
        <v>88945.039514610005</v>
      </c>
      <c r="BD38" s="210"/>
      <c r="BE38" s="205">
        <v>87527.837190519887</v>
      </c>
      <c r="BF38" s="210"/>
      <c r="BG38" s="205">
        <v>84901.214854689984</v>
      </c>
      <c r="BH38" s="210"/>
    </row>
    <row r="39" spans="1:60">
      <c r="A39" s="199"/>
      <c r="B39" s="216" t="s">
        <v>129</v>
      </c>
      <c r="C39" s="205">
        <v>64155.866513929999</v>
      </c>
      <c r="D39" s="205"/>
      <c r="E39" s="205">
        <v>63903.431429839999</v>
      </c>
      <c r="F39" s="205"/>
      <c r="G39" s="205">
        <v>63909.563371020013</v>
      </c>
      <c r="H39" s="205"/>
      <c r="I39" s="205">
        <v>63062.115808400005</v>
      </c>
      <c r="J39" s="205"/>
      <c r="K39" s="205">
        <v>62206.720780679978</v>
      </c>
      <c r="L39" s="205"/>
      <c r="M39" s="205">
        <v>61178.35789729996</v>
      </c>
      <c r="N39" s="205"/>
      <c r="O39" s="205">
        <v>56589.841123639992</v>
      </c>
      <c r="P39" s="205"/>
      <c r="Q39" s="205">
        <v>54983.132871079979</v>
      </c>
      <c r="R39" s="205"/>
      <c r="S39" s="205">
        <v>53103.772720650006</v>
      </c>
      <c r="T39" s="205"/>
      <c r="U39" s="205">
        <v>52467.159211140017</v>
      </c>
      <c r="V39" s="205"/>
      <c r="W39" s="205">
        <v>51552.250821579983</v>
      </c>
      <c r="X39" s="205"/>
      <c r="Y39" s="205">
        <v>49903.706675649999</v>
      </c>
      <c r="Z39" s="205"/>
      <c r="AA39" s="205">
        <v>48162.76504868998</v>
      </c>
      <c r="AB39" s="205"/>
      <c r="AC39" s="205">
        <v>47522.061958350001</v>
      </c>
      <c r="AD39" s="205"/>
      <c r="AE39" s="205">
        <v>46872.051399999997</v>
      </c>
      <c r="AF39" s="205"/>
      <c r="AG39" s="205">
        <v>46153.341399999998</v>
      </c>
      <c r="AH39" s="205"/>
      <c r="AI39" s="205">
        <v>44559.051670249995</v>
      </c>
      <c r="AJ39" s="205"/>
      <c r="AK39" s="205">
        <v>44020</v>
      </c>
      <c r="AL39" s="205"/>
      <c r="AM39" s="205">
        <v>42630.288198770002</v>
      </c>
      <c r="AN39" s="205"/>
      <c r="AO39" s="205">
        <v>42243.659336410004</v>
      </c>
      <c r="AP39" s="205"/>
      <c r="AQ39" s="205">
        <v>41438.065000000002</v>
      </c>
      <c r="AR39" s="205"/>
      <c r="AS39" s="205">
        <v>40919.316098639996</v>
      </c>
      <c r="AT39" s="205"/>
      <c r="AU39" s="205">
        <v>39791.910470000003</v>
      </c>
      <c r="AV39" s="210"/>
      <c r="AW39" s="205">
        <v>37943.764000000003</v>
      </c>
      <c r="AX39" s="210"/>
      <c r="AY39" s="205">
        <v>38009.275000000001</v>
      </c>
      <c r="AZ39" s="210"/>
      <c r="BA39" s="205">
        <v>37451.131987000001</v>
      </c>
      <c r="BB39" s="210"/>
      <c r="BC39" s="205">
        <v>36650.008250999999</v>
      </c>
      <c r="BD39" s="210"/>
      <c r="BE39" s="205">
        <v>35532.226698999999</v>
      </c>
      <c r="BF39" s="210"/>
      <c r="BG39" s="205">
        <v>35521.066979000003</v>
      </c>
      <c r="BH39" s="210"/>
    </row>
    <row r="40" spans="1:60">
      <c r="A40" s="199"/>
      <c r="B40" s="216" t="s">
        <v>130</v>
      </c>
      <c r="C40" s="205">
        <v>984.81805387000009</v>
      </c>
      <c r="D40" s="205"/>
      <c r="E40" s="205">
        <v>1039.9091897200001</v>
      </c>
      <c r="F40" s="205"/>
      <c r="G40" s="205">
        <v>1054.52457972</v>
      </c>
      <c r="H40" s="205"/>
      <c r="I40" s="205">
        <v>1069.6772777200001</v>
      </c>
      <c r="J40" s="205"/>
      <c r="K40" s="205">
        <v>1088.60907372</v>
      </c>
      <c r="L40" s="205"/>
      <c r="M40" s="205">
        <v>1213.0777777200001</v>
      </c>
      <c r="N40" s="205"/>
      <c r="O40" s="205">
        <v>1288.2051967200002</v>
      </c>
      <c r="P40" s="205"/>
      <c r="Q40" s="205">
        <v>1308.04223572</v>
      </c>
      <c r="R40" s="205"/>
      <c r="S40" s="205">
        <v>1298.6300097199999</v>
      </c>
      <c r="T40" s="205"/>
      <c r="U40" s="205">
        <v>1311.05602572</v>
      </c>
      <c r="V40" s="205"/>
      <c r="W40" s="205">
        <v>863.66845072000012</v>
      </c>
      <c r="X40" s="205"/>
      <c r="Y40" s="205">
        <v>954.70514972000001</v>
      </c>
      <c r="Z40" s="205"/>
      <c r="AA40" s="205">
        <v>995.63519871999995</v>
      </c>
      <c r="AB40" s="205"/>
      <c r="AC40" s="205">
        <v>1007.48431772</v>
      </c>
      <c r="AD40" s="205"/>
      <c r="AE40" s="205">
        <v>1018.1911</v>
      </c>
      <c r="AF40" s="205"/>
      <c r="AG40" s="205">
        <v>1215.4574</v>
      </c>
      <c r="AH40" s="205"/>
      <c r="AI40" s="205">
        <v>1015.88665297</v>
      </c>
      <c r="AJ40" s="205"/>
      <c r="AK40" s="205">
        <v>1015</v>
      </c>
      <c r="AL40" s="205"/>
      <c r="AM40" s="205">
        <v>1022.4164379700001</v>
      </c>
      <c r="AN40" s="205"/>
      <c r="AO40" s="205">
        <v>1028.9756779700001</v>
      </c>
      <c r="AP40" s="205"/>
      <c r="AQ40" s="205">
        <v>1230.3109999999999</v>
      </c>
      <c r="AR40" s="205"/>
      <c r="AS40" s="205">
        <v>1415.1529349700002</v>
      </c>
      <c r="AT40" s="205"/>
      <c r="AU40" s="205">
        <v>1432.9786079999999</v>
      </c>
      <c r="AV40" s="210"/>
      <c r="AW40" s="205">
        <v>1508.4760000000001</v>
      </c>
      <c r="AX40" s="210"/>
      <c r="AY40" s="205">
        <v>1605.809</v>
      </c>
      <c r="AZ40" s="210"/>
      <c r="BA40" s="205">
        <v>1623.794453</v>
      </c>
      <c r="BB40" s="210"/>
      <c r="BC40" s="205">
        <v>1324.1435019999999</v>
      </c>
      <c r="BD40" s="210"/>
      <c r="BE40" s="205">
        <v>1333.118905</v>
      </c>
      <c r="BF40" s="210"/>
      <c r="BG40" s="205">
        <v>1278.919551</v>
      </c>
      <c r="BH40" s="210"/>
    </row>
    <row r="41" spans="1:60" ht="13.5" thickBot="1">
      <c r="A41" s="251" t="s">
        <v>203</v>
      </c>
      <c r="B41" s="212" t="s">
        <v>146</v>
      </c>
      <c r="C41" s="217">
        <v>203649.48388524994</v>
      </c>
      <c r="D41" s="217"/>
      <c r="E41" s="217">
        <v>199408.18229103996</v>
      </c>
      <c r="F41" s="217"/>
      <c r="G41" s="217">
        <v>198644.86696453998</v>
      </c>
      <c r="H41" s="217"/>
      <c r="I41" s="217">
        <v>196858.04159684974</v>
      </c>
      <c r="J41" s="217"/>
      <c r="K41" s="217">
        <v>194109.59400007996</v>
      </c>
      <c r="L41" s="217"/>
      <c r="M41" s="217">
        <v>190287.29349999997</v>
      </c>
      <c r="N41" s="217"/>
      <c r="O41" s="217">
        <v>188728.94554399999</v>
      </c>
      <c r="P41" s="217"/>
      <c r="Q41" s="217">
        <v>186699.84668592998</v>
      </c>
      <c r="R41" s="217"/>
      <c r="S41" s="217">
        <v>183345.72237912996</v>
      </c>
      <c r="T41" s="217"/>
      <c r="U41" s="217">
        <v>177830.73257312999</v>
      </c>
      <c r="V41" s="217"/>
      <c r="W41" s="217">
        <v>173699.77755162001</v>
      </c>
      <c r="X41" s="217"/>
      <c r="Y41" s="217">
        <v>170369.04129155006</v>
      </c>
      <c r="Z41" s="217"/>
      <c r="AA41" s="217">
        <v>167290.09909082673</v>
      </c>
      <c r="AB41" s="217"/>
      <c r="AC41" s="217">
        <v>162567.03839951014</v>
      </c>
      <c r="AD41" s="217"/>
      <c r="AE41" s="217">
        <v>161258.65030000001</v>
      </c>
      <c r="AF41" s="217"/>
      <c r="AG41" s="217">
        <v>160992.7836</v>
      </c>
      <c r="AH41" s="217"/>
      <c r="AI41" s="217">
        <v>157956.06740085623</v>
      </c>
      <c r="AJ41" s="217"/>
      <c r="AK41" s="217">
        <v>153846</v>
      </c>
      <c r="AL41" s="217"/>
      <c r="AM41" s="217">
        <v>150688.15955793203</v>
      </c>
      <c r="AN41" s="217"/>
      <c r="AO41" s="217">
        <v>147309.94290146002</v>
      </c>
      <c r="AP41" s="217"/>
      <c r="AQ41" s="217">
        <v>144336.62376078026</v>
      </c>
      <c r="AR41" s="217"/>
      <c r="AS41" s="217">
        <v>141078.62044130999</v>
      </c>
      <c r="AT41" s="217"/>
      <c r="AU41" s="217">
        <v>140165.15885532982</v>
      </c>
      <c r="AV41" s="218"/>
      <c r="AW41" s="217">
        <v>135491.78370445999</v>
      </c>
      <c r="AX41" s="218"/>
      <c r="AY41" s="217">
        <v>132432.8281199802</v>
      </c>
      <c r="AZ41" s="218"/>
      <c r="BA41" s="217">
        <v>129535.07469605003</v>
      </c>
      <c r="BB41" s="218"/>
      <c r="BC41" s="217">
        <v>126919.19126761002</v>
      </c>
      <c r="BD41" s="218"/>
      <c r="BE41" s="217">
        <v>124393.18279451989</v>
      </c>
      <c r="BF41" s="218"/>
      <c r="BG41" s="217">
        <v>121701.20138468998</v>
      </c>
      <c r="BH41" s="218"/>
    </row>
    <row r="42" spans="1:60">
      <c r="A42" s="199"/>
      <c r="B42" s="202"/>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row>
    <row r="43" spans="1:60">
      <c r="A43" s="199"/>
      <c r="B43" s="202" t="s">
        <v>147</v>
      </c>
      <c r="C43" s="205">
        <v>138508.79931744994</v>
      </c>
      <c r="D43" s="205"/>
      <c r="E43" s="205">
        <v>134464.84167147998</v>
      </c>
      <c r="F43" s="205"/>
      <c r="G43" s="205">
        <v>133680.77901379997</v>
      </c>
      <c r="H43" s="205"/>
      <c r="I43" s="205">
        <v>132726.24851072973</v>
      </c>
      <c r="J43" s="205"/>
      <c r="K43" s="205">
        <v>130814.26414567999</v>
      </c>
      <c r="L43" s="205"/>
      <c r="M43" s="205">
        <v>127895.85782498002</v>
      </c>
      <c r="N43" s="205"/>
      <c r="O43" s="205">
        <v>130850.89922363999</v>
      </c>
      <c r="P43" s="205"/>
      <c r="Q43" s="205">
        <v>130408.67157912999</v>
      </c>
      <c r="R43" s="205"/>
      <c r="S43" s="205">
        <v>128943.31964875996</v>
      </c>
      <c r="T43" s="205"/>
      <c r="U43" s="205">
        <v>124052.51733626999</v>
      </c>
      <c r="V43" s="205"/>
      <c r="W43" s="205">
        <v>121283.85827932002</v>
      </c>
      <c r="X43" s="205"/>
      <c r="Y43" s="205">
        <v>119510.62946618006</v>
      </c>
      <c r="Z43" s="205"/>
      <c r="AA43" s="205">
        <v>118131.69884341676</v>
      </c>
      <c r="AB43" s="205"/>
      <c r="AC43" s="205">
        <v>114037.49212344014</v>
      </c>
      <c r="AD43" s="205"/>
      <c r="AE43" s="205">
        <v>113368.40780000002</v>
      </c>
      <c r="AF43" s="205"/>
      <c r="AG43" s="205">
        <v>113623.98480000001</v>
      </c>
      <c r="AH43" s="205"/>
      <c r="AI43" s="205">
        <v>112381.12907763624</v>
      </c>
      <c r="AJ43" s="205"/>
      <c r="AK43" s="205">
        <v>108811</v>
      </c>
      <c r="AL43" s="205"/>
      <c r="AM43" s="205">
        <v>107035.45492119202</v>
      </c>
      <c r="AN43" s="205"/>
      <c r="AO43" s="205">
        <v>104037.30788707999</v>
      </c>
      <c r="AP43" s="205"/>
      <c r="AQ43" s="205">
        <v>101668.24776078029</v>
      </c>
      <c r="AR43" s="205"/>
      <c r="AS43" s="205">
        <v>98744.151407699988</v>
      </c>
      <c r="AT43" s="205"/>
      <c r="AU43" s="205">
        <v>98940.269777329799</v>
      </c>
      <c r="AV43" s="210"/>
      <c r="AW43" s="205">
        <v>96039.543704459997</v>
      </c>
      <c r="AX43" s="210"/>
      <c r="AY43" s="205">
        <v>92817.744119980198</v>
      </c>
      <c r="AZ43" s="210"/>
      <c r="BA43" s="205">
        <v>90460.14825605003</v>
      </c>
      <c r="BB43" s="205"/>
      <c r="BC43" s="205">
        <v>88945.039514610005</v>
      </c>
      <c r="BD43" s="205"/>
      <c r="BE43" s="205">
        <v>87527.837190519887</v>
      </c>
      <c r="BF43" s="210"/>
      <c r="BG43" s="205">
        <v>84901.214854689984</v>
      </c>
      <c r="BH43" s="210"/>
    </row>
    <row r="44" spans="1:60">
      <c r="A44" s="199"/>
      <c r="B44" s="219" t="s">
        <v>148</v>
      </c>
      <c r="C44" s="209">
        <v>130814.26414567999</v>
      </c>
      <c r="D44" s="209"/>
      <c r="E44" s="209">
        <v>127895.85782498002</v>
      </c>
      <c r="F44" s="209"/>
      <c r="G44" s="209">
        <v>130850.89922363999</v>
      </c>
      <c r="H44" s="209"/>
      <c r="I44" s="209">
        <v>130408.67157912999</v>
      </c>
      <c r="J44" s="209"/>
      <c r="K44" s="209">
        <v>128943.31964875996</v>
      </c>
      <c r="L44" s="209"/>
      <c r="M44" s="209">
        <v>124052.51733626999</v>
      </c>
      <c r="N44" s="209"/>
      <c r="O44" s="209">
        <v>121283.85827932002</v>
      </c>
      <c r="P44" s="209"/>
      <c r="Q44" s="209">
        <v>119511.04746631798</v>
      </c>
      <c r="R44" s="209"/>
      <c r="S44" s="209">
        <v>118131.48884397678</v>
      </c>
      <c r="T44" s="209"/>
      <c r="U44" s="209">
        <v>114037.4421581521</v>
      </c>
      <c r="V44" s="209"/>
      <c r="W44" s="209">
        <v>113368.33947865885</v>
      </c>
      <c r="X44" s="209"/>
      <c r="Y44" s="209">
        <v>113623.98480000001</v>
      </c>
      <c r="Z44" s="209"/>
      <c r="AA44" s="209">
        <v>112381.12907763624</v>
      </c>
      <c r="AB44" s="209"/>
      <c r="AC44" s="209">
        <v>108810.93195658</v>
      </c>
      <c r="AD44" s="209"/>
      <c r="AE44" s="209">
        <v>107035.04244061932</v>
      </c>
      <c r="AF44" s="209"/>
      <c r="AG44" s="209">
        <v>104037.26</v>
      </c>
      <c r="AH44" s="209"/>
      <c r="AI44" s="209">
        <v>101668.37312252022</v>
      </c>
      <c r="AJ44" s="209"/>
      <c r="AK44" s="209">
        <v>98744</v>
      </c>
      <c r="AL44" s="209"/>
      <c r="AM44" s="209">
        <v>98940.269777329799</v>
      </c>
      <c r="AN44" s="209"/>
      <c r="AO44" s="209">
        <v>98258.985487460028</v>
      </c>
      <c r="AP44" s="209"/>
      <c r="AQ44" s="209">
        <v>96039.543704459997</v>
      </c>
      <c r="AR44" s="209"/>
      <c r="AS44" s="209">
        <v>92817.744119980198</v>
      </c>
      <c r="AT44" s="209"/>
      <c r="AU44" s="209">
        <v>90460.14825605003</v>
      </c>
      <c r="AV44" s="220"/>
      <c r="AW44" s="209">
        <v>87527.837190519902</v>
      </c>
      <c r="AX44" s="220"/>
      <c r="AY44" s="209">
        <v>84901.214854689984</v>
      </c>
      <c r="AZ44" s="220"/>
      <c r="BA44" s="209">
        <v>82944.802144999994</v>
      </c>
      <c r="BB44" s="220"/>
      <c r="BC44" s="209">
        <v>81336.069999999992</v>
      </c>
      <c r="BD44" s="220"/>
      <c r="BE44" s="209">
        <v>79286.388672980014</v>
      </c>
      <c r="BF44" s="220"/>
      <c r="BG44" s="209">
        <v>44307.5</v>
      </c>
      <c r="BH44" s="220"/>
    </row>
    <row r="45" spans="1:60">
      <c r="A45" s="199"/>
      <c r="B45" s="216" t="s">
        <v>149</v>
      </c>
      <c r="C45" s="205">
        <v>7694.5351717699523</v>
      </c>
      <c r="D45" s="205"/>
      <c r="E45" s="205">
        <v>6568.983846499963</v>
      </c>
      <c r="F45" s="205"/>
      <c r="G45" s="205">
        <v>2829.8797901599755</v>
      </c>
      <c r="H45" s="205"/>
      <c r="I45" s="205">
        <v>2317.5769315997313</v>
      </c>
      <c r="J45" s="205"/>
      <c r="K45" s="205">
        <v>1870.9444969200267</v>
      </c>
      <c r="L45" s="205"/>
      <c r="M45" s="205">
        <v>3843.3404887100332</v>
      </c>
      <c r="N45" s="205"/>
      <c r="O45" s="205">
        <v>9567.0409443199751</v>
      </c>
      <c r="P45" s="205"/>
      <c r="Q45" s="205">
        <v>10897.624112812016</v>
      </c>
      <c r="R45" s="205"/>
      <c r="S45" s="205">
        <v>10811.830804783182</v>
      </c>
      <c r="T45" s="205"/>
      <c r="U45" s="205">
        <v>10015.075178117884</v>
      </c>
      <c r="V45" s="205"/>
      <c r="W45" s="205">
        <v>7915.5188006611716</v>
      </c>
      <c r="X45" s="205"/>
      <c r="Y45" s="205">
        <v>5886.6446661800583</v>
      </c>
      <c r="Z45" s="205"/>
      <c r="AA45" s="205">
        <v>5750.569765780514</v>
      </c>
      <c r="AB45" s="205"/>
      <c r="AC45" s="205">
        <v>5226.5601668601448</v>
      </c>
      <c r="AD45" s="205"/>
      <c r="AE45" s="205">
        <v>6333.3653593806957</v>
      </c>
      <c r="AF45" s="205"/>
      <c r="AG45" s="205">
        <v>9586.7248</v>
      </c>
      <c r="AH45" s="205"/>
      <c r="AI45" s="205">
        <v>10712.755955116023</v>
      </c>
      <c r="AJ45" s="205"/>
      <c r="AK45" s="205">
        <v>10067</v>
      </c>
      <c r="AL45" s="205"/>
      <c r="AM45" s="205">
        <v>8095.1851438622252</v>
      </c>
      <c r="AN45" s="205"/>
      <c r="AO45" s="205">
        <v>5778.3223996199667</v>
      </c>
      <c r="AP45" s="205"/>
      <c r="AQ45" s="205">
        <v>5628.70405632029</v>
      </c>
      <c r="AR45" s="205"/>
      <c r="AS45" s="205">
        <v>5926.4072877197905</v>
      </c>
      <c r="AT45" s="205"/>
      <c r="AU45" s="205">
        <v>8480.1215212797688</v>
      </c>
      <c r="AV45" s="210"/>
      <c r="AW45" s="205">
        <v>8511.7065139400947</v>
      </c>
      <c r="AX45" s="210"/>
      <c r="AY45" s="205">
        <v>7916.5292652902135</v>
      </c>
      <c r="AZ45" s="210"/>
      <c r="BA45" s="205">
        <v>7515.3461110500357</v>
      </c>
      <c r="BB45" s="210"/>
      <c r="BC45" s="205">
        <v>7608.969514610013</v>
      </c>
      <c r="BD45" s="210"/>
      <c r="BE45" s="205">
        <v>8241.4485175398731</v>
      </c>
      <c r="BF45" s="210"/>
      <c r="BG45" s="205">
        <v>40593.714854689984</v>
      </c>
      <c r="BH45" s="210"/>
    </row>
    <row r="46" spans="1:60">
      <c r="A46" s="199"/>
      <c r="B46" s="221" t="s">
        <v>295</v>
      </c>
      <c r="C46" s="205">
        <v>130814.26414567999</v>
      </c>
      <c r="D46" s="205"/>
      <c r="E46" s="205">
        <v>127895.85782498002</v>
      </c>
      <c r="F46" s="205"/>
      <c r="G46" s="205">
        <v>130850.89922363999</v>
      </c>
      <c r="H46" s="205"/>
      <c r="I46" s="205">
        <v>130408.67157912999</v>
      </c>
      <c r="J46" s="205"/>
      <c r="K46" s="205">
        <v>128943.31964875996</v>
      </c>
      <c r="L46" s="205"/>
      <c r="M46" s="205">
        <v>124052.51733626999</v>
      </c>
      <c r="N46" s="205"/>
      <c r="O46" s="205">
        <v>121283.85827932002</v>
      </c>
      <c r="P46" s="205"/>
      <c r="Q46" s="205">
        <v>119511.04746631798</v>
      </c>
      <c r="R46" s="205"/>
      <c r="S46" s="205">
        <v>118131.48884397678</v>
      </c>
      <c r="T46" s="205"/>
      <c r="U46" s="205">
        <v>114037.4421581521</v>
      </c>
      <c r="V46" s="205"/>
      <c r="W46" s="205">
        <v>113368.33947865885</v>
      </c>
      <c r="X46" s="205"/>
      <c r="Y46" s="205">
        <v>113623.98480000001</v>
      </c>
      <c r="Z46" s="205"/>
      <c r="AA46" s="205">
        <v>112381.12907763624</v>
      </c>
      <c r="AB46" s="205"/>
      <c r="AC46" s="205">
        <v>108810.93195658</v>
      </c>
      <c r="AD46" s="205"/>
      <c r="AE46" s="205">
        <v>107035.04244061932</v>
      </c>
      <c r="AF46" s="205"/>
      <c r="AG46" s="205">
        <v>104037.26</v>
      </c>
      <c r="AH46" s="205"/>
      <c r="AI46" s="205">
        <v>101668.37312252022</v>
      </c>
      <c r="AJ46" s="205"/>
      <c r="AK46" s="205">
        <v>98744</v>
      </c>
      <c r="AL46" s="205"/>
      <c r="AM46" s="205">
        <v>98940.269777329799</v>
      </c>
      <c r="AN46" s="205"/>
      <c r="AO46" s="205">
        <v>98258.985487460028</v>
      </c>
      <c r="AP46" s="205"/>
      <c r="AQ46" s="205">
        <v>96039.543704459997</v>
      </c>
      <c r="AR46" s="205"/>
      <c r="AS46" s="205">
        <v>92817.744119980198</v>
      </c>
      <c r="AT46" s="205"/>
      <c r="AU46" s="205">
        <v>90460.14825605003</v>
      </c>
      <c r="AV46" s="210"/>
      <c r="AW46" s="205">
        <v>87527.837190519902</v>
      </c>
      <c r="AX46" s="210"/>
      <c r="AY46" s="205">
        <v>84901.214854689984</v>
      </c>
      <c r="AZ46" s="210"/>
      <c r="BA46" s="205">
        <v>82944.802144999994</v>
      </c>
      <c r="BB46" s="210"/>
      <c r="BC46" s="205">
        <v>81336.069999999992</v>
      </c>
      <c r="BD46" s="210"/>
      <c r="BE46" s="205">
        <v>79286.388672980014</v>
      </c>
      <c r="BF46" s="210"/>
      <c r="BG46" s="205">
        <v>44307.5</v>
      </c>
      <c r="BH46" s="210"/>
    </row>
    <row r="47" spans="1:60" ht="13.5" thickBot="1">
      <c r="A47" s="251" t="s">
        <v>204</v>
      </c>
      <c r="B47" s="212" t="s">
        <v>150</v>
      </c>
      <c r="C47" s="213">
        <v>5.8820306959805321E-2</v>
      </c>
      <c r="D47" s="213"/>
      <c r="E47" s="213">
        <v>5.1361974955352621E-2</v>
      </c>
      <c r="F47" s="213"/>
      <c r="G47" s="213">
        <v>2.1626750805306804E-2</v>
      </c>
      <c r="H47" s="213"/>
      <c r="I47" s="213">
        <v>1.7771647418350252E-2</v>
      </c>
      <c r="J47" s="213"/>
      <c r="K47" s="213">
        <v>1.4509821074999905E-2</v>
      </c>
      <c r="L47" s="213"/>
      <c r="M47" s="213">
        <v>3.098155983640271E-2</v>
      </c>
      <c r="N47" s="213"/>
      <c r="O47" s="213">
        <v>7.8881403346245965E-2</v>
      </c>
      <c r="P47" s="213"/>
      <c r="Q47" s="213">
        <v>9.1185077395320419E-2</v>
      </c>
      <c r="R47" s="213"/>
      <c r="S47" s="213">
        <v>9.1523698808731707E-2</v>
      </c>
      <c r="T47" s="213"/>
      <c r="U47" s="213">
        <v>8.7822692166565269E-2</v>
      </c>
      <c r="V47" s="213"/>
      <c r="W47" s="213">
        <v>6.9821246717221591E-2</v>
      </c>
      <c r="X47" s="213"/>
      <c r="Y47" s="213">
        <v>5.1808116715336833E-2</v>
      </c>
      <c r="Z47" s="213"/>
      <c r="AA47" s="213">
        <v>5.1170243732004586E-2</v>
      </c>
      <c r="AB47" s="213"/>
      <c r="AC47" s="213">
        <v>4.8033410548728284E-2</v>
      </c>
      <c r="AD47" s="213"/>
      <c r="AE47" s="213">
        <v>5.9170952007556843E-2</v>
      </c>
      <c r="AF47" s="213"/>
      <c r="AG47" s="213">
        <v>9.2100000000000001E-2</v>
      </c>
      <c r="AH47" s="213"/>
      <c r="AI47" s="213">
        <v>0.10536960144140514</v>
      </c>
      <c r="AJ47" s="213"/>
      <c r="AK47" s="213">
        <v>0.10199999999999999</v>
      </c>
      <c r="AL47" s="213"/>
      <c r="AM47" s="213">
        <v>8.1818911168130615E-2</v>
      </c>
      <c r="AN47" s="213"/>
      <c r="AO47" s="213">
        <v>5.8807063506241937E-2</v>
      </c>
      <c r="AP47" s="213"/>
      <c r="AQ47" s="213">
        <v>5.860819240917424E-2</v>
      </c>
      <c r="AR47" s="213"/>
      <c r="AS47" s="213">
        <v>6.3849938865774003E-2</v>
      </c>
      <c r="AT47" s="213"/>
      <c r="AU47" s="213">
        <v>9.3744280600519717E-2</v>
      </c>
      <c r="AV47" s="215"/>
      <c r="AW47" s="213">
        <v>9.7245708190102628E-2</v>
      </c>
      <c r="AX47" s="215"/>
      <c r="AY47" s="213">
        <v>9.3244004562708566E-2</v>
      </c>
      <c r="AZ47" s="215"/>
      <c r="BA47" s="213">
        <v>9.0606595189799591E-2</v>
      </c>
      <c r="BB47" s="215"/>
      <c r="BC47" s="213">
        <v>9.3549756148901875E-2</v>
      </c>
      <c r="BD47" s="215"/>
      <c r="BE47" s="213">
        <v>0.10394531338199887</v>
      </c>
      <c r="BF47" s="215"/>
      <c r="BG47" s="213">
        <v>0.91618156868904777</v>
      </c>
      <c r="BH47" s="215"/>
    </row>
    <row r="48" spans="1:60">
      <c r="A48" s="199"/>
      <c r="B48" s="202"/>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row>
    <row r="49" spans="1:60">
      <c r="A49" s="199"/>
      <c r="B49" s="202"/>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row>
    <row r="50" spans="1:60">
      <c r="A50" s="199"/>
      <c r="B50" s="203" t="s">
        <v>151</v>
      </c>
      <c r="C50" s="205">
        <v>203649.48388524994</v>
      </c>
      <c r="D50" s="205"/>
      <c r="E50" s="205">
        <v>199408.18229103996</v>
      </c>
      <c r="F50" s="205"/>
      <c r="G50" s="205">
        <v>198644.86696453998</v>
      </c>
      <c r="H50" s="205"/>
      <c r="I50" s="205">
        <v>196858.04159684974</v>
      </c>
      <c r="J50" s="205"/>
      <c r="K50" s="205">
        <v>194109.59400007996</v>
      </c>
      <c r="L50" s="205"/>
      <c r="M50" s="205">
        <v>190287.29349999997</v>
      </c>
      <c r="N50" s="205"/>
      <c r="O50" s="205">
        <v>188728.94554399999</v>
      </c>
      <c r="P50" s="205"/>
      <c r="Q50" s="205">
        <v>186699.84668592998</v>
      </c>
      <c r="R50" s="205"/>
      <c r="S50" s="205">
        <v>183345.72237912996</v>
      </c>
      <c r="T50" s="205"/>
      <c r="U50" s="205">
        <v>177830.73257312999</v>
      </c>
      <c r="V50" s="205"/>
      <c r="W50" s="205">
        <v>173699.77755162001</v>
      </c>
      <c r="X50" s="205"/>
      <c r="Y50" s="205">
        <v>170369.04129155006</v>
      </c>
      <c r="Z50" s="205"/>
      <c r="AA50" s="205">
        <v>167290.09909082673</v>
      </c>
      <c r="AB50" s="205"/>
      <c r="AC50" s="205">
        <v>162567.03839951014</v>
      </c>
      <c r="AD50" s="205"/>
      <c r="AE50" s="205">
        <v>161258.65030000001</v>
      </c>
      <c r="AF50" s="205"/>
      <c r="AG50" s="205">
        <v>160992.7836</v>
      </c>
      <c r="AH50" s="205"/>
      <c r="AI50" s="205">
        <v>157956.06740085623</v>
      </c>
      <c r="AJ50" s="205"/>
      <c r="AK50" s="205">
        <v>153846</v>
      </c>
      <c r="AL50" s="205"/>
      <c r="AM50" s="205">
        <v>150688.15955793203</v>
      </c>
      <c r="AN50" s="205"/>
      <c r="AO50" s="205">
        <v>147309.94290146002</v>
      </c>
      <c r="AP50" s="205"/>
      <c r="AQ50" s="205">
        <v>144336.62376078026</v>
      </c>
      <c r="AR50" s="205"/>
      <c r="AS50" s="205">
        <v>141078.62044130999</v>
      </c>
      <c r="AT50" s="205"/>
      <c r="AU50" s="205">
        <v>140165.15885532982</v>
      </c>
      <c r="AV50" s="210"/>
      <c r="AW50" s="205">
        <v>135491.78370445999</v>
      </c>
      <c r="AX50" s="210"/>
      <c r="AY50" s="205">
        <v>132432.8281199802</v>
      </c>
      <c r="AZ50" s="210"/>
      <c r="BA50" s="205">
        <v>129535.07469605003</v>
      </c>
      <c r="BB50" s="210"/>
      <c r="BC50" s="205">
        <v>126919.19126761002</v>
      </c>
      <c r="BD50" s="210"/>
      <c r="BE50" s="205">
        <v>124393.18279451989</v>
      </c>
      <c r="BF50" s="210"/>
      <c r="BG50" s="205">
        <v>121701.20138468998</v>
      </c>
      <c r="BH50" s="210"/>
    </row>
    <row r="51" spans="1:60">
      <c r="A51" s="199"/>
      <c r="B51" s="219" t="s">
        <v>152</v>
      </c>
      <c r="C51" s="209">
        <v>194109.59400007996</v>
      </c>
      <c r="D51" s="209"/>
      <c r="E51" s="209">
        <v>190287.29349999997</v>
      </c>
      <c r="F51" s="209"/>
      <c r="G51" s="209">
        <v>188728.94554399999</v>
      </c>
      <c r="H51" s="209"/>
      <c r="I51" s="209">
        <v>186699.84668592998</v>
      </c>
      <c r="J51" s="209"/>
      <c r="K51" s="209">
        <v>183345.72237912996</v>
      </c>
      <c r="L51" s="209"/>
      <c r="M51" s="209">
        <v>177830.73257312999</v>
      </c>
      <c r="N51" s="209"/>
      <c r="O51" s="209">
        <v>173699.77755162001</v>
      </c>
      <c r="P51" s="209"/>
      <c r="Q51" s="209">
        <v>170369.45929168796</v>
      </c>
      <c r="R51" s="209"/>
      <c r="S51" s="209">
        <v>167289.88909138678</v>
      </c>
      <c r="T51" s="209"/>
      <c r="U51" s="209">
        <v>162566.98843422209</v>
      </c>
      <c r="V51" s="209"/>
      <c r="W51" s="209">
        <v>161258.58197865885</v>
      </c>
      <c r="X51" s="209"/>
      <c r="Y51" s="209">
        <v>160992.78360000002</v>
      </c>
      <c r="Z51" s="209"/>
      <c r="AA51" s="209">
        <v>157956.06740085623</v>
      </c>
      <c r="AB51" s="209"/>
      <c r="AC51" s="209">
        <v>153845.74316593996</v>
      </c>
      <c r="AD51" s="209"/>
      <c r="AE51" s="209">
        <v>150687.74644061932</v>
      </c>
      <c r="AF51" s="209"/>
      <c r="AG51" s="209">
        <v>147309.9</v>
      </c>
      <c r="AH51" s="209"/>
      <c r="AI51" s="209">
        <v>144336.74926297023</v>
      </c>
      <c r="AJ51" s="209"/>
      <c r="AK51" s="209">
        <v>141079</v>
      </c>
      <c r="AL51" s="209"/>
      <c r="AM51" s="209">
        <v>140165.15885532982</v>
      </c>
      <c r="AN51" s="209"/>
      <c r="AO51" s="209">
        <v>138152.57848746004</v>
      </c>
      <c r="AP51" s="209"/>
      <c r="AQ51" s="209">
        <v>135491.78370445999</v>
      </c>
      <c r="AR51" s="209"/>
      <c r="AS51" s="209">
        <v>132432.8281199802</v>
      </c>
      <c r="AT51" s="209"/>
      <c r="AU51" s="209">
        <v>129535.07469605003</v>
      </c>
      <c r="AV51" s="220"/>
      <c r="AW51" s="209">
        <v>124393.18279451989</v>
      </c>
      <c r="AX51" s="220"/>
      <c r="AY51" s="209">
        <v>121701.20138468998</v>
      </c>
      <c r="AZ51" s="220"/>
      <c r="BA51" s="209">
        <v>119450.075145</v>
      </c>
      <c r="BB51" s="220"/>
      <c r="BC51" s="209">
        <v>117625.54336599998</v>
      </c>
      <c r="BD51" s="220"/>
      <c r="BE51" s="209">
        <v>115223.03667298002</v>
      </c>
      <c r="BF51" s="220"/>
      <c r="BG51" s="209">
        <v>62156.303097000004</v>
      </c>
      <c r="BH51" s="220"/>
    </row>
    <row r="52" spans="1:60">
      <c r="A52" s="199"/>
      <c r="B52" s="216" t="s">
        <v>153</v>
      </c>
      <c r="C52" s="205">
        <v>9539.8898851699778</v>
      </c>
      <c r="D52" s="205"/>
      <c r="E52" s="205">
        <v>9120.8887910399935</v>
      </c>
      <c r="F52" s="205"/>
      <c r="G52" s="205">
        <v>9915.9214205399912</v>
      </c>
      <c r="H52" s="205"/>
      <c r="I52" s="205">
        <v>10158.194910919759</v>
      </c>
      <c r="J52" s="205"/>
      <c r="K52" s="205">
        <v>10763.871620949998</v>
      </c>
      <c r="L52" s="205"/>
      <c r="M52" s="205">
        <v>12456.560926869977</v>
      </c>
      <c r="N52" s="205"/>
      <c r="O52" s="205">
        <v>15029.167992379982</v>
      </c>
      <c r="P52" s="205"/>
      <c r="Q52" s="205">
        <v>16330.387394242018</v>
      </c>
      <c r="R52" s="205"/>
      <c r="S52" s="205">
        <v>16055.833287743182</v>
      </c>
      <c r="T52" s="205"/>
      <c r="U52" s="205">
        <v>15263.744138907903</v>
      </c>
      <c r="V52" s="205"/>
      <c r="W52" s="205">
        <v>12441.195572961151</v>
      </c>
      <c r="X52" s="205"/>
      <c r="Y52" s="205">
        <v>9376.2576915500395</v>
      </c>
      <c r="Z52" s="205"/>
      <c r="AA52" s="205">
        <v>9334.0316899704922</v>
      </c>
      <c r="AB52" s="205"/>
      <c r="AC52" s="205">
        <v>8721.2952335701848</v>
      </c>
      <c r="AD52" s="205"/>
      <c r="AE52" s="205">
        <v>10570.903859380691</v>
      </c>
      <c r="AF52" s="205"/>
      <c r="AG52" s="205">
        <v>13682.883599999999</v>
      </c>
      <c r="AH52" s="205"/>
      <c r="AI52" s="205">
        <v>13619.318137886003</v>
      </c>
      <c r="AJ52" s="205"/>
      <c r="AK52" s="205">
        <v>12767</v>
      </c>
      <c r="AL52" s="205"/>
      <c r="AM52" s="205">
        <v>10523.000702602207</v>
      </c>
      <c r="AN52" s="205"/>
      <c r="AO52" s="205">
        <v>9157.3644139999815</v>
      </c>
      <c r="AP52" s="205"/>
      <c r="AQ52" s="205">
        <v>8844.840056320274</v>
      </c>
      <c r="AR52" s="205"/>
      <c r="AS52" s="205">
        <v>8645.7923213297909</v>
      </c>
      <c r="AT52" s="205"/>
      <c r="AU52" s="205">
        <v>10630.084159279795</v>
      </c>
      <c r="AV52" s="210"/>
      <c r="AW52" s="205">
        <v>11098.600909940098</v>
      </c>
      <c r="AX52" s="210"/>
      <c r="AY52" s="205">
        <v>10731.626735290221</v>
      </c>
      <c r="AZ52" s="210"/>
      <c r="BA52" s="205">
        <v>10084.99955105003</v>
      </c>
      <c r="BB52" s="210"/>
      <c r="BC52" s="205">
        <v>9293.6479016100348</v>
      </c>
      <c r="BD52" s="210"/>
      <c r="BE52" s="205">
        <v>9170.146121539874</v>
      </c>
      <c r="BF52" s="210"/>
      <c r="BG52" s="205">
        <v>59544.898287689975</v>
      </c>
      <c r="BH52" s="210"/>
    </row>
    <row r="53" spans="1:60">
      <c r="A53" s="199"/>
      <c r="B53" s="221" t="s">
        <v>154</v>
      </c>
      <c r="C53" s="205">
        <v>194109.59400007996</v>
      </c>
      <c r="D53" s="205"/>
      <c r="E53" s="205">
        <v>190287.29349999997</v>
      </c>
      <c r="F53" s="205"/>
      <c r="G53" s="205">
        <v>188728.94554399999</v>
      </c>
      <c r="H53" s="205"/>
      <c r="I53" s="205">
        <v>186699.84668592998</v>
      </c>
      <c r="J53" s="205"/>
      <c r="K53" s="205">
        <v>183345.72237912996</v>
      </c>
      <c r="L53" s="205"/>
      <c r="M53" s="205">
        <v>177830.73257312999</v>
      </c>
      <c r="N53" s="205"/>
      <c r="O53" s="205">
        <v>173699.77755162001</v>
      </c>
      <c r="P53" s="205"/>
      <c r="Q53" s="205">
        <v>170369.45929168796</v>
      </c>
      <c r="R53" s="205"/>
      <c r="S53" s="205">
        <v>167289.88909138678</v>
      </c>
      <c r="T53" s="205"/>
      <c r="U53" s="205">
        <v>162566.98843422209</v>
      </c>
      <c r="V53" s="205"/>
      <c r="W53" s="205">
        <v>161258.58197865885</v>
      </c>
      <c r="X53" s="205"/>
      <c r="Y53" s="205">
        <v>160992.78360000002</v>
      </c>
      <c r="Z53" s="205"/>
      <c r="AA53" s="205">
        <v>157956.06740085623</v>
      </c>
      <c r="AB53" s="205"/>
      <c r="AC53" s="205">
        <v>153845.74316593996</v>
      </c>
      <c r="AD53" s="205"/>
      <c r="AE53" s="205">
        <v>150687.74644061932</v>
      </c>
      <c r="AF53" s="205"/>
      <c r="AG53" s="205">
        <v>147309.9</v>
      </c>
      <c r="AH53" s="205"/>
      <c r="AI53" s="205">
        <v>144336.74926297023</v>
      </c>
      <c r="AJ53" s="205"/>
      <c r="AK53" s="205">
        <v>141079</v>
      </c>
      <c r="AL53" s="205"/>
      <c r="AM53" s="205">
        <v>140165.15885532982</v>
      </c>
      <c r="AN53" s="205"/>
      <c r="AO53" s="205">
        <v>138152.57848746004</v>
      </c>
      <c r="AP53" s="205"/>
      <c r="AQ53" s="205">
        <v>135491.78370445999</v>
      </c>
      <c r="AR53" s="205"/>
      <c r="AS53" s="205">
        <v>132432.8281199802</v>
      </c>
      <c r="AT53" s="205"/>
      <c r="AU53" s="205">
        <v>129535.07469605003</v>
      </c>
      <c r="AV53" s="210"/>
      <c r="AW53" s="205">
        <v>124393.18279451989</v>
      </c>
      <c r="AX53" s="210"/>
      <c r="AY53" s="205">
        <v>121701.20138468998</v>
      </c>
      <c r="AZ53" s="210"/>
      <c r="BA53" s="205">
        <v>119450.075145</v>
      </c>
      <c r="BB53" s="210"/>
      <c r="BC53" s="205">
        <v>117625.54336599998</v>
      </c>
      <c r="BD53" s="210"/>
      <c r="BE53" s="205">
        <v>115223.03667298002</v>
      </c>
      <c r="BF53" s="210"/>
      <c r="BG53" s="205">
        <v>62156.303097000004</v>
      </c>
      <c r="BH53" s="210"/>
    </row>
    <row r="54" spans="1:60" ht="13.5" thickBot="1">
      <c r="A54" s="251" t="s">
        <v>337</v>
      </c>
      <c r="B54" s="222" t="s">
        <v>155</v>
      </c>
      <c r="C54" s="213">
        <v>4.9146926169790703E-2</v>
      </c>
      <c r="D54" s="213"/>
      <c r="E54" s="213">
        <v>4.7932200954027414E-2</v>
      </c>
      <c r="F54" s="213"/>
      <c r="G54" s="213">
        <v>5.2540543751558276E-2</v>
      </c>
      <c r="H54" s="213"/>
      <c r="I54" s="213">
        <v>5.4409230062240313E-2</v>
      </c>
      <c r="J54" s="213"/>
      <c r="K54" s="213">
        <v>5.8708059731505564E-2</v>
      </c>
      <c r="L54" s="213"/>
      <c r="M54" s="213">
        <v>7.0047290176614554E-2</v>
      </c>
      <c r="N54" s="213"/>
      <c r="O54" s="213">
        <v>8.6523818304336184E-2</v>
      </c>
      <c r="P54" s="213"/>
      <c r="Q54" s="213">
        <v>9.5852786421555244E-2</v>
      </c>
      <c r="R54" s="213"/>
      <c r="S54" s="213">
        <v>9.5976112931560581E-2</v>
      </c>
      <c r="T54" s="213"/>
      <c r="U54" s="213">
        <v>9.3892027440023132E-2</v>
      </c>
      <c r="V54" s="213"/>
      <c r="W54" s="213">
        <v>7.7150595151628171E-2</v>
      </c>
      <c r="X54" s="213"/>
      <c r="Y54" s="213">
        <v>5.824023587818776E-2</v>
      </c>
      <c r="Z54" s="213"/>
      <c r="AA54" s="213">
        <v>5.9092580890120941E-2</v>
      </c>
      <c r="AB54" s="213"/>
      <c r="AC54" s="213">
        <v>5.668857034388846E-2</v>
      </c>
      <c r="AD54" s="213"/>
      <c r="AE54" s="213">
        <v>7.0151051489420926E-2</v>
      </c>
      <c r="AF54" s="213"/>
      <c r="AG54" s="213">
        <v>9.2899999999999996E-2</v>
      </c>
      <c r="AH54" s="213"/>
      <c r="AI54" s="213">
        <v>9.4357938691501733E-2</v>
      </c>
      <c r="AJ54" s="213"/>
      <c r="AK54" s="213">
        <v>0.09</v>
      </c>
      <c r="AL54" s="213"/>
      <c r="AM54" s="213">
        <v>7.5075723443251863E-2</v>
      </c>
      <c r="AN54" s="213"/>
      <c r="AO54" s="213">
        <v>6.6284426351341574E-2</v>
      </c>
      <c r="AP54" s="213"/>
      <c r="AQ54" s="213">
        <v>6.5279530717618911E-2</v>
      </c>
      <c r="AR54" s="213"/>
      <c r="AS54" s="213">
        <v>6.5284359203572701E-2</v>
      </c>
      <c r="AT54" s="213"/>
      <c r="AU54" s="213">
        <v>8.206336534118619E-2</v>
      </c>
      <c r="AV54" s="215"/>
      <c r="AW54" s="213">
        <v>8.9221938538813911E-2</v>
      </c>
      <c r="AX54" s="213"/>
      <c r="AY54" s="213">
        <v>8.8180121586213536E-2</v>
      </c>
      <c r="AZ54" s="215"/>
      <c r="BA54" s="213">
        <v>8.4428574354665636E-2</v>
      </c>
      <c r="BB54" s="215"/>
      <c r="BC54" s="213">
        <v>7.9010456705753185E-2</v>
      </c>
      <c r="BD54" s="215"/>
      <c r="BE54" s="213">
        <v>7.9586047949474742E-2</v>
      </c>
      <c r="BF54" s="215"/>
      <c r="BG54" s="213">
        <v>0.95798648440794942</v>
      </c>
      <c r="BH54" s="215"/>
    </row>
    <row r="55" spans="1:60">
      <c r="A55" s="199"/>
      <c r="B55" s="202"/>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row>
    <row r="56" spans="1:60">
      <c r="A56" s="199"/>
      <c r="B56" s="202"/>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row>
    <row r="57" spans="1:60">
      <c r="A57" s="199"/>
      <c r="B57" s="202"/>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row>
    <row r="58" spans="1:60">
      <c r="A58" s="199"/>
      <c r="B58" s="202" t="s">
        <v>147</v>
      </c>
      <c r="C58" s="205">
        <v>138508.79931744994</v>
      </c>
      <c r="D58" s="205"/>
      <c r="E58" s="205">
        <v>134464.84167147998</v>
      </c>
      <c r="F58" s="205"/>
      <c r="G58" s="205">
        <v>133680.77901379997</v>
      </c>
      <c r="H58" s="205"/>
      <c r="I58" s="205">
        <v>132726.24851072973</v>
      </c>
      <c r="J58" s="205"/>
      <c r="K58" s="205">
        <v>130814.26414567999</v>
      </c>
      <c r="L58" s="205"/>
      <c r="M58" s="205">
        <v>127895.85782498002</v>
      </c>
      <c r="N58" s="205"/>
      <c r="O58" s="205">
        <v>130850.89922363999</v>
      </c>
      <c r="P58" s="205"/>
      <c r="Q58" s="205">
        <v>130408.67157912999</v>
      </c>
      <c r="R58" s="205"/>
      <c r="S58" s="205">
        <v>128943.31964875996</v>
      </c>
      <c r="T58" s="205"/>
      <c r="U58" s="205">
        <v>124052.51733626999</v>
      </c>
      <c r="V58" s="205"/>
      <c r="W58" s="205">
        <v>121283.85827932002</v>
      </c>
      <c r="X58" s="205"/>
      <c r="Y58" s="205">
        <v>119510.62946618006</v>
      </c>
      <c r="Z58" s="205"/>
      <c r="AA58" s="205">
        <v>118131.69884341676</v>
      </c>
      <c r="AB58" s="205"/>
      <c r="AC58" s="205">
        <v>114037.49212344014</v>
      </c>
      <c r="AD58" s="205"/>
      <c r="AE58" s="205">
        <v>113368.40780000002</v>
      </c>
      <c r="AF58" s="205"/>
      <c r="AG58" s="205">
        <v>113623.98480000001</v>
      </c>
      <c r="AH58" s="205"/>
      <c r="AI58" s="205">
        <v>112381.12907763624</v>
      </c>
      <c r="AJ58" s="205"/>
      <c r="AK58" s="205">
        <v>108811</v>
      </c>
      <c r="AL58" s="205"/>
      <c r="AM58" s="205">
        <v>107035</v>
      </c>
      <c r="AN58" s="205"/>
      <c r="AO58" s="205">
        <v>104037</v>
      </c>
      <c r="AP58" s="205"/>
      <c r="AQ58" s="205">
        <v>101668</v>
      </c>
      <c r="AR58" s="205"/>
      <c r="AS58" s="205">
        <v>98744</v>
      </c>
      <c r="AT58" s="205"/>
      <c r="AU58" s="205">
        <v>98940</v>
      </c>
      <c r="AV58" s="210"/>
      <c r="AW58" s="205">
        <v>96040</v>
      </c>
      <c r="AX58" s="210"/>
      <c r="AY58" s="205">
        <v>92818</v>
      </c>
      <c r="AZ58" s="210"/>
      <c r="BA58" s="205">
        <v>90460</v>
      </c>
      <c r="BB58" s="205"/>
      <c r="BC58" s="205">
        <v>88945</v>
      </c>
      <c r="BD58" s="205"/>
      <c r="BE58" s="205">
        <v>87528</v>
      </c>
      <c r="BF58" s="210"/>
      <c r="BG58" s="205">
        <v>84901</v>
      </c>
      <c r="BH58" s="210"/>
    </row>
    <row r="59" spans="1:60">
      <c r="A59" s="199"/>
      <c r="B59" s="219" t="s">
        <v>294</v>
      </c>
      <c r="C59" s="209">
        <v>134464.84167147998</v>
      </c>
      <c r="D59" s="209"/>
      <c r="E59" s="209">
        <v>133680.7790138</v>
      </c>
      <c r="F59" s="209"/>
      <c r="G59" s="209">
        <v>132726.24851072973</v>
      </c>
      <c r="H59" s="209"/>
      <c r="I59" s="209">
        <v>130814.26414567999</v>
      </c>
      <c r="J59" s="209"/>
      <c r="K59" s="209">
        <v>127895.85782498002</v>
      </c>
      <c r="L59" s="209"/>
      <c r="M59" s="209">
        <v>130850.89922363999</v>
      </c>
      <c r="N59" s="209"/>
      <c r="O59" s="209">
        <v>130408.67157912999</v>
      </c>
      <c r="P59" s="209"/>
      <c r="Q59" s="209">
        <v>128943.31964875996</v>
      </c>
      <c r="R59" s="209"/>
      <c r="S59" s="209">
        <v>124052.51733626999</v>
      </c>
      <c r="T59" s="209"/>
      <c r="U59" s="209">
        <v>121283.85827932002</v>
      </c>
      <c r="V59" s="209"/>
      <c r="W59" s="209">
        <v>119510.62946618006</v>
      </c>
      <c r="X59" s="209"/>
      <c r="Y59" s="209">
        <v>118131.69884341676</v>
      </c>
      <c r="Z59" s="209"/>
      <c r="AA59" s="209">
        <v>114037.49212344014</v>
      </c>
      <c r="AB59" s="209"/>
      <c r="AC59" s="209">
        <v>113368.40780000002</v>
      </c>
      <c r="AD59" s="209"/>
      <c r="AE59" s="209">
        <v>113623.98480000001</v>
      </c>
      <c r="AF59" s="209"/>
      <c r="AG59" s="209">
        <v>112381.12910000001</v>
      </c>
      <c r="AH59" s="209"/>
      <c r="AI59" s="209">
        <v>108810.93195658</v>
      </c>
      <c r="AJ59" s="209"/>
      <c r="AK59" s="209">
        <v>107035</v>
      </c>
      <c r="AL59" s="209"/>
      <c r="AM59" s="209">
        <v>104037</v>
      </c>
      <c r="AN59" s="209"/>
      <c r="AO59" s="209">
        <v>101668</v>
      </c>
      <c r="AP59" s="209"/>
      <c r="AQ59" s="209">
        <v>98744</v>
      </c>
      <c r="AR59" s="209"/>
      <c r="AS59" s="209">
        <v>98940</v>
      </c>
      <c r="AT59" s="209"/>
      <c r="AU59" s="209">
        <v>98259</v>
      </c>
      <c r="AV59" s="220"/>
      <c r="AW59" s="209">
        <v>92818</v>
      </c>
      <c r="AX59" s="220"/>
      <c r="AY59" s="209">
        <v>90460</v>
      </c>
      <c r="AZ59" s="220"/>
      <c r="BA59" s="209">
        <v>88945</v>
      </c>
      <c r="BB59" s="220"/>
      <c r="BC59" s="209">
        <v>87528</v>
      </c>
      <c r="BD59" s="220"/>
      <c r="BE59" s="209">
        <v>84901</v>
      </c>
      <c r="BF59" s="220"/>
      <c r="BG59" s="209">
        <v>82945</v>
      </c>
      <c r="BH59" s="220"/>
    </row>
    <row r="60" spans="1:60">
      <c r="A60" s="199"/>
      <c r="B60" s="216" t="s">
        <v>149</v>
      </c>
      <c r="C60" s="205">
        <v>4043.9576459699601</v>
      </c>
      <c r="D60" s="205"/>
      <c r="E60" s="205">
        <v>784.06265767998411</v>
      </c>
      <c r="F60" s="205"/>
      <c r="G60" s="205">
        <v>954.53050307024387</v>
      </c>
      <c r="H60" s="205"/>
      <c r="I60" s="205">
        <v>1911.9843650497351</v>
      </c>
      <c r="J60" s="205"/>
      <c r="K60" s="205">
        <v>2918.4063206999708</v>
      </c>
      <c r="L60" s="205"/>
      <c r="M60" s="205">
        <v>-2955.0413986599742</v>
      </c>
      <c r="N60" s="205"/>
      <c r="O60" s="205">
        <v>442.22764450999966</v>
      </c>
      <c r="P60" s="205"/>
      <c r="Q60" s="205">
        <v>1465.3519303700305</v>
      </c>
      <c r="R60" s="205"/>
      <c r="S60" s="205">
        <v>4890.8023124899773</v>
      </c>
      <c r="T60" s="205"/>
      <c r="U60" s="205">
        <v>2768.6590569499676</v>
      </c>
      <c r="V60" s="205"/>
      <c r="W60" s="205">
        <v>1773.2288131399546</v>
      </c>
      <c r="X60" s="205"/>
      <c r="Y60" s="205">
        <v>1378.930622763306</v>
      </c>
      <c r="Z60" s="205"/>
      <c r="AA60" s="205">
        <v>4094.206719976617</v>
      </c>
      <c r="AB60" s="205"/>
      <c r="AC60" s="205">
        <v>669.08432344012544</v>
      </c>
      <c r="AD60" s="205"/>
      <c r="AE60" s="205">
        <v>-255.57699999999022</v>
      </c>
      <c r="AF60" s="205"/>
      <c r="AG60" s="205">
        <v>1242.8557000000001</v>
      </c>
      <c r="AH60" s="205"/>
      <c r="AI60" s="205">
        <v>3570.1971210562479</v>
      </c>
      <c r="AJ60" s="205"/>
      <c r="AK60" s="205">
        <v>1775</v>
      </c>
      <c r="AL60" s="205"/>
      <c r="AM60" s="205">
        <v>2998</v>
      </c>
      <c r="AN60" s="205"/>
      <c r="AO60" s="205">
        <v>2369</v>
      </c>
      <c r="AP60" s="205"/>
      <c r="AQ60" s="205">
        <v>2924</v>
      </c>
      <c r="AR60" s="205"/>
      <c r="AS60" s="205">
        <v>-196</v>
      </c>
      <c r="AT60" s="205"/>
      <c r="AU60" s="205">
        <v>681</v>
      </c>
      <c r="AV60" s="210"/>
      <c r="AW60" s="205">
        <v>3222</v>
      </c>
      <c r="AX60" s="210"/>
      <c r="AY60" s="205">
        <v>2358</v>
      </c>
      <c r="AZ60" s="210"/>
      <c r="BA60" s="205">
        <v>1515</v>
      </c>
      <c r="BB60" s="210"/>
      <c r="BC60" s="205">
        <v>1417</v>
      </c>
      <c r="BD60" s="210"/>
      <c r="BE60" s="205">
        <v>2627</v>
      </c>
      <c r="BF60" s="210"/>
      <c r="BG60" s="205">
        <v>1956</v>
      </c>
      <c r="BH60" s="210"/>
    </row>
    <row r="61" spans="1:60">
      <c r="A61" s="199"/>
      <c r="B61" s="221" t="s">
        <v>296</v>
      </c>
      <c r="C61" s="205">
        <v>134464.84167147998</v>
      </c>
      <c r="D61" s="205"/>
      <c r="E61" s="205">
        <v>133680.7790138</v>
      </c>
      <c r="F61" s="205"/>
      <c r="G61" s="205">
        <v>132726.24851072973</v>
      </c>
      <c r="H61" s="205"/>
      <c r="I61" s="205">
        <v>130814.26414567999</v>
      </c>
      <c r="J61" s="205"/>
      <c r="K61" s="205">
        <v>127895.85782498002</v>
      </c>
      <c r="L61" s="205"/>
      <c r="M61" s="205">
        <v>130850.89922363999</v>
      </c>
      <c r="N61" s="205"/>
      <c r="O61" s="205">
        <v>130408.67157912999</v>
      </c>
      <c r="P61" s="205"/>
      <c r="Q61" s="205">
        <v>128943.31964875996</v>
      </c>
      <c r="R61" s="205"/>
      <c r="S61" s="205">
        <v>124052.51733626999</v>
      </c>
      <c r="T61" s="205"/>
      <c r="U61" s="205">
        <v>121283.85827932002</v>
      </c>
      <c r="V61" s="205"/>
      <c r="W61" s="205">
        <v>119510.62946618006</v>
      </c>
      <c r="X61" s="205"/>
      <c r="Y61" s="205">
        <v>118131.69884341676</v>
      </c>
      <c r="Z61" s="205"/>
      <c r="AA61" s="205">
        <v>114037.49212344014</v>
      </c>
      <c r="AB61" s="205"/>
      <c r="AC61" s="205">
        <v>113368.40780000002</v>
      </c>
      <c r="AD61" s="205"/>
      <c r="AE61" s="205">
        <v>113623.98480000001</v>
      </c>
      <c r="AF61" s="205"/>
      <c r="AG61" s="205">
        <v>112381.12910000001</v>
      </c>
      <c r="AH61" s="205"/>
      <c r="AI61" s="205">
        <v>108810.93195658</v>
      </c>
      <c r="AJ61" s="205"/>
      <c r="AK61" s="205">
        <v>107035</v>
      </c>
      <c r="AL61" s="205"/>
      <c r="AM61" s="205">
        <v>104037</v>
      </c>
      <c r="AN61" s="205"/>
      <c r="AO61" s="205">
        <v>101668</v>
      </c>
      <c r="AP61" s="205"/>
      <c r="AQ61" s="205">
        <v>98744</v>
      </c>
      <c r="AR61" s="205"/>
      <c r="AS61" s="205">
        <v>98940</v>
      </c>
      <c r="AT61" s="205"/>
      <c r="AU61" s="205">
        <v>98259</v>
      </c>
      <c r="AV61" s="210"/>
      <c r="AW61" s="205">
        <v>92818</v>
      </c>
      <c r="AX61" s="210"/>
      <c r="AY61" s="205">
        <v>90460</v>
      </c>
      <c r="AZ61" s="210"/>
      <c r="BA61" s="205">
        <v>88945</v>
      </c>
      <c r="BB61" s="210"/>
      <c r="BC61" s="205">
        <v>87528</v>
      </c>
      <c r="BD61" s="210"/>
      <c r="BE61" s="205">
        <v>84901</v>
      </c>
      <c r="BF61" s="210"/>
      <c r="BG61" s="205">
        <v>82945</v>
      </c>
      <c r="BH61" s="210"/>
    </row>
    <row r="62" spans="1:60" ht="13.5" thickBot="1">
      <c r="A62" s="251" t="s">
        <v>338</v>
      </c>
      <c r="B62" s="212" t="s">
        <v>297</v>
      </c>
      <c r="C62" s="213">
        <v>3.0074461068790179E-2</v>
      </c>
      <c r="D62" s="213"/>
      <c r="E62" s="213">
        <v>5.8651861805730839E-3</v>
      </c>
      <c r="F62" s="213"/>
      <c r="G62" s="213">
        <v>7.1917236701908183E-3</v>
      </c>
      <c r="H62" s="213"/>
      <c r="I62" s="213">
        <v>1.4616023547099366E-2</v>
      </c>
      <c r="J62" s="213"/>
      <c r="K62" s="213">
        <v>2.2818614850636403E-2</v>
      </c>
      <c r="L62" s="213"/>
      <c r="M62" s="213">
        <v>-2.2583271618251941E-2</v>
      </c>
      <c r="N62" s="213"/>
      <c r="O62" s="213">
        <v>3.3910907852601094E-3</v>
      </c>
      <c r="P62" s="213"/>
      <c r="Q62" s="213">
        <v>1.1364310569648985E-2</v>
      </c>
      <c r="R62" s="213"/>
      <c r="S62" s="213">
        <v>3.9425256476113633E-2</v>
      </c>
      <c r="T62" s="213"/>
      <c r="U62" s="213">
        <v>2.2827926949468169E-2</v>
      </c>
      <c r="V62" s="213"/>
      <c r="W62" s="213">
        <v>1.4837415057225139E-2</v>
      </c>
      <c r="X62" s="213"/>
      <c r="Y62" s="213">
        <v>1.1672824790161317E-2</v>
      </c>
      <c r="Z62" s="213"/>
      <c r="AA62" s="213">
        <v>3.5902286552784185E-2</v>
      </c>
      <c r="AB62" s="213"/>
      <c r="AC62" s="213">
        <v>5.9018586961236772E-3</v>
      </c>
      <c r="AD62" s="213"/>
      <c r="AE62" s="213">
        <v>-2.2493226271711447E-3</v>
      </c>
      <c r="AF62" s="213"/>
      <c r="AG62" s="213">
        <v>1.11E-2</v>
      </c>
      <c r="AH62" s="213"/>
      <c r="AI62" s="213">
        <v>3.2811015004272755E-2</v>
      </c>
      <c r="AJ62" s="213"/>
      <c r="AK62" s="213">
        <v>1.7000000000000001E-2</v>
      </c>
      <c r="AL62" s="213"/>
      <c r="AM62" s="213">
        <v>2.9000000000000001E-2</v>
      </c>
      <c r="AN62" s="213"/>
      <c r="AO62" s="213">
        <v>2.3E-2</v>
      </c>
      <c r="AP62" s="213"/>
      <c r="AQ62" s="213">
        <v>0.03</v>
      </c>
      <c r="AR62" s="213"/>
      <c r="AS62" s="213">
        <v>-2E-3</v>
      </c>
      <c r="AT62" s="213"/>
      <c r="AU62" s="213">
        <v>7.0000000000000001E-3</v>
      </c>
      <c r="AV62" s="215"/>
      <c r="AW62" s="213">
        <v>3.5000000000000003E-2</v>
      </c>
      <c r="AX62" s="215"/>
      <c r="AY62" s="213">
        <v>2.5999999999999999E-2</v>
      </c>
      <c r="AZ62" s="215"/>
      <c r="BA62" s="213">
        <v>1.7000000000000001E-2</v>
      </c>
      <c r="BB62" s="215"/>
      <c r="BC62" s="213">
        <v>1.6E-2</v>
      </c>
      <c r="BD62" s="215"/>
      <c r="BE62" s="213">
        <v>3.1E-2</v>
      </c>
      <c r="BF62" s="215"/>
      <c r="BG62" s="213">
        <v>2.4E-2</v>
      </c>
      <c r="BH62" s="215"/>
    </row>
    <row r="63" spans="1:60">
      <c r="A63" s="199"/>
      <c r="B63" s="202"/>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row>
    <row r="64" spans="1:60">
      <c r="A64" s="199"/>
      <c r="B64" s="202"/>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row>
    <row r="65" spans="1:60">
      <c r="A65" s="199"/>
      <c r="B65" s="203" t="s">
        <v>151</v>
      </c>
      <c r="C65" s="205">
        <v>203649.48388524994</v>
      </c>
      <c r="D65" s="205"/>
      <c r="E65" s="205">
        <v>199408.18229103996</v>
      </c>
      <c r="F65" s="205"/>
      <c r="G65" s="205">
        <v>198644.86696453998</v>
      </c>
      <c r="H65" s="205"/>
      <c r="I65" s="205">
        <v>196858.04159684974</v>
      </c>
      <c r="J65" s="205"/>
      <c r="K65" s="205">
        <v>194109.59400007996</v>
      </c>
      <c r="L65" s="205"/>
      <c r="M65" s="205">
        <v>190287.29349999997</v>
      </c>
      <c r="N65" s="205"/>
      <c r="O65" s="205">
        <v>188728.94554399999</v>
      </c>
      <c r="P65" s="205"/>
      <c r="Q65" s="205">
        <v>186699.84668592998</v>
      </c>
      <c r="R65" s="205"/>
      <c r="S65" s="205">
        <v>183345.72237912996</v>
      </c>
      <c r="T65" s="205"/>
      <c r="U65" s="205">
        <v>177830.73257312999</v>
      </c>
      <c r="V65" s="205"/>
      <c r="W65" s="205">
        <v>173699.77755162001</v>
      </c>
      <c r="X65" s="205"/>
      <c r="Y65" s="205">
        <v>170369.04129155006</v>
      </c>
      <c r="Z65" s="205"/>
      <c r="AA65" s="205">
        <v>167290.09909082673</v>
      </c>
      <c r="AB65" s="205"/>
      <c r="AC65" s="205">
        <v>162567.03839951014</v>
      </c>
      <c r="AD65" s="205"/>
      <c r="AE65" s="205">
        <v>161258.65030000001</v>
      </c>
      <c r="AF65" s="205"/>
      <c r="AG65" s="205">
        <v>160992.7836</v>
      </c>
      <c r="AH65" s="205"/>
      <c r="AI65" s="205">
        <v>157956.06740085623</v>
      </c>
      <c r="AJ65" s="205"/>
      <c r="AK65" s="205">
        <v>153846</v>
      </c>
      <c r="AL65" s="205"/>
      <c r="AM65" s="205">
        <v>150688</v>
      </c>
      <c r="AN65" s="205"/>
      <c r="AO65" s="205">
        <v>147310</v>
      </c>
      <c r="AP65" s="205"/>
      <c r="AQ65" s="205">
        <v>144337</v>
      </c>
      <c r="AR65" s="205"/>
      <c r="AS65" s="205">
        <v>141079</v>
      </c>
      <c r="AT65" s="205"/>
      <c r="AU65" s="205">
        <v>140165</v>
      </c>
      <c r="AV65" s="210"/>
      <c r="AW65" s="205">
        <v>135492</v>
      </c>
      <c r="AX65" s="210"/>
      <c r="AY65" s="205">
        <v>132433</v>
      </c>
      <c r="AZ65" s="210"/>
      <c r="BA65" s="205">
        <v>129535</v>
      </c>
      <c r="BB65" s="210"/>
      <c r="BC65" s="205">
        <v>126919</v>
      </c>
      <c r="BD65" s="210"/>
      <c r="BE65" s="205">
        <v>124393</v>
      </c>
      <c r="BF65" s="210"/>
      <c r="BG65" s="205">
        <v>121701</v>
      </c>
      <c r="BH65" s="210"/>
    </row>
    <row r="66" spans="1:60">
      <c r="A66" s="199"/>
      <c r="B66" s="219" t="s">
        <v>300</v>
      </c>
      <c r="C66" s="209">
        <v>199408.18229103996</v>
      </c>
      <c r="D66" s="209"/>
      <c r="E66" s="209">
        <v>198644.86696453998</v>
      </c>
      <c r="F66" s="209"/>
      <c r="G66" s="209">
        <v>196858.04159684974</v>
      </c>
      <c r="H66" s="209"/>
      <c r="I66" s="209">
        <v>194109.59400007996</v>
      </c>
      <c r="J66" s="209"/>
      <c r="K66" s="209">
        <v>190287.29349999997</v>
      </c>
      <c r="L66" s="209"/>
      <c r="M66" s="209">
        <v>188728.94554399999</v>
      </c>
      <c r="N66" s="209"/>
      <c r="O66" s="209">
        <v>186699.84668592998</v>
      </c>
      <c r="P66" s="209"/>
      <c r="Q66" s="209">
        <v>183345.72237912996</v>
      </c>
      <c r="R66" s="209"/>
      <c r="S66" s="209">
        <v>177830.73257312999</v>
      </c>
      <c r="T66" s="209"/>
      <c r="U66" s="209">
        <v>173699.77755162001</v>
      </c>
      <c r="V66" s="209"/>
      <c r="W66" s="209">
        <v>170369.04129155006</v>
      </c>
      <c r="X66" s="209"/>
      <c r="Y66" s="209">
        <v>167290.09909082673</v>
      </c>
      <c r="Z66" s="209"/>
      <c r="AA66" s="209">
        <v>162567.03839951014</v>
      </c>
      <c r="AB66" s="209"/>
      <c r="AC66" s="209">
        <v>161258.65030000001</v>
      </c>
      <c r="AD66" s="209"/>
      <c r="AE66" s="209">
        <v>160992.78360000002</v>
      </c>
      <c r="AF66" s="209"/>
      <c r="AG66" s="209">
        <v>157956.0674</v>
      </c>
      <c r="AH66" s="209"/>
      <c r="AI66" s="209">
        <v>153845.74316593996</v>
      </c>
      <c r="AJ66" s="209"/>
      <c r="AK66" s="209">
        <v>150688</v>
      </c>
      <c r="AL66" s="209"/>
      <c r="AM66" s="209">
        <v>147310</v>
      </c>
      <c r="AN66" s="209"/>
      <c r="AO66" s="209">
        <v>144337</v>
      </c>
      <c r="AP66" s="209"/>
      <c r="AQ66" s="209">
        <v>141079</v>
      </c>
      <c r="AR66" s="209"/>
      <c r="AS66" s="209">
        <v>140165</v>
      </c>
      <c r="AT66" s="209"/>
      <c r="AU66" s="209">
        <v>138153</v>
      </c>
      <c r="AV66" s="220"/>
      <c r="AW66" s="209">
        <v>132433</v>
      </c>
      <c r="AX66" s="220"/>
      <c r="AY66" s="209">
        <v>129535</v>
      </c>
      <c r="AZ66" s="220"/>
      <c r="BA66" s="209">
        <v>126919</v>
      </c>
      <c r="BB66" s="220"/>
      <c r="BC66" s="209">
        <v>124393</v>
      </c>
      <c r="BD66" s="220"/>
      <c r="BE66" s="209">
        <v>121701</v>
      </c>
      <c r="BF66" s="220"/>
      <c r="BG66" s="209">
        <v>119450</v>
      </c>
      <c r="BH66" s="220"/>
    </row>
    <row r="67" spans="1:60">
      <c r="A67" s="199"/>
      <c r="B67" s="216" t="s">
        <v>153</v>
      </c>
      <c r="C67" s="205">
        <v>4241.3015942099737</v>
      </c>
      <c r="D67" s="205"/>
      <c r="E67" s="205">
        <v>763.31532649998553</v>
      </c>
      <c r="F67" s="205"/>
      <c r="G67" s="205">
        <v>1786.8253676902386</v>
      </c>
      <c r="H67" s="205"/>
      <c r="I67" s="205">
        <v>2748.4475967697799</v>
      </c>
      <c r="J67" s="205"/>
      <c r="K67" s="205">
        <v>3822.3005000799894</v>
      </c>
      <c r="L67" s="205"/>
      <c r="M67" s="205">
        <v>1558.3479559999832</v>
      </c>
      <c r="N67" s="205"/>
      <c r="O67" s="205">
        <v>2029.0988580700068</v>
      </c>
      <c r="P67" s="205"/>
      <c r="Q67" s="205">
        <v>3354.1243068000185</v>
      </c>
      <c r="R67" s="205"/>
      <c r="S67" s="205">
        <v>5514.9898059999687</v>
      </c>
      <c r="T67" s="205"/>
      <c r="U67" s="205">
        <v>4130.955021509988</v>
      </c>
      <c r="V67" s="205"/>
      <c r="W67" s="205">
        <v>3330.7362600699416</v>
      </c>
      <c r="X67" s="205"/>
      <c r="Y67" s="205">
        <v>3078.942200723337</v>
      </c>
      <c r="Z67" s="205"/>
      <c r="AA67" s="205">
        <v>4723.060691316583</v>
      </c>
      <c r="AB67" s="205"/>
      <c r="AC67" s="205">
        <v>1308.3880995101354</v>
      </c>
      <c r="AD67" s="205"/>
      <c r="AE67" s="205">
        <v>265.86669999998412</v>
      </c>
      <c r="AF67" s="205"/>
      <c r="AG67" s="205">
        <v>3036.7161999999998</v>
      </c>
      <c r="AH67" s="205"/>
      <c r="AI67" s="205">
        <v>4110.3242349162756</v>
      </c>
      <c r="AJ67" s="205"/>
      <c r="AK67" s="205">
        <v>3158</v>
      </c>
      <c r="AL67" s="205"/>
      <c r="AM67" s="205">
        <v>3378</v>
      </c>
      <c r="AN67" s="205"/>
      <c r="AO67" s="205">
        <v>2973</v>
      </c>
      <c r="AP67" s="205"/>
      <c r="AQ67" s="205">
        <v>3258</v>
      </c>
      <c r="AR67" s="205"/>
      <c r="AS67" s="205">
        <v>913</v>
      </c>
      <c r="AT67" s="205"/>
      <c r="AU67" s="205">
        <v>2013</v>
      </c>
      <c r="AV67" s="210"/>
      <c r="AW67" s="205">
        <v>3059</v>
      </c>
      <c r="AX67" s="210"/>
      <c r="AY67" s="205">
        <v>2898</v>
      </c>
      <c r="AZ67" s="210"/>
      <c r="BA67" s="205">
        <v>2616</v>
      </c>
      <c r="BB67" s="210"/>
      <c r="BC67" s="205">
        <v>2526</v>
      </c>
      <c r="BD67" s="210"/>
      <c r="BE67" s="205">
        <v>2692</v>
      </c>
      <c r="BF67" s="210"/>
      <c r="BG67" s="205">
        <v>2251</v>
      </c>
      <c r="BH67" s="210"/>
    </row>
    <row r="68" spans="1:60">
      <c r="A68" s="199"/>
      <c r="B68" s="221" t="s">
        <v>299</v>
      </c>
      <c r="C68" s="205">
        <v>199408.18229103996</v>
      </c>
      <c r="D68" s="205"/>
      <c r="E68" s="205">
        <v>198644.86696453998</v>
      </c>
      <c r="F68" s="205"/>
      <c r="G68" s="205">
        <v>196858.04159684974</v>
      </c>
      <c r="H68" s="205"/>
      <c r="I68" s="205">
        <v>194109.59400007996</v>
      </c>
      <c r="J68" s="205"/>
      <c r="K68" s="205">
        <v>190287.29349999997</v>
      </c>
      <c r="L68" s="205"/>
      <c r="M68" s="205">
        <v>188728.94554399999</v>
      </c>
      <c r="N68" s="205"/>
      <c r="O68" s="205">
        <v>186699.84668592998</v>
      </c>
      <c r="P68" s="205"/>
      <c r="Q68" s="205">
        <v>183345.72237912996</v>
      </c>
      <c r="R68" s="205"/>
      <c r="S68" s="205">
        <v>177830.73257312999</v>
      </c>
      <c r="T68" s="205"/>
      <c r="U68" s="205">
        <v>173699.77755162001</v>
      </c>
      <c r="V68" s="205"/>
      <c r="W68" s="205">
        <v>170369.04129155006</v>
      </c>
      <c r="X68" s="205"/>
      <c r="Y68" s="205">
        <v>167290.09909082673</v>
      </c>
      <c r="Z68" s="205"/>
      <c r="AA68" s="205">
        <v>162567.03839951014</v>
      </c>
      <c r="AB68" s="205"/>
      <c r="AC68" s="205">
        <v>161258.65030000001</v>
      </c>
      <c r="AD68" s="205"/>
      <c r="AE68" s="205">
        <v>160992.78360000002</v>
      </c>
      <c r="AF68" s="205"/>
      <c r="AG68" s="205">
        <v>157956.0674</v>
      </c>
      <c r="AH68" s="205"/>
      <c r="AI68" s="205">
        <v>153845.74316593996</v>
      </c>
      <c r="AJ68" s="205"/>
      <c r="AK68" s="205">
        <v>150688</v>
      </c>
      <c r="AL68" s="205"/>
      <c r="AM68" s="205">
        <v>147310</v>
      </c>
      <c r="AN68" s="205"/>
      <c r="AO68" s="205">
        <v>144337</v>
      </c>
      <c r="AP68" s="205"/>
      <c r="AQ68" s="205">
        <v>141079</v>
      </c>
      <c r="AR68" s="205"/>
      <c r="AS68" s="205">
        <v>140165</v>
      </c>
      <c r="AT68" s="205"/>
      <c r="AU68" s="205">
        <v>138153</v>
      </c>
      <c r="AV68" s="210"/>
      <c r="AW68" s="205">
        <v>132433</v>
      </c>
      <c r="AX68" s="210"/>
      <c r="AY68" s="205">
        <v>129535</v>
      </c>
      <c r="AZ68" s="210"/>
      <c r="BA68" s="205">
        <v>126919</v>
      </c>
      <c r="BB68" s="210"/>
      <c r="BC68" s="205">
        <v>124393</v>
      </c>
      <c r="BD68" s="210"/>
      <c r="BE68" s="205">
        <v>121701</v>
      </c>
      <c r="BF68" s="210"/>
      <c r="BG68" s="205">
        <v>119450</v>
      </c>
      <c r="BH68" s="210"/>
    </row>
    <row r="69" spans="1:60" ht="13.5" thickBot="1">
      <c r="A69" s="251" t="s">
        <v>339</v>
      </c>
      <c r="B69" s="222" t="s">
        <v>298</v>
      </c>
      <c r="C69" s="213">
        <v>2.1269446145493243E-2</v>
      </c>
      <c r="D69" s="213"/>
      <c r="E69" s="213">
        <v>3.8426128908543339E-3</v>
      </c>
      <c r="F69" s="213"/>
      <c r="G69" s="213">
        <v>9.0767202253770295E-3</v>
      </c>
      <c r="H69" s="213"/>
      <c r="I69" s="213">
        <v>1.4159256841105174E-2</v>
      </c>
      <c r="J69" s="213"/>
      <c r="K69" s="213">
        <v>2.0086998084714418E-2</v>
      </c>
      <c r="L69" s="213"/>
      <c r="M69" s="213">
        <v>8.2570691607910893E-3</v>
      </c>
      <c r="N69" s="213"/>
      <c r="O69" s="213">
        <v>1.0868240623054155E-2</v>
      </c>
      <c r="P69" s="213"/>
      <c r="Q69" s="213">
        <v>1.829398724593214E-2</v>
      </c>
      <c r="R69" s="213"/>
      <c r="S69" s="213">
        <v>3.1012579919120667E-2</v>
      </c>
      <c r="T69" s="213"/>
      <c r="U69" s="213">
        <v>2.3782154932710568E-2</v>
      </c>
      <c r="V69" s="213"/>
      <c r="W69" s="213">
        <v>1.9550126213189762E-2</v>
      </c>
      <c r="X69" s="213"/>
      <c r="Y69" s="213">
        <v>1.8404808278890961E-2</v>
      </c>
      <c r="Z69" s="213"/>
      <c r="AA69" s="213">
        <v>2.9053003227564579E-2</v>
      </c>
      <c r="AB69" s="213"/>
      <c r="AC69" s="213">
        <v>8.1135994693993501E-3</v>
      </c>
      <c r="AD69" s="213"/>
      <c r="AE69" s="213">
        <v>1.6514199832742321E-3</v>
      </c>
      <c r="AF69" s="213"/>
      <c r="AG69" s="213">
        <v>1.9199999999999998E-2</v>
      </c>
      <c r="AH69" s="213"/>
      <c r="AI69" s="213">
        <v>2.671717884636449E-2</v>
      </c>
      <c r="AJ69" s="213"/>
      <c r="AK69" s="213">
        <v>2.1000000000000001E-2</v>
      </c>
      <c r="AL69" s="213"/>
      <c r="AM69" s="213">
        <v>2.3E-2</v>
      </c>
      <c r="AN69" s="213"/>
      <c r="AO69" s="213">
        <v>2.1000000000000001E-2</v>
      </c>
      <c r="AP69" s="213"/>
      <c r="AQ69" s="213">
        <v>2.3E-2</v>
      </c>
      <c r="AR69" s="213"/>
      <c r="AS69" s="213">
        <v>7.0000000000000001E-3</v>
      </c>
      <c r="AT69" s="213"/>
      <c r="AU69" s="213">
        <v>1.4999999999999999E-2</v>
      </c>
      <c r="AV69" s="215"/>
      <c r="AW69" s="213">
        <v>2.3E-2</v>
      </c>
      <c r="AX69" s="215"/>
      <c r="AY69" s="213">
        <v>2.1999999999999999E-2</v>
      </c>
      <c r="AZ69" s="215"/>
      <c r="BA69" s="213">
        <v>2.1000000000000001E-2</v>
      </c>
      <c r="BB69" s="215"/>
      <c r="BC69" s="213">
        <v>0.02</v>
      </c>
      <c r="BD69" s="215"/>
      <c r="BE69" s="213">
        <v>2.1999999999999999E-2</v>
      </c>
      <c r="BF69" s="215"/>
      <c r="BG69" s="213">
        <v>1.9E-2</v>
      </c>
      <c r="BH69" s="215"/>
    </row>
    <row r="70" spans="1:60">
      <c r="A70" s="199"/>
      <c r="B70" s="202"/>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row>
    <row r="71" spans="1:60">
      <c r="A71" s="199"/>
      <c r="B71" s="202"/>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row>
    <row r="72" spans="1:60">
      <c r="A72" s="199"/>
      <c r="B72" s="202" t="s">
        <v>131</v>
      </c>
      <c r="C72" s="205">
        <v>115358.89544309997</v>
      </c>
      <c r="D72" s="205"/>
      <c r="E72" s="205">
        <v>108192.96321607003</v>
      </c>
      <c r="F72" s="205"/>
      <c r="G72" s="205">
        <v>106534.51756375995</v>
      </c>
      <c r="H72" s="205"/>
      <c r="I72" s="205">
        <v>103879.94605184002</v>
      </c>
      <c r="J72" s="205"/>
      <c r="K72" s="205">
        <v>105881.11059816999</v>
      </c>
      <c r="L72" s="205"/>
      <c r="M72" s="205">
        <v>100400.10823998001</v>
      </c>
      <c r="N72" s="205"/>
      <c r="O72" s="205">
        <v>98812.723648290004</v>
      </c>
      <c r="P72" s="205"/>
      <c r="Q72" s="205">
        <v>98895.766511569978</v>
      </c>
      <c r="R72" s="205"/>
      <c r="S72" s="205">
        <v>100005.10316021</v>
      </c>
      <c r="T72" s="205"/>
      <c r="U72" s="205">
        <v>93924.343945789995</v>
      </c>
      <c r="V72" s="205"/>
      <c r="W72" s="205">
        <v>92177.839224470023</v>
      </c>
      <c r="X72" s="205"/>
      <c r="Y72" s="205">
        <v>91265.364921159984</v>
      </c>
      <c r="Z72" s="205"/>
      <c r="AA72" s="205">
        <v>92550.731135340044</v>
      </c>
      <c r="AB72" s="205"/>
      <c r="AC72" s="205">
        <v>87476.178799999994</v>
      </c>
      <c r="AD72" s="205"/>
      <c r="AE72" s="205">
        <v>85613.011799999993</v>
      </c>
      <c r="AF72" s="205"/>
      <c r="AG72" s="205">
        <v>85495.609500000006</v>
      </c>
      <c r="AH72" s="205"/>
      <c r="AI72" s="205">
        <v>85481.013749749996</v>
      </c>
      <c r="AJ72" s="205"/>
      <c r="AK72" s="205">
        <v>79901</v>
      </c>
      <c r="AL72" s="205"/>
      <c r="AM72" s="205">
        <v>78493.732629149992</v>
      </c>
      <c r="AN72" s="205"/>
      <c r="AO72" s="205">
        <v>76866.417997609999</v>
      </c>
      <c r="AP72" s="205"/>
      <c r="AQ72" s="205">
        <v>77352.269637999998</v>
      </c>
      <c r="AR72" s="205"/>
      <c r="AS72" s="205">
        <v>72377.261180020068</v>
      </c>
      <c r="AT72" s="205"/>
      <c r="AU72" s="205">
        <v>71496.705265899989</v>
      </c>
      <c r="AV72" s="210"/>
      <c r="AW72" s="205">
        <v>70644.62560828017</v>
      </c>
      <c r="AX72" s="210"/>
      <c r="AY72" s="205">
        <v>66109.582498999996</v>
      </c>
      <c r="AZ72" s="210"/>
      <c r="BA72" s="205">
        <v>65985.425443</v>
      </c>
      <c r="BB72" s="210"/>
      <c r="BC72" s="205">
        <v>65267.820076999997</v>
      </c>
      <c r="BD72" s="210"/>
      <c r="BE72" s="205">
        <v>66652.514345999996</v>
      </c>
      <c r="BF72" s="210"/>
      <c r="BG72" s="205">
        <v>62781.777000000002</v>
      </c>
      <c r="BH72" s="210"/>
    </row>
    <row r="73" spans="1:60">
      <c r="A73" s="199"/>
      <c r="B73" s="202" t="s">
        <v>156</v>
      </c>
      <c r="C73" s="205">
        <v>138508.79931744994</v>
      </c>
      <c r="D73" s="205"/>
      <c r="E73" s="205">
        <v>134464.84167147998</v>
      </c>
      <c r="F73" s="205"/>
      <c r="G73" s="205">
        <v>133680.77901379997</v>
      </c>
      <c r="H73" s="205"/>
      <c r="I73" s="205">
        <v>132726.24851072973</v>
      </c>
      <c r="J73" s="205"/>
      <c r="K73" s="205">
        <v>130814.26414567999</v>
      </c>
      <c r="L73" s="205"/>
      <c r="M73" s="205">
        <v>127895.85782498002</v>
      </c>
      <c r="N73" s="205"/>
      <c r="O73" s="205">
        <v>130850.89922363999</v>
      </c>
      <c r="P73" s="205"/>
      <c r="Q73" s="205">
        <v>130408.67157912999</v>
      </c>
      <c r="R73" s="205"/>
      <c r="S73" s="205">
        <v>128943.31964875996</v>
      </c>
      <c r="T73" s="205"/>
      <c r="U73" s="205">
        <v>124052.51733626999</v>
      </c>
      <c r="V73" s="205"/>
      <c r="W73" s="205">
        <v>121283.85827932002</v>
      </c>
      <c r="X73" s="205"/>
      <c r="Y73" s="205">
        <v>119510.62946618006</v>
      </c>
      <c r="Z73" s="205"/>
      <c r="AA73" s="205">
        <v>118131.69884341676</v>
      </c>
      <c r="AB73" s="205"/>
      <c r="AC73" s="205">
        <v>114037.49212344014</v>
      </c>
      <c r="AD73" s="205"/>
      <c r="AE73" s="205">
        <v>113368.40780000002</v>
      </c>
      <c r="AF73" s="205"/>
      <c r="AG73" s="205">
        <v>113623.98480000001</v>
      </c>
      <c r="AH73" s="205"/>
      <c r="AI73" s="205">
        <v>112381.12907763624</v>
      </c>
      <c r="AJ73" s="205"/>
      <c r="AK73" s="205">
        <v>108811</v>
      </c>
      <c r="AL73" s="205"/>
      <c r="AM73" s="205">
        <v>107035.45492119202</v>
      </c>
      <c r="AN73" s="205"/>
      <c r="AO73" s="205">
        <v>104037.30788707999</v>
      </c>
      <c r="AP73" s="205"/>
      <c r="AQ73" s="205">
        <v>101668.24776078029</v>
      </c>
      <c r="AR73" s="205"/>
      <c r="AS73" s="205">
        <v>98744.151407699988</v>
      </c>
      <c r="AT73" s="205"/>
      <c r="AU73" s="205">
        <v>98940.269777329799</v>
      </c>
      <c r="AV73" s="210"/>
      <c r="AW73" s="205">
        <v>96039.543704459997</v>
      </c>
      <c r="AX73" s="210"/>
      <c r="AY73" s="205">
        <v>92817.744119980198</v>
      </c>
      <c r="AZ73" s="210"/>
      <c r="BA73" s="205">
        <v>90460.14825605003</v>
      </c>
      <c r="BB73" s="210"/>
      <c r="BC73" s="205">
        <v>88945.039514610005</v>
      </c>
      <c r="BD73" s="210"/>
      <c r="BE73" s="205">
        <v>87527.837190519887</v>
      </c>
      <c r="BF73" s="210"/>
      <c r="BG73" s="205">
        <v>84901.214854689984</v>
      </c>
      <c r="BH73" s="210"/>
    </row>
    <row r="74" spans="1:60" ht="13.5" thickBot="1">
      <c r="A74" s="251" t="s">
        <v>315</v>
      </c>
      <c r="B74" s="212" t="s">
        <v>128</v>
      </c>
      <c r="C74" s="213">
        <v>0.83286329829996986</v>
      </c>
      <c r="D74" s="213"/>
      <c r="E74" s="213">
        <v>0.80461897601756349</v>
      </c>
      <c r="F74" s="213"/>
      <c r="G74" s="213">
        <v>0.79693220184453228</v>
      </c>
      <c r="H74" s="213"/>
      <c r="I74" s="213">
        <v>0.78266316736468489</v>
      </c>
      <c r="J74" s="213"/>
      <c r="K74" s="213">
        <v>0.80940034551779894</v>
      </c>
      <c r="L74" s="213"/>
      <c r="M74" s="213">
        <v>0.78501454188902065</v>
      </c>
      <c r="N74" s="213"/>
      <c r="O74" s="213">
        <v>0.75515509816563908</v>
      </c>
      <c r="P74" s="213"/>
      <c r="Q74" s="213">
        <v>0.75835268708769521</v>
      </c>
      <c r="R74" s="213"/>
      <c r="S74" s="213">
        <v>0.77557413158450306</v>
      </c>
      <c r="T74" s="213"/>
      <c r="U74" s="213">
        <v>0.75713372015812186</v>
      </c>
      <c r="V74" s="213"/>
      <c r="W74" s="213">
        <v>0.76001737190931007</v>
      </c>
      <c r="X74" s="213"/>
      <c r="Y74" s="213">
        <v>0.7636589760159106</v>
      </c>
      <c r="Z74" s="213"/>
      <c r="AA74" s="213">
        <v>0.78345382349927761</v>
      </c>
      <c r="AB74" s="213"/>
      <c r="AC74" s="213">
        <v>0.76708262494330559</v>
      </c>
      <c r="AD74" s="213"/>
      <c r="AE74" s="213">
        <v>0.75517521557712108</v>
      </c>
      <c r="AF74" s="213"/>
      <c r="AG74" s="213">
        <v>0.75239999999999996</v>
      </c>
      <c r="AH74" s="213"/>
      <c r="AI74" s="213">
        <v>0.76063494335154047</v>
      </c>
      <c r="AJ74" s="213"/>
      <c r="AK74" s="213">
        <v>0.73399999999999999</v>
      </c>
      <c r="AL74" s="213"/>
      <c r="AM74" s="213">
        <v>0.7333432897252905</v>
      </c>
      <c r="AN74" s="213"/>
      <c r="AO74" s="213">
        <v>0.73883513096128228</v>
      </c>
      <c r="AP74" s="213"/>
      <c r="AQ74" s="213">
        <v>0.76083016420235328</v>
      </c>
      <c r="AR74" s="213"/>
      <c r="AS74" s="213">
        <v>0.73297770195203837</v>
      </c>
      <c r="AT74" s="213"/>
      <c r="AU74" s="213">
        <v>0.72262492741132633</v>
      </c>
      <c r="AV74" s="215"/>
      <c r="AW74" s="213">
        <v>0.73557852196458839</v>
      </c>
      <c r="AX74" s="215"/>
      <c r="AY74" s="213">
        <v>0.71225155411603103</v>
      </c>
      <c r="AZ74" s="215"/>
      <c r="BA74" s="213">
        <v>0.72944193343820718</v>
      </c>
      <c r="BB74" s="215"/>
      <c r="BC74" s="213">
        <v>0.73379943876779308</v>
      </c>
      <c r="BD74" s="215"/>
      <c r="BE74" s="213">
        <v>0.76150075776371529</v>
      </c>
      <c r="BF74" s="215"/>
      <c r="BG74" s="213">
        <v>0.73946853537316504</v>
      </c>
      <c r="BH74" s="215"/>
    </row>
    <row r="75" spans="1:60">
      <c r="A75" s="199"/>
      <c r="B75" s="202"/>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row>
    <row r="76" spans="1:60">
      <c r="A76" s="199"/>
      <c r="B76" s="202"/>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row>
    <row r="77" spans="1:60">
      <c r="A77" s="199"/>
      <c r="B77" s="202" t="s">
        <v>131</v>
      </c>
      <c r="C77" s="205">
        <v>115358.89544309997</v>
      </c>
      <c r="D77" s="205"/>
      <c r="E77" s="205">
        <v>108192.96321607003</v>
      </c>
      <c r="F77" s="205"/>
      <c r="G77" s="205">
        <v>106534.51756375995</v>
      </c>
      <c r="H77" s="205"/>
      <c r="I77" s="205">
        <v>103879.94605184002</v>
      </c>
      <c r="J77" s="205"/>
      <c r="K77" s="205">
        <v>105881.11059816999</v>
      </c>
      <c r="L77" s="205"/>
      <c r="M77" s="205">
        <v>100400.10823998001</v>
      </c>
      <c r="N77" s="205"/>
      <c r="O77" s="205">
        <v>98812.723648290004</v>
      </c>
      <c r="P77" s="205"/>
      <c r="Q77" s="205">
        <v>98895.766511569978</v>
      </c>
      <c r="R77" s="205"/>
      <c r="S77" s="205">
        <v>100005.10316021</v>
      </c>
      <c r="T77" s="205"/>
      <c r="U77" s="205">
        <v>93924.343945789995</v>
      </c>
      <c r="V77" s="205"/>
      <c r="W77" s="205">
        <v>92177.839224470023</v>
      </c>
      <c r="X77" s="205"/>
      <c r="Y77" s="205">
        <v>91265.364921159984</v>
      </c>
      <c r="Z77" s="205"/>
      <c r="AA77" s="205">
        <v>92550.731135340044</v>
      </c>
      <c r="AB77" s="205"/>
      <c r="AC77" s="205">
        <v>87476.178799999994</v>
      </c>
      <c r="AD77" s="205"/>
      <c r="AE77" s="205">
        <v>85613.011799999993</v>
      </c>
      <c r="AF77" s="205"/>
      <c r="AG77" s="205">
        <v>85495.609500000006</v>
      </c>
      <c r="AH77" s="205"/>
      <c r="AI77" s="205">
        <v>85481.013749749996</v>
      </c>
      <c r="AJ77" s="205"/>
      <c r="AK77" s="205">
        <v>79901</v>
      </c>
      <c r="AL77" s="205"/>
      <c r="AM77" s="205">
        <v>78493.732629149992</v>
      </c>
      <c r="AN77" s="205"/>
      <c r="AO77" s="205">
        <v>76866.417997609999</v>
      </c>
      <c r="AP77" s="205"/>
      <c r="AQ77" s="205">
        <v>77352.269637999998</v>
      </c>
      <c r="AR77" s="205"/>
      <c r="AS77" s="205">
        <v>72377.261180020068</v>
      </c>
      <c r="AT77" s="205"/>
      <c r="AU77" s="205">
        <v>71496.705265899989</v>
      </c>
      <c r="AV77" s="210"/>
      <c r="AW77" s="205">
        <v>70644.62560828017</v>
      </c>
      <c r="AX77" s="210"/>
      <c r="AY77" s="205">
        <v>66109.582498999996</v>
      </c>
      <c r="AZ77" s="210"/>
      <c r="BA77" s="205">
        <v>65985.425443</v>
      </c>
      <c r="BB77" s="210"/>
      <c r="BC77" s="205">
        <v>65267.820076999997</v>
      </c>
      <c r="BD77" s="210"/>
      <c r="BE77" s="205">
        <v>66652.514345999996</v>
      </c>
      <c r="BF77" s="210"/>
      <c r="BG77" s="205">
        <v>62781.777000000002</v>
      </c>
      <c r="BH77" s="210"/>
    </row>
    <row r="78" spans="1:60">
      <c r="A78" s="199"/>
      <c r="B78" s="221" t="s">
        <v>157</v>
      </c>
      <c r="C78" s="205">
        <v>203649.48388524994</v>
      </c>
      <c r="D78" s="205"/>
      <c r="E78" s="205">
        <v>199408.18229103996</v>
      </c>
      <c r="F78" s="205"/>
      <c r="G78" s="205">
        <v>198644.86696453998</v>
      </c>
      <c r="H78" s="205"/>
      <c r="I78" s="205">
        <v>196858.04159684974</v>
      </c>
      <c r="J78" s="205"/>
      <c r="K78" s="205">
        <v>194109.59400007996</v>
      </c>
      <c r="L78" s="205"/>
      <c r="M78" s="205">
        <v>190287.29349999997</v>
      </c>
      <c r="N78" s="205"/>
      <c r="O78" s="205">
        <v>188728.94554399999</v>
      </c>
      <c r="P78" s="205"/>
      <c r="Q78" s="205">
        <v>186699.84668592998</v>
      </c>
      <c r="R78" s="205"/>
      <c r="S78" s="205">
        <v>183345.72237912996</v>
      </c>
      <c r="T78" s="205"/>
      <c r="U78" s="205">
        <v>177830.73257312999</v>
      </c>
      <c r="V78" s="205"/>
      <c r="W78" s="205">
        <v>173699.77755162001</v>
      </c>
      <c r="X78" s="205"/>
      <c r="Y78" s="205">
        <v>170369.04129155006</v>
      </c>
      <c r="Z78" s="205"/>
      <c r="AA78" s="205">
        <v>167290.09909082673</v>
      </c>
      <c r="AB78" s="205"/>
      <c r="AC78" s="205">
        <v>162567.03839951014</v>
      </c>
      <c r="AD78" s="205"/>
      <c r="AE78" s="205">
        <v>161258.65030000001</v>
      </c>
      <c r="AF78" s="205"/>
      <c r="AG78" s="205">
        <v>160992.7836</v>
      </c>
      <c r="AH78" s="205"/>
      <c r="AI78" s="205">
        <v>157956.06740085623</v>
      </c>
      <c r="AJ78" s="205"/>
      <c r="AK78" s="205">
        <v>153846</v>
      </c>
      <c r="AL78" s="205"/>
      <c r="AM78" s="205">
        <v>150688.15955793203</v>
      </c>
      <c r="AN78" s="205"/>
      <c r="AO78" s="205">
        <v>147309.94290146002</v>
      </c>
      <c r="AP78" s="205"/>
      <c r="AQ78" s="205">
        <v>144336.62376078026</v>
      </c>
      <c r="AR78" s="205"/>
      <c r="AS78" s="205">
        <v>141078.62044130999</v>
      </c>
      <c r="AT78" s="205"/>
      <c r="AU78" s="205">
        <v>140165.15885532982</v>
      </c>
      <c r="AV78" s="210"/>
      <c r="AW78" s="205">
        <v>135491.78370445999</v>
      </c>
      <c r="AX78" s="210"/>
      <c r="AY78" s="205">
        <v>132432.8281199802</v>
      </c>
      <c r="AZ78" s="210"/>
      <c r="BA78" s="205">
        <v>129535.07469605003</v>
      </c>
      <c r="BB78" s="210"/>
      <c r="BC78" s="205">
        <v>126919.19126761002</v>
      </c>
      <c r="BD78" s="210"/>
      <c r="BE78" s="205">
        <v>124393.18279451989</v>
      </c>
      <c r="BF78" s="210"/>
      <c r="BG78" s="205">
        <v>121701.20138468998</v>
      </c>
      <c r="BH78" s="210"/>
    </row>
    <row r="79" spans="1:60" ht="13.5" thickBot="1">
      <c r="A79" s="251" t="s">
        <v>316</v>
      </c>
      <c r="B79" s="212" t="s">
        <v>158</v>
      </c>
      <c r="C79" s="213">
        <v>0.56645807905951318</v>
      </c>
      <c r="D79" s="213"/>
      <c r="E79" s="213">
        <v>0.54257032972779606</v>
      </c>
      <c r="F79" s="213"/>
      <c r="G79" s="213">
        <v>0.53630642055692979</v>
      </c>
      <c r="H79" s="213"/>
      <c r="I79" s="213">
        <v>0.52768962450910806</v>
      </c>
      <c r="J79" s="213"/>
      <c r="K79" s="213">
        <v>0.54547077460852544</v>
      </c>
      <c r="L79" s="213"/>
      <c r="M79" s="213">
        <v>0.5276238176143907</v>
      </c>
      <c r="N79" s="213"/>
      <c r="O79" s="213">
        <v>0.52356952116416589</v>
      </c>
      <c r="P79" s="213"/>
      <c r="Q79" s="213">
        <v>0.52970459412285598</v>
      </c>
      <c r="R79" s="213"/>
      <c r="S79" s="213">
        <v>0.54544552151271497</v>
      </c>
      <c r="T79" s="213"/>
      <c r="U79" s="213">
        <v>0.52816710917594145</v>
      </c>
      <c r="V79" s="213"/>
      <c r="W79" s="213">
        <v>0.53067332914157972</v>
      </c>
      <c r="X79" s="213"/>
      <c r="Y79" s="213">
        <v>0.53569219049004857</v>
      </c>
      <c r="Z79" s="213"/>
      <c r="AA79" s="213">
        <v>0.5532349591417931</v>
      </c>
      <c r="AB79" s="213"/>
      <c r="AC79" s="213">
        <v>0.53809295944130076</v>
      </c>
      <c r="AD79" s="213"/>
      <c r="AE79" s="213">
        <v>0.53090492597283001</v>
      </c>
      <c r="AF79" s="213"/>
      <c r="AG79" s="213">
        <v>0.53110000000000002</v>
      </c>
      <c r="AH79" s="213"/>
      <c r="AI79" s="213">
        <v>0.54116954895324665</v>
      </c>
      <c r="AJ79" s="213"/>
      <c r="AK79" s="213">
        <v>0.51900000000000002</v>
      </c>
      <c r="AL79" s="213"/>
      <c r="AM79" s="213">
        <v>0.52090179387301561</v>
      </c>
      <c r="AN79" s="213"/>
      <c r="AO79" s="213">
        <v>0.52180060954221008</v>
      </c>
      <c r="AP79" s="213"/>
      <c r="AQ79" s="213">
        <v>0.53591574766361183</v>
      </c>
      <c r="AR79" s="213"/>
      <c r="AS79" s="213">
        <v>0.51302784896546161</v>
      </c>
      <c r="AT79" s="213"/>
      <c r="AU79" s="213">
        <v>0.51008899679338038</v>
      </c>
      <c r="AV79" s="215"/>
      <c r="AW79" s="213">
        <v>0.52139416632356839</v>
      </c>
      <c r="AX79" s="215"/>
      <c r="AY79" s="213">
        <v>0.49919331511297699</v>
      </c>
      <c r="AZ79" s="215"/>
      <c r="BA79" s="213">
        <v>0.50940199477116699</v>
      </c>
      <c r="BB79" s="215"/>
      <c r="BC79" s="213">
        <v>0.51424705298808859</v>
      </c>
      <c r="BD79" s="215"/>
      <c r="BE79" s="213">
        <v>0.53582127933892176</v>
      </c>
      <c r="BF79" s="215"/>
      <c r="BG79" s="213">
        <v>0.51586817784608952</v>
      </c>
      <c r="BH79" s="215"/>
    </row>
    <row r="80" spans="1:60">
      <c r="A80" s="199"/>
      <c r="B80" s="202"/>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c r="BA80" s="210"/>
      <c r="BB80" s="210"/>
      <c r="BC80" s="210"/>
      <c r="BD80" s="210"/>
      <c r="BE80" s="210"/>
      <c r="BF80" s="210"/>
      <c r="BG80" s="210"/>
      <c r="BH80" s="210"/>
    </row>
    <row r="81" spans="1:60">
      <c r="A81" s="199"/>
      <c r="B81" s="202"/>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row>
    <row r="82" spans="1:60">
      <c r="A82" s="199"/>
      <c r="B82" s="202" t="s">
        <v>159</v>
      </c>
      <c r="C82" s="205">
        <v>115358.89544309997</v>
      </c>
      <c r="D82" s="205"/>
      <c r="E82" s="205">
        <v>108192.96321607003</v>
      </c>
      <c r="F82" s="205"/>
      <c r="G82" s="205">
        <v>106534.51756375995</v>
      </c>
      <c r="H82" s="205"/>
      <c r="I82" s="205">
        <v>103879.94605184002</v>
      </c>
      <c r="J82" s="205"/>
      <c r="K82" s="205">
        <v>105881.11059816999</v>
      </c>
      <c r="L82" s="205"/>
      <c r="M82" s="205">
        <v>100400.10823998001</v>
      </c>
      <c r="N82" s="205"/>
      <c r="O82" s="205">
        <v>98812.723648290004</v>
      </c>
      <c r="P82" s="205"/>
      <c r="Q82" s="205">
        <v>98895.766511569978</v>
      </c>
      <c r="R82" s="205"/>
      <c r="S82" s="205">
        <v>100005.10316021</v>
      </c>
      <c r="T82" s="205"/>
      <c r="U82" s="205">
        <v>93924.343945789995</v>
      </c>
      <c r="V82" s="205"/>
      <c r="W82" s="205">
        <v>92177.839224470023</v>
      </c>
      <c r="X82" s="205"/>
      <c r="Y82" s="205">
        <v>91265.364921159984</v>
      </c>
      <c r="Z82" s="205"/>
      <c r="AA82" s="205">
        <v>92550.731135340044</v>
      </c>
      <c r="AB82" s="205"/>
      <c r="AC82" s="205">
        <v>87476.178799999994</v>
      </c>
      <c r="AD82" s="205"/>
      <c r="AE82" s="205">
        <v>85613.011799999993</v>
      </c>
      <c r="AF82" s="205"/>
      <c r="AG82" s="205">
        <v>85495.609500000006</v>
      </c>
      <c r="AH82" s="205"/>
      <c r="AI82" s="205">
        <v>85481.013749749996</v>
      </c>
      <c r="AJ82" s="205"/>
      <c r="AK82" s="205">
        <v>79901</v>
      </c>
      <c r="AL82" s="205"/>
      <c r="AM82" s="205">
        <v>78493.732629149992</v>
      </c>
      <c r="AN82" s="205"/>
      <c r="AO82" s="205">
        <v>76866.417997609999</v>
      </c>
      <c r="AP82" s="205"/>
      <c r="AQ82" s="205">
        <v>77352.269637999998</v>
      </c>
      <c r="AR82" s="205"/>
      <c r="AS82" s="205">
        <v>72377.261180020068</v>
      </c>
      <c r="AT82" s="205"/>
      <c r="AU82" s="205">
        <v>71496.705265899989</v>
      </c>
      <c r="AV82" s="210"/>
      <c r="AW82" s="205">
        <v>70644.62560828017</v>
      </c>
      <c r="AX82" s="210"/>
      <c r="AY82" s="205">
        <v>66109.582498999996</v>
      </c>
      <c r="AZ82" s="210"/>
      <c r="BA82" s="205">
        <v>65985.425443</v>
      </c>
      <c r="BB82" s="210"/>
      <c r="BC82" s="205">
        <v>65267.820076999997</v>
      </c>
      <c r="BD82" s="210"/>
      <c r="BE82" s="205">
        <v>66652.514345999996</v>
      </c>
      <c r="BF82" s="210"/>
      <c r="BG82" s="205">
        <v>62781.777000000002</v>
      </c>
      <c r="BH82" s="210"/>
    </row>
    <row r="83" spans="1:60">
      <c r="A83" s="199"/>
      <c r="B83" s="219" t="s">
        <v>160</v>
      </c>
      <c r="C83" s="209">
        <v>105881.11059816999</v>
      </c>
      <c r="D83" s="209"/>
      <c r="E83" s="209">
        <v>100400.10823998001</v>
      </c>
      <c r="F83" s="209"/>
      <c r="G83" s="209">
        <v>98812.723648290004</v>
      </c>
      <c r="H83" s="209"/>
      <c r="I83" s="209">
        <v>98895.766511569978</v>
      </c>
      <c r="J83" s="209"/>
      <c r="K83" s="209">
        <v>100005.10316021</v>
      </c>
      <c r="L83" s="209"/>
      <c r="M83" s="209">
        <v>93924.343945789995</v>
      </c>
      <c r="N83" s="209"/>
      <c r="O83" s="209">
        <v>92177.839224470023</v>
      </c>
      <c r="P83" s="209"/>
      <c r="Q83" s="209">
        <v>91265.364921159984</v>
      </c>
      <c r="R83" s="209"/>
      <c r="S83" s="209">
        <v>92550.731135340044</v>
      </c>
      <c r="T83" s="209"/>
      <c r="U83" s="209">
        <v>87476.178799999994</v>
      </c>
      <c r="V83" s="209"/>
      <c r="W83" s="209">
        <v>85613.011799999993</v>
      </c>
      <c r="X83" s="209"/>
      <c r="Y83" s="209">
        <v>85495.609540000005</v>
      </c>
      <c r="Z83" s="209"/>
      <c r="AA83" s="209">
        <v>85481.013749749996</v>
      </c>
      <c r="AB83" s="209"/>
      <c r="AC83" s="209">
        <v>79901.205413660005</v>
      </c>
      <c r="AD83" s="209"/>
      <c r="AE83" s="209">
        <v>78493.732629149992</v>
      </c>
      <c r="AF83" s="209"/>
      <c r="AG83" s="209">
        <v>76866.418000000005</v>
      </c>
      <c r="AH83" s="209"/>
      <c r="AI83" s="209">
        <v>77352.269637999998</v>
      </c>
      <c r="AJ83" s="209"/>
      <c r="AK83" s="209">
        <v>72377</v>
      </c>
      <c r="AL83" s="209"/>
      <c r="AM83" s="209">
        <v>71496.705265899989</v>
      </c>
      <c r="AN83" s="209"/>
      <c r="AO83" s="209">
        <v>70251.127166959704</v>
      </c>
      <c r="AP83" s="209"/>
      <c r="AQ83" s="209">
        <v>66109.582498999996</v>
      </c>
      <c r="AR83" s="209"/>
      <c r="AS83" s="209">
        <v>66109.582498999996</v>
      </c>
      <c r="AT83" s="209"/>
      <c r="AU83" s="209">
        <v>65985.425443</v>
      </c>
      <c r="AV83" s="220"/>
      <c r="AW83" s="209">
        <v>66652.514345999996</v>
      </c>
      <c r="AX83" s="220"/>
      <c r="AY83" s="209">
        <v>62781.777000000002</v>
      </c>
      <c r="AZ83" s="220"/>
      <c r="BA83" s="209">
        <v>63070.315360000001</v>
      </c>
      <c r="BB83" s="220"/>
      <c r="BC83" s="209">
        <v>62106.781999999999</v>
      </c>
      <c r="BD83" s="220"/>
      <c r="BE83" s="209">
        <v>62636.800000000003</v>
      </c>
      <c r="BF83" s="220"/>
      <c r="BG83" s="209">
        <v>33674.5</v>
      </c>
      <c r="BH83" s="220"/>
    </row>
    <row r="84" spans="1:60">
      <c r="A84" s="199"/>
      <c r="B84" s="202" t="s">
        <v>161</v>
      </c>
      <c r="C84" s="205">
        <v>9477.7848449299781</v>
      </c>
      <c r="D84" s="205"/>
      <c r="E84" s="205">
        <v>7792.8549760900205</v>
      </c>
      <c r="F84" s="205"/>
      <c r="G84" s="205">
        <v>7721.7939154699416</v>
      </c>
      <c r="H84" s="205"/>
      <c r="I84" s="205">
        <v>4984.1795402700373</v>
      </c>
      <c r="J84" s="205"/>
      <c r="K84" s="205">
        <v>5876.0074379599973</v>
      </c>
      <c r="L84" s="205"/>
      <c r="M84" s="205">
        <v>6475.7642941900122</v>
      </c>
      <c r="N84" s="205"/>
      <c r="O84" s="205">
        <v>6634.8844238199817</v>
      </c>
      <c r="P84" s="205"/>
      <c r="Q84" s="205">
        <v>7630.4015904099942</v>
      </c>
      <c r="R84" s="205"/>
      <c r="S84" s="205">
        <v>7454.3720248699537</v>
      </c>
      <c r="T84" s="205"/>
      <c r="U84" s="205">
        <v>6448.1651457900007</v>
      </c>
      <c r="V84" s="205"/>
      <c r="W84" s="205">
        <v>6564.8274244700297</v>
      </c>
      <c r="X84" s="205"/>
      <c r="Y84" s="205">
        <v>5769.7553811599792</v>
      </c>
      <c r="Z84" s="205"/>
      <c r="AA84" s="205">
        <v>7069.7173855900473</v>
      </c>
      <c r="AB84" s="205"/>
      <c r="AC84" s="205">
        <v>7574.9733863399888</v>
      </c>
      <c r="AD84" s="205"/>
      <c r="AE84" s="205">
        <v>7119.2791708500008</v>
      </c>
      <c r="AF84" s="205"/>
      <c r="AG84" s="205">
        <v>8629.1915000000008</v>
      </c>
      <c r="AH84" s="205"/>
      <c r="AI84" s="205">
        <v>8128.7441117499984</v>
      </c>
      <c r="AJ84" s="205"/>
      <c r="AK84" s="205">
        <v>7524</v>
      </c>
      <c r="AL84" s="205"/>
      <c r="AM84" s="205">
        <v>6997.027363250003</v>
      </c>
      <c r="AN84" s="205"/>
      <c r="AO84" s="205">
        <v>6615.2908306502941</v>
      </c>
      <c r="AP84" s="205"/>
      <c r="AQ84" s="205">
        <v>11242.687139000001</v>
      </c>
      <c r="AR84" s="205"/>
      <c r="AS84" s="205">
        <v>6267.678681020072</v>
      </c>
      <c r="AT84" s="205"/>
      <c r="AU84" s="205">
        <v>5511.2798228999891</v>
      </c>
      <c r="AV84" s="210"/>
      <c r="AW84" s="205">
        <v>3992.1112622801738</v>
      </c>
      <c r="AX84" s="210"/>
      <c r="AY84" s="205">
        <v>3327.8054989999946</v>
      </c>
      <c r="AZ84" s="210"/>
      <c r="BA84" s="205">
        <v>2915.1100829999996</v>
      </c>
      <c r="BB84" s="210"/>
      <c r="BC84" s="205">
        <v>3161.0380769999974</v>
      </c>
      <c r="BD84" s="210"/>
      <c r="BE84" s="205">
        <v>4015.7143459999934</v>
      </c>
      <c r="BF84" s="210"/>
      <c r="BG84" s="205">
        <v>29107.277000000002</v>
      </c>
      <c r="BH84" s="210"/>
    </row>
    <row r="85" spans="1:60">
      <c r="A85" s="199"/>
      <c r="B85" s="203" t="s">
        <v>162</v>
      </c>
      <c r="C85" s="205">
        <v>105881.11059816999</v>
      </c>
      <c r="D85" s="205"/>
      <c r="E85" s="205">
        <v>100400.10823998001</v>
      </c>
      <c r="F85" s="205"/>
      <c r="G85" s="205">
        <v>98812.723648290004</v>
      </c>
      <c r="H85" s="205"/>
      <c r="I85" s="205">
        <v>98895.766511569978</v>
      </c>
      <c r="J85" s="205"/>
      <c r="K85" s="205">
        <v>100005.10316021</v>
      </c>
      <c r="L85" s="205"/>
      <c r="M85" s="205">
        <v>93924.343945789995</v>
      </c>
      <c r="N85" s="205"/>
      <c r="O85" s="205">
        <v>92177.839224470023</v>
      </c>
      <c r="P85" s="205"/>
      <c r="Q85" s="205">
        <v>91265.364921159984</v>
      </c>
      <c r="R85" s="205"/>
      <c r="S85" s="205">
        <v>92550.731135340044</v>
      </c>
      <c r="T85" s="205"/>
      <c r="U85" s="205">
        <v>87476.178799999994</v>
      </c>
      <c r="V85" s="205"/>
      <c r="W85" s="205">
        <v>85613.011799999993</v>
      </c>
      <c r="X85" s="205"/>
      <c r="Y85" s="205">
        <v>85495.609540000005</v>
      </c>
      <c r="Z85" s="205"/>
      <c r="AA85" s="205">
        <v>85481.013749749996</v>
      </c>
      <c r="AB85" s="205"/>
      <c r="AC85" s="205">
        <v>79901.205413660005</v>
      </c>
      <c r="AD85" s="205"/>
      <c r="AE85" s="205">
        <v>78493.732629149992</v>
      </c>
      <c r="AF85" s="205"/>
      <c r="AG85" s="205">
        <v>76866.418000000005</v>
      </c>
      <c r="AH85" s="205"/>
      <c r="AI85" s="205">
        <v>77352.269637999998</v>
      </c>
      <c r="AJ85" s="205"/>
      <c r="AK85" s="205">
        <v>72377</v>
      </c>
      <c r="AL85" s="205"/>
      <c r="AM85" s="205">
        <v>71496.705265899989</v>
      </c>
      <c r="AN85" s="205"/>
      <c r="AO85" s="205">
        <v>70251.127166959704</v>
      </c>
      <c r="AP85" s="205"/>
      <c r="AQ85" s="205">
        <v>66109.582498999996</v>
      </c>
      <c r="AR85" s="205"/>
      <c r="AS85" s="205">
        <v>66109.582498999996</v>
      </c>
      <c r="AT85" s="205"/>
      <c r="AU85" s="205">
        <v>65985.425443</v>
      </c>
      <c r="AV85" s="210"/>
      <c r="AW85" s="205">
        <v>66652.514345999996</v>
      </c>
      <c r="AX85" s="210"/>
      <c r="AY85" s="205">
        <v>62781.777000000002</v>
      </c>
      <c r="AZ85" s="210"/>
      <c r="BA85" s="205">
        <v>63070.315360000001</v>
      </c>
      <c r="BB85" s="210"/>
      <c r="BC85" s="205">
        <v>62106.781999999999</v>
      </c>
      <c r="BD85" s="210"/>
      <c r="BE85" s="205">
        <v>62636.800000000003</v>
      </c>
      <c r="BF85" s="210"/>
      <c r="BG85" s="205">
        <v>33674.5</v>
      </c>
      <c r="BH85" s="210"/>
    </row>
    <row r="86" spans="1:60" ht="13.5" thickBot="1">
      <c r="A86" s="251" t="s">
        <v>317</v>
      </c>
      <c r="B86" s="212" t="s">
        <v>163</v>
      </c>
      <c r="C86" s="213">
        <v>8.9513462707235605E-2</v>
      </c>
      <c r="D86" s="213"/>
      <c r="E86" s="213">
        <v>7.7617993772110816E-2</v>
      </c>
      <c r="F86" s="213"/>
      <c r="G86" s="213">
        <v>7.8145745106213055E-2</v>
      </c>
      <c r="H86" s="213"/>
      <c r="I86" s="213">
        <v>5.0398310424005159E-2</v>
      </c>
      <c r="J86" s="213"/>
      <c r="K86" s="213">
        <v>5.8757075911881479E-2</v>
      </c>
      <c r="L86" s="213"/>
      <c r="M86" s="213">
        <v>6.8946601297823359E-2</v>
      </c>
      <c r="N86" s="213"/>
      <c r="O86" s="213">
        <v>7.197917069484365E-2</v>
      </c>
      <c r="P86" s="213"/>
      <c r="Q86" s="213">
        <v>8.360676141493055E-2</v>
      </c>
      <c r="R86" s="213"/>
      <c r="S86" s="213">
        <v>8.0543631945696623E-2</v>
      </c>
      <c r="T86" s="213"/>
      <c r="U86" s="213">
        <v>7.371338385199333E-2</v>
      </c>
      <c r="V86" s="213"/>
      <c r="W86" s="213">
        <v>7.6680253228400386E-2</v>
      </c>
      <c r="X86" s="213"/>
      <c r="Y86" s="213">
        <v>6.7485984510824965E-2</v>
      </c>
      <c r="Z86" s="213"/>
      <c r="AA86" s="213">
        <v>8.2705118662806262E-2</v>
      </c>
      <c r="AB86" s="213"/>
      <c r="AC86" s="213">
        <v>9.4804244155307346E-2</v>
      </c>
      <c r="AD86" s="213"/>
      <c r="AE86" s="213">
        <v>9.0698695709702237E-2</v>
      </c>
      <c r="AF86" s="213"/>
      <c r="AG86" s="213">
        <v>0.1123</v>
      </c>
      <c r="AH86" s="213"/>
      <c r="AI86" s="213">
        <v>0.10508733809352479</v>
      </c>
      <c r="AJ86" s="213"/>
      <c r="AK86" s="213">
        <v>0.104</v>
      </c>
      <c r="AL86" s="213"/>
      <c r="AM86" s="213">
        <v>9.7865032202920282E-2</v>
      </c>
      <c r="AN86" s="213"/>
      <c r="AO86" s="213">
        <v>9.4166330099278148E-2</v>
      </c>
      <c r="AP86" s="213"/>
      <c r="AQ86" s="213">
        <v>0.17006138465887397</v>
      </c>
      <c r="AR86" s="213"/>
      <c r="AS86" s="213">
        <v>9.4807415870685308E-2</v>
      </c>
      <c r="AT86" s="213"/>
      <c r="AU86" s="213">
        <v>8.352268377296107E-2</v>
      </c>
      <c r="AV86" s="215"/>
      <c r="AW86" s="213">
        <v>5.9894383602045638E-2</v>
      </c>
      <c r="AX86" s="215"/>
      <c r="AY86" s="213">
        <v>5.3005914423224984E-2</v>
      </c>
      <c r="AZ86" s="215"/>
      <c r="BA86" s="213">
        <v>4.6220001697483179E-2</v>
      </c>
      <c r="BB86" s="215"/>
      <c r="BC86" s="213">
        <v>5.089682600202982E-2</v>
      </c>
      <c r="BD86" s="215"/>
      <c r="BE86" s="213">
        <v>6.4111103153417684E-2</v>
      </c>
      <c r="BF86" s="215"/>
      <c r="BG86" s="213">
        <v>0.86437146802476661</v>
      </c>
      <c r="BH86" s="215"/>
    </row>
    <row r="87" spans="1:60">
      <c r="A87" s="199"/>
      <c r="B87" s="202"/>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c r="BG87" s="210"/>
      <c r="BH87" s="210"/>
    </row>
    <row r="88" spans="1:60">
      <c r="A88" s="199"/>
      <c r="B88" s="202"/>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row>
    <row r="89" spans="1:60">
      <c r="A89" s="199"/>
      <c r="B89" s="202" t="s">
        <v>159</v>
      </c>
      <c r="C89" s="205">
        <v>115358.89544309997</v>
      </c>
      <c r="D89" s="205"/>
      <c r="E89" s="205">
        <v>108192.96321607003</v>
      </c>
      <c r="F89" s="205"/>
      <c r="G89" s="205">
        <v>106534.51756375995</v>
      </c>
      <c r="H89" s="205"/>
      <c r="I89" s="205">
        <v>103879.94605184002</v>
      </c>
      <c r="J89" s="205"/>
      <c r="K89" s="205">
        <v>105881.11059816999</v>
      </c>
      <c r="L89" s="205"/>
      <c r="M89" s="205">
        <v>100400.10823998001</v>
      </c>
      <c r="N89" s="205"/>
      <c r="O89" s="205">
        <v>98812.723648290004</v>
      </c>
      <c r="P89" s="205"/>
      <c r="Q89" s="205">
        <v>98895.766511569978</v>
      </c>
      <c r="R89" s="205"/>
      <c r="S89" s="205">
        <v>100005.10316021</v>
      </c>
      <c r="T89" s="205"/>
      <c r="U89" s="205">
        <v>93924.343945789995</v>
      </c>
      <c r="V89" s="205"/>
      <c r="W89" s="205">
        <v>92177.839224470023</v>
      </c>
      <c r="X89" s="205"/>
      <c r="Y89" s="205">
        <v>91265.364921159984</v>
      </c>
      <c r="Z89" s="205"/>
      <c r="AA89" s="205">
        <v>92550.731135340044</v>
      </c>
      <c r="AB89" s="205"/>
      <c r="AC89" s="205">
        <v>87476.178799999994</v>
      </c>
      <c r="AD89" s="205"/>
      <c r="AE89" s="205">
        <v>85613.011799999993</v>
      </c>
      <c r="AF89" s="205"/>
      <c r="AG89" s="205">
        <v>85495.609500000006</v>
      </c>
      <c r="AH89" s="205"/>
      <c r="AI89" s="205">
        <v>85481.013749749996</v>
      </c>
      <c r="AJ89" s="205"/>
      <c r="AK89" s="205">
        <v>79901</v>
      </c>
      <c r="AL89" s="205"/>
      <c r="AM89" s="205">
        <v>78494</v>
      </c>
      <c r="AN89" s="205"/>
      <c r="AO89" s="205">
        <v>76866</v>
      </c>
      <c r="AP89" s="205"/>
      <c r="AQ89" s="205">
        <v>77352</v>
      </c>
      <c r="AR89" s="205"/>
      <c r="AS89" s="205">
        <v>72377</v>
      </c>
      <c r="AT89" s="205"/>
      <c r="AU89" s="205">
        <v>71497</v>
      </c>
      <c r="AV89" s="210"/>
      <c r="AW89" s="205">
        <v>70645</v>
      </c>
      <c r="AX89" s="210"/>
      <c r="AY89" s="205">
        <v>66110</v>
      </c>
      <c r="AZ89" s="210"/>
      <c r="BA89" s="205">
        <v>65985</v>
      </c>
      <c r="BB89" s="210"/>
      <c r="BC89" s="205">
        <v>65268</v>
      </c>
      <c r="BD89" s="210"/>
      <c r="BE89" s="205">
        <v>66653</v>
      </c>
      <c r="BF89" s="210"/>
      <c r="BG89" s="205">
        <v>62782</v>
      </c>
      <c r="BH89" s="210"/>
    </row>
    <row r="90" spans="1:60">
      <c r="A90" s="199"/>
      <c r="B90" s="219" t="s">
        <v>301</v>
      </c>
      <c r="C90" s="209">
        <v>108192.96321607003</v>
      </c>
      <c r="D90" s="209"/>
      <c r="E90" s="209">
        <v>106534.51756375995</v>
      </c>
      <c r="F90" s="209"/>
      <c r="G90" s="209">
        <v>103879.94605184002</v>
      </c>
      <c r="H90" s="209"/>
      <c r="I90" s="209">
        <v>105881.11059816999</v>
      </c>
      <c r="J90" s="209"/>
      <c r="K90" s="209">
        <v>100400.10823998001</v>
      </c>
      <c r="L90" s="209"/>
      <c r="M90" s="209">
        <v>98812.723648290004</v>
      </c>
      <c r="N90" s="209"/>
      <c r="O90" s="209">
        <v>98895.766511569978</v>
      </c>
      <c r="P90" s="209"/>
      <c r="Q90" s="209">
        <v>100005.10316021</v>
      </c>
      <c r="R90" s="209"/>
      <c r="S90" s="209">
        <v>93924.343945789995</v>
      </c>
      <c r="T90" s="209"/>
      <c r="U90" s="209">
        <v>92177.839224470023</v>
      </c>
      <c r="V90" s="209"/>
      <c r="W90" s="209">
        <v>91265.364921159984</v>
      </c>
      <c r="X90" s="209"/>
      <c r="Y90" s="209">
        <v>92550.731135340044</v>
      </c>
      <c r="Z90" s="209"/>
      <c r="AA90" s="209">
        <v>87476.178799999994</v>
      </c>
      <c r="AB90" s="209"/>
      <c r="AC90" s="209">
        <v>85613.011799999993</v>
      </c>
      <c r="AD90" s="209"/>
      <c r="AE90" s="209">
        <v>85495.609540000005</v>
      </c>
      <c r="AF90" s="209"/>
      <c r="AG90" s="209">
        <v>85481.013699999996</v>
      </c>
      <c r="AH90" s="209"/>
      <c r="AI90" s="209">
        <v>79901.205413660005</v>
      </c>
      <c r="AJ90" s="209"/>
      <c r="AK90" s="209">
        <v>78494</v>
      </c>
      <c r="AL90" s="209"/>
      <c r="AM90" s="209">
        <v>76866</v>
      </c>
      <c r="AN90" s="209"/>
      <c r="AO90" s="209">
        <v>77352</v>
      </c>
      <c r="AP90" s="209"/>
      <c r="AQ90" s="209">
        <v>72377</v>
      </c>
      <c r="AR90" s="209"/>
      <c r="AS90" s="209">
        <v>71497</v>
      </c>
      <c r="AT90" s="209"/>
      <c r="AU90" s="209">
        <v>70251</v>
      </c>
      <c r="AV90" s="220"/>
      <c r="AW90" s="209">
        <v>66110</v>
      </c>
      <c r="AX90" s="220"/>
      <c r="AY90" s="209">
        <v>65985</v>
      </c>
      <c r="AZ90" s="220"/>
      <c r="BA90" s="209">
        <v>65268</v>
      </c>
      <c r="BB90" s="220"/>
      <c r="BC90" s="209">
        <v>66653</v>
      </c>
      <c r="BD90" s="220"/>
      <c r="BE90" s="209">
        <v>62782</v>
      </c>
      <c r="BF90" s="220"/>
      <c r="BG90" s="209">
        <v>63070</v>
      </c>
      <c r="BH90" s="220"/>
    </row>
    <row r="91" spans="1:60">
      <c r="A91" s="199"/>
      <c r="B91" s="202" t="s">
        <v>302</v>
      </c>
      <c r="C91" s="205">
        <v>7165.9322270299454</v>
      </c>
      <c r="D91" s="205"/>
      <c r="E91" s="205">
        <v>1658.4456523100816</v>
      </c>
      <c r="F91" s="205"/>
      <c r="G91" s="205">
        <v>2654.5715119199303</v>
      </c>
      <c r="H91" s="205"/>
      <c r="I91" s="205">
        <v>-2001.1645463299792</v>
      </c>
      <c r="J91" s="205"/>
      <c r="K91" s="205">
        <v>5481.0023581899877</v>
      </c>
      <c r="L91" s="205"/>
      <c r="M91" s="205">
        <v>1587.3845916900027</v>
      </c>
      <c r="N91" s="205"/>
      <c r="O91" s="205">
        <v>-83.042863279973972</v>
      </c>
      <c r="P91" s="205"/>
      <c r="Q91" s="205">
        <v>-1109.3366486400191</v>
      </c>
      <c r="R91" s="205"/>
      <c r="S91" s="205">
        <v>6080.7592144200025</v>
      </c>
      <c r="T91" s="205"/>
      <c r="U91" s="205">
        <v>1746.5047213199723</v>
      </c>
      <c r="V91" s="205"/>
      <c r="W91" s="205">
        <v>912.47430331003852</v>
      </c>
      <c r="X91" s="205"/>
      <c r="Y91" s="205">
        <v>-1285.3662141800596</v>
      </c>
      <c r="Z91" s="205"/>
      <c r="AA91" s="205">
        <v>5074.5523353400495</v>
      </c>
      <c r="AB91" s="205"/>
      <c r="AC91" s="205">
        <v>1863.1670000000013</v>
      </c>
      <c r="AD91" s="205"/>
      <c r="AE91" s="205">
        <v>117.40225999998802</v>
      </c>
      <c r="AF91" s="205"/>
      <c r="AG91" s="205">
        <v>14.595800000000001</v>
      </c>
      <c r="AH91" s="205"/>
      <c r="AI91" s="205">
        <v>5579.8083360899909</v>
      </c>
      <c r="AJ91" s="205"/>
      <c r="AK91" s="205">
        <v>1407</v>
      </c>
      <c r="AL91" s="205"/>
      <c r="AM91" s="205">
        <v>1627</v>
      </c>
      <c r="AN91" s="205"/>
      <c r="AO91" s="205">
        <v>-486</v>
      </c>
      <c r="AP91" s="205"/>
      <c r="AQ91" s="205">
        <v>4975</v>
      </c>
      <c r="AR91" s="205"/>
      <c r="AS91" s="205">
        <v>881</v>
      </c>
      <c r="AT91" s="205"/>
      <c r="AU91" s="205">
        <v>1246</v>
      </c>
      <c r="AV91" s="210"/>
      <c r="AW91" s="205">
        <v>4535</v>
      </c>
      <c r="AX91" s="210"/>
      <c r="AY91" s="205">
        <v>124</v>
      </c>
      <c r="AZ91" s="210"/>
      <c r="BA91" s="205">
        <v>718</v>
      </c>
      <c r="BB91" s="210"/>
      <c r="BC91" s="205">
        <v>-1385</v>
      </c>
      <c r="BD91" s="210"/>
      <c r="BE91" s="205">
        <v>3871</v>
      </c>
      <c r="BF91" s="210"/>
      <c r="BG91" s="205">
        <v>-289</v>
      </c>
      <c r="BH91" s="210"/>
    </row>
    <row r="92" spans="1:60">
      <c r="A92" s="199"/>
      <c r="B92" s="203" t="s">
        <v>303</v>
      </c>
      <c r="C92" s="205">
        <v>108192.96321607003</v>
      </c>
      <c r="D92" s="205"/>
      <c r="E92" s="205">
        <v>106534.51756375995</v>
      </c>
      <c r="F92" s="205"/>
      <c r="G92" s="205">
        <v>103879.94605184002</v>
      </c>
      <c r="H92" s="205"/>
      <c r="I92" s="205">
        <v>105881.11059816999</v>
      </c>
      <c r="J92" s="205"/>
      <c r="K92" s="205">
        <v>100400.10823998001</v>
      </c>
      <c r="L92" s="205"/>
      <c r="M92" s="205">
        <v>98812.723648290004</v>
      </c>
      <c r="N92" s="205"/>
      <c r="O92" s="205">
        <v>98895.766511569978</v>
      </c>
      <c r="P92" s="205"/>
      <c r="Q92" s="205">
        <v>100005.10316021</v>
      </c>
      <c r="R92" s="205"/>
      <c r="S92" s="205">
        <v>93924.343945789995</v>
      </c>
      <c r="T92" s="205"/>
      <c r="U92" s="205">
        <v>92177.839224470023</v>
      </c>
      <c r="V92" s="205"/>
      <c r="W92" s="205">
        <v>91265.364921159984</v>
      </c>
      <c r="X92" s="205"/>
      <c r="Y92" s="205">
        <v>92550.731135340044</v>
      </c>
      <c r="Z92" s="205"/>
      <c r="AA92" s="205">
        <v>87476.178799999994</v>
      </c>
      <c r="AB92" s="205"/>
      <c r="AC92" s="205">
        <v>85613.011799999993</v>
      </c>
      <c r="AD92" s="205"/>
      <c r="AE92" s="205">
        <v>85495.609540000005</v>
      </c>
      <c r="AF92" s="205"/>
      <c r="AG92" s="205">
        <v>85481.013699999996</v>
      </c>
      <c r="AH92" s="205"/>
      <c r="AI92" s="205">
        <v>79901.205413660005</v>
      </c>
      <c r="AJ92" s="205"/>
      <c r="AK92" s="205">
        <v>78494</v>
      </c>
      <c r="AL92" s="205"/>
      <c r="AM92" s="205">
        <v>76866</v>
      </c>
      <c r="AN92" s="205"/>
      <c r="AO92" s="205">
        <v>77352</v>
      </c>
      <c r="AP92" s="205"/>
      <c r="AQ92" s="205">
        <v>72377</v>
      </c>
      <c r="AR92" s="205"/>
      <c r="AS92" s="205">
        <v>71497</v>
      </c>
      <c r="AT92" s="205"/>
      <c r="AU92" s="205">
        <v>70251</v>
      </c>
      <c r="AV92" s="210"/>
      <c r="AW92" s="205">
        <v>66110</v>
      </c>
      <c r="AX92" s="210"/>
      <c r="AY92" s="205">
        <v>65985</v>
      </c>
      <c r="AZ92" s="210"/>
      <c r="BA92" s="205">
        <v>65268</v>
      </c>
      <c r="BB92" s="210"/>
      <c r="BC92" s="205">
        <v>66653</v>
      </c>
      <c r="BD92" s="210"/>
      <c r="BE92" s="205">
        <v>62782</v>
      </c>
      <c r="BF92" s="210"/>
      <c r="BG92" s="205">
        <v>63070</v>
      </c>
      <c r="BH92" s="210"/>
    </row>
    <row r="93" spans="1:60" ht="13.5" thickBot="1">
      <c r="A93" s="251" t="s">
        <v>318</v>
      </c>
      <c r="B93" s="212" t="s">
        <v>304</v>
      </c>
      <c r="C93" s="213">
        <v>6.6232886261918936E-2</v>
      </c>
      <c r="D93" s="213"/>
      <c r="E93" s="213">
        <v>1.5567214178423598E-2</v>
      </c>
      <c r="F93" s="213"/>
      <c r="G93" s="213">
        <v>2.5554224976158526E-2</v>
      </c>
      <c r="H93" s="213"/>
      <c r="I93" s="213">
        <v>-1.8900109141512599E-2</v>
      </c>
      <c r="J93" s="213"/>
      <c r="K93" s="213">
        <v>5.4591598099566742E-2</v>
      </c>
      <c r="L93" s="213"/>
      <c r="M93" s="213">
        <v>1.6064576838708291E-2</v>
      </c>
      <c r="N93" s="213"/>
      <c r="O93" s="213">
        <v>-8.3970089124349575E-4</v>
      </c>
      <c r="P93" s="213"/>
      <c r="Q93" s="213">
        <v>-1.109280040302385E-2</v>
      </c>
      <c r="R93" s="213"/>
      <c r="S93" s="213">
        <v>6.4741034740999778E-2</v>
      </c>
      <c r="T93" s="213"/>
      <c r="U93" s="213">
        <v>1.8947121520899526E-2</v>
      </c>
      <c r="V93" s="213"/>
      <c r="W93" s="213">
        <v>9.998034896351796E-3</v>
      </c>
      <c r="X93" s="213"/>
      <c r="Y93" s="213">
        <v>-1.3888234035670938E-2</v>
      </c>
      <c r="Z93" s="213"/>
      <c r="AA93" s="213">
        <v>5.8010676791703318E-2</v>
      </c>
      <c r="AB93" s="213"/>
      <c r="AC93" s="213">
        <v>2.1762661549070764E-2</v>
      </c>
      <c r="AD93" s="213"/>
      <c r="AE93" s="213">
        <v>1.3731963621483997E-3</v>
      </c>
      <c r="AF93" s="213"/>
      <c r="AG93" s="213">
        <v>2.0000000000000001E-4</v>
      </c>
      <c r="AH93" s="213"/>
      <c r="AI93" s="213">
        <v>6.983384427309354E-2</v>
      </c>
      <c r="AJ93" s="213"/>
      <c r="AK93" s="213">
        <v>1.7999999999999999E-2</v>
      </c>
      <c r="AL93" s="213"/>
      <c r="AM93" s="213">
        <v>2.1000000000000001E-2</v>
      </c>
      <c r="AN93" s="213"/>
      <c r="AO93" s="213">
        <v>-6.0000000000000001E-3</v>
      </c>
      <c r="AP93" s="213"/>
      <c r="AQ93" s="213">
        <v>6.9000000000000006E-2</v>
      </c>
      <c r="AR93" s="213"/>
      <c r="AS93" s="213">
        <v>1.2E-2</v>
      </c>
      <c r="AT93" s="213"/>
      <c r="AU93" s="213">
        <v>1.7999999999999999E-2</v>
      </c>
      <c r="AV93" s="215"/>
      <c r="AW93" s="213">
        <v>6.9000000000000006E-2</v>
      </c>
      <c r="AX93" s="215"/>
      <c r="AY93" s="213">
        <v>2E-3</v>
      </c>
      <c r="AZ93" s="215"/>
      <c r="BA93" s="213">
        <v>1.0999999999999999E-2</v>
      </c>
      <c r="BB93" s="215"/>
      <c r="BC93" s="213">
        <v>-2.1000000000000001E-2</v>
      </c>
      <c r="BD93" s="215"/>
      <c r="BE93" s="213">
        <v>6.2E-2</v>
      </c>
      <c r="BF93" s="215"/>
      <c r="BG93" s="213">
        <v>-5.0000000000000001E-3</v>
      </c>
      <c r="BH93" s="215"/>
    </row>
    <row r="94" spans="1:60">
      <c r="A94" s="199"/>
      <c r="B94" s="202"/>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row>
    <row r="95" spans="1:60">
      <c r="A95" s="199"/>
      <c r="B95" s="202"/>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row>
    <row r="96" spans="1:60">
      <c r="A96" s="199"/>
      <c r="B96" s="202" t="s">
        <v>1</v>
      </c>
      <c r="C96" s="205">
        <v>191818.07577903997</v>
      </c>
      <c r="D96" s="205"/>
      <c r="E96" s="205">
        <v>180275.36278006999</v>
      </c>
      <c r="F96" s="205"/>
      <c r="G96" s="205">
        <v>176333.49539519998</v>
      </c>
      <c r="H96" s="205"/>
      <c r="I96" s="205">
        <v>174614.23396687992</v>
      </c>
      <c r="J96" s="205"/>
      <c r="K96" s="205">
        <v>175448.9929098</v>
      </c>
      <c r="L96" s="205"/>
      <c r="M96" s="205">
        <v>169775.73335999995</v>
      </c>
      <c r="N96" s="205"/>
      <c r="O96" s="205">
        <v>170418.51827761999</v>
      </c>
      <c r="P96" s="205"/>
      <c r="Q96" s="205">
        <v>170916.07891452996</v>
      </c>
      <c r="R96" s="205"/>
      <c r="S96" s="205">
        <v>168997.49016320001</v>
      </c>
      <c r="T96" s="205"/>
      <c r="U96" s="205">
        <v>159646.67768410599</v>
      </c>
      <c r="V96" s="205"/>
      <c r="W96" s="205">
        <v>155459.3492767002</v>
      </c>
      <c r="X96" s="205"/>
      <c r="Y96" s="205">
        <v>154316.1543066302</v>
      </c>
      <c r="Z96" s="205"/>
      <c r="AA96" s="205">
        <v>155242.86618750019</v>
      </c>
      <c r="AB96" s="205"/>
      <c r="AC96" s="205">
        <v>150118.14197999999</v>
      </c>
      <c r="AD96" s="205"/>
      <c r="AE96" s="205">
        <v>146073.80200999998</v>
      </c>
      <c r="AF96" s="205"/>
      <c r="AG96" s="205">
        <v>148898.13930000001</v>
      </c>
      <c r="AH96" s="205"/>
      <c r="AI96" s="205">
        <v>147197.40538354</v>
      </c>
      <c r="AJ96" s="205"/>
      <c r="AK96" s="205">
        <v>143586</v>
      </c>
      <c r="AL96" s="205"/>
      <c r="AM96" s="205">
        <v>134782.94005149015</v>
      </c>
      <c r="AN96" s="205"/>
      <c r="AO96" s="205">
        <v>136568.11884102001</v>
      </c>
      <c r="AP96" s="205"/>
      <c r="AQ96" s="205">
        <v>130854.10594534002</v>
      </c>
      <c r="AR96" s="205"/>
      <c r="AS96" s="205">
        <v>126291.54656699001</v>
      </c>
      <c r="AT96" s="205"/>
      <c r="AU96" s="205">
        <v>123471.57226353404</v>
      </c>
      <c r="AV96" s="210"/>
      <c r="AW96" s="205">
        <v>119591.87386200001</v>
      </c>
      <c r="AX96" s="210"/>
      <c r="AY96" s="205">
        <v>114088.20773600001</v>
      </c>
      <c r="AZ96" s="210"/>
      <c r="BA96" s="205">
        <v>108321.32653799999</v>
      </c>
      <c r="BB96" s="210"/>
      <c r="BC96" s="205">
        <v>106311.634504</v>
      </c>
      <c r="BD96" s="210"/>
      <c r="BE96" s="205">
        <v>107652.02759400001</v>
      </c>
      <c r="BF96" s="210"/>
      <c r="BG96" s="205">
        <v>101861.10500000003</v>
      </c>
      <c r="BH96" s="205"/>
    </row>
    <row r="97" spans="1:60">
      <c r="A97" s="199"/>
      <c r="B97" s="202" t="s">
        <v>164</v>
      </c>
      <c r="C97" s="205">
        <v>182808.97798476997</v>
      </c>
      <c r="D97" s="205"/>
      <c r="E97" s="205">
        <v>178304.42908763498</v>
      </c>
      <c r="F97" s="205"/>
      <c r="G97" s="205">
        <v>173318.19478189998</v>
      </c>
      <c r="H97" s="205"/>
      <c r="I97" s="205">
        <v>172564.36962857496</v>
      </c>
      <c r="J97" s="205"/>
      <c r="K97" s="205">
        <v>171881.08151580664</v>
      </c>
      <c r="L97" s="205"/>
      <c r="M97" s="205">
        <v>170161.27701429999</v>
      </c>
      <c r="N97" s="205"/>
      <c r="O97" s="205">
        <v>165140.05997597607</v>
      </c>
      <c r="P97" s="205"/>
      <c r="Q97" s="205">
        <v>163788.36980282006</v>
      </c>
      <c r="R97" s="205"/>
      <c r="S97" s="205">
        <v>161412.46676558341</v>
      </c>
      <c r="T97" s="205"/>
      <c r="U97" s="205">
        <v>157619.95506677512</v>
      </c>
      <c r="V97" s="205"/>
      <c r="W97" s="205">
        <v>152242.06275216609</v>
      </c>
      <c r="X97" s="205"/>
      <c r="Y97" s="205">
        <v>151437.74112103257</v>
      </c>
      <c r="Z97" s="205"/>
      <c r="AA97" s="205">
        <v>150478.27005916671</v>
      </c>
      <c r="AB97" s="205"/>
      <c r="AC97" s="205">
        <v>148095.97199499997</v>
      </c>
      <c r="AD97" s="205"/>
      <c r="AE97" s="205">
        <v>144107.59548683002</v>
      </c>
      <c r="AF97" s="205"/>
      <c r="AG97" s="205">
        <v>143616.04389999999</v>
      </c>
      <c r="AH97" s="205"/>
      <c r="AI97" s="205">
        <v>141855.34537805003</v>
      </c>
      <c r="AJ97" s="205"/>
      <c r="AK97" s="205">
        <v>139184</v>
      </c>
      <c r="AL97" s="205"/>
      <c r="AM97" s="205">
        <v>130393.65673367486</v>
      </c>
      <c r="AN97" s="205"/>
      <c r="AO97" s="205">
        <v>129296.33590422102</v>
      </c>
      <c r="AP97" s="205"/>
      <c r="AQ97" s="205">
        <v>126872.40825862135</v>
      </c>
      <c r="AR97" s="205"/>
      <c r="AS97" s="205">
        <v>124881.55941526202</v>
      </c>
      <c r="AT97" s="205"/>
      <c r="AU97" s="205">
        <v>117358.37275670681</v>
      </c>
      <c r="AV97" s="205"/>
      <c r="AW97" s="205">
        <v>114000.46937866668</v>
      </c>
      <c r="AX97" s="210"/>
      <c r="AY97" s="205">
        <v>111204.767137</v>
      </c>
      <c r="AZ97" s="210"/>
      <c r="BA97" s="205">
        <v>105077.54542120002</v>
      </c>
      <c r="BB97" s="210"/>
      <c r="BC97" s="205">
        <v>104266.60014200001</v>
      </c>
      <c r="BD97" s="210"/>
      <c r="BE97" s="205">
        <v>103584.92202133335</v>
      </c>
      <c r="BF97" s="210"/>
      <c r="BG97" s="205">
        <v>101551.36923500002</v>
      </c>
      <c r="BH97" s="205"/>
    </row>
    <row r="98" spans="1:60">
      <c r="A98" s="199"/>
      <c r="B98" s="202" t="s">
        <v>860</v>
      </c>
      <c r="C98" s="205"/>
      <c r="D98" s="205">
        <v>186046.71927955496</v>
      </c>
      <c r="E98" s="205"/>
      <c r="F98" s="205">
        <v>178304.42908763498</v>
      </c>
      <c r="G98" s="205"/>
      <c r="H98" s="205">
        <v>175473.86468103994</v>
      </c>
      <c r="I98" s="205"/>
      <c r="J98" s="205">
        <v>175031.61343833996</v>
      </c>
      <c r="K98" s="205"/>
      <c r="L98" s="205">
        <v>172612.36313489999</v>
      </c>
      <c r="M98" s="205"/>
      <c r="N98" s="205">
        <v>170161.27701429999</v>
      </c>
      <c r="O98" s="205"/>
      <c r="P98" s="205">
        <v>170731.44979156498</v>
      </c>
      <c r="Q98" s="205"/>
      <c r="R98" s="205">
        <v>169956.78453886497</v>
      </c>
      <c r="S98" s="205"/>
      <c r="T98" s="205">
        <v>164389.02551002504</v>
      </c>
      <c r="U98" s="205"/>
      <c r="V98" s="205">
        <v>157619.95506677512</v>
      </c>
      <c r="W98" s="205"/>
      <c r="X98" s="205">
        <v>154887.75179166521</v>
      </c>
      <c r="Y98" s="205"/>
      <c r="Z98" s="205">
        <v>154779.51024706519</v>
      </c>
      <c r="AA98" s="205"/>
      <c r="AB98" s="205">
        <v>150658.33409875009</v>
      </c>
      <c r="AC98" s="205"/>
      <c r="AD98" s="205">
        <v>148095.97199499997</v>
      </c>
      <c r="AE98" s="205"/>
      <c r="AF98" s="205">
        <v>147485.97064999997</v>
      </c>
      <c r="AG98" s="205"/>
      <c r="AH98" s="205">
        <v>148047.77230000001</v>
      </c>
      <c r="AI98" s="205"/>
      <c r="AJ98" s="205">
        <v>145391.54804133001</v>
      </c>
      <c r="AK98" s="205"/>
      <c r="AL98" s="205">
        <v>139184</v>
      </c>
      <c r="AM98" s="205"/>
      <c r="AN98" s="205">
        <v>135675.52944625507</v>
      </c>
      <c r="AO98" s="205"/>
      <c r="AP98" s="205">
        <v>133711.11239318002</v>
      </c>
      <c r="AQ98" s="205"/>
      <c r="AR98" s="205"/>
      <c r="AS98" s="205"/>
      <c r="AT98" s="205">
        <v>61735.786131767018</v>
      </c>
      <c r="AU98" s="205"/>
      <c r="AV98" s="205">
        <v>122395.22782376701</v>
      </c>
      <c r="AW98" s="210"/>
      <c r="AX98" s="205">
        <v>111204.767137</v>
      </c>
      <c r="AY98" s="205"/>
      <c r="AZ98" s="205">
        <v>111204.767137</v>
      </c>
      <c r="BA98" s="205"/>
      <c r="BB98" s="205">
        <v>107316.48052099999</v>
      </c>
      <c r="BC98" s="205"/>
      <c r="BD98" s="205">
        <v>106981.831049</v>
      </c>
      <c r="BE98" s="205"/>
      <c r="BF98" s="205">
        <v>104756.56629700001</v>
      </c>
      <c r="BG98" s="205"/>
      <c r="BH98" s="205">
        <v>101551.36923500002</v>
      </c>
    </row>
    <row r="99" spans="1:60">
      <c r="A99" s="199"/>
      <c r="B99" s="202"/>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10"/>
      <c r="AM99" s="210"/>
      <c r="AN99" s="210"/>
      <c r="AO99" s="210"/>
      <c r="AP99" s="210"/>
      <c r="AQ99" s="210"/>
      <c r="AR99" s="210"/>
      <c r="AS99" s="210"/>
      <c r="AT99" s="210"/>
      <c r="AU99" s="210"/>
      <c r="AV99" s="210"/>
      <c r="AW99" s="210"/>
      <c r="AX99" s="210"/>
      <c r="AY99" s="205"/>
      <c r="AZ99" s="210"/>
      <c r="BA99" s="205"/>
      <c r="BB99" s="210"/>
      <c r="BC99" s="205"/>
      <c r="BD99" s="210"/>
      <c r="BE99" s="205"/>
      <c r="BF99" s="210"/>
      <c r="BG99" s="210"/>
      <c r="BH99" s="210"/>
    </row>
    <row r="100" spans="1:60">
      <c r="A100" s="199"/>
      <c r="B100" s="202" t="s">
        <v>1</v>
      </c>
      <c r="C100" s="205">
        <v>191818.07577903997</v>
      </c>
      <c r="D100" s="205"/>
      <c r="E100" s="205">
        <v>180275.36278006999</v>
      </c>
      <c r="F100" s="205"/>
      <c r="G100" s="205">
        <v>176333.49539519998</v>
      </c>
      <c r="H100" s="205"/>
      <c r="I100" s="205">
        <v>174614.23396687992</v>
      </c>
      <c r="J100" s="205"/>
      <c r="K100" s="205">
        <v>175448.9929098</v>
      </c>
      <c r="L100" s="205"/>
      <c r="M100" s="205">
        <v>169775.73335999995</v>
      </c>
      <c r="N100" s="205"/>
      <c r="O100" s="205">
        <v>170418.51827761999</v>
      </c>
      <c r="P100" s="205"/>
      <c r="Q100" s="205">
        <v>170916.07891452996</v>
      </c>
      <c r="R100" s="205"/>
      <c r="S100" s="205">
        <v>168997.49016320001</v>
      </c>
      <c r="T100" s="205"/>
      <c r="U100" s="205">
        <v>159646.67768410599</v>
      </c>
      <c r="V100" s="205"/>
      <c r="W100" s="205">
        <v>155459.3492767002</v>
      </c>
      <c r="X100" s="205"/>
      <c r="Y100" s="205">
        <v>154316.1543066302</v>
      </c>
      <c r="Z100" s="205"/>
      <c r="AA100" s="205">
        <v>155242.86618750019</v>
      </c>
      <c r="AB100" s="205"/>
      <c r="AC100" s="205">
        <v>150118.14197999999</v>
      </c>
      <c r="AD100" s="205"/>
      <c r="AE100" s="205">
        <v>146073.80200999998</v>
      </c>
      <c r="AF100" s="205"/>
      <c r="AG100" s="205">
        <v>148898.13930000001</v>
      </c>
      <c r="AH100" s="205"/>
      <c r="AI100" s="205">
        <v>147197.40538354</v>
      </c>
      <c r="AJ100" s="205"/>
      <c r="AK100" s="205">
        <v>143586</v>
      </c>
      <c r="AL100" s="205"/>
      <c r="AM100" s="205">
        <v>134782.94005149015</v>
      </c>
      <c r="AN100" s="205"/>
      <c r="AO100" s="205">
        <v>136568.11884102001</v>
      </c>
      <c r="AP100" s="205"/>
      <c r="AQ100" s="205">
        <v>130854.10594534002</v>
      </c>
      <c r="AR100" s="205"/>
      <c r="AS100" s="205">
        <v>126291.54656699001</v>
      </c>
      <c r="AT100" s="205"/>
      <c r="AU100" s="205">
        <v>123471.57226353404</v>
      </c>
      <c r="AV100" s="210"/>
      <c r="AW100" s="205">
        <v>119591.87386200001</v>
      </c>
      <c r="AX100" s="210"/>
      <c r="AY100" s="205">
        <v>114088.20773600001</v>
      </c>
      <c r="AZ100" s="210"/>
      <c r="BA100" s="205">
        <v>108321.32653799999</v>
      </c>
      <c r="BB100" s="210"/>
      <c r="BC100" s="205">
        <v>106311.634504</v>
      </c>
      <c r="BD100" s="210"/>
      <c r="BE100" s="205">
        <v>107652.02759400001</v>
      </c>
      <c r="BF100" s="210"/>
      <c r="BG100" s="205">
        <v>101861.10500000003</v>
      </c>
      <c r="BH100" s="210"/>
    </row>
    <row r="101" spans="1:60">
      <c r="A101" s="199"/>
      <c r="B101" s="216" t="s">
        <v>129</v>
      </c>
      <c r="C101" s="205">
        <v>64155.866513929999</v>
      </c>
      <c r="D101" s="205"/>
      <c r="E101" s="205">
        <v>63903.431429839999</v>
      </c>
      <c r="F101" s="205"/>
      <c r="G101" s="205">
        <v>63909.563371020013</v>
      </c>
      <c r="H101" s="205"/>
      <c r="I101" s="205">
        <v>63062.115808400005</v>
      </c>
      <c r="J101" s="205"/>
      <c r="K101" s="205">
        <v>62206.720780679978</v>
      </c>
      <c r="L101" s="205"/>
      <c r="M101" s="205">
        <v>61178.35789729996</v>
      </c>
      <c r="N101" s="205"/>
      <c r="O101" s="205">
        <v>56589.841123639992</v>
      </c>
      <c r="P101" s="205"/>
      <c r="Q101" s="205">
        <v>54983.132871079979</v>
      </c>
      <c r="R101" s="205"/>
      <c r="S101" s="205">
        <v>53103.772720650006</v>
      </c>
      <c r="T101" s="205"/>
      <c r="U101" s="205">
        <v>52467.159211140017</v>
      </c>
      <c r="V101" s="205"/>
      <c r="W101" s="205">
        <v>51552.250821579983</v>
      </c>
      <c r="X101" s="205"/>
      <c r="Y101" s="205">
        <v>49903.706675649999</v>
      </c>
      <c r="Z101" s="205"/>
      <c r="AA101" s="205">
        <v>48162.76504868998</v>
      </c>
      <c r="AB101" s="205"/>
      <c r="AC101" s="205">
        <v>47522.061958350001</v>
      </c>
      <c r="AD101" s="205"/>
      <c r="AE101" s="205">
        <v>46872.051399999997</v>
      </c>
      <c r="AF101" s="205"/>
      <c r="AG101" s="205">
        <v>46153.341399999998</v>
      </c>
      <c r="AH101" s="205"/>
      <c r="AI101" s="205">
        <v>44559.051670249995</v>
      </c>
      <c r="AJ101" s="205"/>
      <c r="AK101" s="205">
        <v>44020</v>
      </c>
      <c r="AL101" s="205"/>
      <c r="AM101" s="205">
        <v>42630.288198770002</v>
      </c>
      <c r="AN101" s="205"/>
      <c r="AO101" s="205">
        <v>42243.659336410004</v>
      </c>
      <c r="AP101" s="205"/>
      <c r="AQ101" s="205">
        <v>41438.065000000002</v>
      </c>
      <c r="AR101" s="205"/>
      <c r="AS101" s="205">
        <v>40919.316098639996</v>
      </c>
      <c r="AT101" s="205"/>
      <c r="AU101" s="205">
        <v>39791.910470000003</v>
      </c>
      <c r="AV101" s="210"/>
      <c r="AW101" s="205">
        <v>37943.764000000003</v>
      </c>
      <c r="AX101" s="210"/>
      <c r="AY101" s="205">
        <v>38009.275000000001</v>
      </c>
      <c r="AZ101" s="210"/>
      <c r="BA101" s="205">
        <v>37451.131987000001</v>
      </c>
      <c r="BB101" s="210"/>
      <c r="BC101" s="205">
        <v>36650.008250999999</v>
      </c>
      <c r="BD101" s="210"/>
      <c r="BE101" s="205">
        <v>35532.226698999999</v>
      </c>
      <c r="BF101" s="210"/>
      <c r="BG101" s="205">
        <v>35521.066979000003</v>
      </c>
      <c r="BH101" s="210"/>
    </row>
    <row r="102" spans="1:60">
      <c r="A102" s="199"/>
      <c r="B102" s="216" t="s">
        <v>130</v>
      </c>
      <c r="C102" s="205">
        <v>984.81805387000009</v>
      </c>
      <c r="D102" s="205"/>
      <c r="E102" s="205">
        <v>1039.9091897200001</v>
      </c>
      <c r="F102" s="205"/>
      <c r="G102" s="205">
        <v>1054.52457972</v>
      </c>
      <c r="H102" s="205"/>
      <c r="I102" s="205">
        <v>1069.6772777200001</v>
      </c>
      <c r="J102" s="205"/>
      <c r="K102" s="205">
        <v>1088.60907372</v>
      </c>
      <c r="L102" s="205"/>
      <c r="M102" s="205">
        <v>1213.0777777200001</v>
      </c>
      <c r="N102" s="205"/>
      <c r="O102" s="205">
        <v>1288.2051967200002</v>
      </c>
      <c r="P102" s="205"/>
      <c r="Q102" s="205">
        <v>1308.04223572</v>
      </c>
      <c r="R102" s="205"/>
      <c r="S102" s="205">
        <v>1298.6300097199999</v>
      </c>
      <c r="T102" s="205"/>
      <c r="U102" s="205">
        <v>1311.05602572</v>
      </c>
      <c r="V102" s="205"/>
      <c r="W102" s="205">
        <v>863.66845072000012</v>
      </c>
      <c r="X102" s="205"/>
      <c r="Y102" s="205">
        <v>954.70514972000001</v>
      </c>
      <c r="Z102" s="205"/>
      <c r="AA102" s="205">
        <v>995.63519871999995</v>
      </c>
      <c r="AB102" s="205"/>
      <c r="AC102" s="205">
        <v>1007.48431772</v>
      </c>
      <c r="AD102" s="205"/>
      <c r="AE102" s="205">
        <v>1018.1911</v>
      </c>
      <c r="AF102" s="205"/>
      <c r="AG102" s="205">
        <v>1215.4574</v>
      </c>
      <c r="AH102" s="205"/>
      <c r="AI102" s="205">
        <v>1015.88665297</v>
      </c>
      <c r="AJ102" s="205"/>
      <c r="AK102" s="205">
        <v>1015</v>
      </c>
      <c r="AL102" s="205"/>
      <c r="AM102" s="205">
        <v>1022.4164379700001</v>
      </c>
      <c r="AN102" s="205"/>
      <c r="AO102" s="205">
        <v>1028.9756779700001</v>
      </c>
      <c r="AP102" s="205"/>
      <c r="AQ102" s="205">
        <v>1230.3109999999999</v>
      </c>
      <c r="AR102" s="205"/>
      <c r="AS102" s="205">
        <v>1415.1529349700002</v>
      </c>
      <c r="AT102" s="205"/>
      <c r="AU102" s="205">
        <v>1432.9786079999999</v>
      </c>
      <c r="AV102" s="210"/>
      <c r="AW102" s="205">
        <v>1508.4760000000001</v>
      </c>
      <c r="AX102" s="210"/>
      <c r="AY102" s="205">
        <v>1605.809</v>
      </c>
      <c r="AZ102" s="210"/>
      <c r="BA102" s="205">
        <v>1623.794453</v>
      </c>
      <c r="BB102" s="210"/>
      <c r="BC102" s="205">
        <v>1324.1435019999999</v>
      </c>
      <c r="BD102" s="210"/>
      <c r="BE102" s="205">
        <v>1333.118905</v>
      </c>
      <c r="BF102" s="210"/>
      <c r="BG102" s="205">
        <v>1278.919551</v>
      </c>
      <c r="BH102" s="210"/>
    </row>
    <row r="103" spans="1:60" ht="13.5" thickBot="1">
      <c r="A103" s="251" t="s">
        <v>319</v>
      </c>
      <c r="B103" s="212" t="s">
        <v>166</v>
      </c>
      <c r="C103" s="217">
        <v>256958.76034683996</v>
      </c>
      <c r="D103" s="217"/>
      <c r="E103" s="217">
        <v>245218.70339962997</v>
      </c>
      <c r="F103" s="217"/>
      <c r="G103" s="217">
        <v>241297.58334593999</v>
      </c>
      <c r="H103" s="217"/>
      <c r="I103" s="217">
        <v>238746.02705299994</v>
      </c>
      <c r="J103" s="217"/>
      <c r="K103" s="217">
        <v>238744.32276419998</v>
      </c>
      <c r="L103" s="217"/>
      <c r="M103" s="217">
        <v>232167.16903501991</v>
      </c>
      <c r="N103" s="217"/>
      <c r="O103" s="217">
        <v>228296.56459798</v>
      </c>
      <c r="P103" s="217"/>
      <c r="Q103" s="217">
        <v>227207.25402132995</v>
      </c>
      <c r="R103" s="217"/>
      <c r="S103" s="217">
        <v>223399.89289357001</v>
      </c>
      <c r="T103" s="217"/>
      <c r="U103" s="217">
        <v>213424.892920966</v>
      </c>
      <c r="V103" s="217"/>
      <c r="W103" s="217">
        <v>207875.26854900017</v>
      </c>
      <c r="X103" s="217"/>
      <c r="Y103" s="217">
        <v>205174.56613200018</v>
      </c>
      <c r="Z103" s="217"/>
      <c r="AA103" s="217">
        <v>204401.26643491015</v>
      </c>
      <c r="AB103" s="217"/>
      <c r="AC103" s="217">
        <v>198647.68825606999</v>
      </c>
      <c r="AD103" s="217"/>
      <c r="AE103" s="217">
        <v>193964.04450999998</v>
      </c>
      <c r="AF103" s="217"/>
      <c r="AG103" s="217">
        <v>196266.9381</v>
      </c>
      <c r="AH103" s="217"/>
      <c r="AI103" s="217">
        <v>192772.34370675997</v>
      </c>
      <c r="AJ103" s="217"/>
      <c r="AK103" s="217">
        <v>188621</v>
      </c>
      <c r="AL103" s="217"/>
      <c r="AM103" s="217">
        <v>178435.64468823015</v>
      </c>
      <c r="AN103" s="217"/>
      <c r="AO103" s="217">
        <v>179840.75385540002</v>
      </c>
      <c r="AP103" s="217"/>
      <c r="AQ103" s="217">
        <v>173522.48194534</v>
      </c>
      <c r="AR103" s="217"/>
      <c r="AS103" s="217">
        <v>168626.01560060002</v>
      </c>
      <c r="AT103" s="217"/>
      <c r="AU103" s="217">
        <v>164696.46134153404</v>
      </c>
      <c r="AV103" s="218"/>
      <c r="AW103" s="217">
        <v>159044.113862</v>
      </c>
      <c r="AX103" s="218"/>
      <c r="AY103" s="217">
        <v>153703.29173600001</v>
      </c>
      <c r="AZ103" s="218"/>
      <c r="BA103" s="217">
        <v>147396.252978</v>
      </c>
      <c r="BB103" s="218"/>
      <c r="BC103" s="217">
        <v>144285.786257</v>
      </c>
      <c r="BD103" s="218"/>
      <c r="BE103" s="217">
        <v>144517.37319800002</v>
      </c>
      <c r="BF103" s="218"/>
      <c r="BG103" s="217">
        <v>138661.09153000003</v>
      </c>
      <c r="BH103" s="218"/>
    </row>
    <row r="104" spans="1:60">
      <c r="A104" s="199"/>
      <c r="B104" s="202"/>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row>
    <row r="105" spans="1:60">
      <c r="A105" s="199"/>
      <c r="B105" s="223" t="s">
        <v>29</v>
      </c>
      <c r="C105" s="209">
        <v>72.140377390000012</v>
      </c>
      <c r="D105" s="209">
        <v>38.957321130000018</v>
      </c>
      <c r="E105" s="209">
        <v>33.183056260000001</v>
      </c>
      <c r="F105" s="209">
        <v>33.183056260000001</v>
      </c>
      <c r="G105" s="209">
        <v>307.45358163000003</v>
      </c>
      <c r="H105" s="209">
        <v>39.132619549999994</v>
      </c>
      <c r="I105" s="209">
        <v>268.32096208000002</v>
      </c>
      <c r="J105" s="209">
        <v>133.55451012000003</v>
      </c>
      <c r="K105" s="209">
        <v>134.76645195999998</v>
      </c>
      <c r="L105" s="209">
        <v>85.943070070000005</v>
      </c>
      <c r="M105" s="209">
        <v>48.823381890000014</v>
      </c>
      <c r="N105" s="209">
        <v>48.823381890000014</v>
      </c>
      <c r="O105" s="209">
        <v>26.829910309999999</v>
      </c>
      <c r="P105" s="209">
        <v>63.082382690000003</v>
      </c>
      <c r="Q105" s="209">
        <v>-36.252472379999993</v>
      </c>
      <c r="R105" s="209">
        <v>18.588188469999995</v>
      </c>
      <c r="S105" s="209">
        <v>-54.840660849999999</v>
      </c>
      <c r="T105" s="209">
        <v>-59.181511579999992</v>
      </c>
      <c r="U105" s="209">
        <v>4.3408507300000014</v>
      </c>
      <c r="V105" s="209">
        <v>4.3408507300000014</v>
      </c>
      <c r="W105" s="209">
        <v>4.8699696199999938</v>
      </c>
      <c r="X105" s="209">
        <v>27.577519549999995</v>
      </c>
      <c r="Y105" s="209">
        <v>-22.707549929999999</v>
      </c>
      <c r="Z105" s="209">
        <v>-15.891484650000002</v>
      </c>
      <c r="AA105" s="209">
        <v>-6.8160652800000117</v>
      </c>
      <c r="AB105" s="209">
        <v>10.752738110000003</v>
      </c>
      <c r="AC105" s="209">
        <v>-17.5688</v>
      </c>
      <c r="AD105" s="209">
        <v>-17.5688</v>
      </c>
      <c r="AE105" s="209">
        <v>329.65710000000001</v>
      </c>
      <c r="AF105" s="209">
        <v>1.16577</v>
      </c>
      <c r="AG105" s="209">
        <v>328.49</v>
      </c>
      <c r="AH105" s="209">
        <v>46.61</v>
      </c>
      <c r="AI105" s="209">
        <v>281.87739035999999</v>
      </c>
      <c r="AJ105" s="209">
        <v>130.44631705999998</v>
      </c>
      <c r="AK105" s="209">
        <v>151</v>
      </c>
      <c r="AL105" s="209">
        <v>151</v>
      </c>
      <c r="AM105" s="209">
        <v>32.483665000000002</v>
      </c>
      <c r="AN105" s="209">
        <v>32.809047120000002</v>
      </c>
      <c r="AO105" s="209">
        <v>-0.325382119999997</v>
      </c>
      <c r="AP105" s="209">
        <v>24.456724880000003</v>
      </c>
      <c r="AQ105" s="209">
        <v>-24.782107</v>
      </c>
      <c r="AR105" s="209"/>
      <c r="AS105" s="209">
        <v>-32.898592000000001</v>
      </c>
      <c r="AT105" s="209">
        <v>-32.898592000000001</v>
      </c>
      <c r="AU105" s="209">
        <v>35.339551</v>
      </c>
      <c r="AV105" s="209">
        <v>11.441641000000001</v>
      </c>
      <c r="AW105" s="209">
        <v>11.968170000000001</v>
      </c>
      <c r="AX105" s="209">
        <v>7.1308810000000005</v>
      </c>
      <c r="AY105" s="209">
        <v>4.8372890000000002</v>
      </c>
      <c r="AZ105" s="209">
        <v>4.8372890000000002</v>
      </c>
      <c r="BA105" s="209">
        <v>-20.143094999999999</v>
      </c>
      <c r="BB105" s="209">
        <v>-13</v>
      </c>
      <c r="BC105" s="209">
        <v>-6.5001689999999996</v>
      </c>
      <c r="BD105" s="209">
        <v>14.499831</v>
      </c>
      <c r="BE105" s="209">
        <v>-20.920946000000001</v>
      </c>
      <c r="BF105" s="209">
        <v>5.2380539999999982</v>
      </c>
      <c r="BG105" s="209">
        <v>-26.158999999999999</v>
      </c>
      <c r="BH105" s="209">
        <v>-26.158999999999999</v>
      </c>
    </row>
    <row r="106" spans="1:60">
      <c r="A106" s="199"/>
      <c r="B106" s="202" t="s">
        <v>167</v>
      </c>
      <c r="C106" s="205">
        <v>145.07350617989013</v>
      </c>
      <c r="D106" s="205">
        <v>156.68548938000006</v>
      </c>
      <c r="E106" s="205">
        <v>133.46152297978023</v>
      </c>
      <c r="F106" s="205">
        <v>133.46152297978023</v>
      </c>
      <c r="G106" s="205">
        <v>307.45358163000003</v>
      </c>
      <c r="H106" s="205">
        <v>155.25441451902171</v>
      </c>
      <c r="I106" s="205">
        <v>358.74414344029304</v>
      </c>
      <c r="J106" s="205">
        <v>529.86300210652178</v>
      </c>
      <c r="K106" s="205">
        <v>271.76660201878451</v>
      </c>
      <c r="L106" s="205">
        <v>344.71670962142861</v>
      </c>
      <c r="M106" s="205">
        <v>198.00593766500006</v>
      </c>
      <c r="N106" s="205">
        <v>198.00593766500006</v>
      </c>
      <c r="O106" s="205">
        <v>26.829910309999999</v>
      </c>
      <c r="P106" s="205">
        <v>250.27249654184783</v>
      </c>
      <c r="Q106" s="205">
        <v>-48.469422779120862</v>
      </c>
      <c r="R106" s="205">
        <v>73.746617299456503</v>
      </c>
      <c r="S106" s="205">
        <v>-110.590282929558</v>
      </c>
      <c r="T106" s="205">
        <v>-237.37639260109887</v>
      </c>
      <c r="U106" s="205">
        <v>17.604561293888896</v>
      </c>
      <c r="V106" s="205">
        <v>17.604561293888896</v>
      </c>
      <c r="W106" s="205">
        <v>4.8699696199999938</v>
      </c>
      <c r="X106" s="205">
        <v>109.41081125815215</v>
      </c>
      <c r="Y106" s="205">
        <v>-30.359911078571425</v>
      </c>
      <c r="Z106" s="205">
        <v>-63.047738013586972</v>
      </c>
      <c r="AA106" s="205">
        <v>-13.745104017679582</v>
      </c>
      <c r="AB106" s="205">
        <v>43.129114397252756</v>
      </c>
      <c r="AC106" s="205">
        <v>-71.251244444444438</v>
      </c>
      <c r="AD106" s="205">
        <v>-71.251244444444438</v>
      </c>
      <c r="AE106" s="205">
        <v>329.65710000000001</v>
      </c>
      <c r="AF106" s="205">
        <v>4.6377371739130435</v>
      </c>
      <c r="AG106" s="205">
        <v>438.78590000000003</v>
      </c>
      <c r="AH106" s="205">
        <v>185.42670000000001</v>
      </c>
      <c r="AI106" s="205">
        <v>566.85233446021971</v>
      </c>
      <c r="AJ106" s="205">
        <v>524.65222026329661</v>
      </c>
      <c r="AK106" s="205">
        <v>609</v>
      </c>
      <c r="AL106" s="205">
        <v>609</v>
      </c>
      <c r="AM106" s="205">
        <v>32.483665000000002</v>
      </c>
      <c r="AN106" s="205">
        <v>130.1663282478261</v>
      </c>
      <c r="AO106" s="205">
        <v>-0.43503470256409854</v>
      </c>
      <c r="AP106" s="205">
        <v>97.029397621739136</v>
      </c>
      <c r="AQ106" s="205">
        <v>-49.974967154696138</v>
      </c>
      <c r="AR106" s="205"/>
      <c r="AS106" s="205">
        <v>-133.42206755555554</v>
      </c>
      <c r="AT106" s="205">
        <v>-133.42206755555554</v>
      </c>
      <c r="AU106" s="205">
        <v>35.339551</v>
      </c>
      <c r="AV106" s="205">
        <v>45.393467010869564</v>
      </c>
      <c r="AW106" s="205">
        <v>24.134707458563536</v>
      </c>
      <c r="AX106" s="205">
        <v>28.601885329670331</v>
      </c>
      <c r="AY106" s="205">
        <v>19.617894277777779</v>
      </c>
      <c r="AZ106" s="205">
        <v>19.617894277777779</v>
      </c>
      <c r="BA106" s="205">
        <v>-20.143094999999999</v>
      </c>
      <c r="BB106" s="205">
        <v>-51.576086956521735</v>
      </c>
      <c r="BC106" s="205">
        <v>-8.6907021428571429</v>
      </c>
      <c r="BD106" s="205">
        <v>57.526503423913049</v>
      </c>
      <c r="BE106" s="205">
        <v>-42.188648011049722</v>
      </c>
      <c r="BF106" s="205">
        <v>21.009777032967026</v>
      </c>
      <c r="BG106" s="205">
        <v>-106.08927777777778</v>
      </c>
      <c r="BH106" s="205">
        <v>-106.08927777777778</v>
      </c>
    </row>
    <row r="107" spans="1:60">
      <c r="A107" s="199"/>
      <c r="B107" s="202"/>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c r="AQ107" s="210"/>
      <c r="AR107" s="210"/>
      <c r="AS107" s="210"/>
      <c r="AT107" s="210"/>
      <c r="AU107" s="210"/>
      <c r="AV107" s="210"/>
      <c r="AW107" s="210"/>
      <c r="AX107" s="205"/>
      <c r="AY107" s="205"/>
      <c r="AZ107" s="205"/>
      <c r="BA107" s="205"/>
      <c r="BB107" s="205"/>
      <c r="BC107" s="205"/>
      <c r="BD107" s="205"/>
      <c r="BE107" s="205"/>
      <c r="BF107" s="205"/>
      <c r="BG107" s="205"/>
      <c r="BH107" s="205"/>
    </row>
    <row r="108" spans="1:60">
      <c r="A108" s="199"/>
      <c r="B108" s="202" t="s">
        <v>29</v>
      </c>
      <c r="C108" s="205">
        <v>145.07350617989013</v>
      </c>
      <c r="D108" s="205">
        <v>156.68548938000006</v>
      </c>
      <c r="E108" s="205">
        <v>133.46152297978023</v>
      </c>
      <c r="F108" s="205">
        <v>133.46152297978023</v>
      </c>
      <c r="G108" s="205">
        <v>307.45358163000003</v>
      </c>
      <c r="H108" s="205">
        <v>155.25441451902171</v>
      </c>
      <c r="I108" s="205">
        <v>358.74414344029304</v>
      </c>
      <c r="J108" s="205">
        <v>529.86300210652178</v>
      </c>
      <c r="K108" s="205">
        <v>271.76660201878451</v>
      </c>
      <c r="L108" s="205">
        <v>344.71670962142861</v>
      </c>
      <c r="M108" s="205">
        <v>198.00593766500006</v>
      </c>
      <c r="N108" s="205">
        <v>198.00593766500006</v>
      </c>
      <c r="O108" s="205">
        <v>26.829910309999999</v>
      </c>
      <c r="P108" s="205">
        <v>250.27249654184783</v>
      </c>
      <c r="Q108" s="205">
        <v>-48.469422779120862</v>
      </c>
      <c r="R108" s="205">
        <v>73.746617299456503</v>
      </c>
      <c r="S108" s="205">
        <v>-110.590282929558</v>
      </c>
      <c r="T108" s="205">
        <v>-237.37639260109887</v>
      </c>
      <c r="U108" s="205">
        <v>17.604561293888896</v>
      </c>
      <c r="V108" s="205">
        <v>17.604561293888896</v>
      </c>
      <c r="W108" s="205">
        <v>4.8699696199999938</v>
      </c>
      <c r="X108" s="205">
        <v>109.41081125815215</v>
      </c>
      <c r="Y108" s="205">
        <v>-30.359911078571425</v>
      </c>
      <c r="Z108" s="205">
        <v>-63.047738013586972</v>
      </c>
      <c r="AA108" s="205">
        <v>-13.745104017679582</v>
      </c>
      <c r="AB108" s="205">
        <v>43.129114397252756</v>
      </c>
      <c r="AC108" s="205">
        <v>-71.251244444444438</v>
      </c>
      <c r="AD108" s="205">
        <v>-71.251244444444438</v>
      </c>
      <c r="AE108" s="205">
        <v>329.65710000000001</v>
      </c>
      <c r="AF108" s="205">
        <v>4.6377371739130435</v>
      </c>
      <c r="AG108" s="205">
        <v>438.78590000000003</v>
      </c>
      <c r="AH108" s="205">
        <v>185.42670000000001</v>
      </c>
      <c r="AI108" s="205">
        <v>566.85233446021971</v>
      </c>
      <c r="AJ108" s="205">
        <v>524.65222026329661</v>
      </c>
      <c r="AK108" s="205">
        <v>609</v>
      </c>
      <c r="AL108" s="205">
        <v>609</v>
      </c>
      <c r="AM108" s="205">
        <v>32.483665000000002</v>
      </c>
      <c r="AN108" s="205">
        <v>130.1663282478261</v>
      </c>
      <c r="AO108" s="205">
        <v>-0.43503470256409854</v>
      </c>
      <c r="AP108" s="205">
        <v>97.029397621739136</v>
      </c>
      <c r="AQ108" s="205">
        <v>-49.974967154696138</v>
      </c>
      <c r="AR108" s="205"/>
      <c r="AS108" s="205">
        <v>-133.42206755555554</v>
      </c>
      <c r="AT108" s="205">
        <v>-133.42206755555554</v>
      </c>
      <c r="AU108" s="205">
        <v>35.339551</v>
      </c>
      <c r="AV108" s="205">
        <v>45.393467010869564</v>
      </c>
      <c r="AW108" s="205">
        <v>24.134707458563536</v>
      </c>
      <c r="AX108" s="205">
        <v>28.601885329670331</v>
      </c>
      <c r="AY108" s="205">
        <v>19.617894277777779</v>
      </c>
      <c r="AZ108" s="205">
        <v>19.617894277777779</v>
      </c>
      <c r="BA108" s="205">
        <v>-20.143094999999999</v>
      </c>
      <c r="BB108" s="205">
        <v>-51.576086956521735</v>
      </c>
      <c r="BC108" s="205">
        <v>-8.6907021428571429</v>
      </c>
      <c r="BD108" s="205">
        <v>57.526503423913049</v>
      </c>
      <c r="BE108" s="205">
        <v>-42.188648011049722</v>
      </c>
      <c r="BF108" s="205">
        <v>21.009777032967026</v>
      </c>
      <c r="BG108" s="205">
        <v>-106.08927777777778</v>
      </c>
      <c r="BH108" s="205">
        <v>-106.08927777777778</v>
      </c>
    </row>
    <row r="109" spans="1:60">
      <c r="A109" s="199"/>
      <c r="B109" s="202" t="s">
        <v>191</v>
      </c>
      <c r="C109" s="205">
        <v>138508.79931744994</v>
      </c>
      <c r="D109" s="205">
        <v>138508.79931744994</v>
      </c>
      <c r="E109" s="205">
        <v>134464.84167147998</v>
      </c>
      <c r="F109" s="205">
        <v>134464.84167147998</v>
      </c>
      <c r="G109" s="205">
        <v>133680.77901379997</v>
      </c>
      <c r="H109" s="205">
        <v>133680.77901379997</v>
      </c>
      <c r="I109" s="205">
        <v>132726.24851072973</v>
      </c>
      <c r="J109" s="205">
        <v>132726.24851072973</v>
      </c>
      <c r="K109" s="205">
        <v>130814.26414567999</v>
      </c>
      <c r="L109" s="205">
        <v>130814.26414567999</v>
      </c>
      <c r="M109" s="205">
        <v>127895.85782498002</v>
      </c>
      <c r="N109" s="205">
        <v>127895.85782498002</v>
      </c>
      <c r="O109" s="205">
        <v>130850.89922363999</v>
      </c>
      <c r="P109" s="205">
        <v>130850.89922363999</v>
      </c>
      <c r="Q109" s="205">
        <v>130408.67157912999</v>
      </c>
      <c r="R109" s="205">
        <v>130408.67157912999</v>
      </c>
      <c r="S109" s="205">
        <v>128943.31964875996</v>
      </c>
      <c r="T109" s="205">
        <v>128943.31964875996</v>
      </c>
      <c r="U109" s="205">
        <v>124052.51733626999</v>
      </c>
      <c r="V109" s="205">
        <v>124052.51733626999</v>
      </c>
      <c r="W109" s="205">
        <v>121283.85827932002</v>
      </c>
      <c r="X109" s="205">
        <v>121283.85827932002</v>
      </c>
      <c r="Y109" s="205">
        <v>119510.62946618006</v>
      </c>
      <c r="Z109" s="205">
        <v>119510.62946618006</v>
      </c>
      <c r="AA109" s="205">
        <v>118131.69884341676</v>
      </c>
      <c r="AB109" s="205">
        <v>118131.69884341676</v>
      </c>
      <c r="AC109" s="205">
        <v>114037.49212344014</v>
      </c>
      <c r="AD109" s="205">
        <v>114037.49212344014</v>
      </c>
      <c r="AE109" s="205">
        <v>113368.40780000002</v>
      </c>
      <c r="AF109" s="205">
        <v>113368.40780000002</v>
      </c>
      <c r="AG109" s="205">
        <v>113623.98480000001</v>
      </c>
      <c r="AH109" s="205">
        <v>113623.98480000001</v>
      </c>
      <c r="AI109" s="205">
        <v>112381.12907763624</v>
      </c>
      <c r="AJ109" s="205">
        <v>112381.12907763624</v>
      </c>
      <c r="AK109" s="205">
        <v>108811</v>
      </c>
      <c r="AL109" s="205">
        <v>108811</v>
      </c>
      <c r="AM109" s="205">
        <v>107035.45492119202</v>
      </c>
      <c r="AN109" s="205">
        <v>107035.45492119202</v>
      </c>
      <c r="AO109" s="205">
        <v>104037.30788707999</v>
      </c>
      <c r="AP109" s="205">
        <v>104037.30788707999</v>
      </c>
      <c r="AQ109" s="205">
        <v>101668.24776078029</v>
      </c>
      <c r="AR109" s="205"/>
      <c r="AS109" s="205">
        <v>98744.151407699988</v>
      </c>
      <c r="AT109" s="205">
        <v>98744.151407699988</v>
      </c>
      <c r="AU109" s="205">
        <v>98940.269777329799</v>
      </c>
      <c r="AV109" s="205">
        <v>98940.269777329799</v>
      </c>
      <c r="AW109" s="205">
        <v>96039.543704459997</v>
      </c>
      <c r="AX109" s="205">
        <v>96039.543704459997</v>
      </c>
      <c r="AY109" s="205">
        <v>92817.744119980198</v>
      </c>
      <c r="AZ109" s="205">
        <v>92817.744119980198</v>
      </c>
      <c r="BA109" s="205">
        <v>90460.14825605003</v>
      </c>
      <c r="BB109" s="205">
        <v>90460.14825605003</v>
      </c>
      <c r="BC109" s="205">
        <v>88945.039514610005</v>
      </c>
      <c r="BD109" s="205">
        <v>88945.039514610005</v>
      </c>
      <c r="BE109" s="205">
        <v>87527.837190519887</v>
      </c>
      <c r="BF109" s="205">
        <v>87527.837190519887</v>
      </c>
      <c r="BG109" s="205">
        <v>84901.214854689984</v>
      </c>
      <c r="BH109" s="205">
        <v>84901.214854689984</v>
      </c>
    </row>
    <row r="110" spans="1:60" ht="13.5" thickBot="1">
      <c r="A110" s="251" t="s">
        <v>320</v>
      </c>
      <c r="B110" s="212" t="s">
        <v>168</v>
      </c>
      <c r="C110" s="213">
        <v>1.0473955943217331E-3</v>
      </c>
      <c r="D110" s="213">
        <v>1.1312313019253798E-3</v>
      </c>
      <c r="E110" s="213">
        <v>9.9253843101863729E-4</v>
      </c>
      <c r="F110" s="213">
        <v>9.9253843101863729E-4</v>
      </c>
      <c r="G110" s="213">
        <v>2.2999086622487543E-3</v>
      </c>
      <c r="H110" s="213">
        <v>1.161381730899359E-3</v>
      </c>
      <c r="I110" s="213">
        <v>2.7028876915125935E-3</v>
      </c>
      <c r="J110" s="213">
        <v>3.9921493152402865E-3</v>
      </c>
      <c r="K110" s="213">
        <v>2.0774997573363586E-3</v>
      </c>
      <c r="L110" s="213">
        <v>2.6351614777845502E-3</v>
      </c>
      <c r="M110" s="213">
        <v>1.5481810047043327E-3</v>
      </c>
      <c r="N110" s="213">
        <v>1.5481810047043327E-3</v>
      </c>
      <c r="O110" s="213">
        <v>2.0504184892260039E-4</v>
      </c>
      <c r="P110" s="213">
        <v>1.9126540056411986E-3</v>
      </c>
      <c r="Q110" s="213">
        <v>-3.7167331123153381E-4</v>
      </c>
      <c r="R110" s="213">
        <v>5.6550393778613246E-4</v>
      </c>
      <c r="S110" s="213">
        <v>-8.5766585838494458E-4</v>
      </c>
      <c r="T110" s="213">
        <v>-1.840935949591722E-3</v>
      </c>
      <c r="U110" s="213">
        <v>1.419121648790737E-4</v>
      </c>
      <c r="V110" s="213">
        <v>1.419121648790737E-4</v>
      </c>
      <c r="W110" s="213">
        <v>4.0153485295498448E-5</v>
      </c>
      <c r="X110" s="213">
        <v>9.0210529917489997E-4</v>
      </c>
      <c r="Y110" s="213">
        <v>-2.5403523698419545E-4</v>
      </c>
      <c r="Z110" s="213">
        <v>-5.2754920876246119E-4</v>
      </c>
      <c r="AA110" s="213">
        <v>-1.1635407051835155E-4</v>
      </c>
      <c r="AB110" s="213">
        <v>3.6509349158196972E-4</v>
      </c>
      <c r="AC110" s="213">
        <v>-6.2480543124640423E-4</v>
      </c>
      <c r="AD110" s="213">
        <v>-6.2480543124640423E-4</v>
      </c>
      <c r="AE110" s="213">
        <v>2.9078391978616105E-3</v>
      </c>
      <c r="AF110" s="213">
        <v>4.0908549955952037E-5</v>
      </c>
      <c r="AG110" s="213">
        <v>3.8999999999999998E-3</v>
      </c>
      <c r="AH110" s="213">
        <v>1.6000000000000001E-3</v>
      </c>
      <c r="AI110" s="213">
        <v>5.0440170793142787E-3</v>
      </c>
      <c r="AJ110" s="213">
        <v>4.6685081789919654E-3</v>
      </c>
      <c r="AK110" s="213">
        <v>6.0000000000000001E-3</v>
      </c>
      <c r="AL110" s="213">
        <v>6.0000000000000001E-3</v>
      </c>
      <c r="AM110" s="213">
        <v>3.0348509308356797E-4</v>
      </c>
      <c r="AN110" s="213">
        <v>1.2161047789600637E-3</v>
      </c>
      <c r="AO110" s="213">
        <v>-4.1815259487132875E-6</v>
      </c>
      <c r="AP110" s="213">
        <v>9.326404113325663E-4</v>
      </c>
      <c r="AQ110" s="213">
        <v>-4.9154940952935908E-4</v>
      </c>
      <c r="AR110" s="213"/>
      <c r="AS110" s="213">
        <v>-1.3511895707592398E-3</v>
      </c>
      <c r="AT110" s="213">
        <v>-1.3511895707592398E-3</v>
      </c>
      <c r="AU110" s="213">
        <v>3.571806614185861E-4</v>
      </c>
      <c r="AV110" s="213">
        <v>4.5879667715713644E-4</v>
      </c>
      <c r="AW110" s="213">
        <v>2.5129968893680552E-4</v>
      </c>
      <c r="AX110" s="213">
        <v>2.9781363203563495E-4</v>
      </c>
      <c r="AY110" s="213">
        <v>2.1135930919004934E-4</v>
      </c>
      <c r="AZ110" s="213">
        <v>2.1135930919004934E-4</v>
      </c>
      <c r="BA110" s="213">
        <v>-2.2267368988810845E-4</v>
      </c>
      <c r="BB110" s="213">
        <v>-5.7015258045492196E-4</v>
      </c>
      <c r="BC110" s="213">
        <v>-9.7708677069389778E-5</v>
      </c>
      <c r="BD110" s="213">
        <v>6.4676460584925388E-4</v>
      </c>
      <c r="BE110" s="213">
        <v>-4.8200263327904052E-4</v>
      </c>
      <c r="BF110" s="213">
        <v>2.4003537282928076E-4</v>
      </c>
      <c r="BG110" s="213">
        <v>-1.2495613632779172E-3</v>
      </c>
      <c r="BH110" s="213">
        <v>-1.2495613632779172E-3</v>
      </c>
    </row>
    <row r="111" spans="1:60">
      <c r="A111" s="199"/>
      <c r="B111" s="202"/>
      <c r="C111" s="210"/>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c r="BG111" s="210"/>
      <c r="BH111" s="210"/>
    </row>
    <row r="112" spans="1:60">
      <c r="A112" s="199"/>
      <c r="B112" s="202" t="s">
        <v>282</v>
      </c>
      <c r="C112" s="205">
        <v>14356.022991100257</v>
      </c>
      <c r="D112" s="205"/>
      <c r="E112" s="205">
        <v>14201.821218238372</v>
      </c>
      <c r="F112" s="205"/>
      <c r="G112" s="205">
        <v>13572.890738599999</v>
      </c>
      <c r="H112" s="205"/>
      <c r="I112" s="205">
        <v>13338.105044600001</v>
      </c>
      <c r="J112" s="205"/>
      <c r="K112" s="205">
        <v>11748.702389600003</v>
      </c>
      <c r="L112" s="205"/>
      <c r="M112" s="205">
        <v>11530.742338600001</v>
      </c>
      <c r="N112" s="205"/>
      <c r="O112" s="205">
        <v>11812.915438600001</v>
      </c>
      <c r="P112" s="205"/>
      <c r="Q112" s="205">
        <v>11105.731562674693</v>
      </c>
      <c r="R112" s="205"/>
      <c r="S112" s="205">
        <v>10252.155329674693</v>
      </c>
      <c r="T112" s="205"/>
      <c r="U112" s="205">
        <v>10689.049060451771</v>
      </c>
      <c r="V112" s="205"/>
      <c r="W112" s="205">
        <v>10435.268678451775</v>
      </c>
      <c r="X112" s="205"/>
      <c r="Y112" s="205">
        <v>8603.2681327770861</v>
      </c>
      <c r="Z112" s="205"/>
      <c r="AA112" s="205">
        <v>8567.1172030532834</v>
      </c>
      <c r="AB112" s="205"/>
      <c r="AC112" s="205">
        <v>8178.9587217770859</v>
      </c>
      <c r="AD112" s="205"/>
      <c r="AE112" s="205">
        <v>9422.177099999999</v>
      </c>
      <c r="AF112" s="205"/>
      <c r="AG112" s="205">
        <v>7216.84</v>
      </c>
      <c r="AH112" s="205"/>
      <c r="AI112" s="205">
        <v>6332.45</v>
      </c>
      <c r="AJ112" s="205"/>
      <c r="AK112" s="205">
        <v>7017</v>
      </c>
      <c r="AL112" s="205"/>
      <c r="AM112" s="205">
        <v>7924.9314160481954</v>
      </c>
      <c r="AN112" s="205"/>
      <c r="AO112" s="205">
        <v>7330.4661390100937</v>
      </c>
      <c r="AP112" s="205"/>
      <c r="AQ112" s="205">
        <v>6466.5740829999986</v>
      </c>
      <c r="AR112" s="205"/>
      <c r="AS112" s="205">
        <v>6226.2861937999987</v>
      </c>
      <c r="AT112" s="205"/>
      <c r="AU112" s="205">
        <v>6316.5747439999986</v>
      </c>
      <c r="AV112" s="210"/>
      <c r="AW112" s="205">
        <v>5125.3235400000003</v>
      </c>
      <c r="AX112" s="210"/>
      <c r="AY112" s="205">
        <v>4778.3094410895192</v>
      </c>
      <c r="AZ112" s="210"/>
      <c r="BA112" s="205"/>
      <c r="BB112" s="210"/>
      <c r="BC112" s="205"/>
      <c r="BD112" s="210"/>
      <c r="BE112" s="205"/>
      <c r="BF112" s="210"/>
      <c r="BG112" s="205"/>
      <c r="BH112" s="210"/>
    </row>
    <row r="113" spans="1:60">
      <c r="A113" s="199"/>
      <c r="B113" s="202" t="s">
        <v>191</v>
      </c>
      <c r="C113" s="205">
        <v>138508.79931744994</v>
      </c>
      <c r="D113" s="205"/>
      <c r="E113" s="205">
        <v>134464.84167147998</v>
      </c>
      <c r="F113" s="205"/>
      <c r="G113" s="205">
        <v>133680.77901379997</v>
      </c>
      <c r="H113" s="205"/>
      <c r="I113" s="205">
        <v>132726.24851072973</v>
      </c>
      <c r="J113" s="205"/>
      <c r="K113" s="205">
        <v>130814.26414567999</v>
      </c>
      <c r="L113" s="205"/>
      <c r="M113" s="205">
        <v>127895.85782498002</v>
      </c>
      <c r="N113" s="205"/>
      <c r="O113" s="205">
        <v>130850.89922363999</v>
      </c>
      <c r="P113" s="205"/>
      <c r="Q113" s="205">
        <v>130408.67157912999</v>
      </c>
      <c r="R113" s="205"/>
      <c r="S113" s="205">
        <v>128943.31964875996</v>
      </c>
      <c r="T113" s="205"/>
      <c r="U113" s="205">
        <v>124052.51733626999</v>
      </c>
      <c r="V113" s="205"/>
      <c r="W113" s="205">
        <v>121283.85827932002</v>
      </c>
      <c r="X113" s="205"/>
      <c r="Y113" s="205">
        <v>119510.62946618006</v>
      </c>
      <c r="Z113" s="205"/>
      <c r="AA113" s="205">
        <v>118131.69884341676</v>
      </c>
      <c r="AB113" s="205"/>
      <c r="AC113" s="205">
        <v>114037.49212344014</v>
      </c>
      <c r="AD113" s="205"/>
      <c r="AE113" s="205">
        <v>113368.40780000002</v>
      </c>
      <c r="AF113" s="205"/>
      <c r="AG113" s="205">
        <v>113623.98480000001</v>
      </c>
      <c r="AH113" s="205"/>
      <c r="AI113" s="205">
        <v>112381.12907763624</v>
      </c>
      <c r="AJ113" s="205"/>
      <c r="AK113" s="205">
        <v>108811</v>
      </c>
      <c r="AL113" s="205"/>
      <c r="AM113" s="205">
        <v>107035.45492119202</v>
      </c>
      <c r="AN113" s="205"/>
      <c r="AO113" s="205">
        <v>104037.30788707999</v>
      </c>
      <c r="AP113" s="205"/>
      <c r="AQ113" s="205">
        <v>101668.24776078029</v>
      </c>
      <c r="AR113" s="205"/>
      <c r="AS113" s="205">
        <v>98744.151407699988</v>
      </c>
      <c r="AT113" s="205"/>
      <c r="AU113" s="205">
        <v>98940.269777329799</v>
      </c>
      <c r="AV113" s="210"/>
      <c r="AW113" s="205">
        <v>96039.543704459997</v>
      </c>
      <c r="AX113" s="210"/>
      <c r="AY113" s="205">
        <v>92817.744119980198</v>
      </c>
      <c r="AZ113" s="210"/>
      <c r="BA113" s="205"/>
      <c r="BB113" s="210"/>
      <c r="BC113" s="205"/>
      <c r="BD113" s="210"/>
      <c r="BE113" s="205"/>
      <c r="BF113" s="210"/>
      <c r="BG113" s="205"/>
      <c r="BH113" s="210"/>
    </row>
    <row r="114" spans="1:60" ht="13.5" thickBot="1">
      <c r="A114" s="251" t="s">
        <v>321</v>
      </c>
      <c r="B114" s="212" t="s">
        <v>281</v>
      </c>
      <c r="C114" s="224">
        <v>0.10364701060037002</v>
      </c>
      <c r="D114" s="224"/>
      <c r="E114" s="224">
        <v>0.10561735723406263</v>
      </c>
      <c r="F114" s="224"/>
      <c r="G114" s="224">
        <v>0.10153210385764477</v>
      </c>
      <c r="H114" s="224"/>
      <c r="I114" s="224">
        <v>0.1004933477308502</v>
      </c>
      <c r="J114" s="224"/>
      <c r="K114" s="224">
        <v>8.9812089425631583E-2</v>
      </c>
      <c r="L114" s="224"/>
      <c r="M114" s="224">
        <v>9.0157277449746068E-2</v>
      </c>
      <c r="N114" s="224"/>
      <c r="O114" s="224">
        <v>9.0277678706741638E-2</v>
      </c>
      <c r="P114" s="224"/>
      <c r="Q114" s="224">
        <v>8.516098989579772E-2</v>
      </c>
      <c r="R114" s="224"/>
      <c r="S114" s="224">
        <v>7.9509007194800321E-2</v>
      </c>
      <c r="T114" s="224"/>
      <c r="U114" s="224">
        <v>8.6165515138051527E-2</v>
      </c>
      <c r="V114" s="224"/>
      <c r="W114" s="224">
        <v>8.6040045447919947E-2</v>
      </c>
      <c r="X114" s="224"/>
      <c r="Y114" s="224">
        <v>7.1987472337861777E-2</v>
      </c>
      <c r="Z114" s="224"/>
      <c r="AA114" s="224">
        <v>7.2521747227295652E-2</v>
      </c>
      <c r="AB114" s="224"/>
      <c r="AC114" s="224">
        <v>7.1721664248138264E-2</v>
      </c>
      <c r="AD114" s="224"/>
      <c r="AE114" s="224">
        <v>8.3111135481608117E-2</v>
      </c>
      <c r="AF114" s="224"/>
      <c r="AG114" s="224">
        <v>6.3500000000000001E-2</v>
      </c>
      <c r="AH114" s="224"/>
      <c r="AI114" s="224">
        <v>5.6347983437907569E-2</v>
      </c>
      <c r="AJ114" s="224"/>
      <c r="AK114" s="224">
        <v>6.4000000000000001E-2</v>
      </c>
      <c r="AL114" s="224"/>
      <c r="AM114" s="224">
        <v>7.404024602766586E-2</v>
      </c>
      <c r="AN114" s="224"/>
      <c r="AO114" s="224">
        <v>7.0459975252016652E-2</v>
      </c>
      <c r="AP114" s="224"/>
      <c r="AQ114" s="224">
        <v>6.3604657554593505E-2</v>
      </c>
      <c r="AR114" s="224"/>
      <c r="AS114" s="224">
        <v>6.3054733926393117E-2</v>
      </c>
      <c r="AT114" s="224"/>
      <c r="AU114" s="224">
        <v>6.3842303626377578E-2</v>
      </c>
      <c r="AV114" s="218"/>
      <c r="AW114" s="224">
        <v>5.3366804363128025E-2</v>
      </c>
      <c r="AX114" s="218"/>
      <c r="AY114" s="224">
        <v>5.1480559955355859E-2</v>
      </c>
      <c r="AZ114" s="218"/>
      <c r="BA114" s="224"/>
      <c r="BB114" s="218"/>
      <c r="BC114" s="224"/>
      <c r="BD114" s="218"/>
      <c r="BE114" s="224"/>
      <c r="BF114" s="218"/>
      <c r="BG114" s="224"/>
      <c r="BH114" s="218"/>
    </row>
    <row r="115" spans="1:60" ht="15">
      <c r="A115" s="199"/>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3"/>
      <c r="AJ115" s="283"/>
      <c r="AK115" s="283"/>
      <c r="AL115" s="283"/>
      <c r="AM115" s="283"/>
      <c r="AN115" s="283"/>
      <c r="AO115" s="283"/>
      <c r="AP115" s="283"/>
      <c r="AQ115" s="282"/>
      <c r="AR115" s="283"/>
      <c r="AS115" s="283"/>
      <c r="AT115" s="283"/>
      <c r="AU115" s="283"/>
      <c r="AV115" s="210"/>
      <c r="AW115" s="210"/>
      <c r="AX115" s="210"/>
      <c r="AY115" s="210"/>
      <c r="AZ115" s="210"/>
      <c r="BA115" s="210"/>
      <c r="BB115" s="210"/>
      <c r="BC115" s="210"/>
      <c r="BD115" s="210"/>
      <c r="BE115" s="210"/>
      <c r="BF115" s="210"/>
      <c r="BG115" s="210"/>
      <c r="BH115" s="210"/>
    </row>
    <row r="116" spans="1:60">
      <c r="A116" s="199"/>
      <c r="B116" s="202" t="s">
        <v>283</v>
      </c>
      <c r="C116" s="205">
        <v>2173.8677038939077</v>
      </c>
      <c r="D116" s="205"/>
      <c r="E116" s="205">
        <v>1952.5347437941309</v>
      </c>
      <c r="F116" s="205"/>
      <c r="G116" s="205">
        <v>1937.1479433720847</v>
      </c>
      <c r="H116" s="205"/>
      <c r="I116" s="205">
        <v>2032.4247298320845</v>
      </c>
      <c r="J116" s="205"/>
      <c r="K116" s="205">
        <v>1320.5295393720849</v>
      </c>
      <c r="L116" s="205"/>
      <c r="M116" s="205">
        <v>811.77414337208484</v>
      </c>
      <c r="N116" s="205"/>
      <c r="O116" s="205">
        <v>726.70604337208476</v>
      </c>
      <c r="P116" s="205"/>
      <c r="Q116" s="205">
        <v>587.96969837208485</v>
      </c>
      <c r="R116" s="205"/>
      <c r="S116" s="205">
        <v>623.17807137208456</v>
      </c>
      <c r="T116" s="205"/>
      <c r="U116" s="205">
        <v>589.80919324803119</v>
      </c>
      <c r="V116" s="205"/>
      <c r="W116" s="205">
        <v>660.07599824803117</v>
      </c>
      <c r="X116" s="205"/>
      <c r="Y116" s="205">
        <v>703.26159187594635</v>
      </c>
      <c r="Z116" s="205"/>
      <c r="AA116" s="205">
        <v>742.45523487594653</v>
      </c>
      <c r="AB116" s="205"/>
      <c r="AC116" s="205">
        <v>724.20667587594642</v>
      </c>
      <c r="AD116" s="205"/>
      <c r="AE116" s="205">
        <v>488.47259999999994</v>
      </c>
      <c r="AF116" s="205"/>
      <c r="AG116" s="205">
        <v>751.34</v>
      </c>
      <c r="AH116" s="205"/>
      <c r="AI116" s="205">
        <v>825.87</v>
      </c>
      <c r="AJ116" s="205"/>
      <c r="AK116" s="205">
        <v>518</v>
      </c>
      <c r="AL116" s="205"/>
      <c r="AM116" s="205">
        <v>455.73847552582748</v>
      </c>
      <c r="AN116" s="205"/>
      <c r="AO116" s="205">
        <v>493.5166941326089</v>
      </c>
      <c r="AP116" s="205"/>
      <c r="AQ116" s="205">
        <v>469.47978100000034</v>
      </c>
      <c r="AR116" s="205"/>
      <c r="AS116" s="205">
        <v>427.0088410000003</v>
      </c>
      <c r="AT116" s="205"/>
      <c r="AU116" s="205">
        <v>456.23614999999995</v>
      </c>
      <c r="AV116" s="210"/>
      <c r="AW116" s="205">
        <v>429.91798600000004</v>
      </c>
      <c r="AX116" s="210"/>
      <c r="AY116" s="205">
        <v>562.08029052990287</v>
      </c>
      <c r="AZ116" s="210"/>
      <c r="BA116" s="205"/>
      <c r="BB116" s="210"/>
      <c r="BC116" s="205"/>
      <c r="BD116" s="210"/>
      <c r="BE116" s="205"/>
      <c r="BF116" s="210"/>
      <c r="BG116" s="205"/>
      <c r="BH116" s="210"/>
    </row>
    <row r="117" spans="1:60">
      <c r="A117" s="199"/>
      <c r="B117" s="202" t="s">
        <v>191</v>
      </c>
      <c r="C117" s="205">
        <v>138508.79931744994</v>
      </c>
      <c r="D117" s="205"/>
      <c r="E117" s="205">
        <v>134464.84167147998</v>
      </c>
      <c r="F117" s="205"/>
      <c r="G117" s="205">
        <v>133680.77901379997</v>
      </c>
      <c r="H117" s="205"/>
      <c r="I117" s="205">
        <v>132726.24851072973</v>
      </c>
      <c r="J117" s="205"/>
      <c r="K117" s="205">
        <v>130814.26414567999</v>
      </c>
      <c r="L117" s="205"/>
      <c r="M117" s="205">
        <v>127895.85782498002</v>
      </c>
      <c r="N117" s="205"/>
      <c r="O117" s="205">
        <v>130850.89922363999</v>
      </c>
      <c r="P117" s="205"/>
      <c r="Q117" s="205">
        <v>130408.67157912999</v>
      </c>
      <c r="R117" s="205"/>
      <c r="S117" s="205">
        <v>128943.31964875996</v>
      </c>
      <c r="T117" s="205"/>
      <c r="U117" s="205">
        <v>124052.51733626999</v>
      </c>
      <c r="V117" s="205"/>
      <c r="W117" s="205">
        <v>121283.85827932002</v>
      </c>
      <c r="X117" s="205"/>
      <c r="Y117" s="205">
        <v>119510.62946618006</v>
      </c>
      <c r="Z117" s="205"/>
      <c r="AA117" s="205">
        <v>118131.69884341676</v>
      </c>
      <c r="AB117" s="205"/>
      <c r="AC117" s="205">
        <v>114037.49212344014</v>
      </c>
      <c r="AD117" s="205"/>
      <c r="AE117" s="205">
        <v>113368.40780000002</v>
      </c>
      <c r="AF117" s="205"/>
      <c r="AG117" s="205">
        <v>113623.98480000001</v>
      </c>
      <c r="AH117" s="205"/>
      <c r="AI117" s="205">
        <v>112381.12907763624</v>
      </c>
      <c r="AJ117" s="205"/>
      <c r="AK117" s="205">
        <v>108811</v>
      </c>
      <c r="AL117" s="205"/>
      <c r="AM117" s="205">
        <v>107035.45492119202</v>
      </c>
      <c r="AN117" s="205"/>
      <c r="AO117" s="205">
        <v>104037.30788707999</v>
      </c>
      <c r="AP117" s="205"/>
      <c r="AQ117" s="205">
        <v>101668.24776078029</v>
      </c>
      <c r="AR117" s="205"/>
      <c r="AS117" s="205">
        <v>98744.151407699988</v>
      </c>
      <c r="AT117" s="205"/>
      <c r="AU117" s="205">
        <v>98940.269777329799</v>
      </c>
      <c r="AV117" s="210"/>
      <c r="AW117" s="205">
        <v>96039.543704459997</v>
      </c>
      <c r="AX117" s="210"/>
      <c r="AY117" s="205">
        <v>92817.744119980198</v>
      </c>
      <c r="AZ117" s="210"/>
      <c r="BA117" s="205"/>
      <c r="BB117" s="210"/>
      <c r="BC117" s="205"/>
      <c r="BD117" s="210"/>
      <c r="BE117" s="205"/>
      <c r="BF117" s="210"/>
      <c r="BG117" s="205"/>
      <c r="BH117" s="210"/>
    </row>
    <row r="118" spans="1:60" ht="13.5" thickBot="1">
      <c r="A118" s="251" t="s">
        <v>322</v>
      </c>
      <c r="B118" s="212" t="s">
        <v>284</v>
      </c>
      <c r="C118" s="224">
        <v>1.5694798558693695E-2</v>
      </c>
      <c r="D118" s="224"/>
      <c r="E118" s="224">
        <v>1.4520782678378476E-2</v>
      </c>
      <c r="F118" s="224"/>
      <c r="G118" s="224">
        <v>1.4490848704375904E-2</v>
      </c>
      <c r="H118" s="224"/>
      <c r="I118" s="224">
        <v>1.5312907225489622E-2</v>
      </c>
      <c r="J118" s="224"/>
      <c r="K118" s="224">
        <v>1.009469072808062E-2</v>
      </c>
      <c r="L118" s="224"/>
      <c r="M118" s="224">
        <v>6.3471496041956482E-3</v>
      </c>
      <c r="N118" s="224"/>
      <c r="O118" s="224">
        <v>5.5536954479010218E-3</v>
      </c>
      <c r="P118" s="224"/>
      <c r="Q118" s="224">
        <v>4.5086702536902522E-3</v>
      </c>
      <c r="R118" s="224"/>
      <c r="S118" s="224">
        <v>4.832961281512017E-3</v>
      </c>
      <c r="T118" s="224"/>
      <c r="U118" s="224">
        <v>4.7545120882088307E-3</v>
      </c>
      <c r="V118" s="224"/>
      <c r="W118" s="224">
        <v>5.4424060020242613E-3</v>
      </c>
      <c r="X118" s="224"/>
      <c r="Y118" s="224">
        <v>5.8845108172989758E-3</v>
      </c>
      <c r="Z118" s="224"/>
      <c r="AA118" s="224">
        <v>6.2849789018954933E-3</v>
      </c>
      <c r="AB118" s="224"/>
      <c r="AC118" s="224">
        <v>6.3506015643699639E-3</v>
      </c>
      <c r="AD118" s="224"/>
      <c r="AE118" s="224">
        <v>4.3087188880851501E-3</v>
      </c>
      <c r="AF118" s="224"/>
      <c r="AG118" s="224">
        <v>6.6E-3</v>
      </c>
      <c r="AH118" s="224"/>
      <c r="AI118" s="224">
        <v>7.3488316657636023E-3</v>
      </c>
      <c r="AJ118" s="224"/>
      <c r="AK118" s="224">
        <v>5.0000000000000001E-3</v>
      </c>
      <c r="AL118" s="224"/>
      <c r="AM118" s="224">
        <v>4.2578272392206698E-3</v>
      </c>
      <c r="AN118" s="224"/>
      <c r="AO118" s="224">
        <v>4.743651139726357E-3</v>
      </c>
      <c r="AP118" s="224"/>
      <c r="AQ118" s="224">
        <v>4.6177620972150529E-3</v>
      </c>
      <c r="AR118" s="224"/>
      <c r="AS118" s="224">
        <v>4.3243962798054135E-3</v>
      </c>
      <c r="AT118" s="224"/>
      <c r="AU118" s="224">
        <v>4.6112280775743083E-3</v>
      </c>
      <c r="AV118" s="218"/>
      <c r="AW118" s="224">
        <v>4.4764684359910696E-3</v>
      </c>
      <c r="AX118" s="218"/>
      <c r="AY118" s="224">
        <v>6.0557417750137709E-3</v>
      </c>
      <c r="AZ118" s="218"/>
      <c r="BA118" s="224"/>
      <c r="BB118" s="218"/>
      <c r="BC118" s="224"/>
      <c r="BD118" s="218"/>
      <c r="BE118" s="224"/>
      <c r="BF118" s="218"/>
      <c r="BG118" s="224"/>
      <c r="BH118" s="218"/>
    </row>
    <row r="119" spans="1:60">
      <c r="A119" s="199"/>
      <c r="B119" s="202"/>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c r="BG119" s="210"/>
      <c r="BH119" s="210"/>
    </row>
    <row r="120" spans="1:60">
      <c r="A120" s="199"/>
      <c r="B120" s="202" t="s">
        <v>190</v>
      </c>
      <c r="C120" s="205">
        <v>505.42480399999999</v>
      </c>
      <c r="D120" s="205"/>
      <c r="E120" s="205">
        <v>397.180115</v>
      </c>
      <c r="F120" s="205"/>
      <c r="G120" s="205">
        <v>367.06584699999996</v>
      </c>
      <c r="H120" s="205"/>
      <c r="I120" s="205">
        <v>392.68552800000003</v>
      </c>
      <c r="J120" s="205"/>
      <c r="K120" s="205">
        <v>360.94865700000003</v>
      </c>
      <c r="L120" s="205"/>
      <c r="M120" s="205">
        <v>294.335982</v>
      </c>
      <c r="N120" s="205"/>
      <c r="O120" s="205">
        <v>258.88627600000001</v>
      </c>
      <c r="P120" s="205"/>
      <c r="Q120" s="205">
        <v>285.00067300000001</v>
      </c>
      <c r="R120" s="205"/>
      <c r="S120" s="205">
        <v>241.35479899999999</v>
      </c>
      <c r="T120" s="205"/>
      <c r="U120" s="205">
        <v>211.44653</v>
      </c>
      <c r="V120" s="205"/>
      <c r="W120" s="205">
        <v>342.19327311999996</v>
      </c>
      <c r="X120" s="205"/>
      <c r="Y120" s="205">
        <v>383.827</v>
      </c>
      <c r="Z120" s="205"/>
      <c r="AA120" s="205">
        <v>393.97199999999998</v>
      </c>
      <c r="AB120" s="205"/>
      <c r="AC120" s="205">
        <v>330.33799999999997</v>
      </c>
      <c r="AD120" s="205"/>
      <c r="AE120" s="205">
        <v>326.84500000000003</v>
      </c>
      <c r="AF120" s="205"/>
      <c r="AG120" s="205">
        <v>395.05799999999999</v>
      </c>
      <c r="AH120" s="205"/>
      <c r="AI120" s="205">
        <v>390.82376499999998</v>
      </c>
      <c r="AJ120" s="205"/>
      <c r="AK120" s="205">
        <v>476</v>
      </c>
      <c r="AL120" s="205"/>
      <c r="AM120" s="205">
        <v>406.88716299999999</v>
      </c>
      <c r="AN120" s="205"/>
      <c r="AO120" s="205">
        <v>306.28355399999998</v>
      </c>
      <c r="AP120" s="205"/>
      <c r="AQ120" s="205">
        <v>341.524</v>
      </c>
      <c r="AR120" s="205"/>
      <c r="AS120" s="205">
        <v>307.79300000000001</v>
      </c>
      <c r="AT120" s="205"/>
      <c r="AU120" s="205">
        <v>314.18971199999999</v>
      </c>
      <c r="AV120" s="210"/>
      <c r="AW120" s="205">
        <v>313.64925100000005</v>
      </c>
      <c r="AX120" s="210"/>
      <c r="AY120" s="205">
        <v>231.518</v>
      </c>
      <c r="AZ120" s="210"/>
      <c r="BA120" s="205">
        <v>286.57365616999999</v>
      </c>
      <c r="BB120" s="210"/>
      <c r="BC120" s="205">
        <v>284.02508992999998</v>
      </c>
      <c r="BD120" s="210"/>
      <c r="BE120" s="205">
        <v>262.17069946000004</v>
      </c>
      <c r="BF120" s="210"/>
      <c r="BG120" s="205">
        <v>222.20291896000003</v>
      </c>
      <c r="BH120" s="210"/>
    </row>
    <row r="121" spans="1:60">
      <c r="A121" s="199"/>
      <c r="B121" s="202" t="s">
        <v>191</v>
      </c>
      <c r="C121" s="205">
        <v>138508.79931744994</v>
      </c>
      <c r="D121" s="205"/>
      <c r="E121" s="205">
        <v>134464.84167147998</v>
      </c>
      <c r="F121" s="205"/>
      <c r="G121" s="205">
        <v>133680.77901379997</v>
      </c>
      <c r="H121" s="205"/>
      <c r="I121" s="205">
        <v>132726.24851072973</v>
      </c>
      <c r="J121" s="205"/>
      <c r="K121" s="205">
        <v>130814.26414567999</v>
      </c>
      <c r="L121" s="205"/>
      <c r="M121" s="205">
        <v>127895.85782498002</v>
      </c>
      <c r="N121" s="205"/>
      <c r="O121" s="205">
        <v>130850.89922363999</v>
      </c>
      <c r="P121" s="205"/>
      <c r="Q121" s="205">
        <v>130408.67157912999</v>
      </c>
      <c r="R121" s="205"/>
      <c r="S121" s="205">
        <v>128943.31964875996</v>
      </c>
      <c r="T121" s="205"/>
      <c r="U121" s="205">
        <v>124052.51733626999</v>
      </c>
      <c r="V121" s="205"/>
      <c r="W121" s="205">
        <v>121283.85827932002</v>
      </c>
      <c r="X121" s="205"/>
      <c r="Y121" s="205">
        <v>119510.62946618006</v>
      </c>
      <c r="Z121" s="205"/>
      <c r="AA121" s="205">
        <v>118131.69884341676</v>
      </c>
      <c r="AB121" s="205"/>
      <c r="AC121" s="205">
        <v>114037.49212344014</v>
      </c>
      <c r="AD121" s="205"/>
      <c r="AE121" s="205">
        <v>113368.40780000002</v>
      </c>
      <c r="AF121" s="205"/>
      <c r="AG121" s="205">
        <v>113623.98480000001</v>
      </c>
      <c r="AH121" s="205"/>
      <c r="AI121" s="205">
        <v>112381.12907763624</v>
      </c>
      <c r="AJ121" s="205"/>
      <c r="AK121" s="205">
        <v>108811</v>
      </c>
      <c r="AL121" s="205"/>
      <c r="AM121" s="205">
        <v>107035.45492119202</v>
      </c>
      <c r="AN121" s="205"/>
      <c r="AO121" s="205">
        <v>104037.30788707999</v>
      </c>
      <c r="AP121" s="205"/>
      <c r="AQ121" s="205">
        <v>101668.24776078029</v>
      </c>
      <c r="AR121" s="205"/>
      <c r="AS121" s="205">
        <v>98744.151407699988</v>
      </c>
      <c r="AT121" s="205"/>
      <c r="AU121" s="205">
        <v>98940.269777329799</v>
      </c>
      <c r="AV121" s="210"/>
      <c r="AW121" s="205">
        <v>96039.543704459997</v>
      </c>
      <c r="AX121" s="210"/>
      <c r="AY121" s="205">
        <v>92817.744119980198</v>
      </c>
      <c r="AZ121" s="210"/>
      <c r="BA121" s="205">
        <v>90460.14825605003</v>
      </c>
      <c r="BB121" s="210"/>
      <c r="BC121" s="205">
        <v>88945.039514610005</v>
      </c>
      <c r="BD121" s="210"/>
      <c r="BE121" s="205">
        <v>87527.837190519887</v>
      </c>
      <c r="BF121" s="210"/>
      <c r="BG121" s="205">
        <v>84901.214854689984</v>
      </c>
      <c r="BH121" s="210"/>
    </row>
    <row r="122" spans="1:60" ht="13.5" thickBot="1">
      <c r="A122" s="251" t="s">
        <v>323</v>
      </c>
      <c r="B122" s="212" t="s">
        <v>206</v>
      </c>
      <c r="C122" s="224">
        <v>3.649044728498519E-3</v>
      </c>
      <c r="D122" s="224"/>
      <c r="E122" s="224">
        <v>2.9537841272321372E-3</v>
      </c>
      <c r="F122" s="224"/>
      <c r="G122" s="224">
        <v>2.7458386292176489E-3</v>
      </c>
      <c r="H122" s="224"/>
      <c r="I122" s="224">
        <v>2.9586124252449953E-3</v>
      </c>
      <c r="J122" s="224"/>
      <c r="K122" s="224">
        <v>2.7592454030703653E-3</v>
      </c>
      <c r="L122" s="224"/>
      <c r="M122" s="224">
        <v>2.3013722805846153E-3</v>
      </c>
      <c r="N122" s="224"/>
      <c r="O122" s="224">
        <v>1.9784829721157062E-3</v>
      </c>
      <c r="P122" s="224"/>
      <c r="Q122" s="224">
        <v>2.1854426515422781E-3</v>
      </c>
      <c r="R122" s="224"/>
      <c r="S122" s="224">
        <v>1.8717898659461191E-3</v>
      </c>
      <c r="T122" s="224"/>
      <c r="U122" s="224">
        <v>1.7044920533682559E-3</v>
      </c>
      <c r="V122" s="224"/>
      <c r="W122" s="224">
        <v>2.8214246971919343E-3</v>
      </c>
      <c r="X122" s="224"/>
      <c r="Y122" s="224">
        <v>3.2116557473962429E-3</v>
      </c>
      <c r="Z122" s="224"/>
      <c r="AA122" s="224">
        <v>3.3350235699412803E-3</v>
      </c>
      <c r="AB122" s="224"/>
      <c r="AC122" s="224">
        <v>2.8967490765442723E-3</v>
      </c>
      <c r="AD122" s="224"/>
      <c r="AE122" s="224">
        <v>2.8830342274596184E-3</v>
      </c>
      <c r="AF122" s="224"/>
      <c r="AG122" s="224">
        <v>3.5000000000000001E-3</v>
      </c>
      <c r="AH122" s="224"/>
      <c r="AI122" s="224">
        <v>3.4776636274049823E-3</v>
      </c>
      <c r="AJ122" s="224"/>
      <c r="AK122" s="224">
        <v>4.0000000000000001E-3</v>
      </c>
      <c r="AL122" s="224"/>
      <c r="AM122" s="224">
        <v>3.801424147723598E-3</v>
      </c>
      <c r="AN122" s="224"/>
      <c r="AO122" s="224">
        <v>2.9439780807518972E-3</v>
      </c>
      <c r="AP122" s="224"/>
      <c r="AQ122" s="224">
        <v>3.3592002175899297E-3</v>
      </c>
      <c r="AR122" s="224"/>
      <c r="AS122" s="224">
        <v>3.117075751951812E-3</v>
      </c>
      <c r="AT122" s="224"/>
      <c r="AU122" s="224">
        <v>3.175549376478356E-3</v>
      </c>
      <c r="AV122" s="218"/>
      <c r="AW122" s="224">
        <v>3.2658344563275391E-3</v>
      </c>
      <c r="AX122" s="218"/>
      <c r="AY122" s="224">
        <v>2.4943290983319944E-3</v>
      </c>
      <c r="AZ122" s="218"/>
      <c r="BA122" s="224">
        <v>3.1679547479719476E-3</v>
      </c>
      <c r="BB122" s="218"/>
      <c r="BC122" s="224">
        <v>3.193265093590142E-3</v>
      </c>
      <c r="BD122" s="218"/>
      <c r="BE122" s="224">
        <v>2.9952836477535592E-3</v>
      </c>
      <c r="BF122" s="218"/>
      <c r="BG122" s="224">
        <v>2.6171936330982365E-3</v>
      </c>
      <c r="BH122" s="218"/>
    </row>
    <row r="123" spans="1:60">
      <c r="A123" s="199"/>
      <c r="B123" s="202"/>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10"/>
      <c r="BD123" s="210"/>
      <c r="BE123" s="210"/>
      <c r="BF123" s="210"/>
      <c r="BG123" s="210"/>
      <c r="BH123" s="210"/>
    </row>
    <row r="124" spans="1:60">
      <c r="A124" s="199"/>
      <c r="B124" s="203" t="s">
        <v>192</v>
      </c>
      <c r="C124" s="205">
        <v>1724.3858889999999</v>
      </c>
      <c r="D124" s="205"/>
      <c r="E124" s="205">
        <v>1611.3707679999998</v>
      </c>
      <c r="F124" s="205"/>
      <c r="G124" s="205">
        <v>1582.643984</v>
      </c>
      <c r="H124" s="205"/>
      <c r="I124" s="205">
        <v>1644.237498</v>
      </c>
      <c r="J124" s="205"/>
      <c r="K124" s="205">
        <v>1108.9628729999999</v>
      </c>
      <c r="L124" s="205"/>
      <c r="M124" s="205">
        <v>521.35189100000002</v>
      </c>
      <c r="N124" s="205"/>
      <c r="O124" s="205">
        <v>472.478252</v>
      </c>
      <c r="P124" s="205"/>
      <c r="Q124" s="205">
        <v>331.04400299999998</v>
      </c>
      <c r="R124" s="205"/>
      <c r="S124" s="205">
        <v>380.96800000000002</v>
      </c>
      <c r="T124" s="205"/>
      <c r="U124" s="205">
        <v>374.38177300000001</v>
      </c>
      <c r="V124" s="205"/>
      <c r="W124" s="205">
        <v>316.93736173999997</v>
      </c>
      <c r="X124" s="205"/>
      <c r="Y124" s="205">
        <v>335.428</v>
      </c>
      <c r="Z124" s="205"/>
      <c r="AA124" s="205">
        <v>348.18546199999997</v>
      </c>
      <c r="AB124" s="205"/>
      <c r="AC124" s="205">
        <v>393.60399999999998</v>
      </c>
      <c r="AD124" s="205"/>
      <c r="AE124" s="205">
        <v>187.74600000000001</v>
      </c>
      <c r="AF124" s="205"/>
      <c r="AG124" s="205">
        <v>493.05</v>
      </c>
      <c r="AH124" s="205"/>
      <c r="AI124" s="205">
        <v>375.87459699999999</v>
      </c>
      <c r="AJ124" s="205"/>
      <c r="AK124" s="205">
        <v>173</v>
      </c>
      <c r="AL124" s="205"/>
      <c r="AM124" s="205">
        <v>83.810366000000002</v>
      </c>
      <c r="AN124" s="205"/>
      <c r="AO124" s="205">
        <v>98.724193</v>
      </c>
      <c r="AP124" s="205"/>
      <c r="AQ124" s="205">
        <v>105.97900000000001</v>
      </c>
      <c r="AR124" s="205"/>
      <c r="AS124" s="205">
        <v>111.137</v>
      </c>
      <c r="AT124" s="205"/>
      <c r="AU124" s="205">
        <v>133.98046099999999</v>
      </c>
      <c r="AV124" s="210"/>
      <c r="AW124" s="205">
        <v>218.058446</v>
      </c>
      <c r="AX124" s="210"/>
      <c r="AY124" s="205">
        <v>252.654</v>
      </c>
      <c r="AZ124" s="210"/>
      <c r="BA124" s="205">
        <v>254.45234506</v>
      </c>
      <c r="BB124" s="210"/>
      <c r="BC124" s="205">
        <v>250.24210007000002</v>
      </c>
      <c r="BD124" s="210"/>
      <c r="BE124" s="205">
        <v>262.46432599999997</v>
      </c>
      <c r="BF124" s="210"/>
      <c r="BG124" s="205">
        <v>256.79862200000002</v>
      </c>
      <c r="BH124" s="210"/>
    </row>
    <row r="125" spans="1:60">
      <c r="A125" s="199"/>
      <c r="B125" s="202" t="s">
        <v>191</v>
      </c>
      <c r="C125" s="205">
        <v>138508.79931744994</v>
      </c>
      <c r="D125" s="205"/>
      <c r="E125" s="205">
        <v>134464.84167147998</v>
      </c>
      <c r="F125" s="205"/>
      <c r="G125" s="205">
        <v>133680.77901379997</v>
      </c>
      <c r="H125" s="205"/>
      <c r="I125" s="205">
        <v>132726.24851072973</v>
      </c>
      <c r="J125" s="205"/>
      <c r="K125" s="205">
        <v>130814.26414567999</v>
      </c>
      <c r="L125" s="205"/>
      <c r="M125" s="205">
        <v>127895.85782498002</v>
      </c>
      <c r="N125" s="205"/>
      <c r="O125" s="205">
        <v>130850.89922363999</v>
      </c>
      <c r="P125" s="205"/>
      <c r="Q125" s="205">
        <v>130408.67157912999</v>
      </c>
      <c r="R125" s="205"/>
      <c r="S125" s="205">
        <v>128943.31964875996</v>
      </c>
      <c r="T125" s="205"/>
      <c r="U125" s="205">
        <v>124052.51733626999</v>
      </c>
      <c r="V125" s="205"/>
      <c r="W125" s="205">
        <v>121283.85827932002</v>
      </c>
      <c r="X125" s="205"/>
      <c r="Y125" s="205">
        <v>119510.62946618006</v>
      </c>
      <c r="Z125" s="205"/>
      <c r="AA125" s="205">
        <v>118131.69884341676</v>
      </c>
      <c r="AB125" s="205"/>
      <c r="AC125" s="205">
        <v>114037.49212344014</v>
      </c>
      <c r="AD125" s="205"/>
      <c r="AE125" s="205">
        <v>113368.40780000002</v>
      </c>
      <c r="AF125" s="205"/>
      <c r="AG125" s="205">
        <v>113623.98480000001</v>
      </c>
      <c r="AH125" s="205"/>
      <c r="AI125" s="205">
        <v>112381.12907763624</v>
      </c>
      <c r="AJ125" s="205"/>
      <c r="AK125" s="205">
        <v>108811</v>
      </c>
      <c r="AL125" s="205"/>
      <c r="AM125" s="205">
        <v>107035.45492119202</v>
      </c>
      <c r="AN125" s="205"/>
      <c r="AO125" s="205">
        <v>104037.30788707999</v>
      </c>
      <c r="AP125" s="205"/>
      <c r="AQ125" s="205">
        <v>101668.24776078029</v>
      </c>
      <c r="AR125" s="205"/>
      <c r="AS125" s="205">
        <v>98744.151407699988</v>
      </c>
      <c r="AT125" s="205"/>
      <c r="AU125" s="205">
        <v>98940.269777329799</v>
      </c>
      <c r="AV125" s="210"/>
      <c r="AW125" s="205">
        <v>96039.543704459997</v>
      </c>
      <c r="AX125" s="210"/>
      <c r="AY125" s="205">
        <v>92817.744119980198</v>
      </c>
      <c r="AZ125" s="210"/>
      <c r="BA125" s="205">
        <v>90460.14825605003</v>
      </c>
      <c r="BB125" s="210"/>
      <c r="BC125" s="205">
        <v>88945.039514610005</v>
      </c>
      <c r="BD125" s="210"/>
      <c r="BE125" s="205">
        <v>87527.837190519887</v>
      </c>
      <c r="BF125" s="210"/>
      <c r="BG125" s="205">
        <v>84901.214854689984</v>
      </c>
      <c r="BH125" s="210"/>
    </row>
    <row r="126" spans="1:60" ht="13.5" thickBot="1">
      <c r="A126" s="251" t="s">
        <v>324</v>
      </c>
      <c r="B126" s="222" t="s">
        <v>207</v>
      </c>
      <c r="C126" s="224">
        <v>1.2449648668514262E-2</v>
      </c>
      <c r="D126" s="224"/>
      <c r="E126" s="224">
        <v>1.1983584318173274E-2</v>
      </c>
      <c r="F126" s="224"/>
      <c r="G126" s="224">
        <v>1.1838979363193437E-2</v>
      </c>
      <c r="H126" s="224"/>
      <c r="I126" s="224">
        <v>1.238818633427342E-2</v>
      </c>
      <c r="J126" s="224"/>
      <c r="K126" s="224">
        <v>8.47738494148478E-3</v>
      </c>
      <c r="L126" s="224"/>
      <c r="M126" s="224">
        <v>4.0763782335581792E-3</v>
      </c>
      <c r="N126" s="224"/>
      <c r="O126" s="224">
        <v>3.6108139478084715E-3</v>
      </c>
      <c r="P126" s="224"/>
      <c r="Q126" s="224">
        <v>2.5385121939466081E-3</v>
      </c>
      <c r="R126" s="224"/>
      <c r="S126" s="224">
        <v>2.9545384827826073E-3</v>
      </c>
      <c r="T126" s="224"/>
      <c r="U126" s="224">
        <v>3.0179296723593352E-3</v>
      </c>
      <c r="V126" s="224"/>
      <c r="W126" s="224">
        <v>2.6131866699860805E-3</v>
      </c>
      <c r="X126" s="224"/>
      <c r="Y126" s="224">
        <v>2.8066792175579806E-3</v>
      </c>
      <c r="Z126" s="224"/>
      <c r="AA126" s="224">
        <v>2.9474346463223122E-3</v>
      </c>
      <c r="AB126" s="224"/>
      <c r="AC126" s="224">
        <v>3.4515315329272803E-3</v>
      </c>
      <c r="AD126" s="224"/>
      <c r="AE126" s="224">
        <v>1.6560698314755725E-3</v>
      </c>
      <c r="AF126" s="224"/>
      <c r="AG126" s="224">
        <v>4.3E-3</v>
      </c>
      <c r="AH126" s="224"/>
      <c r="AI126" s="224">
        <v>3.3446415789285637E-3</v>
      </c>
      <c r="AJ126" s="224"/>
      <c r="AK126" s="224">
        <v>2E-3</v>
      </c>
      <c r="AL126" s="224"/>
      <c r="AM126" s="224">
        <v>7.8301499313202178E-4</v>
      </c>
      <c r="AN126" s="224"/>
      <c r="AO126" s="224">
        <v>9.4893067693709704E-4</v>
      </c>
      <c r="AP126" s="224"/>
      <c r="AQ126" s="224">
        <v>1.0424001823004041E-3</v>
      </c>
      <c r="AR126" s="224"/>
      <c r="AS126" s="224">
        <v>1.1255046341036622E-3</v>
      </c>
      <c r="AT126" s="224"/>
      <c r="AU126" s="224">
        <v>1.3541549997946232E-3</v>
      </c>
      <c r="AV126" s="218"/>
      <c r="AW126" s="224">
        <v>2.2705068931920961E-3</v>
      </c>
      <c r="AX126" s="218"/>
      <c r="AY126" s="224">
        <v>2.7220441780335513E-3</v>
      </c>
      <c r="AZ126" s="218"/>
      <c r="BA126" s="224">
        <v>2.8128667702352794E-3</v>
      </c>
      <c r="BB126" s="218"/>
      <c r="BC126" s="224">
        <v>2.8134463870679999E-3</v>
      </c>
      <c r="BD126" s="218"/>
      <c r="BE126" s="224">
        <v>2.9986383123885461E-3</v>
      </c>
      <c r="BF126" s="218"/>
      <c r="BG126" s="224">
        <v>3.0246754706574654E-3</v>
      </c>
      <c r="BH126" s="218"/>
    </row>
    <row r="127" spans="1:60">
      <c r="A127" s="199"/>
      <c r="B127" s="225"/>
      <c r="C127" s="226"/>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6"/>
      <c r="BD127" s="226"/>
      <c r="BE127" s="226"/>
      <c r="BF127" s="226"/>
      <c r="BG127" s="226"/>
      <c r="BH127" s="226"/>
    </row>
    <row r="128" spans="1:60">
      <c r="A128" s="199"/>
      <c r="B128" s="202" t="s">
        <v>193</v>
      </c>
      <c r="C128" s="205">
        <v>435.50012900000002</v>
      </c>
      <c r="D128" s="205"/>
      <c r="E128" s="205">
        <v>341.64497599999999</v>
      </c>
      <c r="F128" s="205"/>
      <c r="G128" s="205">
        <v>311.78065099999998</v>
      </c>
      <c r="H128" s="205"/>
      <c r="I128" s="205">
        <v>332.85615000000001</v>
      </c>
      <c r="J128" s="205"/>
      <c r="K128" s="205">
        <v>299.08244200000001</v>
      </c>
      <c r="L128" s="205"/>
      <c r="M128" s="205">
        <v>235.99754999999999</v>
      </c>
      <c r="N128" s="205"/>
      <c r="O128" s="205">
        <v>200.59104300000001</v>
      </c>
      <c r="P128" s="205"/>
      <c r="Q128" s="205">
        <v>229.18702100000002</v>
      </c>
      <c r="R128" s="205"/>
      <c r="S128" s="205">
        <v>182.059799</v>
      </c>
      <c r="T128" s="205"/>
      <c r="U128" s="205">
        <v>153.69350399999999</v>
      </c>
      <c r="V128" s="205"/>
      <c r="W128" s="205">
        <v>288.49350411999995</v>
      </c>
      <c r="X128" s="205"/>
      <c r="Y128" s="205">
        <v>317.76400000000001</v>
      </c>
      <c r="Z128" s="205"/>
      <c r="AA128" s="205">
        <v>312.49099999999999</v>
      </c>
      <c r="AB128" s="205"/>
      <c r="AC128" s="205">
        <v>257.31999999999994</v>
      </c>
      <c r="AD128" s="205"/>
      <c r="AE128" s="205">
        <v>249.59900000000002</v>
      </c>
      <c r="AF128" s="205"/>
      <c r="AG128" s="205">
        <v>321.29950000000002</v>
      </c>
      <c r="AH128" s="205"/>
      <c r="AI128" s="205">
        <v>325.07061999999996</v>
      </c>
      <c r="AJ128" s="205"/>
      <c r="AK128" s="205">
        <v>427</v>
      </c>
      <c r="AL128" s="205"/>
      <c r="AM128" s="205">
        <v>310.01256999999998</v>
      </c>
      <c r="AN128" s="205"/>
      <c r="AO128" s="205">
        <v>262.34312599999998</v>
      </c>
      <c r="AP128" s="205"/>
      <c r="AQ128" s="205">
        <v>299.95699999999999</v>
      </c>
      <c r="AR128" s="205"/>
      <c r="AS128" s="205">
        <v>275.22500000000002</v>
      </c>
      <c r="AT128" s="205"/>
      <c r="AU128" s="205">
        <v>264.33771200000001</v>
      </c>
      <c r="AV128" s="228"/>
      <c r="AW128" s="205">
        <v>257.55793400000005</v>
      </c>
      <c r="AX128" s="228"/>
      <c r="AY128" s="205">
        <v>193.17000000000002</v>
      </c>
      <c r="AZ128" s="228"/>
      <c r="BA128" s="205">
        <v>244.41251417000001</v>
      </c>
      <c r="BB128" s="228"/>
      <c r="BC128" s="205">
        <v>230.18639757</v>
      </c>
      <c r="BD128" s="229"/>
      <c r="BE128" s="205">
        <v>221.43033446000004</v>
      </c>
      <c r="BF128" s="228"/>
      <c r="BG128" s="205">
        <v>176.29389296000005</v>
      </c>
      <c r="BH128" s="210"/>
    </row>
    <row r="129" spans="1:60">
      <c r="A129" s="199"/>
      <c r="B129" s="208" t="s">
        <v>194</v>
      </c>
      <c r="C129" s="209">
        <v>1509.389864</v>
      </c>
      <c r="D129" s="209"/>
      <c r="E129" s="209">
        <v>1423.8508459999998</v>
      </c>
      <c r="F129" s="209"/>
      <c r="G129" s="209">
        <v>1402.8489460000001</v>
      </c>
      <c r="H129" s="209"/>
      <c r="I129" s="209">
        <v>1484.1003169999999</v>
      </c>
      <c r="J129" s="209"/>
      <c r="K129" s="209">
        <v>1027.96315</v>
      </c>
      <c r="L129" s="209"/>
      <c r="M129" s="209">
        <v>491.701234</v>
      </c>
      <c r="N129" s="209"/>
      <c r="O129" s="209">
        <v>440.94187699999998</v>
      </c>
      <c r="P129" s="209"/>
      <c r="Q129" s="209">
        <v>301.27171199999998</v>
      </c>
      <c r="R129" s="209"/>
      <c r="S129" s="209">
        <v>349.58300000000003</v>
      </c>
      <c r="T129" s="209"/>
      <c r="U129" s="209">
        <v>336.32558600000004</v>
      </c>
      <c r="V129" s="209"/>
      <c r="W129" s="209">
        <v>270.22658273999997</v>
      </c>
      <c r="X129" s="209"/>
      <c r="Y129" s="209">
        <v>297.05399999999997</v>
      </c>
      <c r="Z129" s="209"/>
      <c r="AA129" s="209">
        <v>308.86146199999996</v>
      </c>
      <c r="AB129" s="209"/>
      <c r="AC129" s="209">
        <v>347.75700000000001</v>
      </c>
      <c r="AD129" s="209"/>
      <c r="AE129" s="209">
        <v>139.36000000000001</v>
      </c>
      <c r="AF129" s="209"/>
      <c r="AG129" s="209">
        <v>353.721</v>
      </c>
      <c r="AH129" s="209"/>
      <c r="AI129" s="209">
        <v>265.03777300000002</v>
      </c>
      <c r="AJ129" s="209"/>
      <c r="AK129" s="209">
        <v>131</v>
      </c>
      <c r="AL129" s="209"/>
      <c r="AM129" s="209">
        <v>51.223824</v>
      </c>
      <c r="AN129" s="209"/>
      <c r="AO129" s="209">
        <v>62.184789000000002</v>
      </c>
      <c r="AP129" s="209"/>
      <c r="AQ129" s="209">
        <v>60.672000000000011</v>
      </c>
      <c r="AR129" s="209"/>
      <c r="AS129" s="209">
        <v>68.92</v>
      </c>
      <c r="AT129" s="209"/>
      <c r="AU129" s="209">
        <v>90.962475999999995</v>
      </c>
      <c r="AV129" s="230"/>
      <c r="AW129" s="209">
        <v>129.45849700000002</v>
      </c>
      <c r="AX129" s="230"/>
      <c r="AY129" s="209">
        <v>160.41399999999999</v>
      </c>
      <c r="AZ129" s="230"/>
      <c r="BA129" s="209">
        <v>150.86494906000001</v>
      </c>
      <c r="BB129" s="230"/>
      <c r="BC129" s="209">
        <v>152.74032990000001</v>
      </c>
      <c r="BD129" s="231"/>
      <c r="BE129" s="209">
        <v>157.60262899999998</v>
      </c>
      <c r="BF129" s="230"/>
      <c r="BG129" s="209">
        <v>149.49618800000002</v>
      </c>
      <c r="BH129" s="220"/>
    </row>
    <row r="130" spans="1:60">
      <c r="A130" s="199"/>
      <c r="B130" s="216" t="s">
        <v>195</v>
      </c>
      <c r="C130" s="205">
        <v>1944.889993</v>
      </c>
      <c r="D130" s="205"/>
      <c r="E130" s="205">
        <v>1765.4958219999999</v>
      </c>
      <c r="F130" s="205"/>
      <c r="G130" s="205">
        <v>1714.6295970000001</v>
      </c>
      <c r="H130" s="205"/>
      <c r="I130" s="205">
        <v>1816.956467</v>
      </c>
      <c r="J130" s="205"/>
      <c r="K130" s="205">
        <v>1327.0455919999999</v>
      </c>
      <c r="L130" s="205"/>
      <c r="M130" s="205">
        <v>727.69878399999993</v>
      </c>
      <c r="N130" s="205"/>
      <c r="O130" s="205">
        <v>641.53291999999999</v>
      </c>
      <c r="P130" s="205"/>
      <c r="Q130" s="205">
        <v>530.45873299999994</v>
      </c>
      <c r="R130" s="205"/>
      <c r="S130" s="205">
        <v>531.64279899999997</v>
      </c>
      <c r="T130" s="205"/>
      <c r="U130" s="205">
        <v>490.01909000000001</v>
      </c>
      <c r="V130" s="205"/>
      <c r="W130" s="205">
        <v>558.72008685999992</v>
      </c>
      <c r="X130" s="205"/>
      <c r="Y130" s="205">
        <v>614.81799999999998</v>
      </c>
      <c r="Z130" s="205"/>
      <c r="AA130" s="205">
        <v>621.35246199999995</v>
      </c>
      <c r="AB130" s="205"/>
      <c r="AC130" s="205">
        <v>605.077</v>
      </c>
      <c r="AD130" s="205"/>
      <c r="AE130" s="205">
        <v>388.95900000000006</v>
      </c>
      <c r="AF130" s="205"/>
      <c r="AG130" s="205">
        <v>675.02049999999997</v>
      </c>
      <c r="AH130" s="205"/>
      <c r="AI130" s="205">
        <v>590.10839299999998</v>
      </c>
      <c r="AJ130" s="205"/>
      <c r="AK130" s="205">
        <v>558</v>
      </c>
      <c r="AL130" s="205"/>
      <c r="AM130" s="205">
        <v>361.23639399999996</v>
      </c>
      <c r="AN130" s="205"/>
      <c r="AO130" s="205">
        <v>324.52791500000001</v>
      </c>
      <c r="AP130" s="205"/>
      <c r="AQ130" s="205">
        <v>360.62900000000002</v>
      </c>
      <c r="AR130" s="205"/>
      <c r="AS130" s="205">
        <v>344.14500000000004</v>
      </c>
      <c r="AT130" s="205"/>
      <c r="AU130" s="205">
        <v>355.30018799999999</v>
      </c>
      <c r="AV130" s="228"/>
      <c r="AW130" s="205">
        <v>387.01643100000007</v>
      </c>
      <c r="AX130" s="228"/>
      <c r="AY130" s="205">
        <v>353.584</v>
      </c>
      <c r="AZ130" s="228"/>
      <c r="BA130" s="205">
        <v>395.27746323000002</v>
      </c>
      <c r="BB130" s="228"/>
      <c r="BC130" s="205">
        <v>382.92672747</v>
      </c>
      <c r="BD130" s="229"/>
      <c r="BE130" s="205">
        <v>379.03296346000002</v>
      </c>
      <c r="BF130" s="228"/>
      <c r="BG130" s="205">
        <v>325.79008096000007</v>
      </c>
      <c r="BH130" s="228"/>
    </row>
    <row r="131" spans="1:60">
      <c r="A131" s="199"/>
      <c r="B131" s="202" t="s">
        <v>191</v>
      </c>
      <c r="C131" s="205">
        <v>138508.79931744994</v>
      </c>
      <c r="D131" s="205"/>
      <c r="E131" s="205">
        <v>134464.84167147998</v>
      </c>
      <c r="F131" s="205"/>
      <c r="G131" s="205">
        <v>133680.77901379997</v>
      </c>
      <c r="H131" s="205"/>
      <c r="I131" s="205">
        <v>132726.24851072973</v>
      </c>
      <c r="J131" s="205"/>
      <c r="K131" s="205">
        <v>130814.26414567999</v>
      </c>
      <c r="L131" s="205"/>
      <c r="M131" s="205">
        <v>127895.85782498002</v>
      </c>
      <c r="N131" s="205"/>
      <c r="O131" s="205">
        <v>130850.89922363999</v>
      </c>
      <c r="P131" s="205"/>
      <c r="Q131" s="205">
        <v>130408.67157912999</v>
      </c>
      <c r="R131" s="205"/>
      <c r="S131" s="205">
        <v>128943.31964875996</v>
      </c>
      <c r="T131" s="205"/>
      <c r="U131" s="205">
        <v>124052.51733626999</v>
      </c>
      <c r="V131" s="205"/>
      <c r="W131" s="205">
        <v>121283.85827932002</v>
      </c>
      <c r="X131" s="205"/>
      <c r="Y131" s="205">
        <v>119510.62946618006</v>
      </c>
      <c r="Z131" s="205"/>
      <c r="AA131" s="205">
        <v>118131.69884341676</v>
      </c>
      <c r="AB131" s="205"/>
      <c r="AC131" s="205">
        <v>114037.49212344014</v>
      </c>
      <c r="AD131" s="205"/>
      <c r="AE131" s="205">
        <v>113368.40780000002</v>
      </c>
      <c r="AF131" s="205"/>
      <c r="AG131" s="205">
        <v>113623.98480000001</v>
      </c>
      <c r="AH131" s="205"/>
      <c r="AI131" s="205">
        <v>112381.12907763624</v>
      </c>
      <c r="AJ131" s="205"/>
      <c r="AK131" s="205">
        <v>108811</v>
      </c>
      <c r="AL131" s="205"/>
      <c r="AM131" s="205">
        <v>107035.45492119202</v>
      </c>
      <c r="AN131" s="205"/>
      <c r="AO131" s="205">
        <v>104037.30788707999</v>
      </c>
      <c r="AP131" s="205"/>
      <c r="AQ131" s="205">
        <v>101668.24776078029</v>
      </c>
      <c r="AR131" s="205"/>
      <c r="AS131" s="205">
        <v>98744.151407699988</v>
      </c>
      <c r="AT131" s="205"/>
      <c r="AU131" s="205">
        <v>98940.269777329799</v>
      </c>
      <c r="AV131" s="228"/>
      <c r="AW131" s="205">
        <v>96039.543704459997</v>
      </c>
      <c r="AX131" s="228"/>
      <c r="AY131" s="205">
        <v>92817.744119980198</v>
      </c>
      <c r="AZ131" s="228"/>
      <c r="BA131" s="205">
        <v>90460.14825605003</v>
      </c>
      <c r="BB131" s="228"/>
      <c r="BC131" s="205">
        <v>88945.039514610005</v>
      </c>
      <c r="BD131" s="229"/>
      <c r="BE131" s="205">
        <v>87527.837190519887</v>
      </c>
      <c r="BF131" s="228"/>
      <c r="BG131" s="205">
        <v>84901.214854689984</v>
      </c>
      <c r="BH131" s="228"/>
    </row>
    <row r="132" spans="1:60" ht="13.5" thickBot="1">
      <c r="A132" s="251" t="s">
        <v>325</v>
      </c>
      <c r="B132" s="222" t="s">
        <v>200</v>
      </c>
      <c r="C132" s="213">
        <v>1.4041634918388715E-2</v>
      </c>
      <c r="D132" s="213"/>
      <c r="E132" s="213">
        <v>1.3129795120076074E-2</v>
      </c>
      <c r="F132" s="213"/>
      <c r="G132" s="213">
        <v>1.2826298662001346E-2</v>
      </c>
      <c r="H132" s="213"/>
      <c r="I132" s="213">
        <v>1.3689503676833865E-2</v>
      </c>
      <c r="J132" s="213"/>
      <c r="K132" s="213">
        <v>1.0144502212099355E-2</v>
      </c>
      <c r="L132" s="213"/>
      <c r="M132" s="213">
        <v>5.6897760128856124E-3</v>
      </c>
      <c r="N132" s="213"/>
      <c r="O132" s="213">
        <v>4.902778076469637E-3</v>
      </c>
      <c r="P132" s="213"/>
      <c r="Q132" s="213">
        <v>4.0676645699755151E-3</v>
      </c>
      <c r="R132" s="213"/>
      <c r="S132" s="213">
        <v>4.1230736144236748E-3</v>
      </c>
      <c r="T132" s="213"/>
      <c r="U132" s="213">
        <v>3.9500938838000522E-3</v>
      </c>
      <c r="V132" s="213"/>
      <c r="W132" s="213">
        <v>4.606714321152716E-3</v>
      </c>
      <c r="X132" s="213"/>
      <c r="Y132" s="213">
        <v>5.1444629046488739E-3</v>
      </c>
      <c r="Z132" s="213"/>
      <c r="AA132" s="213">
        <v>5.259828378694536E-3</v>
      </c>
      <c r="AB132" s="213"/>
      <c r="AC132" s="213">
        <v>5.3059479714358589E-3</v>
      </c>
      <c r="AD132" s="213"/>
      <c r="AE132" s="213">
        <v>3.4309293704308337E-3</v>
      </c>
      <c r="AF132" s="213"/>
      <c r="AG132" s="213">
        <v>5.8999999999999999E-3</v>
      </c>
      <c r="AH132" s="213"/>
      <c r="AI132" s="213">
        <v>5.2509562578992733E-3</v>
      </c>
      <c r="AJ132" s="213"/>
      <c r="AK132" s="213">
        <v>5.0000000000000001E-3</v>
      </c>
      <c r="AL132" s="213"/>
      <c r="AM132" s="213">
        <v>3.3749227698987292E-3</v>
      </c>
      <c r="AN132" s="213"/>
      <c r="AO132" s="213">
        <v>3.1193417206857765E-3</v>
      </c>
      <c r="AP132" s="213"/>
      <c r="AQ132" s="213">
        <v>3.5471153279688652E-3</v>
      </c>
      <c r="AR132" s="213"/>
      <c r="AS132" s="213">
        <v>3.4852190746880417E-3</v>
      </c>
      <c r="AT132" s="213"/>
      <c r="AU132" s="213">
        <v>3.5910574005874603E-3</v>
      </c>
      <c r="AV132" s="218"/>
      <c r="AW132" s="213">
        <v>4.0297612428371763E-3</v>
      </c>
      <c r="AX132" s="218"/>
      <c r="AY132" s="213">
        <v>3.8094440168998521E-3</v>
      </c>
      <c r="AZ132" s="218"/>
      <c r="BA132" s="213">
        <v>4.3696309463384462E-3</v>
      </c>
      <c r="BB132" s="218"/>
      <c r="BC132" s="213">
        <v>4.305206108847711E-3</v>
      </c>
      <c r="BD132" s="217"/>
      <c r="BE132" s="213">
        <v>4.3304276173872251E-3</v>
      </c>
      <c r="BF132" s="218"/>
      <c r="BG132" s="213">
        <v>3.8372840897223422E-3</v>
      </c>
      <c r="BH132" s="218"/>
    </row>
    <row r="133" spans="1:60">
      <c r="A133" s="199"/>
      <c r="B133" s="202"/>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0"/>
      <c r="AW133" s="210"/>
      <c r="AX133" s="210"/>
      <c r="AY133" s="210"/>
      <c r="AZ133" s="210"/>
      <c r="BA133" s="210"/>
      <c r="BB133" s="210"/>
      <c r="BC133" s="210"/>
      <c r="BD133" s="210"/>
      <c r="BE133" s="210"/>
      <c r="BF133" s="210"/>
      <c r="BG133" s="205"/>
      <c r="BH133" s="210"/>
    </row>
    <row r="134" spans="1:60">
      <c r="A134" s="199"/>
      <c r="B134" s="202"/>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10"/>
      <c r="BD134" s="210"/>
      <c r="BE134" s="210"/>
      <c r="BF134" s="210"/>
      <c r="BG134" s="205"/>
      <c r="BH134" s="210"/>
    </row>
    <row r="135" spans="1:60">
      <c r="A135" s="199"/>
      <c r="B135" s="203" t="s">
        <v>197</v>
      </c>
      <c r="C135" s="205">
        <v>69.924675000000008</v>
      </c>
      <c r="D135" s="205"/>
      <c r="E135" s="205">
        <v>55.535139000000001</v>
      </c>
      <c r="F135" s="205"/>
      <c r="G135" s="205">
        <v>55.285195999999999</v>
      </c>
      <c r="H135" s="205"/>
      <c r="I135" s="205">
        <v>59.829377999999998</v>
      </c>
      <c r="J135" s="205"/>
      <c r="K135" s="205">
        <v>61.866215000000004</v>
      </c>
      <c r="L135" s="205"/>
      <c r="M135" s="205">
        <v>58.338432000000005</v>
      </c>
      <c r="N135" s="205"/>
      <c r="O135" s="205">
        <v>58.295232999999996</v>
      </c>
      <c r="P135" s="205"/>
      <c r="Q135" s="205">
        <v>55.813651999999998</v>
      </c>
      <c r="R135" s="205"/>
      <c r="S135" s="205">
        <v>59.295000000000002</v>
      </c>
      <c r="T135" s="205"/>
      <c r="U135" s="205">
        <v>57.753025999999998</v>
      </c>
      <c r="V135" s="205"/>
      <c r="W135" s="205">
        <v>53.699768999999996</v>
      </c>
      <c r="X135" s="205"/>
      <c r="Y135" s="205">
        <v>66.063000000000002</v>
      </c>
      <c r="Z135" s="205"/>
      <c r="AA135" s="205">
        <v>81.480999999999995</v>
      </c>
      <c r="AB135" s="205"/>
      <c r="AC135" s="205">
        <v>73.018000000000001</v>
      </c>
      <c r="AD135" s="205"/>
      <c r="AE135" s="205">
        <v>77.246000000000009</v>
      </c>
      <c r="AF135" s="205"/>
      <c r="AG135" s="205">
        <v>73.758499999999998</v>
      </c>
      <c r="AH135" s="205"/>
      <c r="AI135" s="205">
        <v>65.753145000000004</v>
      </c>
      <c r="AJ135" s="205"/>
      <c r="AK135" s="205">
        <v>49</v>
      </c>
      <c r="AL135" s="205"/>
      <c r="AM135" s="205">
        <v>96.874593000000004</v>
      </c>
      <c r="AN135" s="205"/>
      <c r="AO135" s="205">
        <v>43.940427999999997</v>
      </c>
      <c r="AP135" s="205"/>
      <c r="AQ135" s="205">
        <v>41.567</v>
      </c>
      <c r="AR135" s="205"/>
      <c r="AS135" s="205">
        <v>32.567999999999998</v>
      </c>
      <c r="AT135" s="205"/>
      <c r="AU135" s="205">
        <v>49.851999999999997</v>
      </c>
      <c r="AV135" s="210"/>
      <c r="AW135" s="205">
        <v>56.091317000000004</v>
      </c>
      <c r="AX135" s="210"/>
      <c r="AY135" s="205">
        <v>38.347999999999999</v>
      </c>
      <c r="AZ135" s="210"/>
      <c r="BA135" s="205">
        <v>42.161141999999998</v>
      </c>
      <c r="BB135" s="210"/>
      <c r="BC135" s="205">
        <v>53.838692359999996</v>
      </c>
      <c r="BD135" s="210"/>
      <c r="BE135" s="205">
        <v>40.740365000000004</v>
      </c>
      <c r="BF135" s="210"/>
      <c r="BG135" s="205">
        <v>45.909025999999997</v>
      </c>
      <c r="BH135" s="210"/>
    </row>
    <row r="136" spans="1:60">
      <c r="A136" s="199"/>
      <c r="B136" s="202" t="s">
        <v>189</v>
      </c>
      <c r="C136" s="205">
        <v>505.42480399999999</v>
      </c>
      <c r="D136" s="205"/>
      <c r="E136" s="205">
        <v>397.180115</v>
      </c>
      <c r="F136" s="205"/>
      <c r="G136" s="205">
        <v>367.06584699999996</v>
      </c>
      <c r="H136" s="205"/>
      <c r="I136" s="205">
        <v>392.68552800000003</v>
      </c>
      <c r="J136" s="205"/>
      <c r="K136" s="205">
        <v>360.94865700000003</v>
      </c>
      <c r="L136" s="205"/>
      <c r="M136" s="205">
        <v>294.335982</v>
      </c>
      <c r="N136" s="205"/>
      <c r="O136" s="205">
        <v>258.88627600000001</v>
      </c>
      <c r="P136" s="205"/>
      <c r="Q136" s="205">
        <v>285.00067300000001</v>
      </c>
      <c r="R136" s="205"/>
      <c r="S136" s="205">
        <v>241.35479899999999</v>
      </c>
      <c r="T136" s="205"/>
      <c r="U136" s="205">
        <v>211.44653</v>
      </c>
      <c r="V136" s="205"/>
      <c r="W136" s="205">
        <v>342.19327311999996</v>
      </c>
      <c r="X136" s="205"/>
      <c r="Y136" s="205">
        <v>383.827</v>
      </c>
      <c r="Z136" s="205"/>
      <c r="AA136" s="205">
        <v>393.97199999999998</v>
      </c>
      <c r="AB136" s="205"/>
      <c r="AC136" s="205">
        <v>330.33799999999997</v>
      </c>
      <c r="AD136" s="205"/>
      <c r="AE136" s="205">
        <v>326.84500000000003</v>
      </c>
      <c r="AF136" s="205"/>
      <c r="AG136" s="205">
        <v>395.05799999999999</v>
      </c>
      <c r="AH136" s="205"/>
      <c r="AI136" s="205">
        <v>390.82376499999998</v>
      </c>
      <c r="AJ136" s="205"/>
      <c r="AK136" s="205">
        <v>476</v>
      </c>
      <c r="AL136" s="205"/>
      <c r="AM136" s="205">
        <v>406.88716299999999</v>
      </c>
      <c r="AN136" s="205"/>
      <c r="AO136" s="205">
        <v>306.28355399999998</v>
      </c>
      <c r="AP136" s="205"/>
      <c r="AQ136" s="205">
        <v>341.524</v>
      </c>
      <c r="AR136" s="205"/>
      <c r="AS136" s="205">
        <v>307.79300000000001</v>
      </c>
      <c r="AT136" s="205"/>
      <c r="AU136" s="205">
        <v>314.18971199999999</v>
      </c>
      <c r="AV136" s="210"/>
      <c r="AW136" s="205">
        <v>313.64925100000005</v>
      </c>
      <c r="AX136" s="210"/>
      <c r="AY136" s="205">
        <v>231.518</v>
      </c>
      <c r="AZ136" s="210"/>
      <c r="BA136" s="205">
        <v>286.57365616999999</v>
      </c>
      <c r="BB136" s="210"/>
      <c r="BC136" s="205">
        <v>284.02508992999998</v>
      </c>
      <c r="BD136" s="210"/>
      <c r="BE136" s="205">
        <v>262.17069946000004</v>
      </c>
      <c r="BF136" s="210"/>
      <c r="BG136" s="205">
        <v>222.20291896000003</v>
      </c>
      <c r="BH136" s="210"/>
    </row>
    <row r="137" spans="1:60" ht="13.5" thickBot="1">
      <c r="A137" s="251" t="s">
        <v>326</v>
      </c>
      <c r="B137" s="212" t="s">
        <v>196</v>
      </c>
      <c r="C137" s="232">
        <v>0.13834832490729917</v>
      </c>
      <c r="D137" s="232"/>
      <c r="E137" s="232">
        <v>0.13982356342285665</v>
      </c>
      <c r="F137" s="232"/>
      <c r="G137" s="232">
        <v>0.15061383795807079</v>
      </c>
      <c r="H137" s="232"/>
      <c r="I137" s="232">
        <v>0.15235951858149455</v>
      </c>
      <c r="J137" s="232"/>
      <c r="K137" s="232">
        <v>0.17139893389324898</v>
      </c>
      <c r="L137" s="232"/>
      <c r="M137" s="232">
        <v>0.19820353462595003</v>
      </c>
      <c r="N137" s="232"/>
      <c r="O137" s="232">
        <v>0.22517699238719011</v>
      </c>
      <c r="P137" s="232"/>
      <c r="Q137" s="232">
        <v>0.19583691298862299</v>
      </c>
      <c r="R137" s="232"/>
      <c r="S137" s="232">
        <v>0.24567566191215451</v>
      </c>
      <c r="T137" s="232"/>
      <c r="U137" s="232">
        <v>0.27313300435812304</v>
      </c>
      <c r="V137" s="232"/>
      <c r="W137" s="232">
        <v>0.15692818421117419</v>
      </c>
      <c r="X137" s="232"/>
      <c r="Y137" s="232">
        <v>0.17211660461614217</v>
      </c>
      <c r="Z137" s="232"/>
      <c r="AA137" s="232">
        <v>0.20681926634380107</v>
      </c>
      <c r="AB137" s="232"/>
      <c r="AC137" s="232">
        <v>0.22104026784687203</v>
      </c>
      <c r="AD137" s="232"/>
      <c r="AE137" s="232">
        <v>0.23633832550597378</v>
      </c>
      <c r="AF137" s="232"/>
      <c r="AG137" s="232">
        <v>0.1867</v>
      </c>
      <c r="AH137" s="232"/>
      <c r="AI137" s="232">
        <v>0.1682424429844997</v>
      </c>
      <c r="AJ137" s="232"/>
      <c r="AK137" s="232">
        <v>0.1</v>
      </c>
      <c r="AL137" s="232"/>
      <c r="AM137" s="232">
        <v>0.23808712048258943</v>
      </c>
      <c r="AN137" s="232"/>
      <c r="AO137" s="232">
        <v>0.14346323015436865</v>
      </c>
      <c r="AP137" s="232"/>
      <c r="AQ137" s="232">
        <v>0.12171033368079549</v>
      </c>
      <c r="AR137" s="232"/>
      <c r="AS137" s="232">
        <v>0.10581137322811109</v>
      </c>
      <c r="AT137" s="232"/>
      <c r="AU137" s="232">
        <v>0.15866846715846633</v>
      </c>
      <c r="AV137" s="218"/>
      <c r="AW137" s="232">
        <v>0.17883453195301907</v>
      </c>
      <c r="AX137" s="218"/>
      <c r="AY137" s="232">
        <v>0.1656372290707418</v>
      </c>
      <c r="AZ137" s="218"/>
      <c r="BA137" s="232">
        <v>0.14712148549687118</v>
      </c>
      <c r="BB137" s="218"/>
      <c r="BC137" s="232">
        <v>0.18955611412100576</v>
      </c>
      <c r="BD137" s="218"/>
      <c r="BE137" s="232">
        <v>0.15539633179418608</v>
      </c>
      <c r="BF137" s="218"/>
      <c r="BG137" s="232">
        <v>0.20660856398679592</v>
      </c>
      <c r="BH137" s="218"/>
    </row>
    <row r="138" spans="1:60">
      <c r="A138" s="199"/>
      <c r="B138" s="202"/>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0"/>
      <c r="AF138" s="210"/>
      <c r="AG138" s="210"/>
      <c r="AH138" s="210"/>
      <c r="AI138" s="210"/>
      <c r="AJ138" s="210"/>
      <c r="AK138" s="210"/>
      <c r="AL138" s="210"/>
      <c r="AM138" s="210"/>
      <c r="AN138" s="210"/>
      <c r="AO138" s="210"/>
      <c r="AP138" s="210"/>
      <c r="AQ138" s="210"/>
      <c r="AR138" s="210"/>
      <c r="AS138" s="210"/>
      <c r="AT138" s="210"/>
      <c r="AU138" s="210"/>
      <c r="AV138" s="210"/>
      <c r="AW138" s="210"/>
      <c r="AX138" s="210"/>
      <c r="AY138" s="210"/>
      <c r="AZ138" s="210"/>
      <c r="BA138" s="210"/>
      <c r="BB138" s="210"/>
      <c r="BC138" s="210"/>
      <c r="BD138" s="210"/>
      <c r="BE138" s="210"/>
      <c r="BF138" s="210"/>
      <c r="BG138" s="205"/>
      <c r="BH138" s="210"/>
    </row>
    <row r="139" spans="1:60">
      <c r="A139" s="199"/>
      <c r="B139" s="203" t="s">
        <v>198</v>
      </c>
      <c r="C139" s="205">
        <v>214.996025</v>
      </c>
      <c r="D139" s="205"/>
      <c r="E139" s="205">
        <v>187.51992200000001</v>
      </c>
      <c r="F139" s="205"/>
      <c r="G139" s="205">
        <v>179.79503799999998</v>
      </c>
      <c r="H139" s="205"/>
      <c r="I139" s="205">
        <v>160.137181</v>
      </c>
      <c r="J139" s="205"/>
      <c r="K139" s="205">
        <v>80.999723000000003</v>
      </c>
      <c r="L139" s="205"/>
      <c r="M139" s="205">
        <v>29.650656999999999</v>
      </c>
      <c r="N139" s="205"/>
      <c r="O139" s="205">
        <v>31.536375</v>
      </c>
      <c r="P139" s="205"/>
      <c r="Q139" s="205">
        <v>29.772290999999999</v>
      </c>
      <c r="R139" s="205"/>
      <c r="S139" s="205">
        <v>31.385000000000002</v>
      </c>
      <c r="T139" s="205"/>
      <c r="U139" s="205">
        <v>38.056186999999994</v>
      </c>
      <c r="V139" s="205"/>
      <c r="W139" s="205">
        <v>46.710778999999995</v>
      </c>
      <c r="X139" s="205"/>
      <c r="Y139" s="205">
        <v>38.373999999999995</v>
      </c>
      <c r="Z139" s="205"/>
      <c r="AA139" s="205">
        <v>39.323999999999998</v>
      </c>
      <c r="AB139" s="205"/>
      <c r="AC139" s="205">
        <v>45.846999999999994</v>
      </c>
      <c r="AD139" s="205"/>
      <c r="AE139" s="205">
        <v>48.385999999999996</v>
      </c>
      <c r="AF139" s="205"/>
      <c r="AG139" s="205">
        <v>139.32900000000001</v>
      </c>
      <c r="AH139" s="205"/>
      <c r="AI139" s="205">
        <v>110.83682400000001</v>
      </c>
      <c r="AJ139" s="205"/>
      <c r="AK139" s="205">
        <v>43</v>
      </c>
      <c r="AL139" s="205"/>
      <c r="AM139" s="205">
        <v>32.586542000000001</v>
      </c>
      <c r="AN139" s="205"/>
      <c r="AO139" s="205">
        <v>36.539403999999998</v>
      </c>
      <c r="AP139" s="205"/>
      <c r="AQ139" s="205">
        <v>45.307000000000002</v>
      </c>
      <c r="AR139" s="205"/>
      <c r="AS139" s="205">
        <v>42.216999999999999</v>
      </c>
      <c r="AT139" s="205"/>
      <c r="AU139" s="205">
        <v>43.017984999999996</v>
      </c>
      <c r="AV139" s="210"/>
      <c r="AW139" s="205">
        <v>88.599948999999995</v>
      </c>
      <c r="AX139" s="210"/>
      <c r="AY139" s="205">
        <v>92.24</v>
      </c>
      <c r="AZ139" s="210"/>
      <c r="BA139" s="205">
        <v>103.58739599999998</v>
      </c>
      <c r="BB139" s="210"/>
      <c r="BC139" s="205">
        <v>97.50177017</v>
      </c>
      <c r="BD139" s="210"/>
      <c r="BE139" s="205">
        <v>104.86169700000001</v>
      </c>
      <c r="BF139" s="210"/>
      <c r="BG139" s="205">
        <v>107.30243400000001</v>
      </c>
      <c r="BH139" s="210"/>
    </row>
    <row r="140" spans="1:60">
      <c r="A140" s="199"/>
      <c r="B140" s="202" t="s">
        <v>192</v>
      </c>
      <c r="C140" s="205">
        <v>1724.3858889999999</v>
      </c>
      <c r="D140" s="205"/>
      <c r="E140" s="205">
        <v>1611.3707679999998</v>
      </c>
      <c r="F140" s="205"/>
      <c r="G140" s="205">
        <v>1582.643984</v>
      </c>
      <c r="H140" s="205"/>
      <c r="I140" s="205">
        <v>1644.237498</v>
      </c>
      <c r="J140" s="205"/>
      <c r="K140" s="205">
        <v>1108.9628729999999</v>
      </c>
      <c r="L140" s="205"/>
      <c r="M140" s="205">
        <v>521.35189100000002</v>
      </c>
      <c r="N140" s="205"/>
      <c r="O140" s="205">
        <v>472.478252</v>
      </c>
      <c r="P140" s="205"/>
      <c r="Q140" s="205">
        <v>331.04400299999998</v>
      </c>
      <c r="R140" s="205"/>
      <c r="S140" s="205">
        <v>380.96800000000002</v>
      </c>
      <c r="T140" s="205"/>
      <c r="U140" s="205">
        <v>374.38177300000001</v>
      </c>
      <c r="V140" s="205"/>
      <c r="W140" s="205">
        <v>316.93736173999997</v>
      </c>
      <c r="X140" s="205"/>
      <c r="Y140" s="205">
        <v>335.428</v>
      </c>
      <c r="Z140" s="205"/>
      <c r="AA140" s="205">
        <v>348.18546199999997</v>
      </c>
      <c r="AB140" s="205"/>
      <c r="AC140" s="205">
        <v>393.60399999999998</v>
      </c>
      <c r="AD140" s="205"/>
      <c r="AE140" s="205">
        <v>187.74600000000001</v>
      </c>
      <c r="AF140" s="205"/>
      <c r="AG140" s="205">
        <v>493.05</v>
      </c>
      <c r="AH140" s="205"/>
      <c r="AI140" s="205">
        <v>375.87459699999999</v>
      </c>
      <c r="AJ140" s="205"/>
      <c r="AK140" s="205">
        <v>173</v>
      </c>
      <c r="AL140" s="205"/>
      <c r="AM140" s="205">
        <v>83.810366000000002</v>
      </c>
      <c r="AN140" s="205"/>
      <c r="AO140" s="205">
        <v>98.724193</v>
      </c>
      <c r="AP140" s="205"/>
      <c r="AQ140" s="205">
        <v>105.97900000000001</v>
      </c>
      <c r="AR140" s="205"/>
      <c r="AS140" s="205">
        <v>111.137</v>
      </c>
      <c r="AT140" s="205"/>
      <c r="AU140" s="205">
        <v>133.98046099999999</v>
      </c>
      <c r="AV140" s="210"/>
      <c r="AW140" s="205">
        <v>218.058446</v>
      </c>
      <c r="AX140" s="210"/>
      <c r="AY140" s="205">
        <v>252.654</v>
      </c>
      <c r="AZ140" s="210"/>
      <c r="BA140" s="205">
        <v>254.45234506</v>
      </c>
      <c r="BB140" s="210"/>
      <c r="BC140" s="205">
        <v>250.24210007000002</v>
      </c>
      <c r="BD140" s="210"/>
      <c r="BE140" s="205">
        <v>262.46432599999997</v>
      </c>
      <c r="BF140" s="210"/>
      <c r="BG140" s="205">
        <v>256.79862200000002</v>
      </c>
      <c r="BH140" s="210"/>
    </row>
    <row r="141" spans="1:60" ht="13.5" thickBot="1">
      <c r="A141" s="251" t="s">
        <v>327</v>
      </c>
      <c r="B141" s="212" t="s">
        <v>199</v>
      </c>
      <c r="C141" s="232">
        <v>0.12467976360249607</v>
      </c>
      <c r="D141" s="232"/>
      <c r="E141" s="232">
        <v>0.11637292032593211</v>
      </c>
      <c r="F141" s="232"/>
      <c r="G141" s="232">
        <v>0.11360422168072386</v>
      </c>
      <c r="H141" s="232"/>
      <c r="I141" s="232">
        <v>9.7392974673540744E-2</v>
      </c>
      <c r="J141" s="232"/>
      <c r="K141" s="232">
        <v>7.3040969154248694E-2</v>
      </c>
      <c r="L141" s="232"/>
      <c r="M141" s="232">
        <v>5.6872637295181494E-2</v>
      </c>
      <c r="N141" s="232"/>
      <c r="O141" s="232">
        <v>6.6746722979325615E-2</v>
      </c>
      <c r="P141" s="232"/>
      <c r="Q141" s="232">
        <v>8.993454262936762E-2</v>
      </c>
      <c r="R141" s="232"/>
      <c r="S141" s="232">
        <v>8.2382247327859565E-2</v>
      </c>
      <c r="T141" s="232"/>
      <c r="U141" s="232">
        <v>0.10165074729746523</v>
      </c>
      <c r="V141" s="232"/>
      <c r="W141" s="232">
        <v>0.14738173733622245</v>
      </c>
      <c r="X141" s="232"/>
      <c r="Y141" s="232">
        <v>0.11440309097630488</v>
      </c>
      <c r="Z141" s="232"/>
      <c r="AA141" s="232">
        <v>0.11293981022102526</v>
      </c>
      <c r="AB141" s="232"/>
      <c r="AC141" s="232">
        <v>0.11648001544699747</v>
      </c>
      <c r="AD141" s="232"/>
      <c r="AE141" s="232">
        <v>0.25772053732170058</v>
      </c>
      <c r="AF141" s="232"/>
      <c r="AG141" s="232">
        <v>0.28260000000000002</v>
      </c>
      <c r="AH141" s="232"/>
      <c r="AI141" s="232">
        <v>0.29487713424804818</v>
      </c>
      <c r="AJ141" s="232"/>
      <c r="AK141" s="232">
        <v>0.25</v>
      </c>
      <c r="AL141" s="232"/>
      <c r="AM141" s="232">
        <v>0.38881278719150325</v>
      </c>
      <c r="AN141" s="232"/>
      <c r="AO141" s="232">
        <v>0.37011600591153981</v>
      </c>
      <c r="AP141" s="232"/>
      <c r="AQ141" s="232">
        <v>0.42750922352541537</v>
      </c>
      <c r="AR141" s="232"/>
      <c r="AS141" s="232">
        <v>0.37986449157346336</v>
      </c>
      <c r="AT141" s="232"/>
      <c r="AU141" s="232">
        <v>0.32107655608081537</v>
      </c>
      <c r="AV141" s="218"/>
      <c r="AW141" s="232">
        <v>0.40631285155540359</v>
      </c>
      <c r="AX141" s="218"/>
      <c r="AY141" s="232">
        <v>0.36508426543810901</v>
      </c>
      <c r="AZ141" s="218"/>
      <c r="BA141" s="232">
        <v>0.40709939606009143</v>
      </c>
      <c r="BB141" s="218"/>
      <c r="BC141" s="232">
        <v>0.38962976310830955</v>
      </c>
      <c r="BD141" s="218"/>
      <c r="BE141" s="232">
        <v>0.3995274275864828</v>
      </c>
      <c r="BF141" s="218"/>
      <c r="BG141" s="232">
        <v>0.41784661134201878</v>
      </c>
      <c r="BH141" s="218"/>
    </row>
    <row r="142" spans="1:60">
      <c r="A142" s="199"/>
      <c r="B142" s="202"/>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0"/>
      <c r="AT142" s="210"/>
      <c r="AU142" s="210"/>
      <c r="AV142" s="210"/>
      <c r="AW142" s="210"/>
      <c r="AX142" s="210"/>
      <c r="AY142" s="210"/>
      <c r="AZ142" s="210"/>
      <c r="BA142" s="210"/>
      <c r="BB142" s="210"/>
      <c r="BC142" s="210"/>
      <c r="BD142" s="210"/>
      <c r="BE142" s="210"/>
      <c r="BF142" s="210"/>
      <c r="BG142" s="210"/>
      <c r="BH142" s="210"/>
    </row>
    <row r="143" spans="1:60">
      <c r="A143" s="199"/>
      <c r="B143" s="202"/>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c r="AF143" s="210"/>
      <c r="AG143" s="210"/>
      <c r="AH143" s="210"/>
      <c r="AI143" s="210"/>
      <c r="AJ143" s="210"/>
      <c r="AK143" s="210"/>
      <c r="AL143" s="210"/>
      <c r="AM143" s="210"/>
      <c r="AN143" s="210"/>
      <c r="AO143" s="210"/>
      <c r="AP143" s="210"/>
      <c r="AQ143" s="210"/>
      <c r="AR143" s="210"/>
      <c r="AS143" s="210"/>
      <c r="AT143" s="210"/>
      <c r="AU143" s="210"/>
      <c r="AV143" s="210"/>
      <c r="AW143" s="210"/>
      <c r="AX143" s="210"/>
      <c r="AY143" s="210"/>
      <c r="AZ143" s="210"/>
      <c r="BA143" s="210"/>
      <c r="BB143" s="210"/>
      <c r="BC143" s="210"/>
      <c r="BD143" s="210"/>
      <c r="BE143" s="210"/>
      <c r="BF143" s="210"/>
      <c r="BG143" s="210"/>
      <c r="BH143" s="210"/>
    </row>
    <row r="144" spans="1:60">
      <c r="A144" s="199"/>
      <c r="B144" s="202" t="s">
        <v>169</v>
      </c>
      <c r="C144" s="205">
        <v>21716.042453170001</v>
      </c>
      <c r="D144" s="205"/>
      <c r="E144" s="205">
        <v>20660.833136879995</v>
      </c>
      <c r="F144" s="205"/>
      <c r="G144" s="205">
        <v>20659.741488639993</v>
      </c>
      <c r="H144" s="205"/>
      <c r="I144" s="205">
        <v>20208.823378450001</v>
      </c>
      <c r="J144" s="205"/>
      <c r="K144" s="205">
        <v>19864.610736030005</v>
      </c>
      <c r="L144" s="205"/>
      <c r="M144" s="205">
        <v>19258.067708909999</v>
      </c>
      <c r="N144" s="205"/>
      <c r="O144" s="205">
        <v>19925.254555320007</v>
      </c>
      <c r="P144" s="205"/>
      <c r="Q144" s="205">
        <v>19392.81687689</v>
      </c>
      <c r="R144" s="205"/>
      <c r="S144" s="205">
        <v>18790.161076489996</v>
      </c>
      <c r="T144" s="205"/>
      <c r="U144" s="205">
        <v>18338.85350261</v>
      </c>
      <c r="V144" s="205"/>
      <c r="W144" s="205">
        <v>18705.852638249999</v>
      </c>
      <c r="X144" s="205"/>
      <c r="Y144" s="205">
        <v>18742.817094410002</v>
      </c>
      <c r="Z144" s="205"/>
      <c r="AA144" s="205">
        <v>17791.42000573</v>
      </c>
      <c r="AB144" s="205"/>
      <c r="AC144" s="205">
        <v>17304.41509002</v>
      </c>
      <c r="AD144" s="205"/>
      <c r="AE144" s="205">
        <v>17135.459832</v>
      </c>
      <c r="AF144" s="205"/>
      <c r="AG144" s="205">
        <v>16654.883699999998</v>
      </c>
      <c r="AH144" s="205"/>
      <c r="AI144" s="205">
        <v>16244.309691809998</v>
      </c>
      <c r="AJ144" s="205"/>
      <c r="AK144" s="205">
        <v>15504</v>
      </c>
      <c r="AL144" s="205"/>
      <c r="AM144" s="205">
        <v>15902.865877999999</v>
      </c>
      <c r="AN144" s="205"/>
      <c r="AO144" s="205">
        <v>15781.623224370029</v>
      </c>
      <c r="AP144" s="205"/>
      <c r="AQ144" s="205">
        <v>15088.845469150001</v>
      </c>
      <c r="AR144" s="205"/>
      <c r="AS144" s="205">
        <v>14604.36419099</v>
      </c>
      <c r="AT144" s="205"/>
      <c r="AU144" s="205">
        <v>14761.540622534032</v>
      </c>
      <c r="AV144" s="210"/>
      <c r="AW144" s="205">
        <v>13419.826445000001</v>
      </c>
      <c r="AX144" s="210"/>
      <c r="AY144" s="205">
        <v>13006.999244000001</v>
      </c>
      <c r="AZ144" s="210"/>
      <c r="BA144" s="205">
        <v>13331.214576718428</v>
      </c>
      <c r="BB144" s="210"/>
      <c r="BC144" s="205">
        <v>12991.201010299999</v>
      </c>
      <c r="BD144" s="210"/>
      <c r="BE144" s="205">
        <v>12591.153999999999</v>
      </c>
      <c r="BF144" s="210"/>
      <c r="BG144" s="205">
        <v>12369.748290755098</v>
      </c>
      <c r="BH144" s="210"/>
    </row>
    <row r="145" spans="1:60">
      <c r="A145" s="199"/>
      <c r="B145" s="202" t="s">
        <v>170</v>
      </c>
      <c r="C145" s="205">
        <v>191818.07577903997</v>
      </c>
      <c r="D145" s="205"/>
      <c r="E145" s="205">
        <v>180275.36278006999</v>
      </c>
      <c r="F145" s="205"/>
      <c r="G145" s="205">
        <v>176333.49539519998</v>
      </c>
      <c r="H145" s="205"/>
      <c r="I145" s="205">
        <v>174614.23396687992</v>
      </c>
      <c r="J145" s="205"/>
      <c r="K145" s="205">
        <v>175448.9929098</v>
      </c>
      <c r="L145" s="205"/>
      <c r="M145" s="205">
        <v>169775.73335999995</v>
      </c>
      <c r="N145" s="205"/>
      <c r="O145" s="205">
        <v>170546.8206686</v>
      </c>
      <c r="P145" s="205"/>
      <c r="Q145" s="205">
        <v>170916.07891452996</v>
      </c>
      <c r="R145" s="205"/>
      <c r="S145" s="205">
        <v>168997.49016320001</v>
      </c>
      <c r="T145" s="205"/>
      <c r="U145" s="205">
        <v>159780.56085685003</v>
      </c>
      <c r="V145" s="205"/>
      <c r="W145" s="205">
        <v>155459.3492767002</v>
      </c>
      <c r="X145" s="205"/>
      <c r="Y145" s="205">
        <v>154316.1543066302</v>
      </c>
      <c r="Z145" s="205"/>
      <c r="AA145" s="205">
        <v>155242.86618750019</v>
      </c>
      <c r="AB145" s="205"/>
      <c r="AC145" s="205">
        <v>150118.14197999999</v>
      </c>
      <c r="AD145" s="205"/>
      <c r="AE145" s="205">
        <v>146073.80200999998</v>
      </c>
      <c r="AF145" s="205"/>
      <c r="AG145" s="205">
        <v>148898.13930000001</v>
      </c>
      <c r="AH145" s="205"/>
      <c r="AI145" s="205">
        <v>147197.40538354</v>
      </c>
      <c r="AJ145" s="205"/>
      <c r="AK145" s="205">
        <v>143586</v>
      </c>
      <c r="AL145" s="205"/>
      <c r="AM145" s="205">
        <v>134782.94005149015</v>
      </c>
      <c r="AN145" s="205"/>
      <c r="AO145" s="205">
        <v>136568.11884102001</v>
      </c>
      <c r="AP145" s="205"/>
      <c r="AQ145" s="205">
        <v>130854.10594534002</v>
      </c>
      <c r="AR145" s="205"/>
      <c r="AS145" s="205">
        <v>126291.54656699001</v>
      </c>
      <c r="AT145" s="205"/>
      <c r="AU145" s="205">
        <v>123471.57226353404</v>
      </c>
      <c r="AV145" s="210"/>
      <c r="AW145" s="205">
        <v>119591.87386200001</v>
      </c>
      <c r="AX145" s="210"/>
      <c r="AY145" s="205">
        <v>114088.20773600001</v>
      </c>
      <c r="AZ145" s="210"/>
      <c r="BA145" s="205">
        <v>108321.32653799999</v>
      </c>
      <c r="BB145" s="210"/>
      <c r="BC145" s="205">
        <v>106311.634504</v>
      </c>
      <c r="BD145" s="210"/>
      <c r="BE145" s="205">
        <v>107652.02759400001</v>
      </c>
      <c r="BF145" s="210"/>
      <c r="BG145" s="205">
        <v>101861.10500000003</v>
      </c>
      <c r="BH145" s="210"/>
    </row>
    <row r="146" spans="1:60" ht="13.5" thickBot="1">
      <c r="A146" s="251" t="s">
        <v>328</v>
      </c>
      <c r="B146" s="212" t="s">
        <v>171</v>
      </c>
      <c r="C146" s="224">
        <v>0.11321165831204173</v>
      </c>
      <c r="D146" s="224"/>
      <c r="E146" s="224">
        <v>0.11460708117994765</v>
      </c>
      <c r="F146" s="224"/>
      <c r="G146" s="224">
        <v>0.11716288752932177</v>
      </c>
      <c r="H146" s="224"/>
      <c r="I146" s="224">
        <v>0.11573411238790031</v>
      </c>
      <c r="J146" s="224"/>
      <c r="K146" s="224">
        <v>0.11322157173191978</v>
      </c>
      <c r="L146" s="224"/>
      <c r="M146" s="224">
        <v>0.11343239300327063</v>
      </c>
      <c r="N146" s="224"/>
      <c r="O146" s="224">
        <v>0.11683158019133053</v>
      </c>
      <c r="P146" s="224"/>
      <c r="Q146" s="224">
        <v>0.1134639701545445</v>
      </c>
      <c r="R146" s="224"/>
      <c r="S146" s="224">
        <v>0.111186036303524</v>
      </c>
      <c r="T146" s="224"/>
      <c r="U146" s="224">
        <v>0.11477524802932738</v>
      </c>
      <c r="V146" s="224"/>
      <c r="W146" s="224">
        <v>0.1203263279132584</v>
      </c>
      <c r="X146" s="224"/>
      <c r="Y146" s="224">
        <v>0.12145725882442313</v>
      </c>
      <c r="Z146" s="224"/>
      <c r="AA146" s="224">
        <v>0.11460378465469563</v>
      </c>
      <c r="AB146" s="224"/>
      <c r="AC146" s="224">
        <v>0.11527197753570279</v>
      </c>
      <c r="AD146" s="224"/>
      <c r="AE146" s="224">
        <v>0.11730686540785003</v>
      </c>
      <c r="AF146" s="224"/>
      <c r="AG146" s="224">
        <v>0.1119</v>
      </c>
      <c r="AH146" s="224"/>
      <c r="AI146" s="224">
        <v>0.11035730996401436</v>
      </c>
      <c r="AJ146" s="224"/>
      <c r="AK146" s="224">
        <v>0.108</v>
      </c>
      <c r="AL146" s="224"/>
      <c r="AM146" s="224">
        <v>0.11798871483234259</v>
      </c>
      <c r="AN146" s="224"/>
      <c r="AO146" s="224">
        <v>0.11555861908548024</v>
      </c>
      <c r="AP146" s="224"/>
      <c r="AQ146" s="224">
        <v>0.11531044715901285</v>
      </c>
      <c r="AR146" s="224"/>
      <c r="AS146" s="224">
        <v>0.11564007717051172</v>
      </c>
      <c r="AT146" s="224"/>
      <c r="AU146" s="224">
        <v>0.11955416418467112</v>
      </c>
      <c r="AV146" s="218"/>
      <c r="AW146" s="224">
        <v>0.11221353100032086</v>
      </c>
      <c r="AX146" s="218"/>
      <c r="AY146" s="224">
        <v>0.11400827046120475</v>
      </c>
      <c r="AZ146" s="218"/>
      <c r="BA146" s="224">
        <v>0.12307100552393743</v>
      </c>
      <c r="BB146" s="218"/>
      <c r="BC146" s="224">
        <v>0.12219924066552849</v>
      </c>
      <c r="BD146" s="218"/>
      <c r="BE146" s="224">
        <v>0.11696160566047496</v>
      </c>
      <c r="BF146" s="218"/>
      <c r="BG146" s="224">
        <v>0.12143740528590471</v>
      </c>
      <c r="BH146" s="218"/>
    </row>
    <row r="147" spans="1:60">
      <c r="A147" s="199"/>
      <c r="B147" s="202"/>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210"/>
      <c r="AK147" s="210"/>
      <c r="AL147" s="210"/>
      <c r="AM147" s="210"/>
      <c r="AN147" s="210"/>
      <c r="AO147" s="210"/>
      <c r="AP147" s="210"/>
      <c r="AQ147" s="210"/>
      <c r="AR147" s="210"/>
      <c r="AS147" s="210"/>
      <c r="AT147" s="210"/>
      <c r="AU147" s="210"/>
      <c r="AV147" s="210"/>
      <c r="AW147" s="210"/>
      <c r="AX147" s="210"/>
      <c r="AY147" s="210"/>
      <c r="AZ147" s="210"/>
      <c r="BA147" s="210"/>
      <c r="BB147" s="210"/>
      <c r="BC147" s="210"/>
      <c r="BD147" s="210"/>
      <c r="BE147" s="210"/>
      <c r="BF147" s="210"/>
      <c r="BG147" s="210"/>
      <c r="BH147" s="210"/>
    </row>
    <row r="148" spans="1:60">
      <c r="A148" s="199"/>
      <c r="B148" s="202"/>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c r="AT148" s="210"/>
      <c r="AU148" s="210"/>
      <c r="AV148" s="210"/>
      <c r="AW148" s="210"/>
      <c r="AX148" s="210"/>
      <c r="AY148" s="210"/>
      <c r="AZ148" s="210"/>
      <c r="BA148" s="210"/>
      <c r="BB148" s="210"/>
      <c r="BC148" s="210"/>
      <c r="BD148" s="210"/>
      <c r="BE148" s="210"/>
      <c r="BF148" s="210"/>
      <c r="BG148" s="210"/>
      <c r="BH148" s="210"/>
    </row>
    <row r="149" spans="1:60">
      <c r="B149" s="202" t="s">
        <v>169</v>
      </c>
      <c r="C149" s="205">
        <v>21716.042453170001</v>
      </c>
      <c r="D149" s="205"/>
      <c r="E149" s="205">
        <v>20660.833136879995</v>
      </c>
      <c r="F149" s="205"/>
      <c r="G149" s="205">
        <v>20659.741488639993</v>
      </c>
      <c r="H149" s="205"/>
      <c r="I149" s="205">
        <v>20208.823378450001</v>
      </c>
      <c r="J149" s="205"/>
      <c r="K149" s="205">
        <v>19864.610736030005</v>
      </c>
      <c r="L149" s="205"/>
      <c r="M149" s="205">
        <v>19258.067708909999</v>
      </c>
      <c r="N149" s="205"/>
      <c r="O149" s="205">
        <v>19925.254555320007</v>
      </c>
      <c r="P149" s="205"/>
      <c r="Q149" s="205">
        <v>19392.81687689</v>
      </c>
      <c r="R149" s="205"/>
      <c r="S149" s="205">
        <v>18790.161076489996</v>
      </c>
      <c r="T149" s="205"/>
      <c r="U149" s="205">
        <v>18338.85350261</v>
      </c>
      <c r="V149" s="205"/>
      <c r="W149" s="205">
        <v>18705.852638249999</v>
      </c>
      <c r="X149" s="205"/>
      <c r="Y149" s="205">
        <v>18742.817094410002</v>
      </c>
      <c r="Z149" s="205"/>
      <c r="AA149" s="205">
        <v>17791.42000573</v>
      </c>
      <c r="AB149" s="205"/>
      <c r="AC149" s="205">
        <v>17304.41509002</v>
      </c>
      <c r="AD149" s="205"/>
      <c r="AE149" s="205">
        <v>17135.459832</v>
      </c>
      <c r="AF149" s="205"/>
      <c r="AG149" s="205">
        <v>16654.883689999999</v>
      </c>
      <c r="AH149" s="205"/>
      <c r="AI149" s="205">
        <v>16244.309691809998</v>
      </c>
      <c r="AJ149" s="205"/>
      <c r="AK149" s="205">
        <v>15503.907545069998</v>
      </c>
      <c r="AL149" s="205"/>
      <c r="AM149" s="205">
        <v>15902.865877999999</v>
      </c>
      <c r="AN149" s="205"/>
      <c r="AO149" s="205">
        <v>15781.623224370029</v>
      </c>
      <c r="AP149" s="205"/>
      <c r="AQ149" s="205">
        <v>15088.845469150001</v>
      </c>
      <c r="AR149" s="205"/>
      <c r="AS149" s="205">
        <v>14604.36419099</v>
      </c>
      <c r="AT149" s="205"/>
      <c r="AU149" s="205">
        <v>14761.540622534032</v>
      </c>
      <c r="AV149" s="210"/>
      <c r="AW149" s="205">
        <v>13419.826445000001</v>
      </c>
      <c r="AX149" s="210"/>
      <c r="AY149" s="205">
        <v>13006.999244000001</v>
      </c>
      <c r="AZ149" s="205"/>
      <c r="BA149" s="205">
        <v>13331.214576718428</v>
      </c>
      <c r="BB149" s="210"/>
      <c r="BC149" s="205">
        <v>12991.201010299999</v>
      </c>
      <c r="BD149" s="210"/>
      <c r="BE149" s="233">
        <v>12591.153999999999</v>
      </c>
      <c r="BF149" s="210"/>
      <c r="BG149" s="233">
        <v>12369.748290755098</v>
      </c>
      <c r="BH149" s="210"/>
    </row>
    <row r="150" spans="1:60">
      <c r="B150" s="216" t="s">
        <v>172</v>
      </c>
      <c r="C150" s="205">
        <v>278.66762299999999</v>
      </c>
      <c r="D150" s="205"/>
      <c r="E150" s="205">
        <v>271.11507799999998</v>
      </c>
      <c r="F150" s="205"/>
      <c r="G150" s="205">
        <v>267.33081199999998</v>
      </c>
      <c r="H150" s="205"/>
      <c r="I150" s="205">
        <v>262.19410900000003</v>
      </c>
      <c r="J150" s="205"/>
      <c r="K150" s="205">
        <v>277.68943200000001</v>
      </c>
      <c r="L150" s="205"/>
      <c r="M150" s="205">
        <v>271.79663499999998</v>
      </c>
      <c r="N150" s="205"/>
      <c r="O150" s="205">
        <v>285.50674900000001</v>
      </c>
      <c r="P150" s="205"/>
      <c r="Q150" s="205">
        <v>161.97493399999999</v>
      </c>
      <c r="R150" s="205"/>
      <c r="S150" s="205">
        <v>186.08550500000001</v>
      </c>
      <c r="T150" s="205"/>
      <c r="U150" s="205">
        <v>110.066487</v>
      </c>
      <c r="V150" s="205"/>
      <c r="W150" s="205">
        <v>116.334711</v>
      </c>
      <c r="X150" s="205"/>
      <c r="Y150" s="205">
        <v>114.593974</v>
      </c>
      <c r="Z150" s="205"/>
      <c r="AA150" s="205">
        <v>112.42981</v>
      </c>
      <c r="AB150" s="205"/>
      <c r="AC150" s="205">
        <v>109.570846</v>
      </c>
      <c r="AD150" s="205"/>
      <c r="AE150" s="205">
        <v>113.26664</v>
      </c>
      <c r="AF150" s="205"/>
      <c r="AG150" s="205">
        <v>112.57595999999999</v>
      </c>
      <c r="AH150" s="205"/>
      <c r="AI150" s="205">
        <v>110.50827200000001</v>
      </c>
      <c r="AJ150" s="205"/>
      <c r="AK150" s="205">
        <v>108.83542270000001</v>
      </c>
      <c r="AL150" s="205"/>
      <c r="AM150" s="205">
        <v>113.514532</v>
      </c>
      <c r="AN150" s="205"/>
      <c r="AO150" s="205">
        <v>100.881528</v>
      </c>
      <c r="AP150" s="205"/>
      <c r="AQ150" s="205">
        <v>100.21979899999999</v>
      </c>
      <c r="AR150" s="205"/>
      <c r="AS150" s="205">
        <v>98.409527999999995</v>
      </c>
      <c r="AT150" s="205"/>
      <c r="AU150" s="205">
        <v>102.476</v>
      </c>
      <c r="AV150" s="210"/>
      <c r="AW150" s="205">
        <v>92.616168999999999</v>
      </c>
      <c r="AX150" s="210"/>
      <c r="AY150" s="205">
        <v>57.376956999999997</v>
      </c>
      <c r="AZ150" s="205"/>
      <c r="BA150" s="205">
        <v>62.4</v>
      </c>
      <c r="BB150" s="210"/>
      <c r="BC150" s="205">
        <v>53.335999999999999</v>
      </c>
      <c r="BD150" s="210"/>
      <c r="BE150" s="233">
        <v>50.855761000000001</v>
      </c>
      <c r="BF150" s="210"/>
      <c r="BG150" s="233">
        <v>49</v>
      </c>
      <c r="BH150" s="210"/>
    </row>
    <row r="151" spans="1:60">
      <c r="B151" s="216" t="s">
        <v>173</v>
      </c>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v>23.892459890000001</v>
      </c>
      <c r="AB151" s="205"/>
      <c r="AC151" s="205">
        <v>28.696660000000001</v>
      </c>
      <c r="AD151" s="205"/>
      <c r="AE151" s="205">
        <v>29.296659999999999</v>
      </c>
      <c r="AF151" s="205"/>
      <c r="AG151" s="205">
        <v>30.43666</v>
      </c>
      <c r="AH151" s="205"/>
      <c r="AI151" s="205">
        <v>31.936659890000001</v>
      </c>
      <c r="AJ151" s="205"/>
      <c r="AK151" s="205">
        <v>31.93666</v>
      </c>
      <c r="AL151" s="205"/>
      <c r="AM151" s="205">
        <v>12.411659999999998</v>
      </c>
      <c r="AN151" s="205"/>
      <c r="AO151" s="205">
        <v>12.96165989</v>
      </c>
      <c r="AP151" s="205"/>
      <c r="AQ151" s="205">
        <v>14.46165989</v>
      </c>
      <c r="AR151" s="205"/>
      <c r="AS151" s="205">
        <v>14.56165989</v>
      </c>
      <c r="AT151" s="205"/>
      <c r="AU151" s="205">
        <v>14.661659999999999</v>
      </c>
      <c r="AV151" s="210"/>
      <c r="AW151" s="205">
        <v>19.009160000000001</v>
      </c>
      <c r="AX151" s="210"/>
      <c r="AY151" s="205">
        <v>19.237159999999999</v>
      </c>
      <c r="AZ151" s="205"/>
      <c r="BA151" s="205">
        <v>19.520132000000004</v>
      </c>
      <c r="BB151" s="210"/>
      <c r="BC151" s="205">
        <v>23.610119999999998</v>
      </c>
      <c r="BD151" s="210"/>
      <c r="BE151" s="233">
        <v>27.225885000000002</v>
      </c>
      <c r="BF151" s="210"/>
      <c r="BG151" s="233">
        <v>28.733000000000001</v>
      </c>
      <c r="BH151" s="210"/>
    </row>
    <row r="152" spans="1:60">
      <c r="B152" s="216" t="s">
        <v>174</v>
      </c>
      <c r="C152" s="205">
        <v>1919.86</v>
      </c>
      <c r="D152" s="205"/>
      <c r="E152" s="205">
        <v>1500</v>
      </c>
      <c r="F152" s="205"/>
      <c r="G152" s="205">
        <v>1000</v>
      </c>
      <c r="H152" s="205"/>
      <c r="I152" s="205">
        <v>1000</v>
      </c>
      <c r="J152" s="205"/>
      <c r="K152" s="205">
        <v>1000</v>
      </c>
      <c r="L152" s="205"/>
      <c r="M152" s="205">
        <v>1000</v>
      </c>
      <c r="N152" s="205"/>
      <c r="O152" s="205">
        <v>1000</v>
      </c>
      <c r="P152" s="205"/>
      <c r="Q152" s="205">
        <v>1000</v>
      </c>
      <c r="R152" s="205"/>
      <c r="S152" s="205">
        <v>1000</v>
      </c>
      <c r="T152" s="205"/>
      <c r="U152" s="205">
        <v>1000</v>
      </c>
      <c r="V152" s="205"/>
      <c r="W152" s="205">
        <v>1000</v>
      </c>
      <c r="X152" s="205"/>
      <c r="Y152" s="205">
        <v>1000</v>
      </c>
      <c r="Z152" s="205"/>
      <c r="AA152" s="205">
        <v>650</v>
      </c>
      <c r="AB152" s="205"/>
      <c r="AC152" s="205">
        <v>650</v>
      </c>
      <c r="AD152" s="205"/>
      <c r="AE152" s="205">
        <v>650</v>
      </c>
      <c r="AF152" s="205"/>
      <c r="AG152" s="205">
        <v>650</v>
      </c>
      <c r="AH152" s="205"/>
      <c r="AI152" s="205">
        <v>650</v>
      </c>
      <c r="AJ152" s="205"/>
      <c r="AK152" s="205">
        <v>300</v>
      </c>
      <c r="AL152" s="205"/>
      <c r="AM152" s="205">
        <v>300.00475699999998</v>
      </c>
      <c r="AN152" s="205"/>
      <c r="AO152" s="205">
        <v>493.44836554</v>
      </c>
      <c r="AP152" s="205"/>
      <c r="AQ152" s="205">
        <v>200</v>
      </c>
      <c r="AR152" s="205"/>
      <c r="AS152" s="205">
        <v>200</v>
      </c>
      <c r="AT152" s="205"/>
      <c r="AU152" s="205">
        <v>400</v>
      </c>
      <c r="AV152" s="210"/>
      <c r="AW152" s="205">
        <v>400</v>
      </c>
      <c r="AX152" s="210"/>
      <c r="AY152" s="205">
        <v>400</v>
      </c>
      <c r="AZ152" s="205"/>
      <c r="BA152" s="205">
        <v>400</v>
      </c>
      <c r="BB152" s="210"/>
      <c r="BC152" s="205">
        <v>400</v>
      </c>
      <c r="BD152" s="210"/>
      <c r="BE152" s="233">
        <v>400</v>
      </c>
      <c r="BF152" s="210"/>
      <c r="BG152" s="233">
        <v>400</v>
      </c>
      <c r="BH152" s="210"/>
    </row>
    <row r="153" spans="1:60">
      <c r="B153" s="216" t="s">
        <v>175</v>
      </c>
      <c r="C153" s="205">
        <v>19517.514830169999</v>
      </c>
      <c r="D153" s="205"/>
      <c r="E153" s="205">
        <v>18889.718058879997</v>
      </c>
      <c r="F153" s="205"/>
      <c r="G153" s="205">
        <v>19392.410676639993</v>
      </c>
      <c r="H153" s="205"/>
      <c r="I153" s="205">
        <v>18946.629269450001</v>
      </c>
      <c r="J153" s="205"/>
      <c r="K153" s="205">
        <v>18586.921304030006</v>
      </c>
      <c r="L153" s="205"/>
      <c r="M153" s="205">
        <v>17986.27107391</v>
      </c>
      <c r="N153" s="205"/>
      <c r="O153" s="205">
        <v>18639.747806320007</v>
      </c>
      <c r="P153" s="205"/>
      <c r="Q153" s="205">
        <v>18230.841942889998</v>
      </c>
      <c r="R153" s="205"/>
      <c r="S153" s="205">
        <v>17604.075571489997</v>
      </c>
      <c r="T153" s="205"/>
      <c r="U153" s="205">
        <v>17228.78701561</v>
      </c>
      <c r="V153" s="205"/>
      <c r="W153" s="205">
        <v>17589.517927249999</v>
      </c>
      <c r="X153" s="205"/>
      <c r="Y153" s="205">
        <v>17628.223120410003</v>
      </c>
      <c r="Z153" s="205"/>
      <c r="AA153" s="205">
        <v>17005.097735839998</v>
      </c>
      <c r="AB153" s="205"/>
      <c r="AC153" s="205">
        <v>16516.14758402</v>
      </c>
      <c r="AD153" s="205"/>
      <c r="AE153" s="205">
        <v>16342.896531999999</v>
      </c>
      <c r="AF153" s="205"/>
      <c r="AG153" s="205">
        <v>15861.871070000001</v>
      </c>
      <c r="AH153" s="205"/>
      <c r="AI153" s="205">
        <v>15451.864759919999</v>
      </c>
      <c r="AJ153" s="205"/>
      <c r="AK153" s="205">
        <v>15063.135462369999</v>
      </c>
      <c r="AL153" s="205"/>
      <c r="AM153" s="205">
        <v>15476.934928999999</v>
      </c>
      <c r="AN153" s="205"/>
      <c r="AO153" s="205">
        <v>15174.33167094003</v>
      </c>
      <c r="AP153" s="205"/>
      <c r="AQ153" s="205">
        <v>14774.164010260001</v>
      </c>
      <c r="AR153" s="205"/>
      <c r="AS153" s="205">
        <v>14291.3930031</v>
      </c>
      <c r="AT153" s="205"/>
      <c r="AU153" s="205">
        <v>14244.402962534032</v>
      </c>
      <c r="AV153" s="210"/>
      <c r="AW153" s="205">
        <v>12908.201116</v>
      </c>
      <c r="AX153" s="210"/>
      <c r="AY153" s="205">
        <v>12530.385127</v>
      </c>
      <c r="AZ153" s="205"/>
      <c r="BA153" s="205">
        <v>12849.294444718429</v>
      </c>
      <c r="BB153" s="210"/>
      <c r="BC153" s="205">
        <v>12514.254890300001</v>
      </c>
      <c r="BD153" s="210"/>
      <c r="BE153" s="233">
        <v>12113.072353999998</v>
      </c>
      <c r="BF153" s="210"/>
      <c r="BG153" s="233">
        <v>11892.015290755098</v>
      </c>
      <c r="BH153" s="210"/>
    </row>
    <row r="154" spans="1:60">
      <c r="B154" s="202" t="s">
        <v>176</v>
      </c>
      <c r="C154" s="235">
        <v>0.69960574884878224</v>
      </c>
      <c r="D154" s="235"/>
      <c r="E154" s="235">
        <v>0.69949079054351304</v>
      </c>
      <c r="F154" s="235"/>
      <c r="G154" s="235">
        <v>0.69949079054351315</v>
      </c>
      <c r="H154" s="235"/>
      <c r="I154" s="235">
        <v>0.69950480389027947</v>
      </c>
      <c r="J154" s="235"/>
      <c r="K154" s="235">
        <v>0.69938536839651599</v>
      </c>
      <c r="L154" s="235"/>
      <c r="M154" s="235">
        <v>0.700402305828426</v>
      </c>
      <c r="N154" s="235"/>
      <c r="O154" s="235">
        <v>0.70040230582842555</v>
      </c>
      <c r="P154" s="235"/>
      <c r="Q154" s="235">
        <v>0.70023808442702717</v>
      </c>
      <c r="R154" s="235"/>
      <c r="S154" s="235">
        <v>0.70023832041472878</v>
      </c>
      <c r="T154" s="235"/>
      <c r="U154" s="235">
        <v>0.70023856101290516</v>
      </c>
      <c r="V154" s="235"/>
      <c r="W154" s="235">
        <v>0.70004162093386768</v>
      </c>
      <c r="X154" s="235"/>
      <c r="Y154" s="235">
        <v>0.6964875333450522</v>
      </c>
      <c r="Z154" s="235"/>
      <c r="AA154" s="235">
        <v>0.696274605713462</v>
      </c>
      <c r="AB154" s="235"/>
      <c r="AC154" s="235">
        <v>0.696274605713462</v>
      </c>
      <c r="AD154" s="235"/>
      <c r="AE154" s="235">
        <v>0.69997791239999996</v>
      </c>
      <c r="AF154" s="235"/>
      <c r="AG154" s="235">
        <v>0.70099912411646903</v>
      </c>
      <c r="AH154" s="235"/>
      <c r="AI154" s="235">
        <v>0.70099912411646903</v>
      </c>
      <c r="AJ154" s="235"/>
      <c r="AK154" s="235">
        <v>0.70099912411646903</v>
      </c>
      <c r="AL154" s="235"/>
      <c r="AM154" s="235">
        <v>0.70099912415633248</v>
      </c>
      <c r="AN154" s="235"/>
      <c r="AO154" s="235">
        <v>0.69355058599999997</v>
      </c>
      <c r="AP154" s="235"/>
      <c r="AQ154" s="235">
        <v>0.69355058599999997</v>
      </c>
      <c r="AR154" s="235"/>
      <c r="AS154" s="235">
        <v>0.69355058599999997</v>
      </c>
      <c r="AT154" s="235"/>
      <c r="AU154" s="235">
        <v>0.69255300847357781</v>
      </c>
      <c r="AV154" s="210"/>
      <c r="AW154" s="235">
        <v>0.67552884523400603</v>
      </c>
      <c r="AX154" s="235"/>
      <c r="AY154" s="235">
        <v>0.67552884523400603</v>
      </c>
      <c r="AZ154" s="235"/>
      <c r="BA154" s="235">
        <v>0.67527848656046996</v>
      </c>
      <c r="BB154" s="235"/>
      <c r="BC154" s="235">
        <v>0.67909544299689906</v>
      </c>
      <c r="BD154" s="236"/>
      <c r="BE154" s="233">
        <v>0.68019204285072066</v>
      </c>
      <c r="BF154" s="233"/>
      <c r="BG154" s="233">
        <v>0.67294279680764146</v>
      </c>
      <c r="BH154" s="233"/>
    </row>
    <row r="155" spans="1:60">
      <c r="B155" s="216" t="s">
        <v>177</v>
      </c>
      <c r="C155" s="205">
        <v>13654.565578428295</v>
      </c>
      <c r="D155" s="205"/>
      <c r="E155" s="205">
        <v>13213.183818150042</v>
      </c>
      <c r="F155" s="205"/>
      <c r="G155" s="205">
        <v>13564.812674747373</v>
      </c>
      <c r="H155" s="205"/>
      <c r="I155" s="205">
        <v>13253.258191508452</v>
      </c>
      <c r="J155" s="205"/>
      <c r="K155" s="205">
        <v>12999.420803576077</v>
      </c>
      <c r="L155" s="205"/>
      <c r="M155" s="205">
        <v>12597.625733421684</v>
      </c>
      <c r="N155" s="205"/>
      <c r="O155" s="205">
        <v>13055.322343606869</v>
      </c>
      <c r="P155" s="205"/>
      <c r="Q155" s="205">
        <v>12765.929839581195</v>
      </c>
      <c r="R155" s="205"/>
      <c r="S155" s="205">
        <v>12327.048310634113</v>
      </c>
      <c r="T155" s="205"/>
      <c r="U155" s="205">
        <v>12064.26102780857</v>
      </c>
      <c r="V155" s="205"/>
      <c r="W155" s="205">
        <v>12313.394641237413</v>
      </c>
      <c r="X155" s="205"/>
      <c r="Y155" s="205">
        <v>12277.837638390582</v>
      </c>
      <c r="Z155" s="205"/>
      <c r="AA155" s="205">
        <v>11840.21772114088</v>
      </c>
      <c r="AB155" s="205"/>
      <c r="AC155" s="205">
        <v>11499.774146968874</v>
      </c>
      <c r="AD155" s="205"/>
      <c r="AE155" s="205">
        <v>11439.666597038558</v>
      </c>
      <c r="AF155" s="205"/>
      <c r="AG155" s="205">
        <v>11119.15772691836</v>
      </c>
      <c r="AH155" s="205"/>
      <c r="AI155" s="205">
        <v>10831.743662670053</v>
      </c>
      <c r="AJ155" s="205"/>
      <c r="AK155" s="205">
        <v>10559.244765569094</v>
      </c>
      <c r="AL155" s="205"/>
      <c r="AM155" s="205">
        <v>10849.317829853549</v>
      </c>
      <c r="AN155" s="205"/>
      <c r="AO155" s="205">
        <v>10563.454521036645</v>
      </c>
      <c r="AP155" s="205"/>
      <c r="AQ155" s="205">
        <v>10284.338953080276</v>
      </c>
      <c r="AR155" s="205"/>
      <c r="AS155" s="205">
        <v>9875.6371398569845</v>
      </c>
      <c r="AT155" s="205"/>
      <c r="AU155" s="205">
        <v>9897.943889999633</v>
      </c>
      <c r="AV155" s="210"/>
      <c r="AW155" s="205">
        <v>8743.3967177522609</v>
      </c>
      <c r="AX155" s="205"/>
      <c r="AY155" s="205">
        <v>8464.6365951796743</v>
      </c>
      <c r="AZ155" s="205"/>
      <c r="BA155" s="205">
        <v>8676.8521059993145</v>
      </c>
      <c r="BB155" s="205"/>
      <c r="BC155" s="205">
        <v>8498.3734685043892</v>
      </c>
      <c r="BD155" s="210"/>
      <c r="BE155" s="233">
        <v>8239.2154296658464</v>
      </c>
      <c r="BF155" s="233"/>
      <c r="BG155" s="233">
        <v>8002.6460294399731</v>
      </c>
      <c r="BH155" s="233"/>
    </row>
    <row r="156" spans="1:60">
      <c r="B156" s="202" t="s">
        <v>178</v>
      </c>
      <c r="C156" s="205">
        <v>115829789</v>
      </c>
      <c r="D156" s="205"/>
      <c r="E156" s="205">
        <v>115829789</v>
      </c>
      <c r="F156" s="205"/>
      <c r="G156" s="205">
        <v>115829789</v>
      </c>
      <c r="H156" s="205"/>
      <c r="I156" s="205">
        <v>115829789</v>
      </c>
      <c r="J156" s="205"/>
      <c r="K156" s="205">
        <v>115829789</v>
      </c>
      <c r="L156" s="205"/>
      <c r="M156" s="205">
        <v>115829789</v>
      </c>
      <c r="N156" s="205"/>
      <c r="O156" s="205">
        <v>115829789</v>
      </c>
      <c r="P156" s="205"/>
      <c r="Q156" s="205">
        <v>115829789</v>
      </c>
      <c r="R156" s="205"/>
      <c r="S156" s="205">
        <v>115829789</v>
      </c>
      <c r="T156" s="205"/>
      <c r="U156" s="205">
        <v>115829789</v>
      </c>
      <c r="V156" s="205"/>
      <c r="W156" s="205">
        <v>115829789</v>
      </c>
      <c r="X156" s="205"/>
      <c r="Y156" s="205">
        <v>115829789</v>
      </c>
      <c r="Z156" s="205"/>
      <c r="AA156" s="205">
        <v>115829789</v>
      </c>
      <c r="AB156" s="205"/>
      <c r="AC156" s="205">
        <v>115829789</v>
      </c>
      <c r="AD156" s="205"/>
      <c r="AE156" s="205">
        <v>115829789</v>
      </c>
      <c r="AF156" s="205"/>
      <c r="AG156" s="205">
        <v>115829789</v>
      </c>
      <c r="AH156" s="205"/>
      <c r="AI156" s="205">
        <v>115829789</v>
      </c>
      <c r="AJ156" s="205"/>
      <c r="AK156" s="205">
        <v>115829789</v>
      </c>
      <c r="AL156" s="205"/>
      <c r="AM156" s="205">
        <v>115829789</v>
      </c>
      <c r="AN156" s="205"/>
      <c r="AO156" s="205">
        <v>115829789</v>
      </c>
      <c r="AP156" s="205"/>
      <c r="AQ156" s="205">
        <v>115829789</v>
      </c>
      <c r="AR156" s="205"/>
      <c r="AS156" s="205">
        <v>115829789</v>
      </c>
      <c r="AT156" s="205"/>
      <c r="AU156" s="205">
        <v>115319521</v>
      </c>
      <c r="AV156" s="210"/>
      <c r="AW156" s="205">
        <v>107179987</v>
      </c>
      <c r="AX156" s="205"/>
      <c r="AY156" s="205">
        <v>107179987</v>
      </c>
      <c r="AZ156" s="205"/>
      <c r="BA156" s="205">
        <v>107179987</v>
      </c>
      <c r="BB156" s="205"/>
      <c r="BC156" s="205">
        <v>107179987</v>
      </c>
      <c r="BD156" s="210"/>
      <c r="BE156" s="233">
        <v>107179987</v>
      </c>
      <c r="BF156" s="233"/>
      <c r="BG156" s="233">
        <v>106202540</v>
      </c>
      <c r="BH156" s="233"/>
    </row>
    <row r="157" spans="1:60" ht="13.5" thickBot="1">
      <c r="A157" s="251" t="s">
        <v>329</v>
      </c>
      <c r="B157" s="212" t="s">
        <v>179</v>
      </c>
      <c r="C157" s="238">
        <v>117.88474878796762</v>
      </c>
      <c r="D157" s="238"/>
      <c r="E157" s="238">
        <v>114.07414217209738</v>
      </c>
      <c r="F157" s="238"/>
      <c r="G157" s="238">
        <v>117.10987986645966</v>
      </c>
      <c r="H157" s="238"/>
      <c r="I157" s="238">
        <v>114.42011857164353</v>
      </c>
      <c r="J157" s="238"/>
      <c r="K157" s="238">
        <v>112.22864960563881</v>
      </c>
      <c r="L157" s="238"/>
      <c r="M157" s="238">
        <v>108.75980904550974</v>
      </c>
      <c r="N157" s="238"/>
      <c r="O157" s="238">
        <v>112.71126759634232</v>
      </c>
      <c r="P157" s="238"/>
      <c r="Q157" s="238">
        <v>110.21283859527011</v>
      </c>
      <c r="R157" s="238"/>
      <c r="S157" s="238">
        <v>106.4238173707984</v>
      </c>
      <c r="T157" s="238"/>
      <c r="U157" s="238">
        <v>104.15508076086171</v>
      </c>
      <c r="V157" s="238"/>
      <c r="W157" s="238">
        <v>106.30594035906785</v>
      </c>
      <c r="X157" s="238"/>
      <c r="Y157" s="238">
        <v>105.99896403498224</v>
      </c>
      <c r="Z157" s="238"/>
      <c r="AA157" s="238">
        <v>102.22083475556431</v>
      </c>
      <c r="AB157" s="238"/>
      <c r="AC157" s="238">
        <v>99.281663605282702</v>
      </c>
      <c r="AD157" s="238"/>
      <c r="AE157" s="238">
        <v>98.762733626654182</v>
      </c>
      <c r="AF157" s="238"/>
      <c r="AG157" s="238">
        <v>95.995665906965954</v>
      </c>
      <c r="AH157" s="238"/>
      <c r="AI157" s="238">
        <v>93.514317484166824</v>
      </c>
      <c r="AJ157" s="238"/>
      <c r="AK157" s="238">
        <v>91.161737034409114</v>
      </c>
      <c r="AL157" s="238"/>
      <c r="AM157" s="238">
        <v>93.666041555627373</v>
      </c>
      <c r="AN157" s="238"/>
      <c r="AO157" s="238">
        <v>91.198081359162671</v>
      </c>
      <c r="AP157" s="238"/>
      <c r="AQ157" s="238">
        <v>88.78837682317004</v>
      </c>
      <c r="AR157" s="238"/>
      <c r="AS157" s="238">
        <v>85.259907879630035</v>
      </c>
      <c r="AT157" s="238"/>
      <c r="AU157" s="238">
        <v>85.830601828459152</v>
      </c>
      <c r="AV157" s="218"/>
      <c r="AW157" s="238">
        <v>81.57676598479398</v>
      </c>
      <c r="AX157" s="218"/>
      <c r="AY157" s="238">
        <v>78.975906156619274</v>
      </c>
      <c r="AZ157" s="217"/>
      <c r="BA157" s="238">
        <v>80.955898100634357</v>
      </c>
      <c r="BB157" s="218"/>
      <c r="BC157" s="238">
        <v>79.29067455946219</v>
      </c>
      <c r="BD157" s="218"/>
      <c r="BE157" s="239">
        <v>76.872704133336455</v>
      </c>
      <c r="BF157" s="239"/>
      <c r="BG157" s="239">
        <v>75.352680166029671</v>
      </c>
      <c r="BH157" s="239"/>
    </row>
    <row r="158" spans="1:60">
      <c r="A158" s="199"/>
      <c r="B158" s="225"/>
      <c r="C158" s="226"/>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6"/>
      <c r="AU158" s="226"/>
      <c r="AV158" s="226"/>
      <c r="AW158" s="226"/>
      <c r="AX158" s="226"/>
      <c r="AY158" s="226"/>
      <c r="AZ158" s="226"/>
      <c r="BA158" s="226"/>
      <c r="BB158" s="226"/>
      <c r="BC158" s="226"/>
      <c r="BD158" s="226"/>
      <c r="BE158" s="228"/>
      <c r="BF158" s="226"/>
      <c r="BG158" s="226"/>
      <c r="BH158" s="226"/>
    </row>
    <row r="159" spans="1:60">
      <c r="A159" s="199"/>
      <c r="B159" s="240"/>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28"/>
      <c r="AU159" s="228"/>
      <c r="AV159" s="228"/>
      <c r="AW159" s="228"/>
      <c r="AX159" s="228"/>
      <c r="AY159" s="228"/>
      <c r="AZ159" s="228"/>
      <c r="BA159" s="228"/>
      <c r="BB159" s="228"/>
      <c r="BC159" s="228"/>
      <c r="BD159" s="228"/>
      <c r="BE159" s="228"/>
      <c r="BF159" s="228"/>
      <c r="BG159" s="228"/>
      <c r="BH159" s="228"/>
    </row>
    <row r="160" spans="1:60">
      <c r="A160" s="199"/>
      <c r="B160" s="202" t="s">
        <v>180</v>
      </c>
      <c r="C160" s="205">
        <v>1575.5221795600041</v>
      </c>
      <c r="D160" s="205">
        <v>715.85464786000125</v>
      </c>
      <c r="E160" s="205">
        <v>859.66753169999959</v>
      </c>
      <c r="F160" s="205">
        <v>859.66753169999959</v>
      </c>
      <c r="G160" s="205">
        <v>2222.4182451599945</v>
      </c>
      <c r="H160" s="205">
        <v>573.71269321000045</v>
      </c>
      <c r="I160" s="205">
        <v>1648.7055519500016</v>
      </c>
      <c r="J160" s="205">
        <v>417.45422760999963</v>
      </c>
      <c r="K160" s="205">
        <v>1231.2513243399994</v>
      </c>
      <c r="L160" s="205">
        <v>579.47075442000028</v>
      </c>
      <c r="M160" s="205">
        <v>651.78056992000029</v>
      </c>
      <c r="N160" s="205">
        <v>651.78056992000029</v>
      </c>
      <c r="O160" s="205">
        <v>1948.10250309</v>
      </c>
      <c r="P160" s="205">
        <v>621.72933223000052</v>
      </c>
      <c r="Q160" s="205">
        <v>1326.3731708599996</v>
      </c>
      <c r="R160" s="205">
        <v>440.98581888000018</v>
      </c>
      <c r="S160" s="205">
        <v>885.38735197999949</v>
      </c>
      <c r="T160" s="205">
        <v>349.69070930000021</v>
      </c>
      <c r="U160" s="205">
        <v>535.69664267999929</v>
      </c>
      <c r="V160" s="205">
        <v>535.69664267999929</v>
      </c>
      <c r="W160" s="205">
        <v>2021.659956180001</v>
      </c>
      <c r="X160" s="205">
        <v>504.94355184999995</v>
      </c>
      <c r="Y160" s="205">
        <v>1516.7164043300004</v>
      </c>
      <c r="Z160" s="205">
        <v>561.42223784999987</v>
      </c>
      <c r="AA160" s="205">
        <v>955.29416647999949</v>
      </c>
      <c r="AB160" s="205">
        <v>515.95789824999974</v>
      </c>
      <c r="AC160" s="205">
        <v>439.33630000000011</v>
      </c>
      <c r="AD160" s="205">
        <v>439.33630000000011</v>
      </c>
      <c r="AE160" s="205">
        <v>1608.4838</v>
      </c>
      <c r="AF160" s="205">
        <v>466.33647999999994</v>
      </c>
      <c r="AG160" s="205">
        <v>1142.1599800000001</v>
      </c>
      <c r="AH160" s="205">
        <v>437.90000000000009</v>
      </c>
      <c r="AI160" s="205">
        <v>704.26890106999986</v>
      </c>
      <c r="AJ160" s="205">
        <v>437.85398513999996</v>
      </c>
      <c r="AK160" s="205">
        <v>266.41491593000001</v>
      </c>
      <c r="AL160" s="205">
        <v>266.41491593000001</v>
      </c>
      <c r="AM160" s="205">
        <v>1928.1664119999998</v>
      </c>
      <c r="AN160" s="205">
        <v>291.48677683999989</v>
      </c>
      <c r="AO160" s="205">
        <v>1636.6796351600001</v>
      </c>
      <c r="AP160" s="205">
        <v>409.28442015999985</v>
      </c>
      <c r="AQ160" s="205">
        <v>1227.3952150000005</v>
      </c>
      <c r="AR160" s="205">
        <v>470.82553570000027</v>
      </c>
      <c r="AS160" s="205">
        <v>756.56967929999973</v>
      </c>
      <c r="AT160" s="205">
        <v>756.56967929999973</v>
      </c>
      <c r="AU160" s="205">
        <v>1413.5559930000002</v>
      </c>
      <c r="AV160" s="205">
        <v>321.80813815000039</v>
      </c>
      <c r="AW160" s="205">
        <v>730.07992100000013</v>
      </c>
      <c r="AX160" s="205">
        <v>416.1546219999999</v>
      </c>
      <c r="AY160" s="205">
        <v>313.925299</v>
      </c>
      <c r="AZ160" s="205">
        <v>313.925299</v>
      </c>
      <c r="BA160" s="205">
        <v>1262.8547599999997</v>
      </c>
      <c r="BB160" s="205">
        <v>336.63084299999963</v>
      </c>
      <c r="BC160" s="205">
        <v>925.79183999999987</v>
      </c>
      <c r="BD160" s="205">
        <v>376.79184000000026</v>
      </c>
      <c r="BE160" s="233">
        <v>547.89695000000029</v>
      </c>
      <c r="BF160" s="210">
        <v>274.03295000000026</v>
      </c>
      <c r="BG160" s="233">
        <v>273.86399999999986</v>
      </c>
      <c r="BH160" s="210">
        <v>273.86399999999986</v>
      </c>
    </row>
    <row r="161" spans="1:60">
      <c r="A161" s="199"/>
      <c r="B161" s="216" t="s">
        <v>287</v>
      </c>
      <c r="C161" s="205">
        <v>14.926293881000001</v>
      </c>
      <c r="D161" s="205">
        <v>7.5525455250000002</v>
      </c>
      <c r="E161" s="205">
        <v>7.373748356000001</v>
      </c>
      <c r="F161" s="205">
        <v>7.373748356000001</v>
      </c>
      <c r="G161" s="205">
        <v>3.5911330360000004</v>
      </c>
      <c r="H161" s="205">
        <v>5.1367025860000002</v>
      </c>
      <c r="I161" s="205">
        <v>-1.5455695499999997</v>
      </c>
      <c r="J161" s="205">
        <v>-15.493672173000002</v>
      </c>
      <c r="K161" s="205">
        <v>13.948102623000002</v>
      </c>
      <c r="L161" s="205">
        <v>5.8911466230000027</v>
      </c>
      <c r="M161" s="205">
        <v>8.0569559999999996</v>
      </c>
      <c r="N161" s="205">
        <v>8.0569559999999996</v>
      </c>
      <c r="O161" s="205">
        <v>21.383115061999998</v>
      </c>
      <c r="P161" s="205">
        <v>10.278012061999998</v>
      </c>
      <c r="Q161" s="205">
        <v>11.105103</v>
      </c>
      <c r="R161" s="205">
        <v>2.7153969999999994</v>
      </c>
      <c r="S161" s="205">
        <v>8.3897060000000003</v>
      </c>
      <c r="T161" s="205">
        <v>4.6712819999999997</v>
      </c>
      <c r="U161" s="205">
        <v>3.7184240000000002</v>
      </c>
      <c r="V161" s="205">
        <v>3.7184240000000002</v>
      </c>
      <c r="W161" s="205">
        <v>9.2668850000000003</v>
      </c>
      <c r="X161" s="205">
        <v>1.7407370000000002</v>
      </c>
      <c r="Y161" s="205">
        <v>7.5261480000000001</v>
      </c>
      <c r="Z161" s="205">
        <v>2.1641649999999997</v>
      </c>
      <c r="AA161" s="205">
        <v>5.3619830000000004</v>
      </c>
      <c r="AB161" s="205">
        <v>2.6589630000000004</v>
      </c>
      <c r="AC161" s="205">
        <v>2.70302</v>
      </c>
      <c r="AD161" s="205">
        <v>2.70302</v>
      </c>
      <c r="AE161" s="205">
        <v>5.7850989999999998</v>
      </c>
      <c r="AF161" s="205">
        <v>0.80809899999999946</v>
      </c>
      <c r="AG161" s="205">
        <v>4.9767890000000001</v>
      </c>
      <c r="AH161" s="205">
        <v>2.067685</v>
      </c>
      <c r="AI161" s="205">
        <v>2.9091039999999997</v>
      </c>
      <c r="AJ161" s="205">
        <v>1.9118499999999996</v>
      </c>
      <c r="AK161" s="205">
        <v>0.99725400000000008</v>
      </c>
      <c r="AL161" s="205">
        <v>0.99725400000000008</v>
      </c>
      <c r="AM161" s="205">
        <v>3.6217487999999998</v>
      </c>
      <c r="AN161" s="205">
        <v>0.12670280000000034</v>
      </c>
      <c r="AO161" s="205">
        <v>3.4950459999999994</v>
      </c>
      <c r="AP161" s="205">
        <v>0.73119399999999946</v>
      </c>
      <c r="AQ161" s="205">
        <v>2.763852</v>
      </c>
      <c r="AR161" s="205">
        <v>1.7856549999999998</v>
      </c>
      <c r="AS161" s="205">
        <v>0.97819700000000009</v>
      </c>
      <c r="AT161" s="205">
        <v>0.97819700000000009</v>
      </c>
      <c r="AU161" s="205">
        <v>5.1791390000000002</v>
      </c>
      <c r="AV161" s="205">
        <v>-0.15044999999999931</v>
      </c>
      <c r="AW161" s="205">
        <v>3.9134509999999998</v>
      </c>
      <c r="AX161" s="205">
        <v>2.2419479999999998</v>
      </c>
      <c r="AY161" s="205">
        <v>1.671503</v>
      </c>
      <c r="AZ161" s="205">
        <v>1.671503</v>
      </c>
      <c r="BA161" s="205">
        <v>5.9205459500000011</v>
      </c>
      <c r="BB161" s="205">
        <v>1.4205459500000011</v>
      </c>
      <c r="BC161" s="205">
        <v>5.9305969999999997</v>
      </c>
      <c r="BD161" s="205">
        <v>2.9305969999999997</v>
      </c>
      <c r="BE161" s="233">
        <v>3.1739730000000002</v>
      </c>
      <c r="BF161" s="210">
        <v>1.8339730000000001</v>
      </c>
      <c r="BG161" s="233">
        <v>1.34</v>
      </c>
      <c r="BH161" s="210">
        <v>1.34</v>
      </c>
    </row>
    <row r="162" spans="1:60">
      <c r="A162" s="199"/>
      <c r="B162" s="216" t="s">
        <v>133</v>
      </c>
      <c r="C162" s="205">
        <v>49.538360329999989</v>
      </c>
      <c r="D162" s="205">
        <v>30.30780476999999</v>
      </c>
      <c r="E162" s="205">
        <v>19.230555559999999</v>
      </c>
      <c r="F162" s="205">
        <v>19.230555559999999</v>
      </c>
      <c r="G162" s="205">
        <v>69.805513879999978</v>
      </c>
      <c r="H162" s="205">
        <v>19.475263889999979</v>
      </c>
      <c r="I162" s="205">
        <v>50.330249989999999</v>
      </c>
      <c r="J162" s="205">
        <v>18.364499999999992</v>
      </c>
      <c r="K162" s="205">
        <v>31.965749989999981</v>
      </c>
      <c r="L162" s="205">
        <v>16.535166659999991</v>
      </c>
      <c r="M162" s="205">
        <v>15.43058332999999</v>
      </c>
      <c r="N162" s="205">
        <v>15.43058332999999</v>
      </c>
      <c r="O162" s="205">
        <v>46.578680550000016</v>
      </c>
      <c r="P162" s="205">
        <v>14.591597220000001</v>
      </c>
      <c r="Q162" s="205">
        <v>31.987083330000019</v>
      </c>
      <c r="R162" s="205">
        <v>11.42755556</v>
      </c>
      <c r="S162" s="205">
        <v>20.559527770000017</v>
      </c>
      <c r="T162" s="205">
        <v>11.075777770000016</v>
      </c>
      <c r="U162" s="205">
        <v>9.4837500000000006</v>
      </c>
      <c r="V162" s="205">
        <v>9.4837500000000006</v>
      </c>
      <c r="W162" s="205">
        <v>27.194389219999998</v>
      </c>
      <c r="X162" s="205">
        <v>8.7718782199999943</v>
      </c>
      <c r="Y162" s="205">
        <v>18.422511000000004</v>
      </c>
      <c r="Z162" s="205">
        <v>6.285122000000003</v>
      </c>
      <c r="AA162" s="205">
        <v>12.137389000000001</v>
      </c>
      <c r="AB162" s="205">
        <v>6.2048890000000005</v>
      </c>
      <c r="AC162" s="205">
        <v>5.9324999999999992</v>
      </c>
      <c r="AD162" s="205">
        <v>5.9324999999999992</v>
      </c>
      <c r="AE162" s="205">
        <v>19.578340000000001</v>
      </c>
      <c r="AF162" s="205">
        <v>5.8433400000000013</v>
      </c>
      <c r="AG162" s="205">
        <v>13.735382</v>
      </c>
      <c r="AH162" s="205">
        <v>6.0017219999999991</v>
      </c>
      <c r="AI162" s="205">
        <v>7.7336600000000075</v>
      </c>
      <c r="AJ162" s="205">
        <v>3.8026670000000076</v>
      </c>
      <c r="AK162" s="205">
        <v>3.930993</v>
      </c>
      <c r="AL162" s="205">
        <v>3.930993</v>
      </c>
      <c r="AM162" s="205">
        <v>15.261431999999999</v>
      </c>
      <c r="AN162" s="205">
        <v>6.1594199999999999</v>
      </c>
      <c r="AO162" s="205">
        <v>9.1020119999999984</v>
      </c>
      <c r="AP162" s="205">
        <v>2.2946239999999998</v>
      </c>
      <c r="AQ162" s="205">
        <v>6.8073879999999996</v>
      </c>
      <c r="AR162" s="205">
        <v>2.2233329999999998</v>
      </c>
      <c r="AS162" s="205">
        <v>4.5840550000000002</v>
      </c>
      <c r="AT162" s="205">
        <v>4.5840550000000002</v>
      </c>
      <c r="AU162" s="205">
        <v>17.264553000000003</v>
      </c>
      <c r="AV162" s="205">
        <v>4.3932770000000003</v>
      </c>
      <c r="AW162" s="205">
        <v>8.4983880000000021</v>
      </c>
      <c r="AX162" s="205">
        <v>4.357888</v>
      </c>
      <c r="AY162" s="205">
        <v>4.140500000000003</v>
      </c>
      <c r="AZ162" s="205">
        <v>4.140500000000003</v>
      </c>
      <c r="BA162" s="205">
        <v>17.059778000000001</v>
      </c>
      <c r="BB162" s="205">
        <v>4.1101669999999997</v>
      </c>
      <c r="BC162" s="205">
        <v>12.660722</v>
      </c>
      <c r="BD162" s="205">
        <v>4.1961110000000001</v>
      </c>
      <c r="BE162" s="233">
        <v>8.3062780000000007</v>
      </c>
      <c r="BF162" s="210">
        <v>4.3544444000000002</v>
      </c>
      <c r="BG162" s="233">
        <v>4.3990559999999999</v>
      </c>
      <c r="BH162" s="210">
        <v>4.3990559999999999</v>
      </c>
    </row>
    <row r="163" spans="1:60">
      <c r="A163" s="199"/>
      <c r="B163" s="216" t="s">
        <v>180</v>
      </c>
      <c r="C163" s="205">
        <v>1511.0575253490042</v>
      </c>
      <c r="D163" s="205">
        <v>677.99429756500126</v>
      </c>
      <c r="E163" s="205">
        <v>833.06322778399965</v>
      </c>
      <c r="F163" s="205">
        <v>833.06322778399965</v>
      </c>
      <c r="G163" s="205">
        <v>2149.0215982439945</v>
      </c>
      <c r="H163" s="205">
        <v>549.10072673400055</v>
      </c>
      <c r="I163" s="205">
        <v>1599.9208715100015</v>
      </c>
      <c r="J163" s="205">
        <v>414.58339978299966</v>
      </c>
      <c r="K163" s="205">
        <v>1185.3374717269994</v>
      </c>
      <c r="L163" s="205">
        <v>557.04444113700026</v>
      </c>
      <c r="M163" s="205">
        <v>628.29303059000028</v>
      </c>
      <c r="N163" s="205">
        <v>628.29303059000028</v>
      </c>
      <c r="O163" s="205">
        <v>1880.1407074780002</v>
      </c>
      <c r="P163" s="205">
        <v>596.85972294800047</v>
      </c>
      <c r="Q163" s="205">
        <v>1283.2809845299994</v>
      </c>
      <c r="R163" s="205">
        <v>426.84286632000021</v>
      </c>
      <c r="S163" s="205">
        <v>856.4381182099994</v>
      </c>
      <c r="T163" s="205">
        <v>333.94364953000019</v>
      </c>
      <c r="U163" s="205">
        <v>522.49446867999927</v>
      </c>
      <c r="V163" s="205">
        <v>522.49446867999927</v>
      </c>
      <c r="W163" s="205">
        <v>1985.1986819600011</v>
      </c>
      <c r="X163" s="205">
        <v>494.43093662999991</v>
      </c>
      <c r="Y163" s="205">
        <v>1490.7677453300005</v>
      </c>
      <c r="Z163" s="205">
        <v>552.97295084999985</v>
      </c>
      <c r="AA163" s="205">
        <v>937.7947944799995</v>
      </c>
      <c r="AB163" s="205">
        <v>507.09404624999979</v>
      </c>
      <c r="AC163" s="205">
        <v>430.70078000000012</v>
      </c>
      <c r="AD163" s="205">
        <v>430.70078000000012</v>
      </c>
      <c r="AE163" s="205">
        <v>1583.120361</v>
      </c>
      <c r="AF163" s="205">
        <v>459.6850409999999</v>
      </c>
      <c r="AG163" s="205">
        <v>1123.447809</v>
      </c>
      <c r="AH163" s="205">
        <v>429.83059300000014</v>
      </c>
      <c r="AI163" s="205">
        <v>693.62613706999991</v>
      </c>
      <c r="AJ163" s="205">
        <v>432.13946813999996</v>
      </c>
      <c r="AK163" s="205">
        <v>261.48666893000001</v>
      </c>
      <c r="AL163" s="205">
        <v>261.48666893000001</v>
      </c>
      <c r="AM163" s="205">
        <v>1909.2832311999998</v>
      </c>
      <c r="AN163" s="205">
        <v>285.2006540399999</v>
      </c>
      <c r="AO163" s="205">
        <v>1624.08257716</v>
      </c>
      <c r="AP163" s="205">
        <v>406.25860215999984</v>
      </c>
      <c r="AQ163" s="205">
        <v>1217.8239750000005</v>
      </c>
      <c r="AR163" s="205">
        <v>466.81654770000023</v>
      </c>
      <c r="AS163" s="205">
        <v>751.00742729999968</v>
      </c>
      <c r="AT163" s="205">
        <v>751.00742729999968</v>
      </c>
      <c r="AU163" s="205">
        <v>1391.1123010000001</v>
      </c>
      <c r="AV163" s="205">
        <v>317.56531115000035</v>
      </c>
      <c r="AW163" s="205">
        <v>717.66808200000014</v>
      </c>
      <c r="AX163" s="205">
        <v>409.55478599999992</v>
      </c>
      <c r="AY163" s="205">
        <v>308.11329599999999</v>
      </c>
      <c r="AZ163" s="205">
        <v>308.11329599999999</v>
      </c>
      <c r="BA163" s="205">
        <v>1239.8744360499998</v>
      </c>
      <c r="BB163" s="205">
        <v>331.10013004999962</v>
      </c>
      <c r="BC163" s="205">
        <v>907.20052099999987</v>
      </c>
      <c r="BD163" s="205">
        <v>369.66513200000031</v>
      </c>
      <c r="BE163" s="233">
        <v>536.41669900000022</v>
      </c>
      <c r="BF163" s="210">
        <v>267.84453260000026</v>
      </c>
      <c r="BG163" s="233">
        <v>268.12494399999991</v>
      </c>
      <c r="BH163" s="210">
        <v>268.12494399999991</v>
      </c>
    </row>
    <row r="164" spans="1:60">
      <c r="A164" s="199"/>
      <c r="B164" s="223" t="s">
        <v>176</v>
      </c>
      <c r="C164" s="241">
        <v>0.69949079054351149</v>
      </c>
      <c r="D164" s="241">
        <v>0.69949079054351304</v>
      </c>
      <c r="E164" s="241">
        <v>0.69949079054351304</v>
      </c>
      <c r="F164" s="241">
        <v>0.69949079054351304</v>
      </c>
      <c r="G164" s="241">
        <v>0.69997679854403549</v>
      </c>
      <c r="H164" s="241">
        <v>0.69950480389027947</v>
      </c>
      <c r="I164" s="241">
        <v>0.70013878943496144</v>
      </c>
      <c r="J164" s="241">
        <v>0.69938536839651555</v>
      </c>
      <c r="K164" s="241">
        <v>0.700402305828426</v>
      </c>
      <c r="L164" s="241">
        <v>0.700402305828426</v>
      </c>
      <c r="M164" s="241">
        <v>0.700402305828426</v>
      </c>
      <c r="N164" s="241">
        <v>0.700402305828426</v>
      </c>
      <c r="O164" s="241">
        <v>0.70018362509556764</v>
      </c>
      <c r="P164" s="241">
        <v>0.70023808442702717</v>
      </c>
      <c r="Q164" s="241">
        <v>0.70015829581703981</v>
      </c>
      <c r="R164" s="241">
        <v>0.70023832041472878</v>
      </c>
      <c r="S164" s="241">
        <v>0.70011841210807413</v>
      </c>
      <c r="T164" s="241">
        <v>0.70023856101290516</v>
      </c>
      <c r="U164" s="241">
        <v>0.70004162093386768</v>
      </c>
      <c r="V164" s="241">
        <v>0.70004162093386768</v>
      </c>
      <c r="W164" s="241">
        <v>0.69768500203791184</v>
      </c>
      <c r="X164" s="241">
        <v>0.698544375</v>
      </c>
      <c r="Y164" s="241">
        <v>0.69756716491622539</v>
      </c>
      <c r="Z164" s="241">
        <v>0.69648733467870338</v>
      </c>
      <c r="AA164" s="241">
        <v>0.6981160289043582</v>
      </c>
      <c r="AB164" s="241">
        <v>0.6962746057175121</v>
      </c>
      <c r="AC164" s="241">
        <v>0.69997791234883588</v>
      </c>
      <c r="AD164" s="241">
        <v>0.69997791234883588</v>
      </c>
      <c r="AE164" s="241">
        <v>0.69997791239999996</v>
      </c>
      <c r="AF164" s="241">
        <v>0.69997791239999996</v>
      </c>
      <c r="AG164" s="241">
        <v>0.70099912411646903</v>
      </c>
      <c r="AH164" s="241">
        <v>0.70099912411646903</v>
      </c>
      <c r="AI164" s="241">
        <v>0.70099912411646903</v>
      </c>
      <c r="AJ164" s="241">
        <v>0.70099912411646903</v>
      </c>
      <c r="AK164" s="241">
        <v>0.70099912411646903</v>
      </c>
      <c r="AL164" s="241">
        <v>0.70099912411646903</v>
      </c>
      <c r="AM164" s="241">
        <v>0.70099912415633248</v>
      </c>
      <c r="AN164" s="241">
        <v>0.70099912415633248</v>
      </c>
      <c r="AO164" s="241">
        <v>0.69355058599999997</v>
      </c>
      <c r="AP164" s="241">
        <v>0.69355058599999997</v>
      </c>
      <c r="AQ164" s="241">
        <v>0.69355058599999997</v>
      </c>
      <c r="AR164" s="241">
        <v>0.69355058599999997</v>
      </c>
      <c r="AS164" s="241">
        <v>0.69355058599999997</v>
      </c>
      <c r="AT164" s="241">
        <v>0.69355058599999997</v>
      </c>
      <c r="AU164" s="241">
        <v>0.69255300847357781</v>
      </c>
      <c r="AV164" s="231">
        <v>0.69255300847357781</v>
      </c>
      <c r="AW164" s="241">
        <v>0.67552884523400603</v>
      </c>
      <c r="AX164" s="241">
        <v>0.67552884523400603</v>
      </c>
      <c r="AY164" s="241">
        <v>0.67552884523400603</v>
      </c>
      <c r="AZ164" s="241">
        <v>0.67552884523400603</v>
      </c>
      <c r="BA164" s="241">
        <v>0.67527848656046996</v>
      </c>
      <c r="BB164" s="241">
        <v>0.67527848656046996</v>
      </c>
      <c r="BC164" s="241">
        <v>0.67909544299689906</v>
      </c>
      <c r="BD164" s="241">
        <v>0.67909544299689906</v>
      </c>
      <c r="BE164" s="242">
        <v>0.68019204285072066</v>
      </c>
      <c r="BF164" s="242">
        <v>0.68019204285072066</v>
      </c>
      <c r="BG164" s="242">
        <v>0.67294279680764146</v>
      </c>
      <c r="BH164" s="242">
        <v>0.67294279680764146</v>
      </c>
    </row>
    <row r="165" spans="1:60">
      <c r="A165" s="199"/>
      <c r="B165" s="216" t="s">
        <v>181</v>
      </c>
      <c r="C165" s="205">
        <v>1056.9708229630971</v>
      </c>
      <c r="D165" s="205">
        <v>474.25076718773653</v>
      </c>
      <c r="E165" s="205">
        <v>582.72005577536061</v>
      </c>
      <c r="F165" s="205">
        <v>582.72005577536061</v>
      </c>
      <c r="G165" s="205">
        <v>1504.2652583408178</v>
      </c>
      <c r="H165" s="205">
        <v>384.09859617007697</v>
      </c>
      <c r="I165" s="205">
        <v>1120.1666621707409</v>
      </c>
      <c r="J165" s="205">
        <v>289.95356378831309</v>
      </c>
      <c r="K165" s="205">
        <v>830.21309838242712</v>
      </c>
      <c r="L165" s="205">
        <v>390.15521102126189</v>
      </c>
      <c r="M165" s="205">
        <v>440.05788736116597</v>
      </c>
      <c r="N165" s="205">
        <v>440.05788736116597</v>
      </c>
      <c r="O165" s="205">
        <v>1316.4437362516915</v>
      </c>
      <c r="P165" s="205">
        <v>417.94390906875401</v>
      </c>
      <c r="Q165" s="205">
        <v>898.49982718293745</v>
      </c>
      <c r="R165" s="205">
        <v>298.89173179292555</v>
      </c>
      <c r="S165" s="205">
        <v>599.60809539001184</v>
      </c>
      <c r="T165" s="205">
        <v>233.84022060628524</v>
      </c>
      <c r="U165" s="205">
        <v>365.76787478372665</v>
      </c>
      <c r="V165" s="205">
        <v>365.76787478372665</v>
      </c>
      <c r="W165" s="205">
        <v>1385.0433464689233</v>
      </c>
      <c r="X165" s="205">
        <v>345.3819496088679</v>
      </c>
      <c r="Y165" s="205">
        <v>1043.5044942493485</v>
      </c>
      <c r="Z165" s="205">
        <v>387.06885174965066</v>
      </c>
      <c r="AA165" s="205">
        <v>652.96270076669873</v>
      </c>
      <c r="AB165" s="205">
        <v>353.07670711236267</v>
      </c>
      <c r="AC165" s="205">
        <v>299.88601577498065</v>
      </c>
      <c r="AD165" s="205">
        <v>299.88601577498065</v>
      </c>
      <c r="AE165" s="205">
        <v>1108.1492853707143</v>
      </c>
      <c r="AF165" s="205">
        <v>321.76937536068834</v>
      </c>
      <c r="AG165" s="205">
        <v>787.53593009956614</v>
      </c>
      <c r="AH165" s="205">
        <v>301.3108692114626</v>
      </c>
      <c r="AI165" s="205">
        <v>486.23131455035985</v>
      </c>
      <c r="AJ165" s="205">
        <v>302.92938866229673</v>
      </c>
      <c r="AK165" s="205">
        <v>183.30192588806312</v>
      </c>
      <c r="AL165" s="205">
        <v>183.30192588806312</v>
      </c>
      <c r="AM165" s="205">
        <v>1338.4058728375724</v>
      </c>
      <c r="AN165" s="205">
        <v>199.92540869085312</v>
      </c>
      <c r="AO165" s="205">
        <v>1126.3834231017081</v>
      </c>
      <c r="AP165" s="205">
        <v>281.76089159560877</v>
      </c>
      <c r="AQ165" s="205">
        <v>844.62253150609968</v>
      </c>
      <c r="AR165" s="205">
        <v>323.76089021183208</v>
      </c>
      <c r="AS165" s="205">
        <v>520.8616412942672</v>
      </c>
      <c r="AT165" s="205">
        <v>520.8616412942672</v>
      </c>
      <c r="AU165" s="205">
        <v>963.4190091821514</v>
      </c>
      <c r="AV165" s="205">
        <v>219.93081162378056</v>
      </c>
      <c r="AW165" s="205">
        <v>484.80549069476405</v>
      </c>
      <c r="AX165" s="205">
        <v>276.66607164664043</v>
      </c>
      <c r="AY165" s="205">
        <v>208.13941904812347</v>
      </c>
      <c r="AZ165" s="205">
        <v>208.13941904812347</v>
      </c>
      <c r="BA165" s="205">
        <v>837.26053270086004</v>
      </c>
      <c r="BB165" s="205">
        <v>223.58479472013852</v>
      </c>
      <c r="BC165" s="205">
        <v>616.07573969551254</v>
      </c>
      <c r="BD165" s="205">
        <v>251.03790657604739</v>
      </c>
      <c r="BE165" s="233">
        <v>364.86637031205026</v>
      </c>
      <c r="BF165" s="233">
        <v>182.18571979559061</v>
      </c>
      <c r="BG165" s="233">
        <v>180.43274970925219</v>
      </c>
      <c r="BH165" s="233">
        <v>180.43274970925219</v>
      </c>
    </row>
    <row r="166" spans="1:60">
      <c r="A166" s="199"/>
      <c r="B166" s="223" t="s">
        <v>178</v>
      </c>
      <c r="C166" s="209">
        <v>115829789</v>
      </c>
      <c r="D166" s="209">
        <v>115829789</v>
      </c>
      <c r="E166" s="209">
        <v>115829789</v>
      </c>
      <c r="F166" s="209">
        <v>115829789</v>
      </c>
      <c r="G166" s="209">
        <v>115829789</v>
      </c>
      <c r="H166" s="209">
        <v>115829789</v>
      </c>
      <c r="I166" s="209">
        <v>115829789</v>
      </c>
      <c r="J166" s="209">
        <v>115829789</v>
      </c>
      <c r="K166" s="209">
        <v>115829789</v>
      </c>
      <c r="L166" s="209">
        <v>115829789</v>
      </c>
      <c r="M166" s="209">
        <v>115829789</v>
      </c>
      <c r="N166" s="209">
        <v>115829789</v>
      </c>
      <c r="O166" s="209">
        <v>115829789</v>
      </c>
      <c r="P166" s="209">
        <v>115829789</v>
      </c>
      <c r="Q166" s="209">
        <v>115829789</v>
      </c>
      <c r="R166" s="209">
        <v>115829789</v>
      </c>
      <c r="S166" s="209">
        <v>115829789</v>
      </c>
      <c r="T166" s="209">
        <v>115829789</v>
      </c>
      <c r="U166" s="209">
        <v>115829789</v>
      </c>
      <c r="V166" s="209">
        <v>115829789</v>
      </c>
      <c r="W166" s="209">
        <v>115829789</v>
      </c>
      <c r="X166" s="209">
        <v>115829789</v>
      </c>
      <c r="Y166" s="209">
        <v>115829789</v>
      </c>
      <c r="Z166" s="209">
        <v>115829789</v>
      </c>
      <c r="AA166" s="209">
        <v>115829789</v>
      </c>
      <c r="AB166" s="209">
        <v>115829789</v>
      </c>
      <c r="AC166" s="209">
        <v>115829789</v>
      </c>
      <c r="AD166" s="209">
        <v>115829789</v>
      </c>
      <c r="AE166" s="209">
        <v>115829789</v>
      </c>
      <c r="AF166" s="209">
        <v>115829789</v>
      </c>
      <c r="AG166" s="209">
        <v>115829789</v>
      </c>
      <c r="AH166" s="209">
        <v>115829789</v>
      </c>
      <c r="AI166" s="209">
        <v>115829789</v>
      </c>
      <c r="AJ166" s="209">
        <v>115829789</v>
      </c>
      <c r="AK166" s="209">
        <v>115829789</v>
      </c>
      <c r="AL166" s="209">
        <v>115829789</v>
      </c>
      <c r="AM166" s="209">
        <v>115829789</v>
      </c>
      <c r="AN166" s="209">
        <v>115829789</v>
      </c>
      <c r="AO166" s="209">
        <v>115829789</v>
      </c>
      <c r="AP166" s="209">
        <v>115829789</v>
      </c>
      <c r="AQ166" s="209">
        <v>115829789</v>
      </c>
      <c r="AR166" s="209">
        <v>115829789</v>
      </c>
      <c r="AS166" s="209">
        <v>115829789</v>
      </c>
      <c r="AT166" s="209">
        <v>115829789</v>
      </c>
      <c r="AU166" s="209">
        <v>115319521</v>
      </c>
      <c r="AV166" s="209">
        <v>115319521</v>
      </c>
      <c r="AW166" s="209">
        <v>107179987</v>
      </c>
      <c r="AX166" s="209">
        <v>107179987</v>
      </c>
      <c r="AY166" s="209">
        <v>107179987</v>
      </c>
      <c r="AZ166" s="209">
        <v>107179987</v>
      </c>
      <c r="BA166" s="209">
        <v>107179987</v>
      </c>
      <c r="BB166" s="209">
        <v>107179987</v>
      </c>
      <c r="BC166" s="209">
        <v>107179987</v>
      </c>
      <c r="BD166" s="209">
        <v>107179987</v>
      </c>
      <c r="BE166" s="234">
        <v>107179987</v>
      </c>
      <c r="BF166" s="234">
        <v>107179987</v>
      </c>
      <c r="BG166" s="234">
        <v>106202540</v>
      </c>
      <c r="BH166" s="234">
        <v>106202540</v>
      </c>
    </row>
    <row r="167" spans="1:60" ht="13.5" thickBot="1">
      <c r="A167" s="251" t="s">
        <v>330</v>
      </c>
      <c r="B167" s="286" t="s">
        <v>182</v>
      </c>
      <c r="C167" s="238">
        <v>9.1252071862368425</v>
      </c>
      <c r="D167" s="238">
        <v>4.0943765095500302</v>
      </c>
      <c r="E167" s="238">
        <v>5.0308306766868114</v>
      </c>
      <c r="F167" s="238">
        <v>5.0308306766868114</v>
      </c>
      <c r="G167" s="238">
        <v>12.986860041166247</v>
      </c>
      <c r="H167" s="238">
        <v>3.3160605703087049</v>
      </c>
      <c r="I167" s="238">
        <v>9.6707994708575438</v>
      </c>
      <c r="J167" s="238">
        <v>2.5032728306904977</v>
      </c>
      <c r="K167" s="238">
        <v>7.167526640167039</v>
      </c>
      <c r="L167" s="238">
        <v>3.368349492730768</v>
      </c>
      <c r="M167" s="238">
        <v>3.7991771474362777</v>
      </c>
      <c r="N167" s="238">
        <v>3.7991771474362777</v>
      </c>
      <c r="O167" s="238">
        <v>11.365329658432607</v>
      </c>
      <c r="P167" s="238">
        <v>3.6082592628115209</v>
      </c>
      <c r="Q167" s="238">
        <v>7.7570703956210902</v>
      </c>
      <c r="R167" s="238">
        <v>2.5804392321989429</v>
      </c>
      <c r="S167" s="238">
        <v>5.1766311634221474</v>
      </c>
      <c r="T167" s="238">
        <v>2.0188262676217534</v>
      </c>
      <c r="U167" s="238">
        <v>3.1578048958003939</v>
      </c>
      <c r="V167" s="238">
        <v>3.1578048958003939</v>
      </c>
      <c r="W167" s="238">
        <v>11.95757463107287</v>
      </c>
      <c r="X167" s="238">
        <v>2.981805911852847</v>
      </c>
      <c r="Y167" s="238">
        <v>9.0089475536327566</v>
      </c>
      <c r="Z167" s="238">
        <v>3.3417038491682884</v>
      </c>
      <c r="AA167" s="238">
        <v>5.6372605562347928</v>
      </c>
      <c r="AB167" s="238">
        <v>3.0482375057452851</v>
      </c>
      <c r="AC167" s="238">
        <v>2.5890232414649454</v>
      </c>
      <c r="AD167" s="238">
        <v>2.5890232414649454</v>
      </c>
      <c r="AE167" s="238">
        <v>9.5670491584053075</v>
      </c>
      <c r="AF167" s="238">
        <v>2.7779501123039112</v>
      </c>
      <c r="AG167" s="238">
        <v>6.7990793810352717</v>
      </c>
      <c r="AH167" s="238">
        <v>2.6013245108429111</v>
      </c>
      <c r="AI167" s="238">
        <v>4.1978088602955141</v>
      </c>
      <c r="AJ167" s="238">
        <v>2.6152977681958545</v>
      </c>
      <c r="AK167" s="238">
        <v>1.5825110920996595</v>
      </c>
      <c r="AL167" s="238">
        <v>1.5825110920996595</v>
      </c>
      <c r="AM167" s="238">
        <v>11.554936639292094</v>
      </c>
      <c r="AN167" s="238">
        <v>1.7260275652479442</v>
      </c>
      <c r="AO167" s="238">
        <v>9.7244709916695804</v>
      </c>
      <c r="AP167" s="238">
        <v>2.4325425611852642</v>
      </c>
      <c r="AQ167" s="238">
        <v>7.2919284304843179</v>
      </c>
      <c r="AR167" s="238">
        <v>2.7951435723657592</v>
      </c>
      <c r="AS167" s="238">
        <v>4.4967848581185548</v>
      </c>
      <c r="AT167" s="238">
        <v>4.4967848581185548</v>
      </c>
      <c r="AU167" s="238">
        <v>8.4580270438536846</v>
      </c>
      <c r="AV167" s="238">
        <v>1.9071429513116045</v>
      </c>
      <c r="AW167" s="238">
        <v>4.5768469530300893</v>
      </c>
      <c r="AX167" s="238">
        <v>2.5813221235662254</v>
      </c>
      <c r="AY167" s="238">
        <v>1.9419616000524751</v>
      </c>
      <c r="AZ167" s="238">
        <v>1.9419616000524751</v>
      </c>
      <c r="BA167" s="238">
        <v>7.8117245218630229</v>
      </c>
      <c r="BB167" s="238">
        <v>2.0860685000842416</v>
      </c>
      <c r="BC167" s="238">
        <v>5.7480482778516526</v>
      </c>
      <c r="BD167" s="238">
        <v>2.3422087798540914</v>
      </c>
      <c r="BE167" s="243">
        <v>3.4042397328528344</v>
      </c>
      <c r="BF167" s="243">
        <v>1.6998109898594278</v>
      </c>
      <c r="BG167" s="243">
        <v>1.698949476248423</v>
      </c>
      <c r="BH167" s="243">
        <v>1.698949476248423</v>
      </c>
    </row>
    <row r="168" spans="1:60">
      <c r="A168" s="199"/>
      <c r="B168" s="202"/>
      <c r="C168" s="228"/>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c r="AH168" s="228"/>
      <c r="AI168" s="228"/>
      <c r="AJ168" s="228"/>
      <c r="AK168" s="228"/>
      <c r="AL168" s="228"/>
      <c r="AM168" s="228"/>
      <c r="AN168" s="228"/>
      <c r="AO168" s="228"/>
      <c r="AP168" s="228"/>
      <c r="AQ168" s="228"/>
      <c r="AR168" s="228"/>
      <c r="AS168" s="228"/>
      <c r="AT168" s="228"/>
      <c r="AU168" s="228"/>
      <c r="AV168" s="228"/>
      <c r="AW168" s="229"/>
      <c r="AX168" s="228"/>
      <c r="AY168" s="228"/>
      <c r="AZ168" s="228"/>
      <c r="BA168" s="229"/>
      <c r="BB168" s="228"/>
      <c r="BC168" s="229"/>
      <c r="BD168" s="228"/>
      <c r="BE168" s="229"/>
      <c r="BF168" s="229"/>
      <c r="BG168" s="229"/>
      <c r="BH168" s="229"/>
    </row>
    <row r="169" spans="1:60">
      <c r="A169" s="199"/>
      <c r="B169" s="202" t="s">
        <v>183</v>
      </c>
      <c r="C169" s="244">
        <v>18.350691374520242</v>
      </c>
      <c r="D169" s="244"/>
      <c r="E169" s="244">
        <v>20.233890413927174</v>
      </c>
      <c r="F169" s="244"/>
      <c r="G169" s="244">
        <v>12.986860041166247</v>
      </c>
      <c r="H169" s="244"/>
      <c r="I169" s="244">
        <v>12.929823468362649</v>
      </c>
      <c r="J169" s="244"/>
      <c r="K169" s="244">
        <v>14.453852064425245</v>
      </c>
      <c r="L169" s="244"/>
      <c r="M169" s="244">
        <v>15.407773986824905</v>
      </c>
      <c r="N169" s="244"/>
      <c r="O169" s="244">
        <v>11.365329658432607</v>
      </c>
      <c r="P169" s="244"/>
      <c r="Q169" s="244">
        <v>10.371174704768125</v>
      </c>
      <c r="R169" s="244"/>
      <c r="S169" s="244">
        <v>10.439062843365104</v>
      </c>
      <c r="T169" s="244"/>
      <c r="U169" s="244">
        <v>12.80665318852382</v>
      </c>
      <c r="V169" s="244"/>
      <c r="W169" s="244">
        <v>11.957574631072868</v>
      </c>
      <c r="X169" s="244"/>
      <c r="Y169" s="244">
        <v>12.044929879399108</v>
      </c>
      <c r="Z169" s="244"/>
      <c r="AA169" s="244">
        <v>11.367956370307731</v>
      </c>
      <c r="AB169" s="244"/>
      <c r="AC169" s="244">
        <v>10.499927590385612</v>
      </c>
      <c r="AD169" s="244"/>
      <c r="AE169" s="244">
        <v>9.5670491584053075</v>
      </c>
      <c r="AF169" s="244"/>
      <c r="AG169" s="244">
        <v>9.0819819469303269</v>
      </c>
      <c r="AH169" s="244"/>
      <c r="AI169" s="244">
        <v>8.4417474882865839</v>
      </c>
      <c r="AJ169" s="244"/>
      <c r="AK169" s="244">
        <v>6.3648248319612675</v>
      </c>
      <c r="AL169" s="244"/>
      <c r="AM169" s="244">
        <v>11.554936639292096</v>
      </c>
      <c r="AN169" s="244"/>
      <c r="AO169" s="244">
        <v>13.001582095089365</v>
      </c>
      <c r="AP169" s="244"/>
      <c r="AQ169" s="244">
        <v>14.704717553186608</v>
      </c>
      <c r="AR169" s="244"/>
      <c r="AS169" s="244">
        <v>18.236960813480806</v>
      </c>
      <c r="AT169" s="244"/>
      <c r="AU169" s="244">
        <v>8.4580270438536846</v>
      </c>
      <c r="AV169" s="244"/>
      <c r="AW169" s="244">
        <v>9.2295532478231088</v>
      </c>
      <c r="AX169" s="244"/>
      <c r="AY169" s="244">
        <v>7.8757331557683719</v>
      </c>
      <c r="AZ169" s="244"/>
      <c r="BA169" s="244">
        <v>7.8117245218630229</v>
      </c>
      <c r="BB169" s="244"/>
      <c r="BC169" s="244">
        <v>7.6851194923657626</v>
      </c>
      <c r="BD169" s="244"/>
      <c r="BE169" s="233">
        <v>6.8649033286811303</v>
      </c>
      <c r="BF169" s="205"/>
      <c r="BG169" s="233">
        <v>6.890183987007493</v>
      </c>
      <c r="BH169" s="205"/>
    </row>
    <row r="170" spans="1:60">
      <c r="A170" s="252"/>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8"/>
      <c r="AO170" s="228"/>
      <c r="AP170" s="228"/>
      <c r="AQ170" s="228"/>
      <c r="AR170" s="228"/>
      <c r="AS170" s="228"/>
      <c r="AT170" s="228"/>
      <c r="AU170" s="228"/>
      <c r="AV170" s="228"/>
      <c r="AW170" s="228"/>
      <c r="AX170" s="228"/>
      <c r="AY170" s="228"/>
      <c r="AZ170" s="228"/>
      <c r="BA170" s="229"/>
      <c r="BB170" s="228"/>
      <c r="BC170" s="228"/>
      <c r="BD170" s="228"/>
      <c r="BE170" s="228"/>
      <c r="BF170" s="228"/>
      <c r="BG170" s="228"/>
      <c r="BH170" s="228"/>
    </row>
    <row r="171" spans="1:60">
      <c r="A171" s="199"/>
      <c r="B171" s="202" t="s">
        <v>184</v>
      </c>
      <c r="C171" s="244">
        <v>135.74</v>
      </c>
      <c r="D171" s="244"/>
      <c r="E171" s="244">
        <v>124.4</v>
      </c>
      <c r="F171" s="244"/>
      <c r="G171" s="244">
        <v>132.6</v>
      </c>
      <c r="H171" s="244"/>
      <c r="I171" s="244">
        <v>133.4</v>
      </c>
      <c r="J171" s="244"/>
      <c r="K171" s="244">
        <v>130</v>
      </c>
      <c r="L171" s="244"/>
      <c r="M171" s="244">
        <v>113.8</v>
      </c>
      <c r="N171" s="244"/>
      <c r="O171" s="244">
        <v>121.2</v>
      </c>
      <c r="P171" s="244"/>
      <c r="Q171" s="244">
        <v>107.2</v>
      </c>
      <c r="R171" s="244"/>
      <c r="S171" s="244">
        <v>117.2</v>
      </c>
      <c r="T171" s="244"/>
      <c r="U171" s="244">
        <v>140</v>
      </c>
      <c r="V171" s="244"/>
      <c r="W171" s="244">
        <v>145.6</v>
      </c>
      <c r="X171" s="244"/>
      <c r="Y171" s="244">
        <v>129.6</v>
      </c>
      <c r="Z171" s="244"/>
      <c r="AA171" s="244">
        <v>119</v>
      </c>
      <c r="AB171" s="244"/>
      <c r="AC171" s="244">
        <v>111.4</v>
      </c>
      <c r="AD171" s="244"/>
      <c r="AE171" s="244">
        <v>97.8</v>
      </c>
      <c r="AF171" s="244"/>
      <c r="AG171" s="244">
        <v>87.7</v>
      </c>
      <c r="AH171" s="244"/>
      <c r="AI171" s="244">
        <v>87.6</v>
      </c>
      <c r="AJ171" s="244"/>
      <c r="AK171" s="244">
        <v>75</v>
      </c>
      <c r="AL171" s="244"/>
      <c r="AM171" s="244">
        <v>92.5</v>
      </c>
      <c r="AN171" s="244"/>
      <c r="AO171" s="244">
        <v>83.5</v>
      </c>
      <c r="AP171" s="244"/>
      <c r="AQ171" s="244">
        <v>85</v>
      </c>
      <c r="AR171" s="244"/>
      <c r="AS171" s="244">
        <v>82.4</v>
      </c>
      <c r="AT171" s="244"/>
      <c r="AU171" s="244">
        <v>83</v>
      </c>
      <c r="AV171" s="245"/>
      <c r="AW171" s="244">
        <v>87</v>
      </c>
      <c r="AX171" s="245"/>
      <c r="AY171" s="244">
        <v>84.2</v>
      </c>
      <c r="AZ171" s="245"/>
      <c r="BA171" s="244">
        <v>90.5</v>
      </c>
      <c r="BB171" s="245"/>
      <c r="BC171" s="233">
        <v>85.5</v>
      </c>
      <c r="BD171" s="245"/>
      <c r="BE171" s="233">
        <v>79.25</v>
      </c>
      <c r="BF171" s="244"/>
      <c r="BG171" s="233" t="s">
        <v>117</v>
      </c>
      <c r="BH171" s="244"/>
    </row>
    <row r="172" spans="1:60">
      <c r="A172" s="199"/>
      <c r="B172" s="202" t="s">
        <v>185</v>
      </c>
      <c r="C172" s="244">
        <v>18.350691374520242</v>
      </c>
      <c r="D172" s="244"/>
      <c r="E172" s="244">
        <v>20.233890413927174</v>
      </c>
      <c r="F172" s="244"/>
      <c r="G172" s="244">
        <v>12.986860041166247</v>
      </c>
      <c r="H172" s="244"/>
      <c r="I172" s="244">
        <v>12.929823468362649</v>
      </c>
      <c r="J172" s="244"/>
      <c r="K172" s="244">
        <v>14.453852064425245</v>
      </c>
      <c r="L172" s="244"/>
      <c r="M172" s="244">
        <v>15.407773986824905</v>
      </c>
      <c r="N172" s="244"/>
      <c r="O172" s="244">
        <v>11.365329658432607</v>
      </c>
      <c r="P172" s="244"/>
      <c r="Q172" s="244">
        <v>10.371174704768125</v>
      </c>
      <c r="R172" s="244"/>
      <c r="S172" s="244">
        <v>10.439062843365104</v>
      </c>
      <c r="T172" s="244"/>
      <c r="U172" s="244">
        <v>12.80665318852382</v>
      </c>
      <c r="V172" s="244"/>
      <c r="W172" s="244">
        <v>11.957574631072868</v>
      </c>
      <c r="X172" s="244"/>
      <c r="Y172" s="244">
        <v>12.044929879399108</v>
      </c>
      <c r="Z172" s="244"/>
      <c r="AA172" s="244">
        <v>11.367956370307731</v>
      </c>
      <c r="AB172" s="244"/>
      <c r="AC172" s="244">
        <v>10.499927590385612</v>
      </c>
      <c r="AD172" s="244"/>
      <c r="AE172" s="244">
        <v>9.5670491584053075</v>
      </c>
      <c r="AF172" s="244"/>
      <c r="AG172" s="244">
        <v>9.0819819469303269</v>
      </c>
      <c r="AH172" s="244"/>
      <c r="AI172" s="244">
        <v>8.4417474882865839</v>
      </c>
      <c r="AJ172" s="244"/>
      <c r="AK172" s="244">
        <v>6.3648248319612675</v>
      </c>
      <c r="AL172" s="244"/>
      <c r="AM172" s="244">
        <v>11.554936639292096</v>
      </c>
      <c r="AN172" s="244"/>
      <c r="AO172" s="244">
        <v>13.001582095089365</v>
      </c>
      <c r="AP172" s="244"/>
      <c r="AQ172" s="244">
        <v>14.704717553186608</v>
      </c>
      <c r="AR172" s="244"/>
      <c r="AS172" s="244">
        <v>18.236960813480806</v>
      </c>
      <c r="AT172" s="244"/>
      <c r="AU172" s="244">
        <v>8.4580270438536846</v>
      </c>
      <c r="AV172" s="210"/>
      <c r="AW172" s="244">
        <v>9.2295532478231088</v>
      </c>
      <c r="AX172" s="210"/>
      <c r="AY172" s="244">
        <v>7.8757331557683719</v>
      </c>
      <c r="AZ172" s="210"/>
      <c r="BA172" s="244">
        <v>7.8117245218630229</v>
      </c>
      <c r="BB172" s="210"/>
      <c r="BC172" s="247">
        <v>7.6851194923657626</v>
      </c>
      <c r="BD172" s="210"/>
      <c r="BE172" s="247">
        <v>6.8649033286811303</v>
      </c>
      <c r="BF172" s="205"/>
      <c r="BG172" s="247" t="s">
        <v>117</v>
      </c>
      <c r="BH172" s="205"/>
    </row>
    <row r="173" spans="1:60" ht="13.5" thickBot="1">
      <c r="A173" s="251" t="s">
        <v>331</v>
      </c>
      <c r="B173" s="212" t="s">
        <v>186</v>
      </c>
      <c r="C173" s="238">
        <v>7.3969965070893018</v>
      </c>
      <c r="D173" s="238"/>
      <c r="E173" s="238">
        <v>6.1481009067032577</v>
      </c>
      <c r="F173" s="238"/>
      <c r="G173" s="238">
        <v>10.210320245207804</v>
      </c>
      <c r="H173" s="238"/>
      <c r="I173" s="238">
        <v>10.317232893891392</v>
      </c>
      <c r="J173" s="238"/>
      <c r="K173" s="238">
        <v>8.9941421442913754</v>
      </c>
      <c r="L173" s="238"/>
      <c r="M173" s="238">
        <v>7.3858819643453817</v>
      </c>
      <c r="N173" s="238"/>
      <c r="O173" s="238">
        <v>10.664010956345168</v>
      </c>
      <c r="P173" s="238"/>
      <c r="Q173" s="238">
        <v>10.336341162078298</v>
      </c>
      <c r="R173" s="238"/>
      <c r="S173" s="238">
        <v>11.227061447809023</v>
      </c>
      <c r="T173" s="238"/>
      <c r="U173" s="238">
        <v>10.931817855851325</v>
      </c>
      <c r="V173" s="238"/>
      <c r="W173" s="238">
        <v>12.176382292580042</v>
      </c>
      <c r="X173" s="238"/>
      <c r="Y173" s="238">
        <v>10.759713945837053</v>
      </c>
      <c r="Z173" s="238"/>
      <c r="AA173" s="238">
        <v>10.468020471192103</v>
      </c>
      <c r="AB173" s="238"/>
      <c r="AC173" s="238">
        <v>10.609596974935789</v>
      </c>
      <c r="AD173" s="238"/>
      <c r="AE173" s="238">
        <v>10.222587799089126</v>
      </c>
      <c r="AF173" s="238"/>
      <c r="AG173" s="238">
        <v>9.6564825290852117</v>
      </c>
      <c r="AH173" s="238"/>
      <c r="AI173" s="238">
        <v>10.376998378777628</v>
      </c>
      <c r="AJ173" s="238"/>
      <c r="AK173" s="238">
        <v>11.783513604865286</v>
      </c>
      <c r="AL173" s="238"/>
      <c r="AM173" s="238">
        <v>8.0052364532625369</v>
      </c>
      <c r="AN173" s="238"/>
      <c r="AO173" s="238">
        <v>6.4222953321609646</v>
      </c>
      <c r="AP173" s="238"/>
      <c r="AQ173" s="238">
        <v>5.7804578491601113</v>
      </c>
      <c r="AR173" s="238"/>
      <c r="AS173" s="238">
        <v>4.5182967075901006</v>
      </c>
      <c r="AT173" s="238"/>
      <c r="AU173" s="238">
        <v>9.8131632317627542</v>
      </c>
      <c r="AV173" s="218"/>
      <c r="AW173" s="238">
        <v>9.4262417328292578</v>
      </c>
      <c r="AX173" s="218"/>
      <c r="AY173" s="238">
        <v>10.691068162756372</v>
      </c>
      <c r="AZ173" s="218"/>
      <c r="BA173" s="238">
        <v>11.585149955904564</v>
      </c>
      <c r="BB173" s="218"/>
      <c r="BC173" s="243">
        <v>11.125396304499093</v>
      </c>
      <c r="BD173" s="218"/>
      <c r="BE173" s="243">
        <v>11.544226656316999</v>
      </c>
      <c r="BF173" s="217"/>
      <c r="BG173" s="243" t="s">
        <v>117</v>
      </c>
      <c r="BH173" s="217"/>
    </row>
    <row r="174" spans="1:60">
      <c r="A174" s="199"/>
      <c r="B174" s="240"/>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8"/>
      <c r="AL174" s="228"/>
      <c r="AM174" s="228"/>
      <c r="AN174" s="228"/>
      <c r="AO174" s="228"/>
      <c r="AP174" s="228"/>
      <c r="AQ174" s="228"/>
      <c r="AR174" s="228"/>
      <c r="AS174" s="228"/>
      <c r="AT174" s="228"/>
      <c r="AU174" s="228"/>
      <c r="AV174" s="228"/>
      <c r="AW174" s="228"/>
      <c r="AX174" s="228"/>
      <c r="AY174" s="228"/>
      <c r="AZ174" s="228"/>
      <c r="BA174" s="228"/>
      <c r="BB174" s="228"/>
      <c r="BC174" s="229"/>
      <c r="BD174" s="228"/>
      <c r="BE174" s="229"/>
      <c r="BF174" s="229"/>
      <c r="BG174" s="229"/>
      <c r="BH174" s="229"/>
    </row>
    <row r="175" spans="1:60">
      <c r="A175" s="199"/>
      <c r="B175" s="202" t="s">
        <v>184</v>
      </c>
      <c r="C175" s="244">
        <v>135.74</v>
      </c>
      <c r="D175" s="244"/>
      <c r="E175" s="244">
        <v>124.4</v>
      </c>
      <c r="F175" s="244"/>
      <c r="G175" s="244">
        <v>132.6</v>
      </c>
      <c r="H175" s="244"/>
      <c r="I175" s="244">
        <v>133.4</v>
      </c>
      <c r="J175" s="244"/>
      <c r="K175" s="244">
        <v>130</v>
      </c>
      <c r="L175" s="244"/>
      <c r="M175" s="244">
        <v>113.8</v>
      </c>
      <c r="N175" s="244"/>
      <c r="O175" s="244">
        <v>121.2</v>
      </c>
      <c r="P175" s="244"/>
      <c r="Q175" s="244">
        <v>107.2</v>
      </c>
      <c r="R175" s="244"/>
      <c r="S175" s="244">
        <v>117.2</v>
      </c>
      <c r="T175" s="244"/>
      <c r="U175" s="244">
        <v>140</v>
      </c>
      <c r="V175" s="244"/>
      <c r="W175" s="244">
        <v>145.6</v>
      </c>
      <c r="X175" s="244"/>
      <c r="Y175" s="244">
        <v>129.6</v>
      </c>
      <c r="Z175" s="244"/>
      <c r="AA175" s="244">
        <v>119</v>
      </c>
      <c r="AB175" s="244"/>
      <c r="AC175" s="244">
        <v>111.4</v>
      </c>
      <c r="AD175" s="244"/>
      <c r="AE175" s="244">
        <v>97.8</v>
      </c>
      <c r="AF175" s="244"/>
      <c r="AG175" s="244">
        <v>87.7</v>
      </c>
      <c r="AH175" s="244"/>
      <c r="AI175" s="244">
        <v>87.6</v>
      </c>
      <c r="AJ175" s="244"/>
      <c r="AK175" s="244">
        <v>75</v>
      </c>
      <c r="AL175" s="244"/>
      <c r="AM175" s="244">
        <v>92.5</v>
      </c>
      <c r="AN175" s="244"/>
      <c r="AO175" s="244">
        <v>83.5</v>
      </c>
      <c r="AP175" s="244"/>
      <c r="AQ175" s="244">
        <v>85</v>
      </c>
      <c r="AR175" s="244"/>
      <c r="AS175" s="244">
        <v>82.4</v>
      </c>
      <c r="AT175" s="244"/>
      <c r="AU175" s="244">
        <v>83</v>
      </c>
      <c r="AV175" s="210"/>
      <c r="AW175" s="244">
        <v>87</v>
      </c>
      <c r="AX175" s="210"/>
      <c r="AY175" s="244">
        <v>84.2</v>
      </c>
      <c r="AZ175" s="210"/>
      <c r="BA175" s="244">
        <v>90.5</v>
      </c>
      <c r="BB175" s="246"/>
      <c r="BC175" s="233">
        <v>85.5</v>
      </c>
      <c r="BD175" s="246"/>
      <c r="BE175" s="233">
        <v>79.25</v>
      </c>
      <c r="BF175" s="233"/>
      <c r="BG175" s="233" t="s">
        <v>117</v>
      </c>
      <c r="BH175" s="233"/>
    </row>
    <row r="176" spans="1:60">
      <c r="A176" s="199"/>
      <c r="B176" s="202" t="s">
        <v>187</v>
      </c>
      <c r="C176" s="244">
        <v>117.88474878796762</v>
      </c>
      <c r="D176" s="244"/>
      <c r="E176" s="244">
        <v>114.07414217209738</v>
      </c>
      <c r="F176" s="244"/>
      <c r="G176" s="244">
        <v>117.10987986645966</v>
      </c>
      <c r="H176" s="244"/>
      <c r="I176" s="244">
        <v>114.42011857164353</v>
      </c>
      <c r="J176" s="244"/>
      <c r="K176" s="244">
        <v>112.22864960563881</v>
      </c>
      <c r="L176" s="244"/>
      <c r="M176" s="244">
        <v>108.75980904550974</v>
      </c>
      <c r="N176" s="244"/>
      <c r="O176" s="244">
        <v>112.71126759634232</v>
      </c>
      <c r="P176" s="244"/>
      <c r="Q176" s="244">
        <v>110.21283859527011</v>
      </c>
      <c r="R176" s="244"/>
      <c r="S176" s="244">
        <v>106.4238173707984</v>
      </c>
      <c r="T176" s="244"/>
      <c r="U176" s="244">
        <v>104.15508076086171</v>
      </c>
      <c r="V176" s="244"/>
      <c r="W176" s="244">
        <v>106.30594035906785</v>
      </c>
      <c r="X176" s="244"/>
      <c r="Y176" s="244">
        <v>106.53016746103205</v>
      </c>
      <c r="Z176" s="244"/>
      <c r="AA176" s="244">
        <v>102.22083475556431</v>
      </c>
      <c r="AB176" s="244"/>
      <c r="AC176" s="244">
        <v>99.281663605282702</v>
      </c>
      <c r="AD176" s="244"/>
      <c r="AE176" s="244">
        <v>98.762733626654182</v>
      </c>
      <c r="AF176" s="244"/>
      <c r="AG176" s="244">
        <v>95.995665906965954</v>
      </c>
      <c r="AH176" s="244"/>
      <c r="AI176" s="244">
        <v>93.514317484166824</v>
      </c>
      <c r="AJ176" s="244"/>
      <c r="AK176" s="244">
        <v>91.161737034409114</v>
      </c>
      <c r="AL176" s="244"/>
      <c r="AM176" s="244">
        <v>93.666041555627373</v>
      </c>
      <c r="AN176" s="244"/>
      <c r="AO176" s="244">
        <v>91.198081359162671</v>
      </c>
      <c r="AP176" s="244"/>
      <c r="AQ176" s="244">
        <v>88.78837682317004</v>
      </c>
      <c r="AR176" s="244"/>
      <c r="AS176" s="244">
        <v>85.259907879630035</v>
      </c>
      <c r="AT176" s="244"/>
      <c r="AU176" s="244">
        <v>85.830601828459152</v>
      </c>
      <c r="AV176" s="210"/>
      <c r="AW176" s="244">
        <v>81.57676598479398</v>
      </c>
      <c r="AX176" s="210"/>
      <c r="AY176" s="244">
        <v>78.975906156619274</v>
      </c>
      <c r="AZ176" s="210"/>
      <c r="BA176" s="244">
        <v>80.955898100634357</v>
      </c>
      <c r="BB176" s="248"/>
      <c r="BC176" s="247">
        <v>79.29067455946219</v>
      </c>
      <c r="BD176" s="248"/>
      <c r="BE176" s="247">
        <v>76.872704133336455</v>
      </c>
      <c r="BF176" s="247"/>
      <c r="BG176" s="247" t="s">
        <v>117</v>
      </c>
      <c r="BH176" s="247"/>
    </row>
    <row r="177" spans="1:60" ht="13.5" thickBot="1">
      <c r="A177" s="251" t="s">
        <v>332</v>
      </c>
      <c r="B177" s="212" t="s">
        <v>188</v>
      </c>
      <c r="C177" s="238">
        <v>1.151463623544277</v>
      </c>
      <c r="D177" s="238"/>
      <c r="E177" s="238">
        <v>1.09051882951988</v>
      </c>
      <c r="F177" s="238"/>
      <c r="G177" s="238">
        <v>1.1322699686072917</v>
      </c>
      <c r="H177" s="238"/>
      <c r="I177" s="238">
        <v>1.1658788827112807</v>
      </c>
      <c r="J177" s="238"/>
      <c r="K177" s="238">
        <v>1.1583494986067113</v>
      </c>
      <c r="L177" s="238"/>
      <c r="M177" s="238">
        <v>1.0463424034919115</v>
      </c>
      <c r="N177" s="238"/>
      <c r="O177" s="238">
        <v>1.075313964474774</v>
      </c>
      <c r="P177" s="238"/>
      <c r="Q177" s="238">
        <v>0.97266345161171264</v>
      </c>
      <c r="R177" s="238"/>
      <c r="S177" s="238">
        <v>1.1012572457503151</v>
      </c>
      <c r="T177" s="238"/>
      <c r="U177" s="238">
        <v>1.3441495026194412</v>
      </c>
      <c r="V177" s="238"/>
      <c r="W177" s="238">
        <v>1.3696318334442013</v>
      </c>
      <c r="X177" s="238"/>
      <c r="Y177" s="238">
        <v>1.2165568034745342</v>
      </c>
      <c r="Z177" s="238"/>
      <c r="AA177" s="238">
        <v>1.1641462357899823</v>
      </c>
      <c r="AB177" s="238"/>
      <c r="AC177" s="238">
        <v>1.1220601665469323</v>
      </c>
      <c r="AD177" s="238"/>
      <c r="AE177" s="238">
        <v>0.99025205569649843</v>
      </c>
      <c r="AF177" s="238"/>
      <c r="AG177" s="238">
        <v>0.91358291201390607</v>
      </c>
      <c r="AH177" s="238"/>
      <c r="AI177" s="238">
        <v>0.93675495214764093</v>
      </c>
      <c r="AJ177" s="238"/>
      <c r="AK177" s="238">
        <v>0.82271359058999893</v>
      </c>
      <c r="AL177" s="238"/>
      <c r="AM177" s="238">
        <v>0.98755107468767245</v>
      </c>
      <c r="AN177" s="238"/>
      <c r="AO177" s="238">
        <v>0.91558943736057841</v>
      </c>
      <c r="AP177" s="238"/>
      <c r="AQ177" s="238">
        <v>0.95733251402134623</v>
      </c>
      <c r="AR177" s="238"/>
      <c r="AS177" s="238">
        <v>0.96645659195799682</v>
      </c>
      <c r="AT177" s="238"/>
      <c r="AU177" s="238">
        <v>0.96702106511945018</v>
      </c>
      <c r="AV177" s="218"/>
      <c r="AW177" s="238">
        <v>1.0664801300926408</v>
      </c>
      <c r="AX177" s="218"/>
      <c r="AY177" s="238">
        <v>1.0661479443239397</v>
      </c>
      <c r="AZ177" s="218"/>
      <c r="BA177" s="238">
        <v>1.1178926072502042</v>
      </c>
      <c r="BB177" s="249"/>
      <c r="BC177" s="243">
        <v>1.0783109170786696</v>
      </c>
      <c r="BD177" s="249"/>
      <c r="BE177" s="243">
        <v>1.0309250974512372</v>
      </c>
      <c r="BF177" s="243"/>
      <c r="BG177" s="243" t="s">
        <v>117</v>
      </c>
      <c r="BH177" s="243"/>
    </row>
    <row r="178" spans="1:60">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291"/>
      <c r="Z178" s="291"/>
      <c r="AA178" s="291"/>
      <c r="AB178" s="291"/>
      <c r="AC178" s="291"/>
      <c r="AD178" s="291"/>
      <c r="AE178" s="291"/>
      <c r="AF178" s="291"/>
      <c r="AG178" s="291"/>
    </row>
    <row r="179" spans="1:6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291"/>
      <c r="Z179" s="291"/>
      <c r="AA179" s="291"/>
      <c r="AB179" s="291"/>
      <c r="AC179" s="291"/>
      <c r="AD179" s="291"/>
      <c r="AE179" s="291"/>
      <c r="AF179" s="291"/>
      <c r="AG179" s="291"/>
    </row>
    <row r="181" spans="1:60">
      <c r="B181" s="216" t="s">
        <v>305</v>
      </c>
      <c r="C181" s="205">
        <v>1511.0575253490042</v>
      </c>
      <c r="D181" s="205">
        <v>677.99429756500126</v>
      </c>
      <c r="E181" s="205">
        <v>833.06322778399965</v>
      </c>
      <c r="F181" s="205">
        <v>833.06322778399965</v>
      </c>
      <c r="G181" s="205">
        <v>2149.0215982439945</v>
      </c>
      <c r="H181" s="205">
        <v>549.10072673400055</v>
      </c>
      <c r="I181" s="205">
        <v>1599.9208715100015</v>
      </c>
      <c r="J181" s="205">
        <v>414.58339978299966</v>
      </c>
      <c r="K181" s="205">
        <v>1185.3374717269994</v>
      </c>
      <c r="L181" s="205">
        <v>557.04444113700026</v>
      </c>
      <c r="M181" s="205">
        <v>628.29303059000028</v>
      </c>
      <c r="N181" s="205">
        <v>628.29303059000028</v>
      </c>
      <c r="O181" s="205">
        <v>1880.1407074780002</v>
      </c>
      <c r="P181" s="205">
        <v>596.85972294800047</v>
      </c>
      <c r="Q181" s="205">
        <v>1283.2809845299994</v>
      </c>
      <c r="R181" s="205">
        <v>426.84286632000021</v>
      </c>
      <c r="S181" s="205">
        <v>856.4381182099994</v>
      </c>
      <c r="T181" s="205">
        <v>333.94364953000019</v>
      </c>
      <c r="U181" s="205">
        <v>522.49446867999927</v>
      </c>
      <c r="V181" s="205">
        <v>522.49446867999927</v>
      </c>
      <c r="W181" s="205">
        <v>1985.1986819600011</v>
      </c>
      <c r="X181" s="205">
        <v>494.43093662999991</v>
      </c>
      <c r="Y181" s="205">
        <v>1490.7677453300005</v>
      </c>
      <c r="Z181" s="205">
        <v>552.97295084999985</v>
      </c>
      <c r="AA181" s="205">
        <v>937.7947944799995</v>
      </c>
      <c r="AB181" s="205">
        <v>507.09404624999979</v>
      </c>
      <c r="AC181" s="205">
        <v>430.70078000000012</v>
      </c>
      <c r="AD181" s="205">
        <v>430.70078000000012</v>
      </c>
      <c r="AE181" s="205">
        <v>1583.120361</v>
      </c>
      <c r="AF181" s="205">
        <v>459.6850409999999</v>
      </c>
      <c r="AG181" s="205">
        <v>1123.447809</v>
      </c>
      <c r="AH181" s="205">
        <v>429.83059300000014</v>
      </c>
      <c r="AI181" s="205">
        <v>693.62613706999991</v>
      </c>
      <c r="AJ181" s="205">
        <v>432.13946813999996</v>
      </c>
      <c r="AK181" s="205">
        <v>261.48666893000001</v>
      </c>
      <c r="AL181" s="205">
        <v>261.48666893000001</v>
      </c>
      <c r="AM181" s="205">
        <v>1909.2832311999998</v>
      </c>
      <c r="AN181" s="205">
        <v>285.2006540399999</v>
      </c>
      <c r="AO181" s="205">
        <v>1624.08257716</v>
      </c>
      <c r="AP181" s="205">
        <v>406.25860215999984</v>
      </c>
      <c r="AQ181" s="205">
        <v>1217.8239750000005</v>
      </c>
      <c r="AR181" s="205">
        <v>466.81654770000023</v>
      </c>
      <c r="AS181" s="205">
        <v>751.00742729999968</v>
      </c>
      <c r="AT181" s="205">
        <v>751.00742729999968</v>
      </c>
      <c r="AU181" s="205">
        <v>1391.1123010000001</v>
      </c>
      <c r="AV181" s="210">
        <v>317.56531115000035</v>
      </c>
      <c r="AW181" s="205"/>
      <c r="AX181" s="210"/>
      <c r="AY181" s="205"/>
      <c r="AZ181" s="205"/>
      <c r="BA181" s="205"/>
      <c r="BB181" s="210"/>
      <c r="BC181" s="205"/>
      <c r="BD181" s="210"/>
      <c r="BE181" s="233"/>
      <c r="BF181" s="210"/>
      <c r="BG181" s="233"/>
      <c r="BH181" s="210"/>
    </row>
    <row r="182" spans="1:60">
      <c r="B182" s="202" t="s">
        <v>176</v>
      </c>
      <c r="C182" s="235">
        <v>0.69949079054351149</v>
      </c>
      <c r="D182" s="235">
        <v>0.69949079054351304</v>
      </c>
      <c r="E182" s="235">
        <v>0.69949079054351304</v>
      </c>
      <c r="F182" s="235">
        <v>0.69949079054351304</v>
      </c>
      <c r="G182" s="235">
        <v>0.69997679854403549</v>
      </c>
      <c r="H182" s="235">
        <v>0.69950480389027947</v>
      </c>
      <c r="I182" s="235">
        <v>0.70013878943496144</v>
      </c>
      <c r="J182" s="235">
        <v>0.69938536839651555</v>
      </c>
      <c r="K182" s="235">
        <v>0.700402305828426</v>
      </c>
      <c r="L182" s="235">
        <v>0.700402305828426</v>
      </c>
      <c r="M182" s="235">
        <v>0.700402305828426</v>
      </c>
      <c r="N182" s="235">
        <v>0.700402305828426</v>
      </c>
      <c r="O182" s="235">
        <v>0.70018362509556764</v>
      </c>
      <c r="P182" s="235">
        <v>0.70023808442702717</v>
      </c>
      <c r="Q182" s="235">
        <v>0.70015829581703981</v>
      </c>
      <c r="R182" s="235">
        <v>0.70023832041472878</v>
      </c>
      <c r="S182" s="235">
        <v>0.70011841210807413</v>
      </c>
      <c r="T182" s="235">
        <v>0.70023856101290516</v>
      </c>
      <c r="U182" s="235">
        <v>0.70004162093386768</v>
      </c>
      <c r="V182" s="235">
        <v>0.70004162093386768</v>
      </c>
      <c r="W182" s="235">
        <v>0.69768500203791184</v>
      </c>
      <c r="X182" s="235">
        <v>0.698544375</v>
      </c>
      <c r="Y182" s="235">
        <v>0.69757995091501712</v>
      </c>
      <c r="Z182" s="235">
        <v>0.69648733467870338</v>
      </c>
      <c r="AA182" s="235">
        <v>0.696274605713462</v>
      </c>
      <c r="AB182" s="235">
        <v>0.696274605713462</v>
      </c>
      <c r="AC182" s="235">
        <v>0.696274605713462</v>
      </c>
      <c r="AD182" s="235">
        <v>0.696274605713462</v>
      </c>
      <c r="AE182" s="235">
        <v>0.69997791239999996</v>
      </c>
      <c r="AF182" s="235">
        <v>0.69997791239999996</v>
      </c>
      <c r="AG182" s="235">
        <v>0.70099912411646903</v>
      </c>
      <c r="AH182" s="235">
        <v>0.70099912411646903</v>
      </c>
      <c r="AI182" s="235">
        <v>0.70099912411646903</v>
      </c>
      <c r="AJ182" s="235">
        <v>0.70099912411646903</v>
      </c>
      <c r="AK182" s="235">
        <v>0.70099912411646903</v>
      </c>
      <c r="AL182" s="235">
        <v>0.70099912411646903</v>
      </c>
      <c r="AM182" s="235">
        <v>0.70099912415633248</v>
      </c>
      <c r="AN182" s="235">
        <v>0.70099912415633248</v>
      </c>
      <c r="AO182" s="235">
        <v>0.69355058599999997</v>
      </c>
      <c r="AP182" s="235">
        <v>0.69355058599999997</v>
      </c>
      <c r="AQ182" s="235">
        <v>0.69355058599999997</v>
      </c>
      <c r="AR182" s="235">
        <v>0.69355058599999997</v>
      </c>
      <c r="AS182" s="235">
        <v>0.69355058599999997</v>
      </c>
      <c r="AT182" s="235">
        <v>0.69355058599999997</v>
      </c>
      <c r="AU182" s="235">
        <v>0.69255300847357781</v>
      </c>
      <c r="AV182" s="210">
        <v>0.69255300847357781</v>
      </c>
      <c r="AW182" s="235"/>
      <c r="AX182" s="235"/>
      <c r="AY182" s="235"/>
      <c r="AZ182" s="235"/>
      <c r="BA182" s="235"/>
      <c r="BB182" s="235"/>
      <c r="BC182" s="235"/>
      <c r="BD182" s="236"/>
      <c r="BE182" s="233"/>
      <c r="BF182" s="233"/>
      <c r="BG182" s="233"/>
      <c r="BH182" s="233"/>
    </row>
    <row r="183" spans="1:60">
      <c r="B183" s="216" t="s">
        <v>181</v>
      </c>
      <c r="C183" s="205">
        <v>1056.9708229630971</v>
      </c>
      <c r="D183" s="205">
        <v>474.25076718773653</v>
      </c>
      <c r="E183" s="205">
        <v>582.72005577536061</v>
      </c>
      <c r="F183" s="205">
        <v>582.72005577536061</v>
      </c>
      <c r="G183" s="205">
        <v>1504.2652583408178</v>
      </c>
      <c r="H183" s="205">
        <v>384.09859617007697</v>
      </c>
      <c r="I183" s="205">
        <v>0</v>
      </c>
      <c r="J183" s="205">
        <v>289.95356378831309</v>
      </c>
      <c r="K183" s="205">
        <v>830.21309838242712</v>
      </c>
      <c r="L183" s="205">
        <v>390.15521102126189</v>
      </c>
      <c r="M183" s="205">
        <v>440.05788736116597</v>
      </c>
      <c r="N183" s="205">
        <v>440.05788736116597</v>
      </c>
      <c r="O183" s="205">
        <v>1316.4437362516915</v>
      </c>
      <c r="P183" s="205">
        <v>417.94390906875401</v>
      </c>
      <c r="Q183" s="205">
        <v>898.49982718293745</v>
      </c>
      <c r="R183" s="205">
        <v>298.89173179292555</v>
      </c>
      <c r="S183" s="205">
        <v>599.60809539001184</v>
      </c>
      <c r="T183" s="205">
        <v>233.84022060628524</v>
      </c>
      <c r="U183" s="205">
        <v>365.76787478372665</v>
      </c>
      <c r="V183" s="205">
        <v>365.76787478372665</v>
      </c>
      <c r="W183" s="205">
        <v>1385.0433464689233</v>
      </c>
      <c r="X183" s="205">
        <v>345.3819496088679</v>
      </c>
      <c r="Y183" s="205">
        <v>1039.9296906129925</v>
      </c>
      <c r="Z183" s="205">
        <v>385.13865668693404</v>
      </c>
      <c r="AA183" s="205">
        <v>652.96270076669873</v>
      </c>
      <c r="AB183" s="205">
        <v>353.07670711236267</v>
      </c>
      <c r="AC183" s="205">
        <v>299.88601577498065</v>
      </c>
      <c r="AD183" s="205">
        <v>299.88601577498065</v>
      </c>
      <c r="AE183" s="205">
        <v>1108.1492853707143</v>
      </c>
      <c r="AF183" s="205">
        <v>321.76937536068834</v>
      </c>
      <c r="AG183" s="205">
        <v>787.53593009956614</v>
      </c>
      <c r="AH183" s="205">
        <v>301.3108692114626</v>
      </c>
      <c r="AI183" s="205">
        <v>486.23131455035985</v>
      </c>
      <c r="AJ183" s="205">
        <v>302.92938866229673</v>
      </c>
      <c r="AK183" s="205">
        <v>183.30192588806312</v>
      </c>
      <c r="AL183" s="205">
        <v>183.30192588806312</v>
      </c>
      <c r="AM183" s="205">
        <v>1338.4058728375724</v>
      </c>
      <c r="AN183" s="205">
        <v>199.92540869085312</v>
      </c>
      <c r="AO183" s="205">
        <v>1126.3834231017081</v>
      </c>
      <c r="AP183" s="205">
        <v>281.76089159560877</v>
      </c>
      <c r="AQ183" s="205">
        <v>844.62253150609968</v>
      </c>
      <c r="AR183" s="205">
        <v>323.76089021183208</v>
      </c>
      <c r="AS183" s="205">
        <v>520.8616412942672</v>
      </c>
      <c r="AT183" s="205">
        <v>520.8616412942672</v>
      </c>
      <c r="AU183" s="205">
        <v>963.4190091821514</v>
      </c>
      <c r="AV183" s="210">
        <v>219.93081162378056</v>
      </c>
      <c r="AW183" s="205"/>
      <c r="AX183" s="205"/>
      <c r="AY183" s="205"/>
      <c r="AZ183" s="205"/>
      <c r="BA183" s="205"/>
      <c r="BB183" s="205"/>
      <c r="BC183" s="205"/>
      <c r="BD183" s="210"/>
      <c r="BE183" s="233"/>
      <c r="BF183" s="233"/>
      <c r="BG183" s="233"/>
      <c r="BH183" s="233"/>
    </row>
    <row r="184" spans="1:60">
      <c r="B184" s="202" t="s">
        <v>178</v>
      </c>
      <c r="C184" s="205">
        <v>115829789</v>
      </c>
      <c r="D184" s="205">
        <v>115829789</v>
      </c>
      <c r="E184" s="205">
        <v>115829789</v>
      </c>
      <c r="F184" s="205">
        <v>115829789</v>
      </c>
      <c r="G184" s="205">
        <v>115829789</v>
      </c>
      <c r="H184" s="205">
        <v>115829789</v>
      </c>
      <c r="I184" s="205">
        <v>115829789</v>
      </c>
      <c r="J184" s="205">
        <v>115829789</v>
      </c>
      <c r="K184" s="205">
        <v>115829789</v>
      </c>
      <c r="L184" s="205">
        <v>115829789</v>
      </c>
      <c r="M184" s="205">
        <v>115829789</v>
      </c>
      <c r="N184" s="205">
        <v>115829789</v>
      </c>
      <c r="O184" s="205">
        <v>115829789</v>
      </c>
      <c r="P184" s="205">
        <v>115829789</v>
      </c>
      <c r="Q184" s="205">
        <v>115829789</v>
      </c>
      <c r="R184" s="205">
        <v>115829789</v>
      </c>
      <c r="S184" s="205">
        <v>115829789</v>
      </c>
      <c r="T184" s="205">
        <v>115829789</v>
      </c>
      <c r="U184" s="205">
        <v>115829789</v>
      </c>
      <c r="V184" s="205">
        <v>115829789</v>
      </c>
      <c r="W184" s="205">
        <v>115829789</v>
      </c>
      <c r="X184" s="205">
        <v>115829789</v>
      </c>
      <c r="Y184" s="205">
        <v>115829789</v>
      </c>
      <c r="Z184" s="205">
        <v>115829789</v>
      </c>
      <c r="AA184" s="205">
        <v>115829789</v>
      </c>
      <c r="AB184" s="205">
        <v>115829789</v>
      </c>
      <c r="AC184" s="205">
        <v>115829789</v>
      </c>
      <c r="AD184" s="205">
        <v>115829789</v>
      </c>
      <c r="AE184" s="205">
        <v>115829789</v>
      </c>
      <c r="AF184" s="205">
        <v>115829789</v>
      </c>
      <c r="AG184" s="205">
        <v>115829789</v>
      </c>
      <c r="AH184" s="205">
        <v>115829789</v>
      </c>
      <c r="AI184" s="205">
        <v>115829789</v>
      </c>
      <c r="AJ184" s="205">
        <v>115829789</v>
      </c>
      <c r="AK184" s="205">
        <v>115829789</v>
      </c>
      <c r="AL184" s="205">
        <v>115829789</v>
      </c>
      <c r="AM184" s="205">
        <v>115829789</v>
      </c>
      <c r="AN184" s="205">
        <v>115829789</v>
      </c>
      <c r="AO184" s="205">
        <v>115829789</v>
      </c>
      <c r="AP184" s="205">
        <v>115829789</v>
      </c>
      <c r="AQ184" s="205">
        <v>115829789</v>
      </c>
      <c r="AR184" s="205">
        <v>115829789</v>
      </c>
      <c r="AS184" s="205">
        <v>115829789</v>
      </c>
      <c r="AT184" s="205">
        <v>115829789</v>
      </c>
      <c r="AU184" s="205">
        <v>115829789</v>
      </c>
      <c r="AV184" s="210">
        <v>115829789</v>
      </c>
      <c r="AW184" s="205"/>
      <c r="AX184" s="205"/>
      <c r="AY184" s="205"/>
      <c r="AZ184" s="205"/>
      <c r="BA184" s="205"/>
      <c r="BB184" s="205"/>
      <c r="BC184" s="205"/>
      <c r="BD184" s="210"/>
      <c r="BE184" s="233"/>
      <c r="BF184" s="233"/>
      <c r="BG184" s="233"/>
      <c r="BH184" s="233"/>
    </row>
    <row r="185" spans="1:60" ht="13.5" thickBot="1">
      <c r="A185" s="251" t="s">
        <v>333</v>
      </c>
      <c r="B185" s="212" t="s">
        <v>306</v>
      </c>
      <c r="C185" s="238">
        <v>9.1252071862368425</v>
      </c>
      <c r="D185" s="238">
        <v>4.0943765095500302</v>
      </c>
      <c r="E185" s="238">
        <v>5.0308306766868114</v>
      </c>
      <c r="F185" s="238">
        <v>5.0308306766868114</v>
      </c>
      <c r="G185" s="238">
        <v>12.986860041166249</v>
      </c>
      <c r="H185" s="238">
        <v>3.3160605703087049</v>
      </c>
      <c r="I185" s="238">
        <v>9.670799470857542</v>
      </c>
      <c r="J185" s="238">
        <v>2.5032728306904977</v>
      </c>
      <c r="K185" s="238">
        <v>7.167526640167039</v>
      </c>
      <c r="L185" s="238">
        <v>3.368349492730768</v>
      </c>
      <c r="M185" s="238">
        <v>3.7991771474362777</v>
      </c>
      <c r="N185" s="238">
        <v>3.7991771474362777</v>
      </c>
      <c r="O185" s="238">
        <v>11.365329658432612</v>
      </c>
      <c r="P185" s="238">
        <v>3.6082592628115209</v>
      </c>
      <c r="Q185" s="238">
        <v>7.7570703956210911</v>
      </c>
      <c r="R185" s="238">
        <v>2.5804392321989429</v>
      </c>
      <c r="S185" s="238">
        <v>5.1766311634221465</v>
      </c>
      <c r="T185" s="238">
        <v>2.0188262676217534</v>
      </c>
      <c r="U185" s="238">
        <v>3.1578048958003939</v>
      </c>
      <c r="V185" s="238">
        <v>3.1578048958003939</v>
      </c>
      <c r="W185" s="238">
        <v>11.95757463107287</v>
      </c>
      <c r="X185" s="238">
        <v>2.981805911852847</v>
      </c>
      <c r="Y185" s="238">
        <v>8.9780849951560615</v>
      </c>
      <c r="Z185" s="238">
        <v>3.3250397847736219</v>
      </c>
      <c r="AA185" s="238">
        <v>5.6372605562347928</v>
      </c>
      <c r="AB185" s="238">
        <v>3.0482375057452851</v>
      </c>
      <c r="AC185" s="238">
        <v>2.5890232414649454</v>
      </c>
      <c r="AD185" s="238">
        <v>2.5890232414649454</v>
      </c>
      <c r="AE185" s="238">
        <v>9.5670491584053075</v>
      </c>
      <c r="AF185" s="238">
        <v>2.7779501123039112</v>
      </c>
      <c r="AG185" s="238">
        <v>6.7990793810352717</v>
      </c>
      <c r="AH185" s="238">
        <v>2.6013245108429111</v>
      </c>
      <c r="AI185" s="238">
        <v>4.1978088602955141</v>
      </c>
      <c r="AJ185" s="238">
        <v>2.6152977681958545</v>
      </c>
      <c r="AK185" s="238">
        <v>1.5825110920996595</v>
      </c>
      <c r="AL185" s="238">
        <v>1.5825110920996595</v>
      </c>
      <c r="AM185" s="238">
        <v>11.554936639292094</v>
      </c>
      <c r="AN185" s="238">
        <v>1.7260275652479442</v>
      </c>
      <c r="AO185" s="238">
        <v>9.7244709916695804</v>
      </c>
      <c r="AP185" s="238">
        <v>2.4325425611852642</v>
      </c>
      <c r="AQ185" s="238">
        <v>7.2919284304843179</v>
      </c>
      <c r="AR185" s="238">
        <v>2.7951435723657592</v>
      </c>
      <c r="AS185" s="238">
        <v>4.4967848581185548</v>
      </c>
      <c r="AT185" s="238">
        <v>4.4967848581185548</v>
      </c>
      <c r="AU185" s="238">
        <v>8.3175409149899373</v>
      </c>
      <c r="AV185" s="218">
        <v>1.8987413645705644</v>
      </c>
      <c r="AW185" s="238"/>
      <c r="AX185" s="218"/>
      <c r="AY185" s="238"/>
      <c r="AZ185" s="217"/>
      <c r="BA185" s="238"/>
      <c r="BB185" s="218"/>
      <c r="BC185" s="238"/>
      <c r="BD185" s="218"/>
      <c r="BE185" s="239"/>
      <c r="BF185" s="239"/>
      <c r="BG185" s="239"/>
      <c r="BH185" s="239"/>
    </row>
    <row r="186" spans="1:60">
      <c r="C186" s="287"/>
      <c r="D186" s="287"/>
      <c r="E186" s="287"/>
      <c r="F186" s="287"/>
      <c r="G186" s="287"/>
      <c r="H186" s="287"/>
      <c r="I186" s="287"/>
      <c r="J186" s="287"/>
      <c r="K186" s="287"/>
      <c r="L186" s="287"/>
      <c r="M186" s="287"/>
      <c r="N186" s="287"/>
      <c r="O186" s="287"/>
      <c r="P186" s="287"/>
      <c r="Q186" s="287"/>
      <c r="R186" s="287"/>
      <c r="S186" s="287"/>
      <c r="T186" s="287"/>
      <c r="U186" s="287"/>
      <c r="V186" s="287"/>
      <c r="W186" s="287"/>
      <c r="X186" s="287"/>
      <c r="Y186" s="287"/>
      <c r="Z186" s="287"/>
      <c r="AA186" s="287"/>
      <c r="AB186" s="287"/>
      <c r="AC186" s="287"/>
      <c r="AD186" s="287"/>
      <c r="AE186" s="287"/>
      <c r="AF186" s="287"/>
      <c r="AG186" s="287"/>
      <c r="AH186" s="287"/>
    </row>
    <row r="187" spans="1:60">
      <c r="B187" s="202" t="s">
        <v>307</v>
      </c>
      <c r="C187" s="290">
        <v>0</v>
      </c>
      <c r="D187" s="290">
        <v>0</v>
      </c>
      <c r="E187" s="290">
        <v>0</v>
      </c>
      <c r="F187" s="290">
        <v>0</v>
      </c>
      <c r="G187" s="290">
        <v>0</v>
      </c>
      <c r="H187" s="290">
        <v>0</v>
      </c>
      <c r="I187" s="290">
        <v>0</v>
      </c>
      <c r="J187" s="290">
        <v>0</v>
      </c>
      <c r="K187" s="290">
        <v>0</v>
      </c>
      <c r="L187" s="290">
        <v>0</v>
      </c>
      <c r="M187" s="290">
        <v>0</v>
      </c>
      <c r="N187" s="290">
        <v>0</v>
      </c>
      <c r="O187" s="290">
        <v>0</v>
      </c>
      <c r="P187" s="290">
        <v>0</v>
      </c>
      <c r="Q187" s="290">
        <v>0</v>
      </c>
      <c r="R187" s="290">
        <v>0</v>
      </c>
      <c r="S187" s="290">
        <v>0</v>
      </c>
      <c r="T187" s="290">
        <v>0</v>
      </c>
      <c r="U187" s="290"/>
      <c r="V187" s="290"/>
      <c r="W187" s="290">
        <v>0</v>
      </c>
      <c r="X187" s="290">
        <v>0</v>
      </c>
      <c r="Y187" s="290">
        <v>0</v>
      </c>
      <c r="Z187" s="290">
        <v>0</v>
      </c>
      <c r="AA187" s="290">
        <v>0</v>
      </c>
      <c r="AB187" s="290">
        <v>0</v>
      </c>
      <c r="AC187" s="290">
        <v>0</v>
      </c>
      <c r="AD187" s="290">
        <v>0</v>
      </c>
      <c r="AE187" s="290">
        <v>0</v>
      </c>
      <c r="AF187" s="290">
        <v>0</v>
      </c>
      <c r="AG187" s="290">
        <v>0</v>
      </c>
      <c r="AH187" s="290">
        <v>0</v>
      </c>
      <c r="AI187" s="290">
        <v>0</v>
      </c>
      <c r="AJ187" s="290">
        <v>0</v>
      </c>
      <c r="AK187" s="290">
        <v>0</v>
      </c>
      <c r="AL187" s="290">
        <v>0</v>
      </c>
      <c r="AM187" s="290">
        <v>21</v>
      </c>
      <c r="AN187" s="290">
        <v>0</v>
      </c>
      <c r="AO187" s="290">
        <v>21</v>
      </c>
      <c r="AP187" s="290">
        <v>0</v>
      </c>
      <c r="AQ187" s="290">
        <v>21</v>
      </c>
      <c r="AR187" s="290">
        <v>0</v>
      </c>
      <c r="AS187" s="290">
        <v>21</v>
      </c>
      <c r="AT187" s="290">
        <v>21</v>
      </c>
      <c r="AU187" s="290">
        <v>333</v>
      </c>
      <c r="AV187" s="289">
        <v>60</v>
      </c>
      <c r="AW187" s="211"/>
      <c r="AX187" s="211"/>
      <c r="AY187" s="211"/>
      <c r="AZ187" s="211"/>
      <c r="BA187" s="211"/>
      <c r="BB187" s="211"/>
      <c r="BC187" s="211"/>
      <c r="BD187" s="289"/>
      <c r="BE187" s="288"/>
      <c r="BF187" s="288"/>
      <c r="BG187" s="288"/>
      <c r="BH187" s="288"/>
    </row>
    <row r="188" spans="1:60">
      <c r="B188" s="216" t="s">
        <v>308</v>
      </c>
      <c r="C188" s="205">
        <v>182</v>
      </c>
      <c r="D188" s="205">
        <v>91</v>
      </c>
      <c r="E188" s="205">
        <v>91</v>
      </c>
      <c r="F188" s="205">
        <v>91</v>
      </c>
      <c r="G188" s="205">
        <v>365</v>
      </c>
      <c r="H188" s="205">
        <v>92</v>
      </c>
      <c r="I188" s="205">
        <v>273</v>
      </c>
      <c r="J188" s="205">
        <v>92</v>
      </c>
      <c r="K188" s="205">
        <v>181</v>
      </c>
      <c r="L188" s="205">
        <v>91</v>
      </c>
      <c r="M188" s="205">
        <v>90</v>
      </c>
      <c r="N188" s="205">
        <v>90</v>
      </c>
      <c r="O188" s="205">
        <v>365</v>
      </c>
      <c r="P188" s="205">
        <v>92</v>
      </c>
      <c r="Q188" s="205">
        <v>273</v>
      </c>
      <c r="R188" s="205">
        <v>92</v>
      </c>
      <c r="S188" s="205">
        <v>181</v>
      </c>
      <c r="T188" s="205">
        <v>91</v>
      </c>
      <c r="U188" s="205">
        <v>0</v>
      </c>
      <c r="V188" s="205">
        <v>0</v>
      </c>
      <c r="W188" s="205">
        <v>365</v>
      </c>
      <c r="X188" s="205">
        <v>92</v>
      </c>
      <c r="Y188" s="205">
        <v>273</v>
      </c>
      <c r="Z188" s="205">
        <v>92</v>
      </c>
      <c r="AA188" s="205">
        <v>181</v>
      </c>
      <c r="AB188" s="205">
        <v>91</v>
      </c>
      <c r="AC188" s="205">
        <v>90</v>
      </c>
      <c r="AD188" s="205">
        <v>90</v>
      </c>
      <c r="AE188" s="205">
        <v>366</v>
      </c>
      <c r="AF188" s="205">
        <v>92</v>
      </c>
      <c r="AG188" s="205">
        <v>274</v>
      </c>
      <c r="AH188" s="205">
        <v>92</v>
      </c>
      <c r="AI188" s="205">
        <v>182</v>
      </c>
      <c r="AJ188" s="205">
        <v>91</v>
      </c>
      <c r="AK188" s="205">
        <v>91</v>
      </c>
      <c r="AL188" s="205">
        <v>91</v>
      </c>
      <c r="AM188" s="205">
        <v>344</v>
      </c>
      <c r="AN188" s="205">
        <v>92</v>
      </c>
      <c r="AO188" s="205">
        <v>252</v>
      </c>
      <c r="AP188" s="205">
        <v>92</v>
      </c>
      <c r="AQ188" s="205">
        <v>160</v>
      </c>
      <c r="AR188" s="205">
        <v>91</v>
      </c>
      <c r="AS188" s="205">
        <v>69</v>
      </c>
      <c r="AT188" s="205">
        <v>69</v>
      </c>
      <c r="AU188" s="205">
        <v>32</v>
      </c>
      <c r="AV188" s="210">
        <v>32</v>
      </c>
      <c r="AW188" s="205"/>
      <c r="AX188" s="205"/>
      <c r="AY188" s="205"/>
      <c r="AZ188" s="205"/>
      <c r="BA188" s="205"/>
      <c r="BB188" s="205"/>
      <c r="BC188" s="205"/>
      <c r="BD188" s="210"/>
      <c r="BE188" s="233"/>
      <c r="BF188" s="233"/>
      <c r="BG188" s="233"/>
      <c r="BH188" s="233"/>
    </row>
    <row r="189" spans="1:60">
      <c r="B189" s="202" t="s">
        <v>309</v>
      </c>
      <c r="C189" s="205">
        <v>115829789</v>
      </c>
      <c r="D189" s="205">
        <v>115829789</v>
      </c>
      <c r="E189" s="205">
        <v>115829789</v>
      </c>
      <c r="F189" s="205">
        <v>115829789</v>
      </c>
      <c r="G189" s="205">
        <v>115829789</v>
      </c>
      <c r="H189" s="205">
        <v>115829789</v>
      </c>
      <c r="I189" s="205">
        <v>115829789</v>
      </c>
      <c r="J189" s="205">
        <v>115829789</v>
      </c>
      <c r="K189" s="205">
        <v>115829789</v>
      </c>
      <c r="L189" s="205">
        <v>115829789</v>
      </c>
      <c r="M189" s="205">
        <v>115829789</v>
      </c>
      <c r="N189" s="205">
        <v>115829789</v>
      </c>
      <c r="O189" s="205">
        <v>115829789</v>
      </c>
      <c r="P189" s="205">
        <v>115829789</v>
      </c>
      <c r="Q189" s="205">
        <v>115829789</v>
      </c>
      <c r="R189" s="205">
        <v>115829789</v>
      </c>
      <c r="S189" s="205">
        <v>115829789</v>
      </c>
      <c r="T189" s="205">
        <v>115829789</v>
      </c>
      <c r="U189" s="205">
        <v>90</v>
      </c>
      <c r="V189" s="205">
        <v>90</v>
      </c>
      <c r="W189" s="205">
        <v>115829789</v>
      </c>
      <c r="X189" s="205">
        <v>115829789</v>
      </c>
      <c r="Y189" s="205">
        <v>115829789</v>
      </c>
      <c r="Z189" s="205">
        <v>115829789</v>
      </c>
      <c r="AA189" s="205">
        <v>115829789</v>
      </c>
      <c r="AB189" s="205">
        <v>115829789</v>
      </c>
      <c r="AC189" s="205">
        <v>115829789</v>
      </c>
      <c r="AD189" s="205">
        <v>115829789</v>
      </c>
      <c r="AE189" s="205">
        <v>115829789</v>
      </c>
      <c r="AF189" s="205">
        <v>115829789</v>
      </c>
      <c r="AG189" s="205">
        <v>115829789</v>
      </c>
      <c r="AH189" s="205">
        <v>115829789</v>
      </c>
      <c r="AI189" s="205">
        <v>115829789</v>
      </c>
      <c r="AJ189" s="205">
        <v>115829789</v>
      </c>
      <c r="AK189" s="205">
        <v>115829789</v>
      </c>
      <c r="AL189" s="205">
        <v>115829789</v>
      </c>
      <c r="AM189" s="205">
        <v>115829789</v>
      </c>
      <c r="AN189" s="205">
        <v>115829789</v>
      </c>
      <c r="AO189" s="205">
        <v>115829789</v>
      </c>
      <c r="AP189" s="205">
        <v>115829789</v>
      </c>
      <c r="AQ189" s="205">
        <v>115829789</v>
      </c>
      <c r="AR189" s="205">
        <v>115829789</v>
      </c>
      <c r="AS189" s="205">
        <v>115829789</v>
      </c>
      <c r="AT189" s="205">
        <v>115829789</v>
      </c>
      <c r="AU189" s="205">
        <v>115319521</v>
      </c>
      <c r="AV189" s="210">
        <v>115319521</v>
      </c>
      <c r="AW189" s="205"/>
      <c r="AX189" s="205"/>
      <c r="AY189" s="205"/>
      <c r="AZ189" s="205"/>
      <c r="BA189" s="205"/>
      <c r="BB189" s="205"/>
      <c r="BC189" s="205"/>
      <c r="BD189" s="210"/>
      <c r="BE189" s="233"/>
      <c r="BF189" s="233"/>
      <c r="BG189" s="233"/>
      <c r="BH189" s="233"/>
    </row>
    <row r="190" spans="1:60" ht="13.5" thickBot="1">
      <c r="A190" s="251" t="s">
        <v>334</v>
      </c>
      <c r="B190" s="212" t="s">
        <v>310</v>
      </c>
      <c r="C190" s="238">
        <v>115829789</v>
      </c>
      <c r="D190" s="238">
        <v>115829789</v>
      </c>
      <c r="E190" s="238">
        <v>115829789</v>
      </c>
      <c r="F190" s="238">
        <v>115829789</v>
      </c>
      <c r="G190" s="238">
        <v>115829789</v>
      </c>
      <c r="H190" s="238">
        <v>115829789</v>
      </c>
      <c r="I190" s="238">
        <v>115829789</v>
      </c>
      <c r="J190" s="238">
        <v>115829789</v>
      </c>
      <c r="K190" s="238">
        <v>115829789</v>
      </c>
      <c r="L190" s="238">
        <v>115829789</v>
      </c>
      <c r="M190" s="238">
        <v>115829789</v>
      </c>
      <c r="N190" s="238">
        <v>115829789</v>
      </c>
      <c r="O190" s="238">
        <v>115829789</v>
      </c>
      <c r="P190" s="238">
        <v>115829789</v>
      </c>
      <c r="Q190" s="238">
        <v>115829789</v>
      </c>
      <c r="R190" s="238">
        <v>115829789</v>
      </c>
      <c r="S190" s="238">
        <v>115829789.00000001</v>
      </c>
      <c r="T190" s="238">
        <v>115829789</v>
      </c>
      <c r="U190" s="238">
        <v>115829789</v>
      </c>
      <c r="V190" s="238">
        <v>115829789</v>
      </c>
      <c r="W190" s="238">
        <v>115829789</v>
      </c>
      <c r="X190" s="238">
        <v>115829789</v>
      </c>
      <c r="Y190" s="238">
        <v>115829789</v>
      </c>
      <c r="Z190" s="238">
        <v>115829789</v>
      </c>
      <c r="AA190" s="238">
        <v>115829789.00000001</v>
      </c>
      <c r="AB190" s="238">
        <v>115829789</v>
      </c>
      <c r="AC190" s="238">
        <v>115829789</v>
      </c>
      <c r="AD190" s="238">
        <v>115829789</v>
      </c>
      <c r="AE190" s="238">
        <v>115829789</v>
      </c>
      <c r="AF190" s="238">
        <v>115829789</v>
      </c>
      <c r="AG190" s="238">
        <v>115829789</v>
      </c>
      <c r="AH190" s="238">
        <v>115829789</v>
      </c>
      <c r="AI190" s="238">
        <v>115829789</v>
      </c>
      <c r="AJ190" s="238">
        <v>115829789</v>
      </c>
      <c r="AK190" s="238">
        <v>115829789</v>
      </c>
      <c r="AL190" s="238">
        <v>115829789</v>
      </c>
      <c r="AM190" s="238">
        <v>115800431.1150685</v>
      </c>
      <c r="AN190" s="238">
        <v>115829789</v>
      </c>
      <c r="AO190" s="238">
        <v>115790537.61538461</v>
      </c>
      <c r="AP190" s="238">
        <v>115829789</v>
      </c>
      <c r="AQ190" s="238">
        <v>115770586.63535914</v>
      </c>
      <c r="AR190" s="238">
        <v>115829789</v>
      </c>
      <c r="AS190" s="238">
        <v>115710726.46666667</v>
      </c>
      <c r="AT190" s="238">
        <v>115710726.46666667</v>
      </c>
      <c r="AU190" s="238">
        <v>107893589.98082191</v>
      </c>
      <c r="AV190" s="218">
        <v>110011129.26086956</v>
      </c>
      <c r="AW190" s="238"/>
      <c r="AX190" s="218"/>
      <c r="AY190" s="238"/>
      <c r="AZ190" s="217"/>
      <c r="BA190" s="238"/>
      <c r="BB190" s="218"/>
      <c r="BC190" s="238"/>
      <c r="BD190" s="218"/>
      <c r="BE190" s="239"/>
      <c r="BF190" s="239"/>
      <c r="BG190" s="239"/>
      <c r="BH190" s="239"/>
    </row>
    <row r="191" spans="1:6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291"/>
      <c r="Z191" s="291"/>
      <c r="AA191" s="291"/>
      <c r="AB191" s="291"/>
      <c r="AC191" s="291"/>
      <c r="AD191" s="291"/>
      <c r="AE191" s="291"/>
      <c r="AF191" s="291"/>
      <c r="AG191" s="291"/>
      <c r="AH191" s="291"/>
    </row>
    <row r="192" spans="1:60">
      <c r="B192" s="216" t="s">
        <v>305</v>
      </c>
      <c r="C192" s="205">
        <v>1056.9708229630971</v>
      </c>
      <c r="D192" s="205">
        <v>474.25076718773653</v>
      </c>
      <c r="E192" s="205">
        <v>582.72005577536061</v>
      </c>
      <c r="F192" s="205">
        <v>582.72005577536061</v>
      </c>
      <c r="G192" s="205">
        <v>1504.2652583408178</v>
      </c>
      <c r="H192" s="205">
        <v>384.09859617007697</v>
      </c>
      <c r="I192" s="205">
        <v>1120.1666621707409</v>
      </c>
      <c r="J192" s="205">
        <v>289.95356378831309</v>
      </c>
      <c r="K192" s="205">
        <v>830.21309838242712</v>
      </c>
      <c r="L192" s="205">
        <v>390.15521102126189</v>
      </c>
      <c r="M192" s="205">
        <v>440.05788736116597</v>
      </c>
      <c r="N192" s="205">
        <v>440.05788736116597</v>
      </c>
      <c r="O192" s="205">
        <v>1316.4437362516915</v>
      </c>
      <c r="P192" s="205">
        <v>417.94390906875401</v>
      </c>
      <c r="Q192" s="205">
        <v>898.49982718293745</v>
      </c>
      <c r="R192" s="205">
        <v>298.89173179292555</v>
      </c>
      <c r="S192" s="205">
        <v>599.60809539001184</v>
      </c>
      <c r="T192" s="205">
        <v>233.84022060628524</v>
      </c>
      <c r="U192" s="205">
        <v>365.76787478372665</v>
      </c>
      <c r="V192" s="205">
        <v>365.76787478372665</v>
      </c>
      <c r="W192" s="205">
        <v>1385.0433464689233</v>
      </c>
      <c r="X192" s="205">
        <v>345.3819496088679</v>
      </c>
      <c r="Y192" s="205">
        <v>1043.5044942493485</v>
      </c>
      <c r="Z192" s="205">
        <v>387.06885174965066</v>
      </c>
      <c r="AA192" s="205">
        <v>652.96270076669873</v>
      </c>
      <c r="AB192" s="205">
        <v>353.07670711236267</v>
      </c>
      <c r="AC192" s="205">
        <v>299.88601577498065</v>
      </c>
      <c r="AD192" s="205">
        <v>299.88601577498065</v>
      </c>
      <c r="AE192" s="205">
        <v>1108.1492853707143</v>
      </c>
      <c r="AF192" s="205">
        <v>321.76937536068834</v>
      </c>
      <c r="AG192" s="205">
        <v>787.53593009956614</v>
      </c>
      <c r="AH192" s="205">
        <v>301.3108692114626</v>
      </c>
      <c r="AI192" s="205">
        <v>486.23131455035985</v>
      </c>
      <c r="AJ192" s="205">
        <v>302.92938866229673</v>
      </c>
      <c r="AK192" s="205">
        <v>183.30192588806312</v>
      </c>
      <c r="AL192" s="205">
        <v>183.30192588806312</v>
      </c>
      <c r="AM192" s="205">
        <v>1338.4058728375724</v>
      </c>
      <c r="AN192" s="205">
        <v>199.92540869085312</v>
      </c>
      <c r="AO192" s="205">
        <v>1126.3834231017081</v>
      </c>
      <c r="AP192" s="205">
        <v>281.76089159560877</v>
      </c>
      <c r="AQ192" s="205">
        <v>844.62253150609968</v>
      </c>
      <c r="AR192" s="205">
        <v>323.76089021183208</v>
      </c>
      <c r="AS192" s="205">
        <v>520.8616412942672</v>
      </c>
      <c r="AT192" s="205">
        <v>520.8616412942672</v>
      </c>
      <c r="AU192" s="205">
        <v>963.4190091821514</v>
      </c>
      <c r="AV192" s="210">
        <v>219.93081162378056</v>
      </c>
      <c r="AW192" s="205"/>
      <c r="AX192" s="205"/>
      <c r="AY192" s="205"/>
      <c r="AZ192" s="205"/>
      <c r="BA192" s="205"/>
      <c r="BB192" s="205"/>
      <c r="BC192" s="205"/>
      <c r="BD192" s="210"/>
      <c r="BE192" s="233"/>
      <c r="BF192" s="233"/>
      <c r="BG192" s="233"/>
      <c r="BH192" s="233"/>
    </row>
    <row r="193" spans="1:60">
      <c r="B193" s="202" t="s">
        <v>311</v>
      </c>
      <c r="C193" s="205">
        <v>115829789</v>
      </c>
      <c r="D193" s="205">
        <v>115829789</v>
      </c>
      <c r="E193" s="205">
        <v>115829789</v>
      </c>
      <c r="F193" s="205">
        <v>115829789</v>
      </c>
      <c r="G193" s="205">
        <v>115829789</v>
      </c>
      <c r="H193" s="205">
        <v>115829789</v>
      </c>
      <c r="I193" s="205">
        <v>115829789</v>
      </c>
      <c r="J193" s="205">
        <v>115829789</v>
      </c>
      <c r="K193" s="205">
        <v>115829789.00000001</v>
      </c>
      <c r="L193" s="205">
        <v>115829789</v>
      </c>
      <c r="M193" s="205">
        <v>115829789</v>
      </c>
      <c r="N193" s="205">
        <v>115829789</v>
      </c>
      <c r="O193" s="205">
        <v>115829789</v>
      </c>
      <c r="P193" s="205">
        <v>115829789</v>
      </c>
      <c r="Q193" s="205">
        <v>115829789</v>
      </c>
      <c r="R193" s="205">
        <v>115829789</v>
      </c>
      <c r="S193" s="205">
        <v>115829789.00000001</v>
      </c>
      <c r="T193" s="205">
        <v>115829789</v>
      </c>
      <c r="U193" s="205">
        <v>115829789</v>
      </c>
      <c r="V193" s="205">
        <v>115829789</v>
      </c>
      <c r="W193" s="205">
        <v>115829789</v>
      </c>
      <c r="X193" s="205">
        <v>115829789</v>
      </c>
      <c r="Y193" s="205">
        <v>115829789</v>
      </c>
      <c r="Z193" s="205">
        <v>115829789</v>
      </c>
      <c r="AA193" s="205">
        <v>115829789.00000001</v>
      </c>
      <c r="AB193" s="205">
        <v>115829789</v>
      </c>
      <c r="AC193" s="205">
        <v>115829789</v>
      </c>
      <c r="AD193" s="205">
        <v>115829789</v>
      </c>
      <c r="AE193" s="205">
        <v>115829789</v>
      </c>
      <c r="AF193" s="205">
        <v>115829789</v>
      </c>
      <c r="AG193" s="205">
        <v>115829789</v>
      </c>
      <c r="AH193" s="205">
        <v>115829789</v>
      </c>
      <c r="AI193" s="205">
        <v>115829789</v>
      </c>
      <c r="AJ193" s="205">
        <v>115829789</v>
      </c>
      <c r="AK193" s="205">
        <v>115829789</v>
      </c>
      <c r="AL193" s="205">
        <v>115829789</v>
      </c>
      <c r="AM193" s="205">
        <v>115800431.1150685</v>
      </c>
      <c r="AN193" s="205">
        <v>115829789</v>
      </c>
      <c r="AO193" s="205">
        <v>115790537.61538461</v>
      </c>
      <c r="AP193" s="205">
        <v>115829789</v>
      </c>
      <c r="AQ193" s="205">
        <v>115770586.63535914</v>
      </c>
      <c r="AR193" s="205">
        <v>115829789</v>
      </c>
      <c r="AS193" s="205">
        <v>115710726.46666667</v>
      </c>
      <c r="AT193" s="205">
        <v>115710726.46666667</v>
      </c>
      <c r="AU193" s="205">
        <v>107893589.98082191</v>
      </c>
      <c r="AV193" s="210">
        <v>110011129.26086956</v>
      </c>
      <c r="AW193" s="205"/>
      <c r="AX193" s="205"/>
      <c r="AY193" s="205"/>
      <c r="AZ193" s="205"/>
      <c r="BA193" s="205"/>
      <c r="BB193" s="205"/>
      <c r="BC193" s="205"/>
      <c r="BD193" s="210"/>
      <c r="BE193" s="233"/>
      <c r="BF193" s="233"/>
      <c r="BG193" s="233"/>
      <c r="BH193" s="233"/>
    </row>
    <row r="194" spans="1:60" ht="13.5" thickBot="1">
      <c r="A194" s="251" t="s">
        <v>335</v>
      </c>
      <c r="B194" s="212" t="s">
        <v>312</v>
      </c>
      <c r="C194" s="238">
        <v>9.1252071862368425</v>
      </c>
      <c r="D194" s="238">
        <v>4.0943765095500302</v>
      </c>
      <c r="E194" s="238">
        <v>5.0308306766868114</v>
      </c>
      <c r="F194" s="238">
        <v>5.0308306766868114</v>
      </c>
      <c r="G194" s="238">
        <v>12.986860041166247</v>
      </c>
      <c r="H194" s="238">
        <v>3.3160605703087049</v>
      </c>
      <c r="I194" s="238">
        <v>9.6707994708575438</v>
      </c>
      <c r="J194" s="238">
        <v>2.5032728306904977</v>
      </c>
      <c r="K194" s="238">
        <v>7.1675266401670381</v>
      </c>
      <c r="L194" s="238">
        <v>3.368349492730768</v>
      </c>
      <c r="M194" s="238">
        <v>3.7991771474362777</v>
      </c>
      <c r="N194" s="238">
        <v>3.7991771474362777</v>
      </c>
      <c r="O194" s="238">
        <v>11.365329658432612</v>
      </c>
      <c r="P194" s="238">
        <v>3.6082592628115209</v>
      </c>
      <c r="Q194" s="238">
        <v>7.7570703956210911</v>
      </c>
      <c r="R194" s="238">
        <v>2.5804392321989429</v>
      </c>
      <c r="S194" s="238">
        <v>5.1766311634221465</v>
      </c>
      <c r="T194" s="238">
        <v>2.0188262676217534</v>
      </c>
      <c r="U194" s="238">
        <v>3.1578048958003939</v>
      </c>
      <c r="V194" s="238">
        <v>3.1578048958003939</v>
      </c>
      <c r="W194" s="238">
        <v>11.95757463107287</v>
      </c>
      <c r="X194" s="238">
        <v>2.981805911852847</v>
      </c>
      <c r="Y194" s="238">
        <v>9.0089475536327566</v>
      </c>
      <c r="Z194" s="238">
        <v>3.3417038491682884</v>
      </c>
      <c r="AA194" s="238">
        <v>5.6372605562347919</v>
      </c>
      <c r="AB194" s="238">
        <v>3.0482375057452851</v>
      </c>
      <c r="AC194" s="238">
        <v>2.5890232414649454</v>
      </c>
      <c r="AD194" s="238">
        <v>2.5890232414649454</v>
      </c>
      <c r="AE194" s="238">
        <v>9.5670491584053075</v>
      </c>
      <c r="AF194" s="238">
        <v>2.7779501123039112</v>
      </c>
      <c r="AG194" s="238">
        <v>6.7990793810352717</v>
      </c>
      <c r="AH194" s="238">
        <v>2.6013245108429111</v>
      </c>
      <c r="AI194" s="238">
        <v>4.1978088602955141</v>
      </c>
      <c r="AJ194" s="238">
        <v>2.6152977681958545</v>
      </c>
      <c r="AK194" s="238">
        <v>1.5825110920996595</v>
      </c>
      <c r="AL194" s="238">
        <v>1.5825110920996595</v>
      </c>
      <c r="AM194" s="238">
        <v>11.557866062757798</v>
      </c>
      <c r="AN194" s="238">
        <v>1.7260275652479442</v>
      </c>
      <c r="AO194" s="238">
        <v>9.7277674523211672</v>
      </c>
      <c r="AP194" s="238">
        <v>2.4325425611852642</v>
      </c>
      <c r="AQ194" s="238">
        <v>7.2956573517796404</v>
      </c>
      <c r="AR194" s="238">
        <v>2.7951435723657592</v>
      </c>
      <c r="AS194" s="238">
        <v>4.5014119018975673</v>
      </c>
      <c r="AT194" s="238">
        <v>4.5014119018975673</v>
      </c>
      <c r="AU194" s="238">
        <v>8.929344267378621</v>
      </c>
      <c r="AV194" s="218">
        <v>1.9991687486659488</v>
      </c>
      <c r="AW194" s="238"/>
      <c r="AX194" s="218"/>
      <c r="AY194" s="238"/>
      <c r="AZ194" s="217"/>
      <c r="BA194" s="238"/>
      <c r="BB194" s="218"/>
      <c r="BC194" s="238"/>
      <c r="BD194" s="218"/>
      <c r="BE194" s="239"/>
      <c r="BF194" s="239"/>
      <c r="BG194" s="239"/>
      <c r="BH194" s="239"/>
    </row>
    <row r="196" spans="1:60">
      <c r="C196" s="291"/>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291"/>
      <c r="Z196" s="291"/>
      <c r="AA196" s="291"/>
      <c r="AB196" s="291"/>
      <c r="AC196" s="291"/>
      <c r="AD196" s="291"/>
      <c r="AE196" s="291"/>
      <c r="AF196" s="291"/>
      <c r="AG196" s="291"/>
      <c r="AH196" s="291"/>
    </row>
    <row r="197" spans="1:60">
      <c r="B197" s="216" t="s">
        <v>305</v>
      </c>
      <c r="C197" s="205">
        <v>1056.9708229630971</v>
      </c>
      <c r="D197" s="205">
        <v>474.25076718773653</v>
      </c>
      <c r="E197" s="205">
        <v>582.72005577536061</v>
      </c>
      <c r="F197" s="205">
        <v>582.72005577536061</v>
      </c>
      <c r="G197" s="205">
        <v>1504.265258340818</v>
      </c>
      <c r="H197" s="205">
        <v>384.09859617007697</v>
      </c>
      <c r="I197" s="205">
        <v>1120.1666621707409</v>
      </c>
      <c r="J197" s="205">
        <v>289.95356378831309</v>
      </c>
      <c r="K197" s="205">
        <v>830.21309838242712</v>
      </c>
      <c r="L197" s="205">
        <v>390.15521102126189</v>
      </c>
      <c r="M197" s="205">
        <v>440.05788736116597</v>
      </c>
      <c r="N197" s="205">
        <v>440.05788736116597</v>
      </c>
      <c r="O197" s="205">
        <v>1316.4437362516915</v>
      </c>
      <c r="P197" s="205">
        <v>417.94390906875401</v>
      </c>
      <c r="Q197" s="205">
        <v>898.49982718293745</v>
      </c>
      <c r="R197" s="205">
        <v>298.89173179292555</v>
      </c>
      <c r="S197" s="205">
        <v>599.60809539001184</v>
      </c>
      <c r="T197" s="205">
        <v>233.84022060628524</v>
      </c>
      <c r="U197" s="205">
        <v>365.76787478372665</v>
      </c>
      <c r="V197" s="205">
        <v>365.76787478372665</v>
      </c>
      <c r="W197" s="205">
        <v>1385.0433464689233</v>
      </c>
      <c r="X197" s="205">
        <v>345.3819496088679</v>
      </c>
      <c r="Y197" s="205">
        <v>1043.5044942493485</v>
      </c>
      <c r="Z197" s="205">
        <v>387.06885174965066</v>
      </c>
      <c r="AA197" s="205">
        <v>652.96270076669873</v>
      </c>
      <c r="AB197" s="205">
        <v>353.07670711236267</v>
      </c>
      <c r="AC197" s="205">
        <v>299.88601577498065</v>
      </c>
      <c r="AD197" s="205">
        <v>299.88601577498065</v>
      </c>
      <c r="AE197" s="205">
        <v>1108.1492853707143</v>
      </c>
      <c r="AF197" s="205">
        <v>321.76937536068834</v>
      </c>
      <c r="AG197" s="205">
        <v>787.53593009956614</v>
      </c>
      <c r="AH197" s="205">
        <v>301.3108692114626</v>
      </c>
      <c r="AI197" s="205">
        <v>486.23131455035985</v>
      </c>
      <c r="AJ197" s="205">
        <v>302.92938866229673</v>
      </c>
      <c r="AK197" s="205">
        <v>183.30192588806312</v>
      </c>
      <c r="AL197" s="205">
        <v>183.30192588806312</v>
      </c>
      <c r="AM197" s="205">
        <v>1338.4058728375724</v>
      </c>
      <c r="AN197" s="205">
        <v>199.92540869085312</v>
      </c>
      <c r="AO197" s="205">
        <v>1126.3834231017081</v>
      </c>
      <c r="AP197" s="205">
        <v>281.76089159560877</v>
      </c>
      <c r="AQ197" s="205">
        <v>844.62253150609968</v>
      </c>
      <c r="AR197" s="205">
        <v>323.76089021183208</v>
      </c>
      <c r="AS197" s="205">
        <v>520.8616412942672</v>
      </c>
      <c r="AT197" s="205">
        <v>520.8616412942672</v>
      </c>
      <c r="AU197" s="205">
        <v>963.4190091821514</v>
      </c>
      <c r="AV197" s="210">
        <v>219.93081162378056</v>
      </c>
      <c r="AW197" s="205"/>
      <c r="AX197" s="205"/>
      <c r="AY197" s="205"/>
      <c r="AZ197" s="205"/>
      <c r="BA197" s="205"/>
      <c r="BB197" s="205"/>
      <c r="BC197" s="205"/>
      <c r="BD197" s="210"/>
      <c r="BE197" s="233"/>
      <c r="BF197" s="233"/>
      <c r="BG197" s="233"/>
      <c r="BH197" s="233"/>
    </row>
    <row r="198" spans="1:60">
      <c r="B198" s="202" t="s">
        <v>313</v>
      </c>
      <c r="C198" s="205">
        <v>115829789</v>
      </c>
      <c r="D198" s="205">
        <v>115829789</v>
      </c>
      <c r="E198" s="205">
        <v>115829789</v>
      </c>
      <c r="F198" s="205">
        <v>115829789</v>
      </c>
      <c r="G198" s="205">
        <v>115829789</v>
      </c>
      <c r="H198" s="205">
        <v>115829789</v>
      </c>
      <c r="I198" s="205">
        <v>115829789</v>
      </c>
      <c r="J198" s="205">
        <v>115829789</v>
      </c>
      <c r="K198" s="205">
        <v>115829789.00000001</v>
      </c>
      <c r="L198" s="205">
        <v>115829789</v>
      </c>
      <c r="M198" s="205">
        <v>115829789</v>
      </c>
      <c r="N198" s="205">
        <v>115829789</v>
      </c>
      <c r="O198" s="205">
        <v>115829789</v>
      </c>
      <c r="P198" s="205">
        <v>115829789</v>
      </c>
      <c r="Q198" s="205">
        <v>115829789</v>
      </c>
      <c r="R198" s="205">
        <v>115829789</v>
      </c>
      <c r="S198" s="205">
        <v>115829789.00000001</v>
      </c>
      <c r="T198" s="205">
        <v>115829789</v>
      </c>
      <c r="U198" s="205">
        <v>115829789</v>
      </c>
      <c r="V198" s="205">
        <v>115829789</v>
      </c>
      <c r="W198" s="205">
        <v>115829789</v>
      </c>
      <c r="X198" s="205">
        <v>115829789</v>
      </c>
      <c r="Y198" s="205">
        <v>115829789</v>
      </c>
      <c r="Z198" s="205">
        <v>115829789</v>
      </c>
      <c r="AA198" s="205">
        <v>115829789.00000001</v>
      </c>
      <c r="AB198" s="205">
        <v>115829789</v>
      </c>
      <c r="AC198" s="205">
        <v>115829789</v>
      </c>
      <c r="AD198" s="205">
        <v>115829789</v>
      </c>
      <c r="AE198" s="205">
        <v>115829789</v>
      </c>
      <c r="AF198" s="205">
        <v>115829789</v>
      </c>
      <c r="AG198" s="205">
        <v>115829789</v>
      </c>
      <c r="AH198" s="205">
        <v>115829789</v>
      </c>
      <c r="AI198" s="205">
        <v>115829789</v>
      </c>
      <c r="AJ198" s="205">
        <v>115829789</v>
      </c>
      <c r="AK198" s="205">
        <v>115829789</v>
      </c>
      <c r="AL198" s="205">
        <v>115829789</v>
      </c>
      <c r="AM198" s="205">
        <v>115800431.1150685</v>
      </c>
      <c r="AN198" s="205">
        <v>115829789</v>
      </c>
      <c r="AO198" s="205">
        <v>115790537.61538461</v>
      </c>
      <c r="AP198" s="205">
        <v>115829789</v>
      </c>
      <c r="AQ198" s="205">
        <v>115770586.63535914</v>
      </c>
      <c r="AR198" s="205">
        <v>115829789</v>
      </c>
      <c r="AS198" s="205">
        <v>115710726.46666667</v>
      </c>
      <c r="AT198" s="205">
        <v>115710726.46666667</v>
      </c>
      <c r="AU198" s="205">
        <v>108403857.98082191</v>
      </c>
      <c r="AV198" s="210">
        <v>110521397.26086956</v>
      </c>
      <c r="AW198" s="205"/>
      <c r="AX198" s="205"/>
      <c r="AY198" s="205"/>
      <c r="AZ198" s="205"/>
      <c r="BA198" s="205"/>
      <c r="BB198" s="205"/>
      <c r="BC198" s="205"/>
      <c r="BD198" s="210"/>
      <c r="BE198" s="233"/>
      <c r="BF198" s="233"/>
      <c r="BG198" s="233"/>
      <c r="BH198" s="233"/>
    </row>
    <row r="199" spans="1:60" ht="13.5" thickBot="1">
      <c r="A199" s="251" t="s">
        <v>336</v>
      </c>
      <c r="B199" s="212" t="s">
        <v>314</v>
      </c>
      <c r="C199" s="238">
        <v>9.1252071862368425</v>
      </c>
      <c r="D199" s="238">
        <v>4.0943765095500302</v>
      </c>
      <c r="E199" s="238">
        <v>5.0308306766868114</v>
      </c>
      <c r="F199" s="238">
        <v>5.0308306766868114</v>
      </c>
      <c r="G199" s="238">
        <v>12.986860041166249</v>
      </c>
      <c r="H199" s="238">
        <v>3.3160605703087049</v>
      </c>
      <c r="I199" s="238">
        <v>9.6707994708575438</v>
      </c>
      <c r="J199" s="238">
        <v>2.5032728306904977</v>
      </c>
      <c r="K199" s="238">
        <v>7.1675266401670381</v>
      </c>
      <c r="L199" s="238">
        <v>3.368349492730768</v>
      </c>
      <c r="M199" s="238">
        <v>3.7991771474362777</v>
      </c>
      <c r="N199" s="238">
        <v>3.7991771474362777</v>
      </c>
      <c r="O199" s="238">
        <v>11.365329658432612</v>
      </c>
      <c r="P199" s="238">
        <v>3.6082592628115209</v>
      </c>
      <c r="Q199" s="238">
        <v>7.7570703956210911</v>
      </c>
      <c r="R199" s="238">
        <v>2.5804392321989429</v>
      </c>
      <c r="S199" s="238">
        <v>5.1766311634221465</v>
      </c>
      <c r="T199" s="238">
        <v>2.0188262676217534</v>
      </c>
      <c r="U199" s="238">
        <v>3.1578048958003939</v>
      </c>
      <c r="V199" s="238">
        <v>3.1578048958003939</v>
      </c>
      <c r="W199" s="238">
        <v>11.95757463107287</v>
      </c>
      <c r="X199" s="238">
        <v>2.981805911852847</v>
      </c>
      <c r="Y199" s="238">
        <v>9.0089475536327566</v>
      </c>
      <c r="Z199" s="238">
        <v>3.3417038491682884</v>
      </c>
      <c r="AA199" s="238">
        <v>5.6372605562347919</v>
      </c>
      <c r="AB199" s="238">
        <v>3.0482375057452851</v>
      </c>
      <c r="AC199" s="238">
        <v>2.5890232414649454</v>
      </c>
      <c r="AD199" s="238">
        <v>2.5890232414649454</v>
      </c>
      <c r="AE199" s="238">
        <v>9.5670491584053075</v>
      </c>
      <c r="AF199" s="238">
        <v>2.7779501123039112</v>
      </c>
      <c r="AG199" s="238">
        <v>6.7990793810352717</v>
      </c>
      <c r="AH199" s="238">
        <v>2.6013245108429111</v>
      </c>
      <c r="AI199" s="238">
        <v>4.1978088602955141</v>
      </c>
      <c r="AJ199" s="238">
        <v>2.6152977681958545</v>
      </c>
      <c r="AK199" s="238">
        <v>1.5825110920996595</v>
      </c>
      <c r="AL199" s="238">
        <v>1.5825110920996595</v>
      </c>
      <c r="AM199" s="238">
        <v>11.557866062757798</v>
      </c>
      <c r="AN199" s="238">
        <v>1.7260275652479442</v>
      </c>
      <c r="AO199" s="238">
        <v>9.7277674523211672</v>
      </c>
      <c r="AP199" s="238">
        <v>2.4325425611852642</v>
      </c>
      <c r="AQ199" s="238">
        <v>7.2956573517796404</v>
      </c>
      <c r="AR199" s="238">
        <v>2.7951435723657592</v>
      </c>
      <c r="AS199" s="238">
        <v>4.5014119018975673</v>
      </c>
      <c r="AT199" s="238">
        <v>4.5014119018975673</v>
      </c>
      <c r="AU199" s="238">
        <v>8.8873129344953128</v>
      </c>
      <c r="AV199" s="218">
        <v>1.9899387546165934</v>
      </c>
      <c r="AW199" s="238"/>
      <c r="AX199" s="218"/>
      <c r="AY199" s="238"/>
      <c r="AZ199" s="217"/>
      <c r="BA199" s="238"/>
      <c r="BB199" s="218"/>
      <c r="BC199" s="238"/>
      <c r="BD199" s="218"/>
      <c r="BE199" s="239"/>
      <c r="BF199" s="239"/>
      <c r="BG199" s="239"/>
      <c r="BH199" s="239"/>
    </row>
    <row r="200" spans="1:60">
      <c r="C200" s="291"/>
      <c r="D200" s="291"/>
      <c r="E200" s="291"/>
      <c r="F200" s="291"/>
      <c r="G200" s="291"/>
      <c r="H200" s="291"/>
      <c r="I200" s="291"/>
      <c r="J200" s="291"/>
      <c r="K200" s="291"/>
      <c r="L200" s="291"/>
      <c r="M200" s="291"/>
      <c r="N200" s="291"/>
      <c r="O200" s="291"/>
      <c r="P200" s="291"/>
      <c r="Q200" s="291"/>
      <c r="R200" s="291"/>
    </row>
    <row r="204" spans="1:60">
      <c r="C204" s="287"/>
      <c r="D204" s="287"/>
      <c r="E204" s="287"/>
      <c r="F204" s="287"/>
      <c r="G204" s="287"/>
      <c r="H204" s="287"/>
      <c r="I204" s="287"/>
      <c r="J204" s="287"/>
      <c r="K204" s="287"/>
      <c r="L204" s="287"/>
      <c r="M204" s="287"/>
      <c r="N204" s="287"/>
      <c r="O204" s="287"/>
      <c r="P204" s="287"/>
      <c r="Q204" s="287"/>
      <c r="R204" s="287"/>
    </row>
    <row r="205" spans="1:60">
      <c r="C205" s="291"/>
      <c r="D205" s="291"/>
      <c r="E205" s="291"/>
      <c r="F205" s="291"/>
      <c r="G205" s="291"/>
      <c r="H205" s="291"/>
      <c r="I205" s="291"/>
      <c r="J205" s="291"/>
      <c r="K205" s="291"/>
      <c r="L205" s="291"/>
      <c r="M205" s="291"/>
      <c r="N205" s="291"/>
      <c r="O205" s="291"/>
      <c r="P205" s="291"/>
      <c r="Q205" s="291"/>
      <c r="R205" s="291"/>
    </row>
    <row r="206" spans="1:60">
      <c r="C206" s="291"/>
      <c r="D206" s="291"/>
      <c r="E206" s="291"/>
      <c r="F206" s="291"/>
      <c r="G206" s="291"/>
      <c r="H206" s="291"/>
      <c r="I206" s="291"/>
      <c r="J206" s="291"/>
      <c r="K206" s="291"/>
      <c r="L206" s="291"/>
      <c r="M206" s="291"/>
      <c r="N206" s="291"/>
      <c r="O206" s="291"/>
      <c r="P206" s="291"/>
      <c r="Q206" s="291"/>
      <c r="R206" s="291"/>
    </row>
    <row r="211" spans="3:18">
      <c r="C211" s="291"/>
      <c r="D211" s="291"/>
      <c r="E211" s="291"/>
      <c r="F211" s="291"/>
      <c r="G211" s="291"/>
      <c r="H211" s="291"/>
      <c r="I211" s="291"/>
      <c r="J211" s="291"/>
      <c r="K211" s="291"/>
      <c r="L211" s="291"/>
      <c r="M211" s="291"/>
      <c r="N211" s="291"/>
      <c r="O211" s="291"/>
      <c r="P211" s="291"/>
      <c r="Q211" s="291"/>
      <c r="R211" s="291"/>
    </row>
    <row r="212" spans="3:18">
      <c r="C212" s="291"/>
      <c r="D212" s="291"/>
      <c r="E212" s="291"/>
      <c r="F212" s="291"/>
      <c r="G212" s="291"/>
      <c r="H212" s="291"/>
      <c r="I212" s="291"/>
      <c r="J212" s="291"/>
      <c r="K212" s="291"/>
      <c r="L212" s="291"/>
      <c r="M212" s="291"/>
      <c r="N212" s="291"/>
      <c r="O212" s="291"/>
      <c r="P212" s="291"/>
      <c r="Q212" s="291"/>
      <c r="R212" s="291"/>
    </row>
    <row r="215" spans="3:18">
      <c r="C215" s="291"/>
      <c r="D215" s="291"/>
      <c r="E215" s="291"/>
      <c r="F215" s="291"/>
      <c r="G215" s="291"/>
      <c r="H215" s="291"/>
      <c r="I215" s="291"/>
      <c r="J215" s="291"/>
      <c r="K215" s="291"/>
      <c r="L215" s="291"/>
      <c r="M215" s="291"/>
      <c r="N215" s="291"/>
      <c r="O215" s="291"/>
      <c r="P215" s="291"/>
      <c r="Q215" s="291"/>
      <c r="R215" s="291"/>
    </row>
    <row r="220" spans="3:18">
      <c r="C220" s="291"/>
      <c r="D220" s="291"/>
      <c r="E220" s="291"/>
      <c r="F220" s="291"/>
      <c r="G220" s="291"/>
      <c r="H220" s="291"/>
      <c r="I220" s="291"/>
      <c r="J220" s="291"/>
      <c r="K220" s="291"/>
      <c r="L220" s="291"/>
      <c r="M220" s="291"/>
      <c r="N220" s="291"/>
      <c r="O220" s="291"/>
      <c r="P220" s="291"/>
      <c r="Q220" s="291"/>
      <c r="R220" s="291"/>
    </row>
  </sheetData>
  <pageMargins left="0.7" right="0.7" top="0.75" bottom="0.75" header="0.3" footer="0.3"/>
  <pageSetup paperSize="9" orientation="portrait" verticalDpi="144"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tabColor theme="0" tint="-4.9989318521683403E-2"/>
    <pageSetUpPr fitToPage="1"/>
  </sheetPr>
  <dimension ref="A1:E72"/>
  <sheetViews>
    <sheetView showGridLines="0" topLeftCell="A37" zoomScaleNormal="100" zoomScaleSheetLayoutView="90" workbookViewId="0">
      <selection activeCell="C70" sqref="C70"/>
    </sheetView>
  </sheetViews>
  <sheetFormatPr baseColWidth="10" defaultColWidth="11.42578125" defaultRowHeight="12.75"/>
  <cols>
    <col min="1" max="1" width="4.7109375" style="7" customWidth="1"/>
    <col min="2" max="2" width="4.7109375" style="3" customWidth="1"/>
    <col min="3" max="3" width="86.140625" style="4" bestFit="1" customWidth="1"/>
    <col min="4" max="16384" width="11.42578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279"/>
      <c r="C4" s="155" t="s">
        <v>220</v>
      </c>
    </row>
    <row r="5" spans="1:4" ht="14.25" customHeight="1">
      <c r="A5" s="12"/>
      <c r="B5" s="155">
        <v>1</v>
      </c>
      <c r="C5" s="155" t="s">
        <v>116</v>
      </c>
    </row>
    <row r="6" spans="1:4" ht="14.25" customHeight="1">
      <c r="A6" s="12"/>
      <c r="B6" s="155"/>
      <c r="C6" s="155" t="s">
        <v>201</v>
      </c>
      <c r="D6" s="250"/>
    </row>
    <row r="7" spans="1:4" ht="14.25" customHeight="1">
      <c r="A7" s="12"/>
      <c r="B7" s="155"/>
      <c r="C7" s="155" t="s">
        <v>202</v>
      </c>
      <c r="D7" s="250"/>
    </row>
    <row r="8" spans="1:4" ht="14.25" customHeight="1">
      <c r="A8" s="12"/>
      <c r="B8" s="155"/>
      <c r="C8" s="155" t="s">
        <v>203</v>
      </c>
      <c r="D8" s="250"/>
    </row>
    <row r="9" spans="1:4" ht="14.25" customHeight="1">
      <c r="A9" s="12"/>
      <c r="B9" s="155"/>
      <c r="C9" s="155" t="s">
        <v>204</v>
      </c>
      <c r="D9" s="250"/>
    </row>
    <row r="10" spans="1:4" ht="14.25" customHeight="1">
      <c r="A10" s="12"/>
      <c r="B10" s="155"/>
      <c r="C10" s="155" t="s">
        <v>337</v>
      </c>
      <c r="D10" s="250"/>
    </row>
    <row r="11" spans="1:4" ht="14.25" customHeight="1">
      <c r="A11" s="12"/>
      <c r="B11" s="155"/>
      <c r="C11" s="155" t="s">
        <v>338</v>
      </c>
      <c r="D11" s="250"/>
    </row>
    <row r="12" spans="1:4" ht="14.25" customHeight="1">
      <c r="A12" s="12"/>
      <c r="B12" s="155"/>
      <c r="C12" s="155" t="s">
        <v>339</v>
      </c>
      <c r="D12" s="250"/>
    </row>
    <row r="13" spans="1:4" ht="14.25" customHeight="1">
      <c r="A13" s="12"/>
      <c r="B13" s="155"/>
      <c r="C13" s="155" t="s">
        <v>648</v>
      </c>
      <c r="D13" s="250"/>
    </row>
    <row r="14" spans="1:4" ht="14.25" customHeight="1">
      <c r="A14" s="12"/>
      <c r="B14" s="155"/>
      <c r="C14" s="155" t="s">
        <v>649</v>
      </c>
      <c r="D14" s="250"/>
    </row>
    <row r="15" spans="1:4" ht="14.25" customHeight="1">
      <c r="A15" s="12"/>
      <c r="B15" s="155"/>
      <c r="C15" s="155" t="s">
        <v>317</v>
      </c>
      <c r="D15" s="250"/>
    </row>
    <row r="16" spans="1:4" ht="14.25" customHeight="1">
      <c r="A16" s="12"/>
      <c r="B16" s="155"/>
      <c r="C16" s="155" t="s">
        <v>318</v>
      </c>
      <c r="D16" s="250"/>
    </row>
    <row r="17" spans="1:4" ht="14.25" customHeight="1">
      <c r="A17" s="12"/>
      <c r="B17" s="155"/>
      <c r="C17" s="155" t="s">
        <v>319</v>
      </c>
      <c r="D17" s="250"/>
    </row>
    <row r="18" spans="1:4" ht="14.25" customHeight="1">
      <c r="A18" s="12"/>
      <c r="B18" s="155"/>
      <c r="C18" s="155" t="s">
        <v>320</v>
      </c>
      <c r="D18" s="250"/>
    </row>
    <row r="19" spans="1:4" ht="14.25" customHeight="1">
      <c r="A19" s="12"/>
      <c r="B19" s="155"/>
      <c r="C19" s="155" t="s">
        <v>321</v>
      </c>
      <c r="D19" s="250"/>
    </row>
    <row r="20" spans="1:4" ht="14.25" customHeight="1">
      <c r="A20" s="12"/>
      <c r="B20" s="155"/>
      <c r="C20" s="155" t="s">
        <v>322</v>
      </c>
      <c r="D20" s="250"/>
    </row>
    <row r="21" spans="1:4" ht="14.25" customHeight="1">
      <c r="A21" s="12"/>
      <c r="B21" s="155"/>
      <c r="C21" s="155" t="s">
        <v>323</v>
      </c>
      <c r="D21" s="155"/>
    </row>
    <row r="22" spans="1:4" ht="14.25" customHeight="1">
      <c r="A22" s="12"/>
      <c r="B22" s="155"/>
      <c r="C22" s="155" t="s">
        <v>324</v>
      </c>
      <c r="D22" s="199"/>
    </row>
    <row r="23" spans="1:4" ht="14.25" customHeight="1">
      <c r="A23" s="12"/>
      <c r="B23" s="155"/>
      <c r="C23" s="155" t="s">
        <v>325</v>
      </c>
      <c r="D23" s="199"/>
    </row>
    <row r="24" spans="1:4" ht="14.25" customHeight="1">
      <c r="A24" s="12"/>
      <c r="B24" s="155"/>
      <c r="C24" s="155" t="s">
        <v>326</v>
      </c>
      <c r="D24" s="199"/>
    </row>
    <row r="25" spans="1:4" ht="14.25" customHeight="1">
      <c r="A25" s="12"/>
      <c r="B25" s="155"/>
      <c r="C25" s="155" t="s">
        <v>327</v>
      </c>
      <c r="D25" s="199"/>
    </row>
    <row r="26" spans="1:4" ht="14.25" customHeight="1">
      <c r="A26" s="12"/>
      <c r="B26" s="155"/>
      <c r="C26" s="155" t="s">
        <v>328</v>
      </c>
      <c r="D26" s="199"/>
    </row>
    <row r="27" spans="1:4" ht="14.25" customHeight="1">
      <c r="A27" s="12"/>
      <c r="B27" s="155"/>
      <c r="C27" s="155" t="s">
        <v>329</v>
      </c>
      <c r="D27" s="199"/>
    </row>
    <row r="28" spans="1:4" ht="14.25" customHeight="1">
      <c r="A28" s="12"/>
      <c r="B28" s="155"/>
      <c r="C28" s="155" t="s">
        <v>330</v>
      </c>
      <c r="D28" s="199"/>
    </row>
    <row r="29" spans="1:4" ht="14.25" customHeight="1">
      <c r="A29" s="12"/>
      <c r="B29" s="155"/>
      <c r="C29" s="155" t="s">
        <v>331</v>
      </c>
      <c r="D29" s="199"/>
    </row>
    <row r="30" spans="1:4" ht="14.25" customHeight="1">
      <c r="A30" s="12"/>
      <c r="B30" s="155"/>
      <c r="C30" s="155" t="s">
        <v>332</v>
      </c>
      <c r="D30" s="199"/>
    </row>
    <row r="31" spans="1:4" ht="14.25" customHeight="1">
      <c r="A31" s="12"/>
      <c r="B31" s="155"/>
      <c r="C31" s="155" t="s">
        <v>333</v>
      </c>
      <c r="D31" s="199"/>
    </row>
    <row r="32" spans="1:4" ht="14.25" customHeight="1">
      <c r="A32" s="12"/>
      <c r="B32" s="155"/>
      <c r="C32" s="155" t="s">
        <v>334</v>
      </c>
      <c r="D32" s="199"/>
    </row>
    <row r="33" spans="1:5" ht="14.25" customHeight="1">
      <c r="A33" s="12"/>
      <c r="B33" s="155"/>
      <c r="C33" s="155" t="s">
        <v>335</v>
      </c>
      <c r="D33" s="199"/>
    </row>
    <row r="34" spans="1:5" ht="14.25" customHeight="1">
      <c r="A34" s="12"/>
      <c r="B34" s="155"/>
      <c r="C34" s="155" t="s">
        <v>336</v>
      </c>
      <c r="D34" s="199"/>
    </row>
    <row r="35" spans="1:5" s="6" customFormat="1" ht="16.5" customHeight="1">
      <c r="A35" s="5"/>
      <c r="B35" s="155">
        <v>2</v>
      </c>
      <c r="C35" s="155" t="s">
        <v>11</v>
      </c>
      <c r="E35" s="3"/>
    </row>
    <row r="36" spans="1:5" s="6" customFormat="1" ht="16.5" customHeight="1">
      <c r="A36" s="5"/>
      <c r="B36" s="155">
        <v>3</v>
      </c>
      <c r="C36" s="155" t="s">
        <v>442</v>
      </c>
      <c r="E36" s="3"/>
    </row>
    <row r="37" spans="1:5" s="6" customFormat="1" ht="16.5" customHeight="1">
      <c r="A37" s="5"/>
      <c r="B37" s="155">
        <v>4</v>
      </c>
      <c r="C37" s="155" t="s">
        <v>443</v>
      </c>
      <c r="E37" s="3"/>
    </row>
    <row r="38" spans="1:5" s="6" customFormat="1" ht="16.5" customHeight="1">
      <c r="A38" s="5"/>
      <c r="B38" s="155">
        <v>5</v>
      </c>
      <c r="C38" s="155" t="s">
        <v>637</v>
      </c>
      <c r="E38" s="3"/>
    </row>
    <row r="39" spans="1:5" s="6" customFormat="1" ht="16.5" customHeight="1">
      <c r="A39" s="5"/>
      <c r="B39" s="155"/>
      <c r="C39" s="155" t="s">
        <v>635</v>
      </c>
      <c r="E39" s="3"/>
    </row>
    <row r="40" spans="1:5" s="6" customFormat="1" ht="16.5" customHeight="1">
      <c r="A40" s="5"/>
      <c r="B40" s="155"/>
      <c r="C40" s="155" t="s">
        <v>638</v>
      </c>
      <c r="E40" s="3"/>
    </row>
    <row r="41" spans="1:5" s="6" customFormat="1" ht="16.5" customHeight="1">
      <c r="A41" s="5"/>
      <c r="B41" s="155">
        <v>6</v>
      </c>
      <c r="C41" s="155" t="s">
        <v>79</v>
      </c>
      <c r="E41" s="3"/>
    </row>
    <row r="42" spans="1:5" s="6" customFormat="1" ht="16.5" customHeight="1">
      <c r="A42" s="5"/>
      <c r="B42" s="155"/>
      <c r="C42" s="155" t="s">
        <v>633</v>
      </c>
      <c r="E42" s="3"/>
    </row>
    <row r="43" spans="1:5" s="6" customFormat="1" ht="16.5" customHeight="1">
      <c r="A43" s="5"/>
      <c r="B43" s="155"/>
      <c r="C43" s="155" t="s">
        <v>634</v>
      </c>
      <c r="E43" s="3"/>
    </row>
    <row r="44" spans="1:5" s="6" customFormat="1" ht="16.5" customHeight="1">
      <c r="A44" s="5"/>
      <c r="B44" s="155">
        <v>7</v>
      </c>
      <c r="C44" s="155" t="s">
        <v>77</v>
      </c>
      <c r="E44" s="3"/>
    </row>
    <row r="45" spans="1:5" s="6" customFormat="1" ht="16.5" customHeight="1">
      <c r="A45" s="5"/>
      <c r="B45" s="155"/>
      <c r="C45" s="155" t="s">
        <v>629</v>
      </c>
      <c r="D45" s="3"/>
      <c r="E45" s="3"/>
    </row>
    <row r="46" spans="1:5" s="6" customFormat="1" ht="16.5" customHeight="1">
      <c r="A46" s="5"/>
      <c r="B46" s="155"/>
      <c r="C46" s="155" t="s">
        <v>630</v>
      </c>
      <c r="D46" s="3"/>
      <c r="E46" s="3"/>
    </row>
    <row r="47" spans="1:5" s="6" customFormat="1" ht="16.5" customHeight="1">
      <c r="A47" s="5"/>
      <c r="B47" s="155"/>
      <c r="C47" s="155" t="s">
        <v>631</v>
      </c>
      <c r="D47" s="3"/>
      <c r="E47" s="3"/>
    </row>
    <row r="48" spans="1:5" s="6" customFormat="1" ht="16.5" customHeight="1">
      <c r="A48" s="5"/>
      <c r="B48" s="155"/>
      <c r="C48" s="155" t="s">
        <v>632</v>
      </c>
      <c r="D48" s="3"/>
      <c r="E48" s="3"/>
    </row>
    <row r="49" spans="1:5" s="6" customFormat="1" ht="16.5" customHeight="1">
      <c r="A49" s="345"/>
      <c r="B49" s="155">
        <v>8</v>
      </c>
      <c r="C49" s="155" t="s">
        <v>78</v>
      </c>
      <c r="E49" s="3"/>
    </row>
    <row r="50" spans="1:5" s="6" customFormat="1" ht="16.5" customHeight="1">
      <c r="A50" s="5"/>
      <c r="B50" s="155"/>
      <c r="C50" s="155" t="s">
        <v>639</v>
      </c>
      <c r="D50" s="3"/>
      <c r="E50" s="3"/>
    </row>
    <row r="51" spans="1:5" s="6" customFormat="1" ht="16.5" customHeight="1">
      <c r="A51" s="5"/>
      <c r="B51" s="155"/>
      <c r="C51" s="155" t="s">
        <v>640</v>
      </c>
      <c r="D51" s="3"/>
      <c r="E51" s="3"/>
    </row>
    <row r="52" spans="1:5" s="6" customFormat="1" ht="16.5" customHeight="1">
      <c r="A52" s="5"/>
      <c r="B52" s="155">
        <v>9</v>
      </c>
      <c r="C52" s="155" t="s">
        <v>114</v>
      </c>
      <c r="E52" s="3"/>
    </row>
    <row r="53" spans="1:5" s="6" customFormat="1" ht="16.5" customHeight="1">
      <c r="A53" s="5"/>
      <c r="B53" s="155"/>
      <c r="C53" s="155" t="s">
        <v>626</v>
      </c>
      <c r="D53" s="3"/>
      <c r="E53" s="3"/>
    </row>
    <row r="54" spans="1:5" s="6" customFormat="1" ht="16.5" customHeight="1">
      <c r="A54" s="5"/>
      <c r="B54" s="155"/>
      <c r="C54" s="155" t="s">
        <v>665</v>
      </c>
      <c r="D54" s="3"/>
      <c r="E54" s="3"/>
    </row>
    <row r="55" spans="1:5" s="6" customFormat="1" ht="16.5" customHeight="1">
      <c r="A55" s="5"/>
      <c r="B55" s="155">
        <v>10</v>
      </c>
      <c r="C55" s="155" t="s">
        <v>783</v>
      </c>
      <c r="D55" s="3"/>
      <c r="E55" s="3"/>
    </row>
    <row r="56" spans="1:5" s="6" customFormat="1" ht="16.5" customHeight="1">
      <c r="A56" s="5"/>
      <c r="B56" s="155"/>
      <c r="C56" s="155" t="s">
        <v>766</v>
      </c>
      <c r="D56" s="3"/>
      <c r="E56" s="3"/>
    </row>
    <row r="57" spans="1:5" s="6" customFormat="1" ht="16.5" customHeight="1">
      <c r="A57" s="5"/>
      <c r="B57" s="155">
        <v>11</v>
      </c>
      <c r="C57" s="155" t="s">
        <v>641</v>
      </c>
      <c r="D57" s="3"/>
      <c r="E57" s="3"/>
    </row>
    <row r="58" spans="1:5" s="6" customFormat="1" ht="16.5" customHeight="1">
      <c r="A58" s="5"/>
      <c r="B58" s="155"/>
      <c r="C58" s="155" t="s">
        <v>768</v>
      </c>
      <c r="D58" s="3"/>
      <c r="E58" s="3"/>
    </row>
    <row r="59" spans="1:5" s="6" customFormat="1" ht="16.5" customHeight="1">
      <c r="A59" s="5"/>
      <c r="B59" s="155"/>
      <c r="C59" s="155" t="s">
        <v>769</v>
      </c>
      <c r="D59" s="3"/>
      <c r="E59" s="3"/>
    </row>
    <row r="60" spans="1:5" s="6" customFormat="1" ht="16.5" customHeight="1">
      <c r="A60" s="5"/>
      <c r="B60" s="155">
        <v>12</v>
      </c>
      <c r="C60" s="155" t="s">
        <v>115</v>
      </c>
      <c r="D60" s="3"/>
      <c r="E60" s="3"/>
    </row>
    <row r="61" spans="1:5" s="6" customFormat="1" ht="16.5" customHeight="1">
      <c r="A61" s="5"/>
      <c r="B61" s="155"/>
      <c r="C61" s="155" t="s">
        <v>780</v>
      </c>
      <c r="E61" s="3"/>
    </row>
    <row r="62" spans="1:5" s="6" customFormat="1" ht="16.5" customHeight="1">
      <c r="A62" s="5"/>
      <c r="B62" s="155"/>
      <c r="C62" s="155" t="s">
        <v>781</v>
      </c>
      <c r="D62" s="3"/>
      <c r="E62" s="3"/>
    </row>
    <row r="63" spans="1:5" s="6" customFormat="1" ht="16.5" customHeight="1">
      <c r="A63" s="5"/>
      <c r="B63" s="155"/>
      <c r="C63" s="155" t="s">
        <v>782</v>
      </c>
      <c r="D63" s="3"/>
      <c r="E63" s="3"/>
    </row>
    <row r="64" spans="1:5">
      <c r="B64" s="155">
        <v>13</v>
      </c>
      <c r="C64" s="155" t="s">
        <v>210</v>
      </c>
    </row>
    <row r="65" spans="2:3">
      <c r="B65" s="155"/>
      <c r="C65" s="155" t="s">
        <v>779</v>
      </c>
    </row>
    <row r="66" spans="2:3">
      <c r="B66" s="155">
        <v>14</v>
      </c>
      <c r="C66" s="155" t="s">
        <v>354</v>
      </c>
    </row>
    <row r="67" spans="2:3">
      <c r="B67" s="155"/>
      <c r="C67" s="155" t="s">
        <v>778</v>
      </c>
    </row>
    <row r="68" spans="2:3">
      <c r="B68" s="155">
        <v>15</v>
      </c>
      <c r="C68" s="155" t="s">
        <v>784</v>
      </c>
    </row>
    <row r="69" spans="2:3">
      <c r="B69" s="155"/>
      <c r="C69" s="155" t="s">
        <v>785</v>
      </c>
    </row>
    <row r="70" spans="2:3">
      <c r="B70" s="155">
        <v>16</v>
      </c>
      <c r="C70" s="155" t="s">
        <v>851</v>
      </c>
    </row>
    <row r="71" spans="2:3">
      <c r="B71" s="155"/>
      <c r="C71" s="155" t="s">
        <v>843</v>
      </c>
    </row>
    <row r="72" spans="2:3">
      <c r="B72" s="155"/>
      <c r="C72" s="155"/>
    </row>
  </sheetData>
  <hyperlinks>
    <hyperlink ref="C44" location="'7 Income'!A1" display="Income" xr:uid="{00000000-0004-0000-0200-000000000000}"/>
    <hyperlink ref="C49" location="'8 Expenses'!A1" display="Expences" xr:uid="{00000000-0004-0000-0200-000001000000}"/>
    <hyperlink ref="C41" location="'6 Margins'!A1" display="Margins" xr:uid="{00000000-0004-0000-0200-000002000000}"/>
    <hyperlink ref="C52" location="'9 Lending'!A1" display="Lending" xr:uid="{00000000-0004-0000-0200-000003000000}"/>
    <hyperlink ref="C60" location="'12 Deposits'!A1" display="Deposits" xr:uid="{00000000-0004-0000-0200-000004000000}"/>
    <hyperlink ref="C45" location="'7 Income'!A2" display="7.1 Net interest income and commissionfees from covered bonds companies" xr:uid="{00000000-0004-0000-0200-000005000000}"/>
    <hyperlink ref="C46" location="'7 Income'!A12" display="7.2 Net commision and other income" xr:uid="{00000000-0004-0000-0200-000006000000}"/>
    <hyperlink ref="C47" location="'7 Income'!A26" display="7.3 Net income from financial assets and liabilities" xr:uid="{00000000-0004-0000-0200-000007000000}"/>
    <hyperlink ref="C48" location="'7 Income'!A38" display="7.4 Specification of the consolidated profit after tax in NOK millions:" xr:uid="{00000000-0004-0000-0200-000008000000}"/>
    <hyperlink ref="C50" location="'8 Expenses'!A2" display="8.1 Expences Group" xr:uid="{00000000-0004-0000-0200-000009000000}"/>
    <hyperlink ref="C51" location="'8 Expenses'!A18" display="8.2 Expences Parent bank (adjusted)" xr:uid="{00000000-0004-0000-0200-00000A000000}"/>
    <hyperlink ref="C42" location="'6 Margins'!A2" display="6.1 Deposit margins" xr:uid="{00000000-0004-0000-0200-00000B000000}"/>
    <hyperlink ref="C43" location="'6 Margins'!A13" display="6.2 Lending margins" xr:uid="{00000000-0004-0000-0200-00000C000000}"/>
    <hyperlink ref="C53" location="'9 Lending'!A2" display="9.1 Development in volumes - Loans to customers" xr:uid="{00000000-0004-0000-0200-00000D000000}"/>
    <hyperlink ref="B35" location="'2 Results and key figures'!A1" display="'2 Results and key figures'!A1" xr:uid="{00000000-0004-0000-0200-00000F000000}"/>
    <hyperlink ref="B44" location="'7 Income'!A1" display="'7 Income'!A1" xr:uid="{00000000-0004-0000-0200-000010000000}"/>
    <hyperlink ref="B49" location="'8 Expenses'!A1" display="'8 Expenses'!A1" xr:uid="{00000000-0004-0000-0200-000011000000}"/>
    <hyperlink ref="B41" location="'6 Margins'!A1" display="'6 Margins'!A1" xr:uid="{00000000-0004-0000-0200-000012000000}"/>
    <hyperlink ref="B52" location="'9 Lending'!A1" display="'9 Lending'!A1" xr:uid="{00000000-0004-0000-0200-000013000000}"/>
    <hyperlink ref="B60" location="'12 Deposits'!A1" display="'12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64" location="'13 Customers'!A1" display="Customers" xr:uid="{00000000-0004-0000-0200-00002C000000}"/>
    <hyperlink ref="C65" location="'13 Customers'!A2" display="13.1 Number of customers" xr:uid="{00000000-0004-0000-0200-00002D000000}"/>
    <hyperlink ref="B64" location="'13 Customers'!A1" display="'13 Customers'!A1" xr:uid="{00000000-0004-0000-0200-00002E000000}"/>
    <hyperlink ref="C54" location="'9 Lending'!A34" display="9.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1 APM'!A195" display="1.28 Diluted earnings earnings per average equity certificates" xr:uid="{D062C0F1-D765-4D0F-A422-2D4BB501BDC7}"/>
    <hyperlink ref="B66" location="'14 Macro sensitivity'!A1" display="'14 Macro sensitivity'!A1" xr:uid="{61392C7E-1165-49B3-9265-BB26E4E9D1D6}"/>
    <hyperlink ref="C67" location="'14 Macro sensitivity'!A2" display="14.1 Sensitivity related to key assumptions in the general loss model" xr:uid="{0214BD18-190D-43DB-AAAB-7C6ABD375B90}"/>
    <hyperlink ref="B36:C36" location="'3 Balance sheet'!A1" display="'3 Balance sheet'!A1" xr:uid="{71070649-B9EE-449C-9082-341245FF2D37}"/>
    <hyperlink ref="B37:C37" location="'4 Capital Adequacy'!A1" display="'4 Capital Adequacy'!A1" xr:uid="{7ED6A61B-EAA5-4EAB-A4C2-102C5979EF3F}"/>
    <hyperlink ref="B44:C44" location="'5 Income'!A1" display="'5 Income'!A1" xr:uid="{4EF4A446-071C-4FAD-AE3C-E1D705B25B27}"/>
    <hyperlink ref="B66:C66" location="'11 Macro sensitivity'!A1" display="'11 Macro sensitivity'!A1" xr:uid="{A414E6A0-290F-40C9-B218-9FC0F422492C}"/>
    <hyperlink ref="B49:C49" location="'6 Expences'!A1" display="'6 Expences'!A1" xr:uid="{D84AB759-CFE4-45B2-84B8-92EC948A01FC}"/>
    <hyperlink ref="B41:C41" location="'7 Margins'!A1" display="'7 Margins'!A1" xr:uid="{BE1BF75F-184B-4B14-8F92-55C9A3D382CA}"/>
    <hyperlink ref="B52:C52" location="'8 Lending'!A1" display="'8 Lending'!A1" xr:uid="{364FDA2B-17D9-44BC-93B5-E60B0BC48CED}"/>
    <hyperlink ref="B60:C60" location="'9 Deposits'!A1" display="'9 Deposits'!A1" xr:uid="{01494FD2-FF23-4286-964F-CE33DC051074}"/>
    <hyperlink ref="B64:C64" location="'10 Customers'!A1" display="'10 Customers'!A1" xr:uid="{79803A39-A518-4F3F-A267-6D51FFD59A5D}"/>
    <hyperlink ref="C39" location="'5 Segment'!A2" display="5.1 Segment information - Year to date" xr:uid="{4B5115A3-9D05-441E-B9C9-5DC0525BD869}"/>
    <hyperlink ref="C40" location="'5 Segment'!A199" display="5.2 Segment information - Quarter" xr:uid="{9BF92DC5-A974-4F90-A0AC-B6CD5007E78F}"/>
    <hyperlink ref="C37" location="'4 Capital Adequacy'!A1" display="Capital Adequacy" xr:uid="{B72789AF-4AA6-4DB0-90D6-237BB653BB50}"/>
    <hyperlink ref="C38" location="'5 Segment'!A1" display="Segment" xr:uid="{D4AEB89F-AF21-4961-B7F0-27AB4D678504}"/>
    <hyperlink ref="B38" location="'5 Segment'!A1" display="'5 Segment'!A1" xr:uid="{FEEE1331-1702-42FC-8C2C-27B080468CCB}"/>
    <hyperlink ref="B57" location="'11 Gross loans and loss prov.'!A1" display="'11 Gross loans and loss prov.'!A1" xr:uid="{8757F446-E52C-4BBD-AE8E-C480F442C7D6}"/>
    <hyperlink ref="C57" location="'11 Gross loans and loss prov.'!A1" display="Total gross loans and total provisions for credit losses" xr:uid="{775CFC8F-4398-46E0-A94D-638E3AD8A3D0}"/>
    <hyperlink ref="C66" location="'14 Macro sensitivity'!A1" display="Macro sensitivity" xr:uid="{68D34575-50A5-4695-A98A-EFF62E4A7718}"/>
    <hyperlink ref="C13" location="'1 APM'!A74" display="1.8.1 Deposit to loan-ratio" xr:uid="{5D0BAD21-217C-4B6C-BC2C-19648A2BB1CC}"/>
    <hyperlink ref="C14" location="'1 APM'!A79" display="1.8.2 Deposit to loan-ratio incl. loans transferred to covered bond companies" xr:uid="{EF0A1150-F9C9-4A79-B75D-67A7F695147B}"/>
    <hyperlink ref="B55" location="'10 ESG Green Lending'!A1" display="'10 ESG Green Lending'!A1" xr:uid="{5462EC9F-B6F7-4233-9314-320E70ABBD42}"/>
    <hyperlink ref="C55" location="'10 ESG Green Lending'!A1" display="ESG Green Lending (Green Ratios)" xr:uid="{625BD5A7-7612-414B-AA7C-74333F7BFF8F}"/>
    <hyperlink ref="C56" location="'10 ESG Green Lending'!A2" display="10.1 ESG Green Lending (Green Ratios)" xr:uid="{E3EA7FFB-84C4-4E05-98DC-CF6A44A0BCEB}"/>
    <hyperlink ref="C58" location="'11 Gross loans and loss prov.'!A2" display="11.1 Total gross loans and total provisions for credit losses" xr:uid="{9C5EBF0A-F8AC-479C-A3B8-8E0F3C5C5A05}"/>
    <hyperlink ref="C59" location="'11 Gross loans and loss prov.'!A22" display="11.2 Total gross loans by stage and sector" xr:uid="{CD1278FE-D0F7-465C-B15A-B02FAD0BEAAB}"/>
    <hyperlink ref="C61" location="'12 Deposits'!A2" display="12.1 Development in volumes - Deposits from customers" xr:uid="{16EFD214-B995-46DF-B061-7F34471A411A}"/>
    <hyperlink ref="C62" location="'12 Deposits'!A24" display="12.2 Deposits according to deposit type" xr:uid="{F510DE83-5949-432C-A928-B952BF115EB2}"/>
    <hyperlink ref="C63" location="'12 Deposits'!A48" display="12.3 Deposit guarantee" xr:uid="{D80B227A-939A-438B-B7F1-0B464914A1BC}"/>
    <hyperlink ref="C68" location="'15 ESG PAIs'!A1" display="Reporting of Principal Adverse Impacts (PAIs)" xr:uid="{AEE9BB6D-32CC-4D1D-9EE6-13A8618CACE6}"/>
    <hyperlink ref="B68" location="'15 ESG PAIs'!A1" display="'15 ESG PAIs'!A1" xr:uid="{2463677A-E2FB-479E-9DE9-F320B2E30322}"/>
    <hyperlink ref="C69" location="'15 ESG PAIs'!A2" display="15.1 Reporting of Principal Adverse Impacts (PAIs)" xr:uid="{F65D5AB7-581D-4A0F-9F04-74F57B4FC104}"/>
    <hyperlink ref="B70" location="'16 Staff'!A2" display="'16 Staff'!A2" xr:uid="{3363AA35-04F5-403F-B641-633D640E76E8}"/>
    <hyperlink ref="C70" location="'16 Staff'!A2" display="Development in full-time equivalents in parent bank and subsidiaries " xr:uid="{63ADEF58-AD6A-4167-8F9D-FEB02C76BCBB}"/>
    <hyperlink ref="C71" location="APMdata" display="16.1 Development in full-time equivalents in parent bank and subsidiaries " xr:uid="{B9AF6181-0C3E-47C0-8B56-B284177C90CB}"/>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tabColor theme="0" tint="-4.9989318521683403E-2"/>
    <pageSetUpPr fitToPage="1"/>
  </sheetPr>
  <dimension ref="A1:AR199"/>
  <sheetViews>
    <sheetView showGridLines="0" topLeftCell="A20" workbookViewId="0">
      <selection activeCell="B62" sqref="B62"/>
    </sheetView>
  </sheetViews>
  <sheetFormatPr baseColWidth="10" defaultColWidth="11.42578125" defaultRowHeight="10.5"/>
  <cols>
    <col min="1" max="1" width="33" style="439" customWidth="1"/>
    <col min="2" max="2" width="78" style="439" customWidth="1"/>
    <col min="3" max="3" width="11.42578125" style="292"/>
    <col min="4" max="4" width="33" style="439" customWidth="1"/>
    <col min="5" max="5" width="78" style="439" customWidth="1"/>
    <col min="6" max="44" width="11.42578125" style="292"/>
    <col min="45" max="16384" width="11.42578125" style="294"/>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440" t="s">
        <v>119</v>
      </c>
      <c r="B10" s="441" t="s">
        <v>221</v>
      </c>
      <c r="D10" s="440" t="s">
        <v>525</v>
      </c>
      <c r="E10" s="441" t="s">
        <v>526</v>
      </c>
    </row>
    <row r="11" spans="1:7" ht="69" customHeight="1">
      <c r="A11" s="672" t="s">
        <v>276</v>
      </c>
      <c r="B11" s="441"/>
      <c r="D11" s="672" t="s">
        <v>527</v>
      </c>
      <c r="E11" s="441"/>
    </row>
    <row r="12" spans="1:7" ht="75.75" customHeight="1">
      <c r="A12" s="672"/>
      <c r="B12" s="445" t="s">
        <v>277</v>
      </c>
      <c r="D12" s="672"/>
      <c r="E12" s="442" t="s">
        <v>528</v>
      </c>
    </row>
    <row r="13" spans="1:7" ht="69" customHeight="1">
      <c r="A13" s="672" t="s">
        <v>222</v>
      </c>
      <c r="B13" s="443"/>
      <c r="D13" s="672" t="s">
        <v>529</v>
      </c>
      <c r="E13" s="443"/>
      <c r="G13" s="293"/>
    </row>
    <row r="14" spans="1:7" ht="80.25" customHeight="1">
      <c r="A14" s="672"/>
      <c r="B14" s="445" t="s">
        <v>223</v>
      </c>
      <c r="D14" s="672"/>
      <c r="E14" s="442" t="s">
        <v>530</v>
      </c>
    </row>
    <row r="15" spans="1:7" ht="39" customHeight="1">
      <c r="A15" s="672" t="s">
        <v>654</v>
      </c>
      <c r="B15" s="443"/>
      <c r="D15" s="672" t="s">
        <v>655</v>
      </c>
      <c r="E15" s="443"/>
    </row>
    <row r="16" spans="1:7" ht="39" customHeight="1">
      <c r="A16" s="672"/>
      <c r="B16" s="442" t="s">
        <v>657</v>
      </c>
      <c r="D16" s="672"/>
      <c r="E16" s="442" t="s">
        <v>656</v>
      </c>
    </row>
    <row r="17" spans="1:5" ht="39" customHeight="1">
      <c r="A17" s="672" t="s">
        <v>128</v>
      </c>
      <c r="B17" s="443"/>
      <c r="D17" s="672" t="s">
        <v>531</v>
      </c>
      <c r="E17" s="443"/>
    </row>
    <row r="18" spans="1:5" ht="43.5" customHeight="1">
      <c r="A18" s="672"/>
      <c r="B18" s="442" t="s">
        <v>224</v>
      </c>
      <c r="D18" s="672"/>
      <c r="E18" s="442" t="s">
        <v>532</v>
      </c>
    </row>
    <row r="19" spans="1:5" ht="39" customHeight="1">
      <c r="A19" s="672" t="s">
        <v>225</v>
      </c>
      <c r="B19" s="443"/>
      <c r="D19" s="672" t="s">
        <v>533</v>
      </c>
      <c r="E19" s="443"/>
    </row>
    <row r="20" spans="1:5" ht="39" customHeight="1">
      <c r="A20" s="672"/>
      <c r="B20" s="442" t="s">
        <v>226</v>
      </c>
      <c r="D20" s="672"/>
      <c r="E20" s="442" t="s">
        <v>534</v>
      </c>
    </row>
    <row r="21" spans="1:5" ht="39" customHeight="1">
      <c r="A21" s="440" t="s">
        <v>119</v>
      </c>
      <c r="B21" s="441" t="s">
        <v>221</v>
      </c>
      <c r="D21" s="440" t="s">
        <v>525</v>
      </c>
      <c r="E21" s="441" t="s">
        <v>526</v>
      </c>
    </row>
    <row r="22" spans="1:5" ht="39" customHeight="1">
      <c r="A22" s="672" t="s">
        <v>227</v>
      </c>
      <c r="B22" s="442"/>
      <c r="D22" s="672" t="s">
        <v>535</v>
      </c>
      <c r="E22" s="442"/>
    </row>
    <row r="23" spans="1:5" ht="39" customHeight="1">
      <c r="A23" s="672"/>
      <c r="B23" s="442" t="s">
        <v>228</v>
      </c>
      <c r="D23" s="672"/>
      <c r="E23" s="442" t="s">
        <v>536</v>
      </c>
    </row>
    <row r="24" spans="1:5" ht="48.95" customHeight="1">
      <c r="A24" s="672" t="s">
        <v>229</v>
      </c>
      <c r="B24" s="442"/>
      <c r="D24" s="672" t="s">
        <v>537</v>
      </c>
      <c r="E24" s="442"/>
    </row>
    <row r="25" spans="1:5" ht="48.95" customHeight="1">
      <c r="A25" s="672"/>
      <c r="B25" s="442" t="s">
        <v>230</v>
      </c>
      <c r="D25" s="672"/>
      <c r="E25" s="442" t="s">
        <v>538</v>
      </c>
    </row>
    <row r="26" spans="1:5" ht="48.95" customHeight="1">
      <c r="A26" s="672" t="s">
        <v>231</v>
      </c>
      <c r="B26" s="442"/>
      <c r="D26" s="672" t="s">
        <v>539</v>
      </c>
      <c r="E26" s="442"/>
    </row>
    <row r="27" spans="1:5" ht="48.95" customHeight="1">
      <c r="A27" s="672"/>
      <c r="B27" s="442" t="s">
        <v>232</v>
      </c>
      <c r="D27" s="672"/>
      <c r="E27" s="442" t="s">
        <v>540</v>
      </c>
    </row>
    <row r="28" spans="1:5" ht="39" customHeight="1">
      <c r="A28" s="680" t="s">
        <v>1</v>
      </c>
      <c r="B28" s="442"/>
      <c r="D28" s="672" t="s">
        <v>541</v>
      </c>
      <c r="E28" s="442"/>
    </row>
    <row r="29" spans="1:5" ht="39" customHeight="1">
      <c r="A29" s="676"/>
      <c r="B29" s="442" t="s">
        <v>852</v>
      </c>
      <c r="D29" s="672"/>
      <c r="E29" s="442" t="s">
        <v>542</v>
      </c>
    </row>
    <row r="30" spans="1:5" ht="39" customHeight="1">
      <c r="A30" s="677" t="s">
        <v>233</v>
      </c>
      <c r="B30" s="442"/>
      <c r="D30" s="672" t="s">
        <v>543</v>
      </c>
      <c r="E30" s="442"/>
    </row>
    <row r="31" spans="1:5" ht="39" customHeight="1">
      <c r="A31" s="672"/>
      <c r="B31" s="442" t="s">
        <v>234</v>
      </c>
      <c r="D31" s="672"/>
      <c r="E31" s="442" t="s">
        <v>544</v>
      </c>
    </row>
    <row r="32" spans="1:5" ht="39" customHeight="1">
      <c r="A32" s="672" t="s">
        <v>235</v>
      </c>
      <c r="B32" s="442"/>
      <c r="D32" s="672" t="s">
        <v>545</v>
      </c>
      <c r="E32" s="442"/>
    </row>
    <row r="33" spans="1:5" ht="48.95" customHeight="1">
      <c r="A33" s="672"/>
      <c r="B33" s="442" t="s">
        <v>236</v>
      </c>
      <c r="D33" s="672"/>
      <c r="E33" s="442" t="s">
        <v>546</v>
      </c>
    </row>
    <row r="34" spans="1:5" ht="48.95" customHeight="1">
      <c r="A34" s="672" t="s">
        <v>237</v>
      </c>
      <c r="B34" s="442"/>
      <c r="D34" s="672" t="s">
        <v>547</v>
      </c>
      <c r="E34" s="442"/>
    </row>
    <row r="35" spans="1:5" ht="48.95" customHeight="1">
      <c r="A35" s="672"/>
      <c r="B35" s="442" t="s">
        <v>238</v>
      </c>
      <c r="D35" s="672"/>
      <c r="E35" s="442" t="s">
        <v>548</v>
      </c>
    </row>
    <row r="36" spans="1:5" ht="39" customHeight="1">
      <c r="A36" s="672" t="s">
        <v>239</v>
      </c>
      <c r="B36" s="442"/>
      <c r="D36" s="672" t="s">
        <v>549</v>
      </c>
      <c r="E36" s="442"/>
    </row>
    <row r="37" spans="1:5" ht="48.75" customHeight="1">
      <c r="A37" s="672"/>
      <c r="B37" s="442" t="s">
        <v>240</v>
      </c>
      <c r="D37" s="672"/>
      <c r="E37" s="442" t="s">
        <v>550</v>
      </c>
    </row>
    <row r="38" spans="1:5" ht="48.95" customHeight="1">
      <c r="A38" s="672" t="s">
        <v>241</v>
      </c>
      <c r="B38" s="442"/>
      <c r="D38" s="672" t="s">
        <v>551</v>
      </c>
      <c r="E38" s="442"/>
    </row>
    <row r="39" spans="1:5" ht="48.95" customHeight="1">
      <c r="A39" s="672"/>
      <c r="B39" s="442" t="s">
        <v>242</v>
      </c>
      <c r="D39" s="672"/>
      <c r="E39" s="442" t="s">
        <v>552</v>
      </c>
    </row>
    <row r="40" spans="1:5" ht="48.95" customHeight="1">
      <c r="A40" s="672" t="s">
        <v>243</v>
      </c>
      <c r="B40" s="442"/>
      <c r="D40" s="672" t="s">
        <v>553</v>
      </c>
      <c r="E40" s="442"/>
    </row>
    <row r="41" spans="1:5" ht="39" customHeight="1">
      <c r="A41" s="672"/>
      <c r="B41" s="442" t="s">
        <v>244</v>
      </c>
      <c r="D41" s="672"/>
      <c r="E41" s="442" t="s">
        <v>554</v>
      </c>
    </row>
    <row r="42" spans="1:5" ht="39" customHeight="1">
      <c r="A42" s="440" t="s">
        <v>119</v>
      </c>
      <c r="B42" s="441" t="s">
        <v>221</v>
      </c>
      <c r="D42" s="440" t="s">
        <v>525</v>
      </c>
      <c r="E42" s="441" t="s">
        <v>526</v>
      </c>
    </row>
    <row r="43" spans="1:5" ht="59.1" customHeight="1">
      <c r="A43" s="672" t="s">
        <v>36</v>
      </c>
      <c r="B43" s="442"/>
      <c r="D43" s="672" t="s">
        <v>555</v>
      </c>
      <c r="E43" s="442"/>
    </row>
    <row r="44" spans="1:5" ht="59.1" customHeight="1">
      <c r="A44" s="672"/>
      <c r="B44" s="442" t="s">
        <v>245</v>
      </c>
      <c r="D44" s="672"/>
      <c r="E44" s="442" t="s">
        <v>556</v>
      </c>
    </row>
    <row r="45" spans="1:5" ht="59.1" customHeight="1">
      <c r="A45" s="672" t="s">
        <v>588</v>
      </c>
      <c r="B45" s="442"/>
      <c r="D45" s="672" t="s">
        <v>557</v>
      </c>
      <c r="E45" s="442"/>
    </row>
    <row r="46" spans="1:5" ht="39" customHeight="1">
      <c r="A46" s="672"/>
      <c r="B46" s="442" t="s">
        <v>246</v>
      </c>
      <c r="D46" s="678"/>
      <c r="E46" s="442" t="s">
        <v>558</v>
      </c>
    </row>
    <row r="47" spans="1:5" ht="59.1" customHeight="1">
      <c r="A47" s="672" t="s">
        <v>345</v>
      </c>
      <c r="B47" s="442"/>
      <c r="D47" s="672" t="s">
        <v>559</v>
      </c>
      <c r="E47" s="444"/>
    </row>
    <row r="48" spans="1:5" ht="39" customHeight="1">
      <c r="A48" s="672"/>
      <c r="B48" s="442" t="s">
        <v>248</v>
      </c>
      <c r="D48" s="679"/>
      <c r="E48" s="442" t="s">
        <v>560</v>
      </c>
    </row>
    <row r="49" spans="1:5" ht="39" customHeight="1">
      <c r="A49" s="672" t="s">
        <v>346</v>
      </c>
      <c r="B49" s="442"/>
      <c r="D49" s="672" t="s">
        <v>561</v>
      </c>
      <c r="E49" s="444"/>
    </row>
    <row r="50" spans="1:5" ht="39" customHeight="1">
      <c r="A50" s="672"/>
      <c r="B50" s="442" t="s">
        <v>248</v>
      </c>
      <c r="D50" s="672"/>
      <c r="E50" s="442" t="s">
        <v>560</v>
      </c>
    </row>
    <row r="51" spans="1:5" ht="39" customHeight="1">
      <c r="A51" s="672" t="s">
        <v>247</v>
      </c>
      <c r="B51" s="442"/>
      <c r="D51" s="677" t="s">
        <v>562</v>
      </c>
      <c r="E51" s="442"/>
    </row>
    <row r="52" spans="1:5" ht="39" customHeight="1">
      <c r="A52" s="672"/>
      <c r="B52" s="442" t="s">
        <v>248</v>
      </c>
      <c r="D52" s="672"/>
      <c r="E52" s="442" t="s">
        <v>560</v>
      </c>
    </row>
    <row r="53" spans="1:5" ht="39" customHeight="1">
      <c r="A53" s="672" t="s">
        <v>249</v>
      </c>
      <c r="B53" s="442"/>
      <c r="D53" s="672" t="s">
        <v>563</v>
      </c>
      <c r="E53" s="442"/>
    </row>
    <row r="54" spans="1:5" ht="39" customHeight="1">
      <c r="A54" s="672"/>
      <c r="B54" s="442" t="s">
        <v>248</v>
      </c>
      <c r="D54" s="672"/>
      <c r="E54" s="442" t="s">
        <v>560</v>
      </c>
    </row>
    <row r="55" spans="1:5" ht="39" customHeight="1">
      <c r="A55" s="672" t="s">
        <v>250</v>
      </c>
      <c r="B55" s="442"/>
      <c r="D55" s="672" t="s">
        <v>564</v>
      </c>
      <c r="E55" s="442"/>
    </row>
    <row r="56" spans="1:5" ht="39" customHeight="1">
      <c r="A56" s="672"/>
      <c r="B56" s="442" t="s">
        <v>248</v>
      </c>
      <c r="D56" s="672"/>
      <c r="E56" s="442" t="s">
        <v>560</v>
      </c>
    </row>
    <row r="57" spans="1:5" ht="39" customHeight="1">
      <c r="A57" s="672" t="s">
        <v>251</v>
      </c>
      <c r="B57" s="442"/>
      <c r="D57" s="672" t="s">
        <v>565</v>
      </c>
      <c r="E57" s="442"/>
    </row>
    <row r="58" spans="1:5" ht="39" customHeight="1">
      <c r="A58" s="672"/>
      <c r="B58" s="442" t="s">
        <v>248</v>
      </c>
      <c r="D58" s="672"/>
      <c r="E58" s="442" t="s">
        <v>560</v>
      </c>
    </row>
    <row r="59" spans="1:5" ht="39" customHeight="1">
      <c r="A59" s="672" t="s">
        <v>252</v>
      </c>
      <c r="B59" s="442"/>
      <c r="D59" s="672" t="s">
        <v>566</v>
      </c>
      <c r="E59" s="442"/>
    </row>
    <row r="60" spans="1:5" ht="39" customHeight="1">
      <c r="A60" s="672"/>
      <c r="B60" s="442" t="s">
        <v>248</v>
      </c>
      <c r="D60" s="672"/>
      <c r="E60" s="442" t="s">
        <v>560</v>
      </c>
    </row>
    <row r="61" spans="1:5" ht="39" customHeight="1">
      <c r="A61" s="672" t="s">
        <v>171</v>
      </c>
      <c r="B61" s="442"/>
      <c r="D61" s="672" t="s">
        <v>567</v>
      </c>
      <c r="E61" s="442"/>
    </row>
    <row r="62" spans="1:5" ht="48.95" customHeight="1">
      <c r="A62" s="672"/>
      <c r="B62" s="442" t="s">
        <v>253</v>
      </c>
      <c r="D62" s="672"/>
      <c r="E62" s="442" t="s">
        <v>568</v>
      </c>
    </row>
    <row r="63" spans="1:5" ht="48.95" customHeight="1">
      <c r="A63" s="440" t="s">
        <v>119</v>
      </c>
      <c r="B63" s="441" t="s">
        <v>221</v>
      </c>
      <c r="D63" s="440" t="s">
        <v>525</v>
      </c>
      <c r="E63" s="441" t="s">
        <v>526</v>
      </c>
    </row>
    <row r="64" spans="1:5" ht="48.95" customHeight="1">
      <c r="A64" s="672" t="s">
        <v>179</v>
      </c>
      <c r="B64" s="442"/>
      <c r="D64" s="672" t="s">
        <v>569</v>
      </c>
      <c r="E64" s="442"/>
    </row>
    <row r="65" spans="1:5" ht="48.95" customHeight="1">
      <c r="A65" s="672"/>
      <c r="B65" s="442" t="s">
        <v>254</v>
      </c>
      <c r="D65" s="672"/>
      <c r="E65" s="442" t="s">
        <v>570</v>
      </c>
    </row>
    <row r="66" spans="1:5" ht="48.95" customHeight="1">
      <c r="A66" s="672" t="s">
        <v>186</v>
      </c>
      <c r="B66" s="442"/>
      <c r="D66" s="672" t="s">
        <v>571</v>
      </c>
      <c r="E66" s="442"/>
    </row>
    <row r="67" spans="1:5" ht="48.95" customHeight="1">
      <c r="A67" s="672"/>
      <c r="B67" s="442" t="s">
        <v>255</v>
      </c>
      <c r="D67" s="672"/>
      <c r="E67" s="442" t="s">
        <v>572</v>
      </c>
    </row>
    <row r="68" spans="1:5" ht="39" customHeight="1">
      <c r="A68" s="672" t="s">
        <v>256</v>
      </c>
      <c r="B68" s="442"/>
      <c r="D68" s="672" t="s">
        <v>573</v>
      </c>
      <c r="E68" s="442"/>
    </row>
    <row r="69" spans="1:5" ht="39" customHeight="1">
      <c r="A69" s="672"/>
      <c r="B69" s="442" t="s">
        <v>257</v>
      </c>
      <c r="D69" s="672"/>
      <c r="E69" s="442" t="s">
        <v>574</v>
      </c>
    </row>
    <row r="70" spans="1:5" ht="39" customHeight="1">
      <c r="A70" s="672" t="s">
        <v>258</v>
      </c>
      <c r="B70" s="442"/>
      <c r="D70" s="672" t="s">
        <v>575</v>
      </c>
      <c r="E70" s="442"/>
    </row>
    <row r="71" spans="1:5" ht="39" customHeight="1">
      <c r="A71" s="672"/>
      <c r="B71" s="442" t="s">
        <v>259</v>
      </c>
      <c r="D71" s="672"/>
      <c r="E71" s="442" t="s">
        <v>576</v>
      </c>
    </row>
    <row r="72" spans="1:5" ht="39" customHeight="1">
      <c r="A72" s="672" t="s">
        <v>260</v>
      </c>
      <c r="B72" s="442"/>
      <c r="D72" s="672" t="s">
        <v>577</v>
      </c>
      <c r="E72" s="442"/>
    </row>
    <row r="73" spans="1:5" ht="39" customHeight="1">
      <c r="A73" s="672"/>
      <c r="B73" s="442" t="s">
        <v>261</v>
      </c>
      <c r="D73" s="672"/>
      <c r="E73" s="442" t="s">
        <v>578</v>
      </c>
    </row>
    <row r="74" spans="1:5" ht="39" customHeight="1">
      <c r="A74" s="672" t="s">
        <v>262</v>
      </c>
      <c r="B74" s="442"/>
      <c r="D74" s="672" t="s">
        <v>262</v>
      </c>
      <c r="E74" s="442"/>
    </row>
    <row r="75" spans="1:5" ht="39" customHeight="1">
      <c r="A75" s="672"/>
      <c r="B75" s="442" t="s">
        <v>263</v>
      </c>
      <c r="D75" s="672"/>
      <c r="E75" s="442" t="s">
        <v>579</v>
      </c>
    </row>
    <row r="76" spans="1:5" ht="39" customHeight="1">
      <c r="A76" s="672" t="s">
        <v>264</v>
      </c>
      <c r="B76" s="442"/>
      <c r="D76" s="672" t="s">
        <v>580</v>
      </c>
      <c r="E76" s="442"/>
    </row>
    <row r="77" spans="1:5" ht="39" customHeight="1">
      <c r="A77" s="672"/>
      <c r="B77" s="442" t="s">
        <v>265</v>
      </c>
      <c r="D77" s="672"/>
      <c r="E77" s="442" t="s">
        <v>581</v>
      </c>
    </row>
    <row r="78" spans="1:5" ht="39" customHeight="1">
      <c r="A78" s="675" t="s">
        <v>347</v>
      </c>
      <c r="B78" s="441"/>
      <c r="D78" s="673" t="s">
        <v>582</v>
      </c>
      <c r="E78" s="441"/>
    </row>
    <row r="79" spans="1:5" ht="39" customHeight="1">
      <c r="A79" s="676"/>
      <c r="B79" s="442" t="s">
        <v>348</v>
      </c>
      <c r="D79" s="674"/>
      <c r="E79" s="442" t="s">
        <v>583</v>
      </c>
    </row>
    <row r="80" spans="1:5" s="292" customFormat="1" ht="42.75" customHeight="1">
      <c r="A80" s="675" t="s">
        <v>349</v>
      </c>
      <c r="B80" s="441"/>
      <c r="D80" s="673" t="s">
        <v>584</v>
      </c>
      <c r="E80" s="441"/>
    </row>
    <row r="81" spans="1:5" s="292" customFormat="1" ht="31.5">
      <c r="A81" s="676"/>
      <c r="B81" s="442" t="s">
        <v>350</v>
      </c>
      <c r="D81" s="674"/>
      <c r="E81" s="442" t="s">
        <v>585</v>
      </c>
    </row>
    <row r="82" spans="1:5" s="292" customFormat="1" ht="33.75" customHeight="1">
      <c r="A82" s="672" t="s">
        <v>589</v>
      </c>
      <c r="B82" s="442"/>
      <c r="D82" s="672" t="s">
        <v>586</v>
      </c>
      <c r="E82" s="442"/>
    </row>
    <row r="83" spans="1:5" s="292" customFormat="1" ht="60.75" customHeight="1">
      <c r="A83" s="672"/>
      <c r="B83" s="442" t="s">
        <v>590</v>
      </c>
      <c r="D83" s="672"/>
      <c r="E83" s="442" t="s">
        <v>587</v>
      </c>
    </row>
    <row r="84" spans="1:5" s="292" customFormat="1">
      <c r="A84" s="446"/>
      <c r="B84" s="446"/>
      <c r="D84" s="439"/>
      <c r="E84" s="439"/>
    </row>
    <row r="85" spans="1:5" s="292" customFormat="1">
      <c r="A85" s="446"/>
      <c r="B85" s="446"/>
      <c r="D85" s="439"/>
      <c r="E85" s="439"/>
    </row>
    <row r="86" spans="1:5" s="292" customFormat="1">
      <c r="A86" s="446"/>
      <c r="B86" s="446"/>
      <c r="D86" s="439"/>
      <c r="E86" s="439"/>
    </row>
    <row r="87" spans="1:5" s="292" customFormat="1">
      <c r="A87" s="446"/>
      <c r="B87" s="446"/>
      <c r="D87" s="439"/>
      <c r="E87" s="439"/>
    </row>
    <row r="88" spans="1:5" s="292" customFormat="1">
      <c r="A88" s="446"/>
      <c r="B88" s="446"/>
      <c r="D88" s="439"/>
      <c r="E88" s="439"/>
    </row>
    <row r="89" spans="1:5" s="292" customFormat="1">
      <c r="A89" s="446"/>
      <c r="B89" s="446"/>
      <c r="D89" s="439"/>
      <c r="E89" s="439"/>
    </row>
    <row r="90" spans="1:5" s="292" customFormat="1">
      <c r="A90" s="446"/>
      <c r="B90" s="446"/>
      <c r="D90" s="439"/>
      <c r="E90" s="439"/>
    </row>
    <row r="91" spans="1:5" s="292" customFormat="1">
      <c r="A91" s="446"/>
      <c r="B91" s="446"/>
      <c r="D91" s="439"/>
      <c r="E91" s="439"/>
    </row>
    <row r="92" spans="1:5" s="292" customFormat="1">
      <c r="A92" s="446"/>
      <c r="B92" s="446"/>
      <c r="D92" s="439"/>
      <c r="E92" s="439"/>
    </row>
    <row r="93" spans="1:5" s="292" customFormat="1">
      <c r="A93" s="446"/>
      <c r="B93" s="446"/>
      <c r="D93" s="439"/>
      <c r="E93" s="439"/>
    </row>
    <row r="94" spans="1:5" s="292" customFormat="1">
      <c r="A94" s="446"/>
      <c r="B94" s="446"/>
      <c r="D94" s="439"/>
      <c r="E94" s="439"/>
    </row>
    <row r="95" spans="1:5" s="292" customFormat="1">
      <c r="A95" s="446"/>
      <c r="B95" s="446"/>
      <c r="D95" s="439"/>
      <c r="E95" s="439"/>
    </row>
    <row r="96" spans="1:5" s="292" customFormat="1">
      <c r="A96" s="446"/>
      <c r="B96" s="446"/>
      <c r="D96" s="439"/>
      <c r="E96" s="439"/>
    </row>
    <row r="97" spans="1:5" s="292" customFormat="1">
      <c r="A97" s="446"/>
      <c r="B97" s="446"/>
      <c r="D97" s="439"/>
      <c r="E97" s="439"/>
    </row>
    <row r="98" spans="1:5" s="292" customFormat="1">
      <c r="A98" s="446"/>
      <c r="B98" s="446"/>
      <c r="D98" s="439"/>
      <c r="E98" s="439"/>
    </row>
    <row r="99" spans="1:5" s="292" customFormat="1">
      <c r="A99" s="446"/>
      <c r="B99" s="446"/>
      <c r="D99" s="439"/>
      <c r="E99" s="439"/>
    </row>
    <row r="100" spans="1:5" s="292" customFormat="1">
      <c r="A100" s="446"/>
      <c r="B100" s="446"/>
      <c r="D100" s="439"/>
      <c r="E100" s="439"/>
    </row>
    <row r="101" spans="1:5" s="292" customFormat="1">
      <c r="A101" s="446"/>
      <c r="B101" s="446"/>
      <c r="D101" s="439"/>
      <c r="E101" s="439"/>
    </row>
    <row r="102" spans="1:5" s="292" customFormat="1">
      <c r="A102" s="446"/>
      <c r="B102" s="446"/>
      <c r="D102" s="439"/>
      <c r="E102" s="439"/>
    </row>
    <row r="103" spans="1:5" s="292" customFormat="1">
      <c r="A103" s="446"/>
      <c r="B103" s="446"/>
      <c r="D103" s="439"/>
      <c r="E103" s="439"/>
    </row>
    <row r="104" spans="1:5" s="292" customFormat="1">
      <c r="A104" s="446"/>
      <c r="B104" s="446"/>
      <c r="D104" s="439"/>
      <c r="E104" s="439"/>
    </row>
    <row r="105" spans="1:5" s="292" customFormat="1">
      <c r="A105" s="446"/>
      <c r="B105" s="446"/>
      <c r="D105" s="439"/>
      <c r="E105" s="439"/>
    </row>
    <row r="106" spans="1:5" s="292" customFormat="1">
      <c r="A106" s="446"/>
      <c r="B106" s="446"/>
      <c r="D106" s="439"/>
      <c r="E106" s="439"/>
    </row>
    <row r="107" spans="1:5" s="292" customFormat="1">
      <c r="A107" s="446"/>
      <c r="B107" s="446"/>
      <c r="D107" s="439"/>
      <c r="E107" s="439"/>
    </row>
    <row r="108" spans="1:5" s="292" customFormat="1">
      <c r="A108" s="446"/>
      <c r="B108" s="446"/>
      <c r="D108" s="439"/>
      <c r="E108" s="439"/>
    </row>
    <row r="109" spans="1:5" s="292" customFormat="1">
      <c r="A109" s="446"/>
      <c r="B109" s="446"/>
      <c r="D109" s="439"/>
      <c r="E109" s="439"/>
    </row>
    <row r="110" spans="1:5" s="292" customFormat="1">
      <c r="A110" s="446"/>
      <c r="B110" s="446"/>
      <c r="D110" s="439"/>
      <c r="E110" s="439"/>
    </row>
    <row r="111" spans="1:5" s="292" customFormat="1">
      <c r="A111" s="446"/>
      <c r="B111" s="446"/>
      <c r="D111" s="439"/>
      <c r="E111" s="439"/>
    </row>
    <row r="112" spans="1:5" s="292" customFormat="1">
      <c r="A112" s="446"/>
      <c r="B112" s="446"/>
      <c r="D112" s="439"/>
      <c r="E112" s="439"/>
    </row>
    <row r="113" spans="1:5" s="292" customFormat="1">
      <c r="A113" s="446"/>
      <c r="B113" s="446"/>
      <c r="D113" s="439"/>
      <c r="E113" s="439"/>
    </row>
    <row r="114" spans="1:5" s="292" customFormat="1">
      <c r="A114" s="446"/>
      <c r="B114" s="446"/>
      <c r="D114" s="439"/>
      <c r="E114" s="439"/>
    </row>
    <row r="115" spans="1:5" s="292" customFormat="1">
      <c r="A115" s="446"/>
      <c r="B115" s="446"/>
      <c r="D115" s="439"/>
      <c r="E115" s="439"/>
    </row>
    <row r="116" spans="1:5" s="292" customFormat="1">
      <c r="A116" s="446"/>
      <c r="B116" s="446"/>
      <c r="D116" s="439"/>
      <c r="E116" s="439"/>
    </row>
    <row r="117" spans="1:5" s="292" customFormat="1">
      <c r="A117" s="446"/>
      <c r="B117" s="446"/>
      <c r="D117" s="439"/>
      <c r="E117" s="439"/>
    </row>
    <row r="118" spans="1:5" s="292" customFormat="1">
      <c r="A118" s="446"/>
      <c r="B118" s="446"/>
      <c r="D118" s="439"/>
      <c r="E118" s="439"/>
    </row>
    <row r="119" spans="1:5" s="292" customFormat="1">
      <c r="A119" s="446"/>
      <c r="B119" s="446"/>
      <c r="D119" s="439"/>
      <c r="E119" s="439"/>
    </row>
    <row r="120" spans="1:5" s="292" customFormat="1">
      <c r="A120" s="446"/>
      <c r="B120" s="446"/>
      <c r="D120" s="439"/>
      <c r="E120" s="439"/>
    </row>
    <row r="121" spans="1:5" s="292" customFormat="1">
      <c r="A121" s="446"/>
      <c r="B121" s="446"/>
      <c r="D121" s="439"/>
      <c r="E121" s="439"/>
    </row>
    <row r="122" spans="1:5" s="292" customFormat="1">
      <c r="A122" s="446"/>
      <c r="B122" s="446"/>
      <c r="D122" s="439"/>
      <c r="E122" s="439"/>
    </row>
    <row r="123" spans="1:5" s="292" customFormat="1">
      <c r="A123" s="446"/>
      <c r="B123" s="446"/>
      <c r="D123" s="439"/>
      <c r="E123" s="439"/>
    </row>
    <row r="124" spans="1:5" s="292" customFormat="1">
      <c r="A124" s="446"/>
      <c r="B124" s="446"/>
      <c r="D124" s="439"/>
      <c r="E124" s="439"/>
    </row>
    <row r="125" spans="1:5" s="292" customFormat="1">
      <c r="A125" s="446"/>
      <c r="B125" s="446"/>
      <c r="D125" s="439"/>
      <c r="E125" s="439"/>
    </row>
    <row r="126" spans="1:5" s="292" customFormat="1">
      <c r="A126" s="446"/>
      <c r="B126" s="446"/>
      <c r="D126" s="439"/>
      <c r="E126" s="439"/>
    </row>
    <row r="127" spans="1:5" s="292" customFormat="1">
      <c r="A127" s="446"/>
      <c r="B127" s="446"/>
      <c r="D127" s="439"/>
      <c r="E127" s="439"/>
    </row>
    <row r="128" spans="1:5" s="292" customFormat="1">
      <c r="A128" s="446"/>
      <c r="B128" s="446"/>
      <c r="D128" s="439"/>
      <c r="E128" s="439"/>
    </row>
    <row r="129" spans="1:5" s="292" customFormat="1">
      <c r="A129" s="446"/>
      <c r="B129" s="446"/>
      <c r="D129" s="439"/>
      <c r="E129" s="439"/>
    </row>
    <row r="130" spans="1:5" s="292" customFormat="1">
      <c r="A130" s="446"/>
      <c r="B130" s="446"/>
      <c r="D130" s="439"/>
      <c r="E130" s="439"/>
    </row>
    <row r="131" spans="1:5" s="292" customFormat="1">
      <c r="A131" s="446"/>
      <c r="B131" s="446"/>
      <c r="D131" s="439"/>
      <c r="E131" s="439"/>
    </row>
    <row r="132" spans="1:5" s="292" customFormat="1">
      <c r="A132" s="446"/>
      <c r="B132" s="446"/>
      <c r="D132" s="439"/>
      <c r="E132" s="439"/>
    </row>
    <row r="133" spans="1:5" s="292" customFormat="1">
      <c r="A133" s="446"/>
      <c r="B133" s="446"/>
      <c r="D133" s="439"/>
      <c r="E133" s="439"/>
    </row>
    <row r="134" spans="1:5" s="292" customFormat="1">
      <c r="A134" s="446"/>
      <c r="B134" s="446"/>
      <c r="D134" s="439"/>
      <c r="E134" s="439"/>
    </row>
    <row r="135" spans="1:5" s="292" customFormat="1">
      <c r="A135" s="446"/>
      <c r="B135" s="446"/>
      <c r="D135" s="439"/>
      <c r="E135" s="439"/>
    </row>
    <row r="136" spans="1:5" s="292" customFormat="1">
      <c r="A136" s="446"/>
      <c r="B136" s="446"/>
      <c r="D136" s="439"/>
      <c r="E136" s="439"/>
    </row>
    <row r="137" spans="1:5" s="292" customFormat="1">
      <c r="A137" s="446"/>
      <c r="B137" s="446"/>
      <c r="D137" s="439"/>
      <c r="E137" s="439"/>
    </row>
    <row r="138" spans="1:5" s="292" customFormat="1">
      <c r="A138" s="446"/>
      <c r="B138" s="446"/>
      <c r="D138" s="439"/>
      <c r="E138" s="439"/>
    </row>
    <row r="139" spans="1:5" s="292" customFormat="1">
      <c r="A139" s="446"/>
      <c r="B139" s="446"/>
      <c r="D139" s="439"/>
      <c r="E139" s="439"/>
    </row>
    <row r="140" spans="1:5" s="292" customFormat="1">
      <c r="A140" s="446"/>
      <c r="B140" s="446"/>
      <c r="D140" s="439"/>
      <c r="E140" s="439"/>
    </row>
    <row r="141" spans="1:5" s="292" customFormat="1">
      <c r="A141" s="446"/>
      <c r="B141" s="446"/>
      <c r="D141" s="439"/>
      <c r="E141" s="439"/>
    </row>
    <row r="142" spans="1:5" s="292" customFormat="1">
      <c r="A142" s="446"/>
      <c r="B142" s="446"/>
      <c r="D142" s="439"/>
      <c r="E142" s="439"/>
    </row>
    <row r="143" spans="1:5" s="292" customFormat="1">
      <c r="A143" s="446"/>
      <c r="B143" s="446"/>
      <c r="D143" s="439"/>
      <c r="E143" s="439"/>
    </row>
    <row r="144" spans="1:5" s="292" customFormat="1">
      <c r="A144" s="446"/>
      <c r="B144" s="446"/>
      <c r="D144" s="439"/>
      <c r="E144" s="439"/>
    </row>
    <row r="145" spans="1:5" s="292" customFormat="1">
      <c r="A145" s="446"/>
      <c r="B145" s="446"/>
      <c r="D145" s="439"/>
      <c r="E145" s="439"/>
    </row>
    <row r="146" spans="1:5" s="292" customFormat="1">
      <c r="A146" s="446"/>
      <c r="B146" s="446"/>
      <c r="D146" s="439"/>
      <c r="E146" s="439"/>
    </row>
    <row r="147" spans="1:5" s="292" customFormat="1">
      <c r="A147" s="446"/>
      <c r="B147" s="446"/>
      <c r="D147" s="439"/>
      <c r="E147" s="439"/>
    </row>
    <row r="148" spans="1:5" s="292" customFormat="1">
      <c r="A148" s="446"/>
      <c r="B148" s="446"/>
      <c r="D148" s="439"/>
      <c r="E148" s="439"/>
    </row>
    <row r="149" spans="1:5" s="292" customFormat="1">
      <c r="A149" s="446"/>
      <c r="B149" s="446"/>
      <c r="D149" s="439"/>
      <c r="E149" s="439"/>
    </row>
    <row r="150" spans="1:5" s="292" customFormat="1">
      <c r="A150" s="446"/>
      <c r="B150" s="446"/>
      <c r="D150" s="439"/>
      <c r="E150" s="439"/>
    </row>
    <row r="151" spans="1:5" s="292" customFormat="1">
      <c r="A151" s="446"/>
      <c r="B151" s="446"/>
      <c r="D151" s="439"/>
      <c r="E151" s="439"/>
    </row>
    <row r="152" spans="1:5" s="292" customFormat="1">
      <c r="A152" s="446"/>
      <c r="B152" s="446"/>
      <c r="D152" s="439"/>
      <c r="E152" s="439"/>
    </row>
    <row r="153" spans="1:5" s="292" customFormat="1">
      <c r="A153" s="446"/>
      <c r="B153" s="446"/>
      <c r="D153" s="439"/>
      <c r="E153" s="439"/>
    </row>
    <row r="154" spans="1:5" s="292" customFormat="1">
      <c r="A154" s="446"/>
      <c r="B154" s="446"/>
      <c r="D154" s="439"/>
      <c r="E154" s="439"/>
    </row>
    <row r="155" spans="1:5" s="292" customFormat="1">
      <c r="A155" s="446"/>
      <c r="B155" s="446"/>
      <c r="D155" s="439"/>
      <c r="E155" s="439"/>
    </row>
    <row r="156" spans="1:5" s="292" customFormat="1">
      <c r="A156" s="446"/>
      <c r="B156" s="446"/>
      <c r="D156" s="439"/>
      <c r="E156" s="439"/>
    </row>
    <row r="157" spans="1:5" s="292" customFormat="1">
      <c r="A157" s="446"/>
      <c r="B157" s="446"/>
      <c r="D157" s="439"/>
      <c r="E157" s="439"/>
    </row>
    <row r="158" spans="1:5" s="292" customFormat="1">
      <c r="A158" s="446"/>
      <c r="B158" s="446"/>
      <c r="D158" s="439"/>
      <c r="E158" s="439"/>
    </row>
    <row r="159" spans="1:5" s="292" customFormat="1">
      <c r="A159" s="446"/>
      <c r="B159" s="446"/>
      <c r="D159" s="439"/>
      <c r="E159" s="439"/>
    </row>
    <row r="160" spans="1:5" s="292" customFormat="1">
      <c r="A160" s="446"/>
      <c r="B160" s="446"/>
      <c r="D160" s="439"/>
      <c r="E160" s="439"/>
    </row>
    <row r="161" spans="1:5" s="292" customFormat="1">
      <c r="A161" s="446"/>
      <c r="B161" s="446"/>
      <c r="D161" s="439"/>
      <c r="E161" s="439"/>
    </row>
    <row r="162" spans="1:5" s="292" customFormat="1">
      <c r="A162" s="446"/>
      <c r="B162" s="446"/>
      <c r="D162" s="439"/>
      <c r="E162" s="439"/>
    </row>
    <row r="163" spans="1:5" s="292" customFormat="1">
      <c r="A163" s="446"/>
      <c r="B163" s="446"/>
      <c r="D163" s="439"/>
      <c r="E163" s="439"/>
    </row>
    <row r="164" spans="1:5" s="292" customFormat="1">
      <c r="A164" s="446"/>
      <c r="B164" s="446"/>
      <c r="D164" s="439"/>
      <c r="E164" s="439"/>
    </row>
    <row r="165" spans="1:5" s="292" customFormat="1">
      <c r="A165" s="446"/>
      <c r="B165" s="446"/>
      <c r="D165" s="439"/>
      <c r="E165" s="439"/>
    </row>
    <row r="166" spans="1:5" s="292" customFormat="1">
      <c r="A166" s="446"/>
      <c r="B166" s="446"/>
      <c r="D166" s="439"/>
      <c r="E166" s="439"/>
    </row>
    <row r="167" spans="1:5" s="292" customFormat="1">
      <c r="A167" s="446"/>
      <c r="B167" s="446"/>
      <c r="D167" s="439"/>
      <c r="E167" s="439"/>
    </row>
    <row r="168" spans="1:5" s="292" customFormat="1">
      <c r="A168" s="446"/>
      <c r="B168" s="446"/>
      <c r="D168" s="439"/>
      <c r="E168" s="439"/>
    </row>
    <row r="169" spans="1:5" s="292" customFormat="1">
      <c r="A169" s="446"/>
      <c r="B169" s="446"/>
      <c r="D169" s="439"/>
      <c r="E169" s="439"/>
    </row>
    <row r="170" spans="1:5" s="292" customFormat="1">
      <c r="A170" s="446"/>
      <c r="B170" s="446"/>
      <c r="D170" s="439"/>
      <c r="E170" s="439"/>
    </row>
    <row r="171" spans="1:5" s="292" customFormat="1">
      <c r="A171" s="446"/>
      <c r="B171" s="446"/>
      <c r="D171" s="439"/>
      <c r="E171" s="439"/>
    </row>
    <row r="172" spans="1:5" s="292" customFormat="1">
      <c r="A172" s="446"/>
      <c r="B172" s="446"/>
      <c r="D172" s="439"/>
      <c r="E172" s="439"/>
    </row>
    <row r="173" spans="1:5" s="292" customFormat="1">
      <c r="A173" s="446"/>
      <c r="B173" s="446"/>
      <c r="D173" s="439"/>
      <c r="E173" s="439"/>
    </row>
    <row r="174" spans="1:5" s="292" customFormat="1">
      <c r="A174" s="446"/>
      <c r="B174" s="446"/>
      <c r="D174" s="439"/>
      <c r="E174" s="439"/>
    </row>
    <row r="175" spans="1:5" s="292" customFormat="1">
      <c r="A175" s="446"/>
      <c r="B175" s="446"/>
      <c r="D175" s="439"/>
      <c r="E175" s="439"/>
    </row>
    <row r="176" spans="1:5" s="292" customFormat="1">
      <c r="A176" s="446"/>
      <c r="B176" s="446"/>
      <c r="D176" s="439"/>
      <c r="E176" s="439"/>
    </row>
    <row r="177" spans="1:5" s="292" customFormat="1">
      <c r="A177" s="446"/>
      <c r="B177" s="446"/>
      <c r="D177" s="439"/>
      <c r="E177" s="439"/>
    </row>
    <row r="178" spans="1:5" s="292" customFormat="1">
      <c r="A178" s="446"/>
      <c r="B178" s="446"/>
      <c r="D178" s="439"/>
      <c r="E178" s="439"/>
    </row>
    <row r="179" spans="1:5" s="292" customFormat="1">
      <c r="A179" s="446"/>
      <c r="B179" s="446"/>
      <c r="D179" s="439"/>
      <c r="E179" s="439"/>
    </row>
    <row r="180" spans="1:5" s="292" customFormat="1">
      <c r="A180" s="446"/>
      <c r="B180" s="446"/>
      <c r="D180" s="439"/>
      <c r="E180" s="439"/>
    </row>
    <row r="181" spans="1:5" s="292" customFormat="1">
      <c r="A181" s="446"/>
      <c r="B181" s="446"/>
      <c r="D181" s="439"/>
      <c r="E181" s="439"/>
    </row>
    <row r="182" spans="1:5" s="292" customFormat="1">
      <c r="A182" s="446"/>
      <c r="B182" s="446"/>
      <c r="D182" s="439"/>
      <c r="E182" s="439"/>
    </row>
    <row r="183" spans="1:5" s="292" customFormat="1">
      <c r="A183" s="446"/>
      <c r="B183" s="446"/>
      <c r="D183" s="439"/>
      <c r="E183" s="439"/>
    </row>
    <row r="184" spans="1:5" s="292" customFormat="1">
      <c r="A184" s="446"/>
      <c r="B184" s="446"/>
      <c r="D184" s="439"/>
      <c r="E184" s="439"/>
    </row>
    <row r="185" spans="1:5" s="292" customFormat="1">
      <c r="A185" s="446"/>
      <c r="B185" s="446"/>
      <c r="D185" s="439"/>
      <c r="E185" s="439"/>
    </row>
    <row r="186" spans="1:5" s="292" customFormat="1">
      <c r="A186" s="446"/>
      <c r="B186" s="446"/>
      <c r="D186" s="439"/>
      <c r="E186" s="439"/>
    </row>
    <row r="187" spans="1:5" s="292" customFormat="1">
      <c r="A187" s="446"/>
      <c r="B187" s="446"/>
      <c r="D187" s="439"/>
      <c r="E187" s="439"/>
    </row>
    <row r="188" spans="1:5" s="292" customFormat="1">
      <c r="A188" s="446"/>
      <c r="B188" s="446"/>
      <c r="D188" s="439"/>
      <c r="E188" s="439"/>
    </row>
    <row r="189" spans="1:5" s="292" customFormat="1">
      <c r="A189" s="446"/>
      <c r="B189" s="446"/>
      <c r="D189" s="439"/>
      <c r="E189" s="439"/>
    </row>
    <row r="190" spans="1:5" s="292" customFormat="1">
      <c r="A190" s="446"/>
      <c r="B190" s="446"/>
      <c r="D190" s="439"/>
      <c r="E190" s="439"/>
    </row>
    <row r="191" spans="1:5" s="292" customFormat="1">
      <c r="A191" s="446"/>
      <c r="B191" s="446"/>
      <c r="D191" s="439"/>
      <c r="E191" s="439"/>
    </row>
    <row r="192" spans="1:5" s="292" customFormat="1">
      <c r="A192" s="446"/>
      <c r="B192" s="446"/>
      <c r="D192" s="439"/>
      <c r="E192" s="439"/>
    </row>
    <row r="193" spans="1:5" s="292" customFormat="1">
      <c r="A193" s="446"/>
      <c r="B193" s="446"/>
      <c r="D193" s="439"/>
      <c r="E193" s="439"/>
    </row>
    <row r="194" spans="1:5" s="292" customFormat="1">
      <c r="A194" s="446"/>
      <c r="B194" s="446"/>
      <c r="D194" s="439"/>
      <c r="E194" s="439"/>
    </row>
    <row r="195" spans="1:5" s="292" customFormat="1">
      <c r="A195" s="446"/>
      <c r="B195" s="446"/>
      <c r="D195" s="439"/>
      <c r="E195" s="439"/>
    </row>
    <row r="196" spans="1:5" s="292" customFormat="1">
      <c r="A196" s="446"/>
      <c r="B196" s="446"/>
      <c r="D196" s="439"/>
      <c r="E196" s="439"/>
    </row>
    <row r="197" spans="1:5" s="292" customFormat="1">
      <c r="A197" s="446"/>
      <c r="B197" s="446"/>
      <c r="D197" s="439"/>
      <c r="E197" s="439"/>
    </row>
    <row r="198" spans="1:5" s="292" customFormat="1">
      <c r="A198" s="446"/>
      <c r="B198" s="446"/>
      <c r="D198" s="439"/>
      <c r="E198" s="439"/>
    </row>
    <row r="199" spans="1:5">
      <c r="A199" s="446"/>
      <c r="B199" s="446"/>
    </row>
  </sheetData>
  <mergeCells count="70">
    <mergeCell ref="A64:A65"/>
    <mergeCell ref="A66:A67"/>
    <mergeCell ref="A68:A69"/>
    <mergeCell ref="A36:A37"/>
    <mergeCell ref="A11:A12"/>
    <mergeCell ref="A13:A14"/>
    <mergeCell ref="A15:A16"/>
    <mergeCell ref="A17:A18"/>
    <mergeCell ref="A19:A20"/>
    <mergeCell ref="A22:A23"/>
    <mergeCell ref="A24:A25"/>
    <mergeCell ref="A26:A27"/>
    <mergeCell ref="A30:A31"/>
    <mergeCell ref="A32:A33"/>
    <mergeCell ref="A34:A35"/>
    <mergeCell ref="A28:A29"/>
    <mergeCell ref="A61:A62"/>
    <mergeCell ref="A38:A39"/>
    <mergeCell ref="A40:A41"/>
    <mergeCell ref="A43:A44"/>
    <mergeCell ref="A45:A46"/>
    <mergeCell ref="A47:A48"/>
    <mergeCell ref="A49:A50"/>
    <mergeCell ref="A51:A52"/>
    <mergeCell ref="A53:A54"/>
    <mergeCell ref="A55:A56"/>
    <mergeCell ref="A57:A58"/>
    <mergeCell ref="A59:A60"/>
    <mergeCell ref="A70:A71"/>
    <mergeCell ref="A72:A73"/>
    <mergeCell ref="D11:D12"/>
    <mergeCell ref="D13:D14"/>
    <mergeCell ref="D15:D16"/>
    <mergeCell ref="D17:D18"/>
    <mergeCell ref="D19:D20"/>
    <mergeCell ref="D22:D23"/>
    <mergeCell ref="D24:D25"/>
    <mergeCell ref="D26:D27"/>
    <mergeCell ref="D28:D29"/>
    <mergeCell ref="D30:D31"/>
    <mergeCell ref="D32:D33"/>
    <mergeCell ref="D34:D35"/>
    <mergeCell ref="D36:D37"/>
    <mergeCell ref="D38:D39"/>
    <mergeCell ref="D40:D41"/>
    <mergeCell ref="D43:D44"/>
    <mergeCell ref="D45:D46"/>
    <mergeCell ref="D47:D48"/>
    <mergeCell ref="D49:D50"/>
    <mergeCell ref="D51:D52"/>
    <mergeCell ref="D53:D54"/>
    <mergeCell ref="D55:D56"/>
    <mergeCell ref="D57:D58"/>
    <mergeCell ref="D59:D60"/>
    <mergeCell ref="D61:D62"/>
    <mergeCell ref="D82:D83"/>
    <mergeCell ref="D64:D65"/>
    <mergeCell ref="D66:D67"/>
    <mergeCell ref="D68:D69"/>
    <mergeCell ref="D70:D71"/>
    <mergeCell ref="D72:D73"/>
    <mergeCell ref="A82:A83"/>
    <mergeCell ref="D74:D75"/>
    <mergeCell ref="D76:D77"/>
    <mergeCell ref="D78:D79"/>
    <mergeCell ref="D80:D81"/>
    <mergeCell ref="A76:A77"/>
    <mergeCell ref="A78:A79"/>
    <mergeCell ref="A80:A81"/>
    <mergeCell ref="A74:A75"/>
  </mergeCells>
  <pageMargins left="0.70866141732283472" right="0.70866141732283472" top="0.74803149606299213" bottom="0.74803149606299213" header="0.31496062992125984" footer="0.31496062992125984"/>
  <pageSetup paperSize="9" scale="78" fitToHeight="4" orientation="portrait" verticalDpi="14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088B-7DA8-4DB2-B152-274D8BF58E20}">
  <sheetPr>
    <tabColor theme="0" tint="-4.9989318521683403E-2"/>
    <outlinePr summaryRight="0"/>
  </sheetPr>
  <dimension ref="A1:BW220"/>
  <sheetViews>
    <sheetView showGridLines="0" topLeftCell="B1" workbookViewId="0">
      <pane ySplit="7" topLeftCell="A8" activePane="bottomLeft" state="frozen"/>
      <selection activeCell="B62" sqref="B62"/>
      <selection pane="bottomLeft" activeCell="B62" sqref="B62"/>
    </sheetView>
  </sheetViews>
  <sheetFormatPr baseColWidth="10" defaultColWidth="11.42578125" defaultRowHeight="12.75" customHeight="1"/>
  <cols>
    <col min="1" max="1" width="0" hidden="1" customWidth="1"/>
    <col min="2" max="2" width="101" customWidth="1"/>
    <col min="3" max="3" width="106.5703125" customWidth="1"/>
    <col min="4" max="4" width="12.5703125" customWidth="1"/>
    <col min="5" max="6" width="11.42578125" customWidth="1"/>
    <col min="8" max="8" width="11.42578125" customWidth="1"/>
    <col min="58" max="58" width="11.42578125" customWidth="1"/>
  </cols>
  <sheetData>
    <row r="1" spans="2:75" ht="12.75" hidden="1" customHeight="1">
      <c r="C1" s="463"/>
      <c r="D1">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BP1">
        <v>65</v>
      </c>
      <c r="BQ1">
        <v>66</v>
      </c>
      <c r="BR1">
        <v>67</v>
      </c>
      <c r="BS1">
        <v>68</v>
      </c>
      <c r="BT1">
        <v>69</v>
      </c>
      <c r="BU1">
        <v>70</v>
      </c>
    </row>
    <row r="2" spans="2:75" ht="12.75" customHeight="1" thickBot="1">
      <c r="C2" s="464"/>
    </row>
    <row r="3" spans="2:75" ht="16.5" customHeight="1" thickTop="1">
      <c r="B3" s="193">
        <v>365</v>
      </c>
      <c r="C3" s="462" t="s">
        <v>643</v>
      </c>
    </row>
    <row r="4" spans="2:75" ht="15.75" customHeight="1" thickBot="1">
      <c r="B4" s="20" t="s">
        <v>119</v>
      </c>
      <c r="C4" s="461" t="s">
        <v>488</v>
      </c>
    </row>
    <row r="5" spans="2:75" ht="12.75" customHeight="1" thickTop="1"/>
    <row r="7" spans="2:75" ht="12.75" customHeight="1">
      <c r="B7" s="192"/>
      <c r="C7" s="200"/>
      <c r="D7" s="270" t="str">
        <f>IF($A7="Quarter",HLOOKUP("Quarter"&amp;D$1,APMdata,'1 APM'!$BW7,FALSE),IF($A7="Year to date",HLOOKUP("Year to date"&amp;D$1,APMdata,'1 APM'!$BW7,FALSE),HLOOKUP($C$4&amp;D$1,APMdata,'1 APM'!$BW7,FALSE)))</f>
        <v>2. kv 2024</v>
      </c>
      <c r="E7" s="270" t="str">
        <f>IF($A7="Quarter",HLOOKUP("Quarter"&amp;E$1,APMdata,'1 APM'!$BW7,FALSE),IF($A7="Year to date",HLOOKUP("Year to date"&amp;E$1,APMdata,'1 APM'!$BW7,FALSE),HLOOKUP($C$4&amp;E$1,APMdata,'1 APM'!$BW7,FALSE)))</f>
        <v>1. kv 2024</v>
      </c>
      <c r="F7" s="270" t="str">
        <f>IF($A7="Quarter",HLOOKUP("Quarter"&amp;F$1,APMdata,'1 APM'!$BW7,FALSE),IF($A7="Year to date",HLOOKUP("Year to date"&amp;F$1,APMdata,'1 APM'!$BW7,FALSE),HLOOKUP($C$4&amp;F$1,APMdata,'1 APM'!$BW7,FALSE)))</f>
        <v>4. kv 2023</v>
      </c>
      <c r="G7" s="270" t="str">
        <f>IF($A7="Quarter",HLOOKUP("Quarter"&amp;G$1,APMdata,'1 APM'!$BW7,FALSE),IF($A7="Year to date",HLOOKUP("Year to date"&amp;G$1,APMdata,'1 APM'!$BW7,FALSE),HLOOKUP($C$4&amp;G$1,APMdata,'1 APM'!$BW7,FALSE)))</f>
        <v>3. kv 2023</v>
      </c>
      <c r="H7" s="270" t="str">
        <f>IF($A7="Quarter",HLOOKUP("Quarter"&amp;H$1,APMdata,'1 APM'!$BW7,FALSE),IF($A7="Year to date",HLOOKUP("Year to date"&amp;H$1,APMdata,'1 APM'!$BW7,FALSE),HLOOKUP($C$4&amp;H$1,APMdata,'1 APM'!$BW7,FALSE)))</f>
        <v>2. kv 2023</v>
      </c>
      <c r="I7" s="270" t="str">
        <f>IF($A7="Quarter",HLOOKUP("Quarter"&amp;I$1,APMdata,'1 APM'!$BW7,FALSE),IF($A7="Year to date",HLOOKUP("Year to date"&amp;I$1,APMdata,'1 APM'!$BW7,FALSE),HLOOKUP($C$4&amp;I$1,APMdata,'1 APM'!$BW7,FALSE)))</f>
        <v>1. kv 2023</v>
      </c>
      <c r="J7" s="270" t="str">
        <f>IF($A7="Quarter",HLOOKUP("Quarter"&amp;J$1,APMdata,'1 APM'!$BW7,FALSE),IF($A7="Year to date",HLOOKUP("Year to date"&amp;J$1,APMdata,'1 APM'!$BW7,FALSE),HLOOKUP($C$4&amp;J$1,APMdata,'1 APM'!$BW7,FALSE)))</f>
        <v>4Q-2022</v>
      </c>
      <c r="K7" s="270" t="str">
        <f>IF($A7="Quarter",HLOOKUP("Quarter"&amp;K$1,APMdata,'1 APM'!$BW7,FALSE),IF($A7="Year to date",HLOOKUP("Year to date"&amp;K$1,APMdata,'1 APM'!$BW7,FALSE),HLOOKUP($C$4&amp;K$1,APMdata,'1 APM'!$BW7,FALSE)))</f>
        <v>3Q-2022</v>
      </c>
      <c r="L7" s="270" t="str">
        <f>IF($A7="Quarter",HLOOKUP("Quarter"&amp;L$1,APMdata,'1 APM'!$BW7,FALSE),IF($A7="Year to date",HLOOKUP("Year to date"&amp;L$1,APMdata,'1 APM'!$BW7,FALSE),HLOOKUP($C$4&amp;L$1,APMdata,'1 APM'!$BW7,FALSE)))</f>
        <v>2Q-2022</v>
      </c>
      <c r="M7" s="270" t="str">
        <f>IF($A7="Quarter",HLOOKUP("Quarter"&amp;M$1,APMdata,'1 APM'!$BW7,FALSE),IF($A7="Year to date",HLOOKUP("Year to date"&amp;M$1,APMdata,'1 APM'!$BW7,FALSE),HLOOKUP($C$4&amp;M$1,APMdata,'1 APM'!$BW7,FALSE)))</f>
        <v>1Q-2022</v>
      </c>
      <c r="N7" s="270" t="str">
        <f>IF($A7="Quarter",HLOOKUP("Quarter"&amp;N$1,APMdata,'1 APM'!$BW7,FALSE),IF($A7="Year to date",HLOOKUP("Year to date"&amp;N$1,APMdata,'1 APM'!$BW7,FALSE),HLOOKUP($C$4&amp;N$1,APMdata,'1 APM'!$BW7,FALSE)))</f>
        <v>4Q-2021</v>
      </c>
      <c r="O7" s="270" t="str">
        <f>IF($A7="Quarter",HLOOKUP("Quarter"&amp;O$1,APMdata,'1 APM'!$BW7,FALSE),IF($A7="Year to date",HLOOKUP("Year to date"&amp;O$1,APMdata,'1 APM'!$BW7,FALSE),HLOOKUP($C$4&amp;O$1,APMdata,'1 APM'!$BW7,FALSE)))</f>
        <v>3Q-2021</v>
      </c>
      <c r="P7" s="270" t="str">
        <f>IF($A7="Quarter",HLOOKUP("Quarter"&amp;P$1,APMdata,'1 APM'!$BW7,FALSE),IF($A7="Year to date",HLOOKUP("Year to date"&amp;P$1,APMdata,'1 APM'!$BW7,FALSE),HLOOKUP($C$4&amp;P$1,APMdata,'1 APM'!$BW7,FALSE)))</f>
        <v>2Q-2021</v>
      </c>
      <c r="Q7" s="270" t="str">
        <f>IF($A7="Quarter",HLOOKUP("Quarter"&amp;Q$1,APMdata,'1 APM'!$BW7,FALSE),IF($A7="Year to date",HLOOKUP("Year to date"&amp;Q$1,APMdata,'1 APM'!$BW7,FALSE),HLOOKUP($C$4&amp;Q$1,APMdata,'1 APM'!$BW7,FALSE)))</f>
        <v>1Q-2021</v>
      </c>
      <c r="R7" s="270" t="str">
        <f>IF($A7="Quarter",HLOOKUP("Quarter"&amp;R$1,APMdata,'1 APM'!$BW7,FALSE),IF($A7="Year to date",HLOOKUP("Year to date"&amp;R$1,APMdata,'1 APM'!$BW7,FALSE),HLOOKUP($C$4&amp;R$1,APMdata,'1 APM'!$BW7,FALSE)))</f>
        <v>4Q-2020</v>
      </c>
      <c r="S7" s="270" t="str">
        <f>IF($A7="Quarter",HLOOKUP("Quarter"&amp;S$1,APMdata,'1 APM'!$BW7,FALSE),IF($A7="Year to date",HLOOKUP("Year to date"&amp;S$1,APMdata,'1 APM'!$BW7,FALSE),HLOOKUP($C$4&amp;S$1,APMdata,'1 APM'!$BW7,FALSE)))</f>
        <v>3Q-2020</v>
      </c>
      <c r="T7" s="270" t="str">
        <f>IF($A7="Quarter",HLOOKUP("Quarter"&amp;T$1,APMdata,'1 APM'!$BW7,FALSE),IF($A7="Year to date",HLOOKUP("Year to date"&amp;T$1,APMdata,'1 APM'!$BW7,FALSE),HLOOKUP($C$4&amp;T$1,APMdata,'1 APM'!$BW7,FALSE)))</f>
        <v>2Q-2020</v>
      </c>
      <c r="U7" s="270" t="str">
        <f>IF($A7="Quarter",HLOOKUP("Quarter"&amp;U$1,APMdata,'1 APM'!$BW7,FALSE),IF($A7="Year to date",HLOOKUP("Year to date"&amp;U$1,APMdata,'1 APM'!$BW7,FALSE),HLOOKUP($C$4&amp;U$1,APMdata,'1 APM'!$BW7,FALSE)))</f>
        <v>1Q-2020</v>
      </c>
      <c r="V7" s="270" t="str">
        <f>IF($A7="Quarter",HLOOKUP("Quarter"&amp;V$1,APMdata,'1 APM'!$BW7,FALSE),IF($A7="Year to date",HLOOKUP("Year to date"&amp;V$1,APMdata,'1 APM'!$BW7,FALSE),HLOOKUP($C$4&amp;V$1,APMdata,'1 APM'!$BW7,FALSE)))</f>
        <v>4Q-2019</v>
      </c>
      <c r="W7" s="270" t="str">
        <f>IF($A7="Quarter",HLOOKUP("Quarter"&amp;W$1,APMdata,'1 APM'!$BW7,FALSE),IF($A7="Year to date",HLOOKUP("Year to date"&amp;W$1,APMdata,'1 APM'!$BW7,FALSE),HLOOKUP($C$4&amp;W$1,APMdata,'1 APM'!$BW7,FALSE)))</f>
        <v>3Q-2019</v>
      </c>
      <c r="X7" s="270" t="str">
        <f>IF($A7="Quarter",HLOOKUP("Quarter"&amp;X$1,APMdata,'1 APM'!$BW7,FALSE),IF($A7="Year to date",HLOOKUP("Year to date"&amp;X$1,APMdata,'1 APM'!$BW7,FALSE),HLOOKUP($C$4&amp;X$1,APMdata,'1 APM'!$BW7,FALSE)))</f>
        <v>2Q-2019</v>
      </c>
      <c r="Y7" s="270" t="str">
        <f>IF($A7="Quarter",HLOOKUP("Quarter"&amp;Y$1,APMdata,'1 APM'!$BW7,FALSE),IF($A7="Year to date",HLOOKUP("Year to date"&amp;Y$1,APMdata,'1 APM'!$BW7,FALSE),HLOOKUP($C$4&amp;Y$1,APMdata,'1 APM'!$BW7,FALSE)))</f>
        <v>1Q-2019</v>
      </c>
      <c r="Z7" s="270" t="str">
        <f>IF($A7="Quarter",HLOOKUP("Quarter"&amp;Z$1,APMdata,'1 APM'!$BW7,FALSE),IF($A7="Year to date",HLOOKUP("Year to date"&amp;Z$1,APMdata,'1 APM'!$BW7,FALSE),HLOOKUP($C$4&amp;Z$1,APMdata,'1 APM'!$BW7,FALSE)))</f>
        <v>4Q 2018</v>
      </c>
      <c r="AA7" s="270" t="str">
        <f>IF($A7="Quarter",HLOOKUP("Quarter"&amp;AA$1,APMdata,'1 APM'!$BW7,FALSE),IF($A7="Year to date",HLOOKUP("Year to date"&amp;AA$1,APMdata,'1 APM'!$BW7,FALSE),HLOOKUP($C$4&amp;AA$1,APMdata,'1 APM'!$BW7,FALSE)))</f>
        <v>2Q 2018</v>
      </c>
      <c r="AB7" s="270" t="str">
        <f>IF($A7="Quarter",HLOOKUP("Quarter"&amp;AB$1,APMdata,'1 APM'!$BW7,FALSE),IF($A7="Year to date",HLOOKUP("Year to date"&amp;AB$1,APMdata,'1 APM'!$BW7,FALSE),HLOOKUP($C$4&amp;AB$1,APMdata,'1 APM'!$BW7,FALSE)))</f>
        <v>1Q 2018</v>
      </c>
      <c r="AC7" s="270" t="str">
        <f>IF($A7="Quarter",HLOOKUP("Quarter"&amp;AC$1,APMdata,'1 APM'!$BW7,FALSE),IF($A7="Year to date",HLOOKUP("Year to date"&amp;AC$1,APMdata,'1 APM'!$BW7,FALSE),HLOOKUP($C$4&amp;AC$1,APMdata,'1 APM'!$BW7,FALSE)))</f>
        <v>4Q 2017</v>
      </c>
      <c r="AD7" s="270" t="str">
        <f>IF($A7="Quarter",HLOOKUP("Quarter"&amp;AD$1,APMdata,'1 APM'!$BW7,FALSE),IF($A7="Year to date",HLOOKUP("Year to date"&amp;AD$1,APMdata,'1 APM'!$BW7,FALSE),HLOOKUP($C$4&amp;AD$1,APMdata,'1 APM'!$BW7,FALSE)))</f>
        <v>3Q 2017</v>
      </c>
      <c r="AE7" s="270" t="str">
        <f>IF($A7="Quarter",HLOOKUP("Quarter"&amp;AE$1,APMdata,'1 APM'!$BW7,FALSE),IF($A7="Year to date",HLOOKUP("Year to date"&amp;AE$1,APMdata,'1 APM'!$BW7,FALSE),HLOOKUP($C$4&amp;AE$1,APMdata,'1 APM'!$BW7,FALSE)))</f>
        <v>2Q 2017</v>
      </c>
      <c r="AF7" s="270"/>
      <c r="AG7" s="270"/>
      <c r="AH7" s="270"/>
      <c r="AI7" s="201"/>
      <c r="AJ7" s="270"/>
      <c r="AK7" s="201"/>
      <c r="AL7" s="270"/>
      <c r="AM7" s="201"/>
      <c r="AN7" s="270"/>
      <c r="AO7" s="201"/>
      <c r="AP7" s="270"/>
      <c r="AQ7" s="201"/>
      <c r="AR7" s="270"/>
      <c r="AS7" s="201"/>
      <c r="AT7" s="270"/>
      <c r="AU7" s="201"/>
      <c r="AV7" s="270"/>
      <c r="AW7" s="201"/>
      <c r="AX7" s="270"/>
      <c r="AY7" s="201"/>
      <c r="AZ7" s="270"/>
      <c r="BA7" s="201"/>
      <c r="BB7" s="270"/>
      <c r="BC7" s="201"/>
      <c r="BD7" s="270"/>
      <c r="BE7" s="201"/>
      <c r="BF7" s="270"/>
      <c r="BG7" s="201"/>
      <c r="BH7" s="201"/>
      <c r="BI7" s="201"/>
      <c r="BJ7" s="201"/>
      <c r="BK7" s="201"/>
      <c r="BL7" s="201"/>
      <c r="BM7" s="201"/>
      <c r="BN7" s="201"/>
      <c r="BO7" s="201"/>
      <c r="BP7" s="201"/>
      <c r="BQ7" s="201"/>
      <c r="BR7" s="201"/>
      <c r="BS7" s="201"/>
      <c r="BT7" s="201"/>
      <c r="BU7" s="201"/>
      <c r="BV7" s="201"/>
      <c r="BW7">
        <v>7</v>
      </c>
    </row>
    <row r="8" spans="2:75" ht="12.75" customHeight="1">
      <c r="B8" s="192"/>
      <c r="C8" s="200"/>
      <c r="D8" s="268">
        <f>IF($A8="Quarter",HLOOKUP("Quarter"&amp;D$1,APMdata,'1 APM'!$BW8,FALSE),IF($A8="Year to date",HLOOKUP("Year to date"&amp;D$1,APMdata,'1 APM'!$BW8,FALSE),HLOOKUP($C$4&amp;D$1,APMdata,'1 APM'!$BW8,FALSE)))</f>
        <v>45383</v>
      </c>
      <c r="E8" s="268">
        <f>IF($A8="Quarter",HLOOKUP("Quarter"&amp;E$1,APMdata,'1 APM'!$BW8,FALSE),IF($A8="Year to date",HLOOKUP("Year to date"&amp;E$1,APMdata,'1 APM'!$BW8,FALSE),HLOOKUP($C$4&amp;E$1,APMdata,'1 APM'!$BW8,FALSE)))</f>
        <v>45292</v>
      </c>
      <c r="F8" s="268">
        <f>IF($A8="Quarter",HLOOKUP("Quarter"&amp;F$1,APMdata,'1 APM'!$BW8,FALSE),IF($A8="Year to date",HLOOKUP("Year to date"&amp;F$1,APMdata,'1 APM'!$BW8,FALSE),HLOOKUP($C$4&amp;F$1,APMdata,'1 APM'!$BW8,FALSE)))</f>
        <v>45200</v>
      </c>
      <c r="G8" s="268">
        <f>IF($A8="Quarter",HLOOKUP("Quarter"&amp;G$1,APMdata,'1 APM'!$BW8,FALSE),IF($A8="Year to date",HLOOKUP("Year to date"&amp;G$1,APMdata,'1 APM'!$BW8,FALSE),HLOOKUP($C$4&amp;G$1,APMdata,'1 APM'!$BW8,FALSE)))</f>
        <v>45108</v>
      </c>
      <c r="H8" s="268">
        <f>IF($A8="Quarter",HLOOKUP("Quarter"&amp;H$1,APMdata,'1 APM'!$BW8,FALSE),IF($A8="Year to date",HLOOKUP("Year to date"&amp;H$1,APMdata,'1 APM'!$BW8,FALSE),HLOOKUP($C$4&amp;H$1,APMdata,'1 APM'!$BW8,FALSE)))</f>
        <v>45017</v>
      </c>
      <c r="I8" s="268">
        <f>IF($A8="Quarter",HLOOKUP("Quarter"&amp;I$1,APMdata,'1 APM'!$BW8,FALSE),IF($A8="Year to date",HLOOKUP("Year to date"&amp;I$1,APMdata,'1 APM'!$BW8,FALSE),HLOOKUP($C$4&amp;I$1,APMdata,'1 APM'!$BW8,FALSE)))</f>
        <v>44927</v>
      </c>
      <c r="J8" s="268">
        <f>IF($A8="Quarter",HLOOKUP("Quarter"&amp;J$1,APMdata,'1 APM'!$BW8,FALSE),IF($A8="Year to date",HLOOKUP("Year to date"&amp;J$1,APMdata,'1 APM'!$BW8,FALSE),HLOOKUP($C$4&amp;J$1,APMdata,'1 APM'!$BW8,FALSE)))</f>
        <v>44835</v>
      </c>
      <c r="K8" s="268">
        <f>IF($A8="Quarter",HLOOKUP("Quarter"&amp;K$1,APMdata,'1 APM'!$BW8,FALSE),IF($A8="Year to date",HLOOKUP("Year to date"&amp;K$1,APMdata,'1 APM'!$BW8,FALSE),HLOOKUP($C$4&amp;K$1,APMdata,'1 APM'!$BW8,FALSE)))</f>
        <v>44743</v>
      </c>
      <c r="L8" s="268">
        <f>IF($A8="Quarter",HLOOKUP("Quarter"&amp;L$1,APMdata,'1 APM'!$BW8,FALSE),IF($A8="Year to date",HLOOKUP("Year to date"&amp;L$1,APMdata,'1 APM'!$BW8,FALSE),HLOOKUP($C$4&amp;L$1,APMdata,'1 APM'!$BW8,FALSE)))</f>
        <v>44652</v>
      </c>
      <c r="M8" s="268">
        <f>IF($A8="Quarter",HLOOKUP("Quarter"&amp;M$1,APMdata,'1 APM'!$BW8,FALSE),IF($A8="Year to date",HLOOKUP("Year to date"&amp;M$1,APMdata,'1 APM'!$BW8,FALSE),HLOOKUP($C$4&amp;M$1,APMdata,'1 APM'!$BW8,FALSE)))</f>
        <v>44562</v>
      </c>
      <c r="N8" s="268">
        <f>IF($A8="Quarter",HLOOKUP("Quarter"&amp;N$1,APMdata,'1 APM'!$BW8,FALSE),IF($A8="Year to date",HLOOKUP("Year to date"&amp;N$1,APMdata,'1 APM'!$BW8,FALSE),HLOOKUP($C$4&amp;N$1,APMdata,'1 APM'!$BW8,FALSE)))</f>
        <v>44440</v>
      </c>
      <c r="O8" s="268">
        <f>IF($A8="Quarter",HLOOKUP("Quarter"&amp;O$1,APMdata,'1 APM'!$BW8,FALSE),IF($A8="Year to date",HLOOKUP("Year to date"&amp;O$1,APMdata,'1 APM'!$BW8,FALSE),HLOOKUP($C$4&amp;O$1,APMdata,'1 APM'!$BW8,FALSE)))</f>
        <v>44378</v>
      </c>
      <c r="P8" s="268">
        <f>IF($A8="Quarter",HLOOKUP("Quarter"&amp;P$1,APMdata,'1 APM'!$BW8,FALSE),IF($A8="Year to date",HLOOKUP("Year to date"&amp;P$1,APMdata,'1 APM'!$BW8,FALSE),HLOOKUP($C$4&amp;P$1,APMdata,'1 APM'!$BW8,FALSE)))</f>
        <v>44287</v>
      </c>
      <c r="Q8" s="268">
        <f>IF($A8="Quarter",HLOOKUP("Quarter"&amp;Q$1,APMdata,'1 APM'!$BW8,FALSE),IF($A8="Year to date",HLOOKUP("Year to date"&amp;Q$1,APMdata,'1 APM'!$BW8,FALSE),HLOOKUP($C$4&amp;Q$1,APMdata,'1 APM'!$BW8,FALSE)))</f>
        <v>44197</v>
      </c>
      <c r="R8" s="268">
        <f>IF($A8="Quarter",HLOOKUP("Quarter"&amp;R$1,APMdata,'1 APM'!$BW8,FALSE),IF($A8="Year to date",HLOOKUP("Year to date"&amp;R$1,APMdata,'1 APM'!$BW8,FALSE),HLOOKUP($C$4&amp;R$1,APMdata,'1 APM'!$BW8,FALSE)))</f>
        <v>44104</v>
      </c>
      <c r="S8" s="268">
        <f>IF($A8="Quarter",HLOOKUP("Quarter"&amp;S$1,APMdata,'1 APM'!$BW8,FALSE),IF($A8="Year to date",HLOOKUP("Year to date"&amp;S$1,APMdata,'1 APM'!$BW8,FALSE),HLOOKUP($C$4&amp;S$1,APMdata,'1 APM'!$BW8,FALSE)))</f>
        <v>43921</v>
      </c>
      <c r="T8" s="268">
        <f>IF($A8="Quarter",HLOOKUP("Quarter"&amp;T$1,APMdata,'1 APM'!$BW8,FALSE),IF($A8="Year to date",HLOOKUP("Year to date"&amp;T$1,APMdata,'1 APM'!$BW8,FALSE),HLOOKUP($C$4&amp;T$1,APMdata,'1 APM'!$BW8,FALSE)))</f>
        <v>43921</v>
      </c>
      <c r="U8" s="268">
        <f>IF($A8="Quarter",HLOOKUP("Quarter"&amp;U$1,APMdata,'1 APM'!$BW8,FALSE),IF($A8="Year to date",HLOOKUP("Year to date"&amp;U$1,APMdata,'1 APM'!$BW8,FALSE),HLOOKUP($C$4&amp;U$1,APMdata,'1 APM'!$BW8,FALSE)))</f>
        <v>43831</v>
      </c>
      <c r="V8" s="268">
        <f>IF($A8="Quarter",HLOOKUP("Quarter"&amp;V$1,APMdata,'1 APM'!$BW8,FALSE),IF($A8="Year to date",HLOOKUP("Year to date"&amp;V$1,APMdata,'1 APM'!$BW8,FALSE),HLOOKUP($C$4&amp;V$1,APMdata,'1 APM'!$BW8,FALSE)))</f>
        <v>43739</v>
      </c>
      <c r="W8" s="268">
        <f>IF($A8="Quarter",HLOOKUP("Quarter"&amp;W$1,APMdata,'1 APM'!$BW8,FALSE),IF($A8="Year to date",HLOOKUP("Year to date"&amp;W$1,APMdata,'1 APM'!$BW8,FALSE),HLOOKUP($C$4&amp;W$1,APMdata,'1 APM'!$BW8,FALSE)))</f>
        <v>43647</v>
      </c>
      <c r="X8" s="268">
        <f>IF($A8="Quarter",HLOOKUP("Quarter"&amp;X$1,APMdata,'1 APM'!$BW8,FALSE),IF($A8="Year to date",HLOOKUP("Year to date"&amp;X$1,APMdata,'1 APM'!$BW8,FALSE),HLOOKUP($C$4&amp;X$1,APMdata,'1 APM'!$BW8,FALSE)))</f>
        <v>43556</v>
      </c>
      <c r="Y8" s="268">
        <f>IF($A8="Quarter",HLOOKUP("Quarter"&amp;Y$1,APMdata,'1 APM'!$BW8,FALSE),IF($A8="Year to date",HLOOKUP("Year to date"&amp;Y$1,APMdata,'1 APM'!$BW8,FALSE),HLOOKUP($C$4&amp;Y$1,APMdata,'1 APM'!$BW8,FALSE)))</f>
        <v>43466</v>
      </c>
      <c r="Z8" s="268">
        <f>IF($A8="Quarter",HLOOKUP("Quarter"&amp;Z$1,APMdata,'1 APM'!$BW8,FALSE),IF($A8="Year to date",HLOOKUP("Year to date"&amp;Z$1,APMdata,'1 APM'!$BW8,FALSE),HLOOKUP($C$4&amp;Z$1,APMdata,'1 APM'!$BW8,FALSE)))</f>
        <v>43374</v>
      </c>
      <c r="AA8" s="268">
        <f>IF($A8="Quarter",HLOOKUP("Quarter"&amp;AA$1,APMdata,'1 APM'!$BW8,FALSE),IF($A8="Year to date",HLOOKUP("Year to date"&amp;AA$1,APMdata,'1 APM'!$BW8,FALSE),HLOOKUP($C$4&amp;AA$1,APMdata,'1 APM'!$BW8,FALSE)))</f>
        <v>43191</v>
      </c>
      <c r="AB8" s="268">
        <f>IF($A8="Quarter",HLOOKUP("Quarter"&amp;AB$1,APMdata,'1 APM'!$BW8,FALSE),IF($A8="Year to date",HLOOKUP("Year to date"&amp;AB$1,APMdata,'1 APM'!$BW8,FALSE),HLOOKUP($C$4&amp;AB$1,APMdata,'1 APM'!$BW8,FALSE)))</f>
        <v>43101</v>
      </c>
      <c r="AC8" s="268">
        <f>IF($A8="Quarter",HLOOKUP("Quarter"&amp;AC$1,APMdata,'1 APM'!$BW8,FALSE),IF($A8="Year to date",HLOOKUP("Year to date"&amp;AC$1,APMdata,'1 APM'!$BW8,FALSE),HLOOKUP($C$4&amp;AC$1,APMdata,'1 APM'!$BW8,FALSE)))</f>
        <v>43009</v>
      </c>
      <c r="AD8" s="268">
        <f>IF($A8="Quarter",HLOOKUP("Quarter"&amp;AD$1,APMdata,'1 APM'!$BW8,FALSE),IF($A8="Year to date",HLOOKUP("Year to date"&amp;AD$1,APMdata,'1 APM'!$BW8,FALSE),HLOOKUP($C$4&amp;AD$1,APMdata,'1 APM'!$BW8,FALSE)))</f>
        <v>42917</v>
      </c>
      <c r="AE8" s="268">
        <f>IF($A8="Quarter",HLOOKUP("Quarter"&amp;AE$1,APMdata,'1 APM'!$BW8,FALSE),IF($A8="Year to date",HLOOKUP("Year to date"&amp;AE$1,APMdata,'1 APM'!$BW8,FALSE),HLOOKUP($C$4&amp;AE$1,APMdata,'1 APM'!$BW8,FALSE)))</f>
        <v>42826</v>
      </c>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v>8</v>
      </c>
    </row>
    <row r="9" spans="2:75" ht="12.75" customHeight="1">
      <c r="B9" s="192"/>
      <c r="C9" s="202"/>
      <c r="D9" s="269">
        <f>IF($A9="Quarter",HLOOKUP("Quarter"&amp;D$1,APMdata,'1 APM'!$BW9,FALSE),IF($A9="Year to date",HLOOKUP("Year to date"&amp;D$1,APMdata,'1 APM'!$BW9,FALSE),HLOOKUP($C$4&amp;D$1,APMdata,'1 APM'!$BW9,FALSE)))</f>
        <v>45473</v>
      </c>
      <c r="E9" s="269">
        <f>IF($A9="Quarter",HLOOKUP("Quarter"&amp;E$1,APMdata,'1 APM'!$BW9,FALSE),IF($A9="Year to date",HLOOKUP("Year to date"&amp;E$1,APMdata,'1 APM'!$BW9,FALSE),HLOOKUP($C$4&amp;E$1,APMdata,'1 APM'!$BW9,FALSE)))</f>
        <v>45382</v>
      </c>
      <c r="F9" s="269">
        <f>IF($A9="Quarter",HLOOKUP("Quarter"&amp;F$1,APMdata,'1 APM'!$BW9,FALSE),IF($A9="Year to date",HLOOKUP("Year to date"&amp;F$1,APMdata,'1 APM'!$BW9,FALSE),HLOOKUP($C$4&amp;F$1,APMdata,'1 APM'!$BW9,FALSE)))</f>
        <v>45291</v>
      </c>
      <c r="G9" s="269">
        <f>IF($A9="Quarter",HLOOKUP("Quarter"&amp;G$1,APMdata,'1 APM'!$BW9,FALSE),IF($A9="Year to date",HLOOKUP("Year to date"&amp;G$1,APMdata,'1 APM'!$BW9,FALSE),HLOOKUP($C$4&amp;G$1,APMdata,'1 APM'!$BW9,FALSE)))</f>
        <v>45199</v>
      </c>
      <c r="H9" s="269">
        <f>IF($A9="Quarter",HLOOKUP("Quarter"&amp;H$1,APMdata,'1 APM'!$BW9,FALSE),IF($A9="Year to date",HLOOKUP("Year to date"&amp;H$1,APMdata,'1 APM'!$BW9,FALSE),HLOOKUP($C$4&amp;H$1,APMdata,'1 APM'!$BW9,FALSE)))</f>
        <v>45107</v>
      </c>
      <c r="I9" s="269">
        <f>IF($A9="Quarter",HLOOKUP("Quarter"&amp;I$1,APMdata,'1 APM'!$BW9,FALSE),IF($A9="Year to date",HLOOKUP("Year to date"&amp;I$1,APMdata,'1 APM'!$BW9,FALSE),HLOOKUP($C$4&amp;I$1,APMdata,'1 APM'!$BW9,FALSE)))</f>
        <v>45016</v>
      </c>
      <c r="J9" s="269">
        <f>IF($A9="Quarter",HLOOKUP("Quarter"&amp;J$1,APMdata,'1 APM'!$BW9,FALSE),IF($A9="Year to date",HLOOKUP("Year to date"&amp;J$1,APMdata,'1 APM'!$BW9,FALSE),HLOOKUP($C$4&amp;J$1,APMdata,'1 APM'!$BW9,FALSE)))</f>
        <v>44926</v>
      </c>
      <c r="K9" s="269">
        <f>IF($A9="Quarter",HLOOKUP("Quarter"&amp;K$1,APMdata,'1 APM'!$BW9,FALSE),IF($A9="Year to date",HLOOKUP("Year to date"&amp;K$1,APMdata,'1 APM'!$BW9,FALSE),HLOOKUP($C$4&amp;K$1,APMdata,'1 APM'!$BW9,FALSE)))</f>
        <v>44834</v>
      </c>
      <c r="L9" s="269">
        <f>IF($A9="Quarter",HLOOKUP("Quarter"&amp;L$1,APMdata,'1 APM'!$BW9,FALSE),IF($A9="Year to date",HLOOKUP("Year to date"&amp;L$1,APMdata,'1 APM'!$BW9,FALSE),HLOOKUP($C$4&amp;L$1,APMdata,'1 APM'!$BW9,FALSE)))</f>
        <v>44742</v>
      </c>
      <c r="M9" s="269">
        <f>IF($A9="Quarter",HLOOKUP("Quarter"&amp;M$1,APMdata,'1 APM'!$BW9,FALSE),IF($A9="Year to date",HLOOKUP("Year to date"&amp;M$1,APMdata,'1 APM'!$BW9,FALSE),HLOOKUP($C$4&amp;M$1,APMdata,'1 APM'!$BW9,FALSE)))</f>
        <v>44651</v>
      </c>
      <c r="N9" s="269">
        <f>IF($A9="Quarter",HLOOKUP("Quarter"&amp;N$1,APMdata,'1 APM'!$BW9,FALSE),IF($A9="Year to date",HLOOKUP("Year to date"&amp;N$1,APMdata,'1 APM'!$BW9,FALSE),HLOOKUP($C$4&amp;N$1,APMdata,'1 APM'!$BW9,FALSE)))</f>
        <v>44561</v>
      </c>
      <c r="O9" s="269">
        <f>IF($A9="Quarter",HLOOKUP("Quarter"&amp;O$1,APMdata,'1 APM'!$BW9,FALSE),IF($A9="Year to date",HLOOKUP("Year to date"&amp;O$1,APMdata,'1 APM'!$BW9,FALSE),HLOOKUP($C$4&amp;O$1,APMdata,'1 APM'!$BW9,FALSE)))</f>
        <v>44469</v>
      </c>
      <c r="P9" s="269">
        <f>IF($A9="Quarter",HLOOKUP("Quarter"&amp;P$1,APMdata,'1 APM'!$BW9,FALSE),IF($A9="Year to date",HLOOKUP("Year to date"&amp;P$1,APMdata,'1 APM'!$BW9,FALSE),HLOOKUP($C$4&amp;P$1,APMdata,'1 APM'!$BW9,FALSE)))</f>
        <v>44377</v>
      </c>
      <c r="Q9" s="269">
        <f>IF($A9="Quarter",HLOOKUP("Quarter"&amp;Q$1,APMdata,'1 APM'!$BW9,FALSE),IF($A9="Year to date",HLOOKUP("Year to date"&amp;Q$1,APMdata,'1 APM'!$BW9,FALSE),HLOOKUP($C$4&amp;Q$1,APMdata,'1 APM'!$BW9,FALSE)))</f>
        <v>44286</v>
      </c>
      <c r="R9" s="269">
        <f>IF($A9="Quarter",HLOOKUP("Quarter"&amp;R$1,APMdata,'1 APM'!$BW9,FALSE),IF($A9="Year to date",HLOOKUP("Year to date"&amp;R$1,APMdata,'1 APM'!$BW9,FALSE),HLOOKUP($C$4&amp;R$1,APMdata,'1 APM'!$BW9,FALSE)))</f>
        <v>44196</v>
      </c>
      <c r="S9" s="269">
        <f>IF($A9="Quarter",HLOOKUP("Quarter"&amp;S$1,APMdata,'1 APM'!$BW9,FALSE),IF($A9="Year to date",HLOOKUP("Year to date"&amp;S$1,APMdata,'1 APM'!$BW9,FALSE),HLOOKUP($C$4&amp;S$1,APMdata,'1 APM'!$BW9,FALSE)))</f>
        <v>44104</v>
      </c>
      <c r="T9" s="269">
        <f>IF($A9="Quarter",HLOOKUP("Quarter"&amp;T$1,APMdata,'1 APM'!$BW9,FALSE),IF($A9="Year to date",HLOOKUP("Year to date"&amp;T$1,APMdata,'1 APM'!$BW9,FALSE),HLOOKUP($C$4&amp;T$1,APMdata,'1 APM'!$BW9,FALSE)))</f>
        <v>44012</v>
      </c>
      <c r="U9" s="269">
        <f>IF($A9="Quarter",HLOOKUP("Quarter"&amp;U$1,APMdata,'1 APM'!$BW9,FALSE),IF($A9="Year to date",HLOOKUP("Year to date"&amp;U$1,APMdata,'1 APM'!$BW9,FALSE),HLOOKUP($C$4&amp;U$1,APMdata,'1 APM'!$BW9,FALSE)))</f>
        <v>43921</v>
      </c>
      <c r="V9" s="269">
        <f>IF($A9="Quarter",HLOOKUP("Quarter"&amp;V$1,APMdata,'1 APM'!$BW9,FALSE),IF($A9="Year to date",HLOOKUP("Year to date"&amp;V$1,APMdata,'1 APM'!$BW9,FALSE),HLOOKUP($C$4&amp;V$1,APMdata,'1 APM'!$BW9,FALSE)))</f>
        <v>43830</v>
      </c>
      <c r="W9" s="269">
        <f>IF($A9="Quarter",HLOOKUP("Quarter"&amp;W$1,APMdata,'1 APM'!$BW9,FALSE),IF($A9="Year to date",HLOOKUP("Year to date"&amp;W$1,APMdata,'1 APM'!$BW9,FALSE),HLOOKUP($C$4&amp;W$1,APMdata,'1 APM'!$BW9,FALSE)))</f>
        <v>43738</v>
      </c>
      <c r="X9" s="269">
        <f>IF($A9="Quarter",HLOOKUP("Quarter"&amp;X$1,APMdata,'1 APM'!$BW9,FALSE),IF($A9="Year to date",HLOOKUP("Year to date"&amp;X$1,APMdata,'1 APM'!$BW9,FALSE),HLOOKUP($C$4&amp;X$1,APMdata,'1 APM'!$BW9,FALSE)))</f>
        <v>43646</v>
      </c>
      <c r="Y9" s="269">
        <f>IF($A9="Quarter",HLOOKUP("Quarter"&amp;Y$1,APMdata,'1 APM'!$BW9,FALSE),IF($A9="Year to date",HLOOKUP("Year to date"&amp;Y$1,APMdata,'1 APM'!$BW9,FALSE),HLOOKUP($C$4&amp;Y$1,APMdata,'1 APM'!$BW9,FALSE)))</f>
        <v>43555</v>
      </c>
      <c r="Z9" s="269">
        <f>IF($A9="Quarter",HLOOKUP("Quarter"&amp;Z$1,APMdata,'1 APM'!$BW9,FALSE),IF($A9="Year to date",HLOOKUP("Year to date"&amp;Z$1,APMdata,'1 APM'!$BW9,FALSE),HLOOKUP($C$4&amp;Z$1,APMdata,'1 APM'!$BW9,FALSE)))</f>
        <v>43465</v>
      </c>
      <c r="AA9" s="269">
        <f>IF($A9="Quarter",HLOOKUP("Quarter"&amp;AA$1,APMdata,'1 APM'!$BW9,FALSE),IF($A9="Year to date",HLOOKUP("Year to date"&amp;AA$1,APMdata,'1 APM'!$BW9,FALSE),HLOOKUP($C$4&amp;AA$1,APMdata,'1 APM'!$BW9,FALSE)))</f>
        <v>43281</v>
      </c>
      <c r="AB9" s="269">
        <f>IF($A9="Quarter",HLOOKUP("Quarter"&amp;AB$1,APMdata,'1 APM'!$BW9,FALSE),IF($A9="Year to date",HLOOKUP("Year to date"&amp;AB$1,APMdata,'1 APM'!$BW9,FALSE),HLOOKUP($C$4&amp;AB$1,APMdata,'1 APM'!$BW9,FALSE)))</f>
        <v>43190</v>
      </c>
      <c r="AC9" s="269">
        <f>IF($A9="Quarter",HLOOKUP("Quarter"&amp;AC$1,APMdata,'1 APM'!$BW9,FALSE),IF($A9="Year to date",HLOOKUP("Year to date"&amp;AC$1,APMdata,'1 APM'!$BW9,FALSE),HLOOKUP($C$4&amp;AC$1,APMdata,'1 APM'!$BW9,FALSE)))</f>
        <v>43100</v>
      </c>
      <c r="AD9" s="269">
        <f>IF($A9="Quarter",HLOOKUP("Quarter"&amp;AD$1,APMdata,'1 APM'!$BW9,FALSE),IF($A9="Year to date",HLOOKUP("Year to date"&amp;AD$1,APMdata,'1 APM'!$BW9,FALSE),HLOOKUP($C$4&amp;AD$1,APMdata,'1 APM'!$BW9,FALSE)))</f>
        <v>43008</v>
      </c>
      <c r="AE9" s="269">
        <f>IF($A9="Quarter",HLOOKUP("Quarter"&amp;AE$1,APMdata,'1 APM'!$BW9,FALSE),IF($A9="Year to date",HLOOKUP("Year to date"&amp;AE$1,APMdata,'1 APM'!$BW9,FALSE),HLOOKUP($C$4&amp;AE$1,APMdata,'1 APM'!$BW9,FALSE)))</f>
        <v>42916</v>
      </c>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v>9</v>
      </c>
    </row>
    <row r="10" spans="2:75" ht="12.75" customHeight="1">
      <c r="C10" s="202" t="s">
        <v>132</v>
      </c>
      <c r="D10" s="192">
        <f>IF($A10="Quarter",HLOOKUP("Quarter"&amp;D$1,APMdata,'1 APM'!$BW10,FALSE),IF($A10="Year to date",HLOOKUP("Year to date"&amp;D$1,APMdata,'1 APM'!$BW10,FALSE),HLOOKUP($C$4&amp;D$1,APMdata,'1 APM'!$BW10,FALSE)))</f>
        <v>91</v>
      </c>
      <c r="E10" s="192">
        <f>IF($A10="Quarter",HLOOKUP("Quarter"&amp;E$1,APMdata,'1 APM'!$BW10,FALSE),IF($A10="Year to date",HLOOKUP("Year to date"&amp;E$1,APMdata,'1 APM'!$BW10,FALSE),HLOOKUP($C$4&amp;E$1,APMdata,'1 APM'!$BW10,FALSE)))</f>
        <v>91</v>
      </c>
      <c r="F10" s="192">
        <f>IF($A10="Quarter",HLOOKUP("Quarter"&amp;F$1,APMdata,'1 APM'!$BW10,FALSE),IF($A10="Year to date",HLOOKUP("Year to date"&amp;F$1,APMdata,'1 APM'!$BW10,FALSE),HLOOKUP($C$4&amp;F$1,APMdata,'1 APM'!$BW10,FALSE)))</f>
        <v>92</v>
      </c>
      <c r="G10" s="192">
        <f>IF($A10="Quarter",HLOOKUP("Quarter"&amp;G$1,APMdata,'1 APM'!$BW10,FALSE),IF($A10="Year to date",HLOOKUP("Year to date"&amp;G$1,APMdata,'1 APM'!$BW10,FALSE),HLOOKUP($C$4&amp;G$1,APMdata,'1 APM'!$BW10,FALSE)))</f>
        <v>92</v>
      </c>
      <c r="H10" s="192">
        <f>IF($A10="Quarter",HLOOKUP("Quarter"&amp;H$1,APMdata,'1 APM'!$BW10,FALSE),IF($A10="Year to date",HLOOKUP("Year to date"&amp;H$1,APMdata,'1 APM'!$BW10,FALSE),HLOOKUP($C$4&amp;H$1,APMdata,'1 APM'!$BW10,FALSE)))</f>
        <v>91</v>
      </c>
      <c r="I10" s="192">
        <f>IF($A10="Quarter",HLOOKUP("Quarter"&amp;I$1,APMdata,'1 APM'!$BW10,FALSE),IF($A10="Year to date",HLOOKUP("Year to date"&amp;I$1,APMdata,'1 APM'!$BW10,FALSE),HLOOKUP($C$4&amp;I$1,APMdata,'1 APM'!$BW10,FALSE)))</f>
        <v>90</v>
      </c>
      <c r="J10" s="192">
        <f>IF($A10="Quarter",HLOOKUP("Quarter"&amp;J$1,APMdata,'1 APM'!$BW10,FALSE),IF($A10="Year to date",HLOOKUP("Year to date"&amp;J$1,APMdata,'1 APM'!$BW10,FALSE),HLOOKUP($C$4&amp;J$1,APMdata,'1 APM'!$BW10,FALSE)))</f>
        <v>92</v>
      </c>
      <c r="K10" s="192">
        <f>IF($A10="Quarter",HLOOKUP("Quarter"&amp;K$1,APMdata,'1 APM'!$BW10,FALSE),IF($A10="Year to date",HLOOKUP("Year to date"&amp;K$1,APMdata,'1 APM'!$BW10,FALSE),HLOOKUP($C$4&amp;K$1,APMdata,'1 APM'!$BW10,FALSE)))</f>
        <v>92</v>
      </c>
      <c r="L10" s="192">
        <f>IF($A10="Quarter",HLOOKUP("Quarter"&amp;L$1,APMdata,'1 APM'!$BW10,FALSE),IF($A10="Year to date",HLOOKUP("Year to date"&amp;L$1,APMdata,'1 APM'!$BW10,FALSE),HLOOKUP($C$4&amp;L$1,APMdata,'1 APM'!$BW10,FALSE)))</f>
        <v>91</v>
      </c>
      <c r="M10" s="192">
        <f>IF($A10="Quarter",HLOOKUP("Quarter"&amp;M$1,APMdata,'1 APM'!$BW10,FALSE),IF($A10="Year to date",HLOOKUP("Year to date"&amp;M$1,APMdata,'1 APM'!$BW10,FALSE),HLOOKUP($C$4&amp;M$1,APMdata,'1 APM'!$BW10,FALSE)))</f>
        <v>90</v>
      </c>
      <c r="N10" s="192">
        <f>IF($A10="Quarter",HLOOKUP("Quarter"&amp;N$1,APMdata,'1 APM'!$BW10,FALSE),IF($A10="Year to date",HLOOKUP("Year to date"&amp;N$1,APMdata,'1 APM'!$BW10,FALSE),HLOOKUP($C$4&amp;N$1,APMdata,'1 APM'!$BW10,FALSE)))</f>
        <v>92</v>
      </c>
      <c r="O10" s="192">
        <f>IF($A10="Quarter",HLOOKUP("Quarter"&amp;O$1,APMdata,'1 APM'!$BW10,FALSE),IF($A10="Year to date",HLOOKUP("Year to date"&amp;O$1,APMdata,'1 APM'!$BW10,FALSE),HLOOKUP($C$4&amp;O$1,APMdata,'1 APM'!$BW10,FALSE)))</f>
        <v>92</v>
      </c>
      <c r="P10" s="192">
        <f>IF($A10="Quarter",HLOOKUP("Quarter"&amp;P$1,APMdata,'1 APM'!$BW10,FALSE),IF($A10="Year to date",HLOOKUP("Year to date"&amp;P$1,APMdata,'1 APM'!$BW10,FALSE),HLOOKUP($C$4&amp;P$1,APMdata,'1 APM'!$BW10,FALSE)))</f>
        <v>91</v>
      </c>
      <c r="Q10" s="192">
        <f>IF($A10="Quarter",HLOOKUP("Quarter"&amp;Q$1,APMdata,'1 APM'!$BW10,FALSE),IF($A10="Year to date",HLOOKUP("Year to date"&amp;Q$1,APMdata,'1 APM'!$BW10,FALSE),HLOOKUP($C$4&amp;Q$1,APMdata,'1 APM'!$BW10,FALSE)))</f>
        <v>90</v>
      </c>
      <c r="R10" s="192">
        <f>IF($A10="Quarter",HLOOKUP("Quarter"&amp;R$1,APMdata,'1 APM'!$BW10,FALSE),IF($A10="Year to date",HLOOKUP("Year to date"&amp;R$1,APMdata,'1 APM'!$BW10,FALSE),HLOOKUP($C$4&amp;R$1,APMdata,'1 APM'!$BW10,FALSE)))</f>
        <v>92</v>
      </c>
      <c r="S10" s="192">
        <f>IF($A10="Quarter",HLOOKUP("Quarter"&amp;S$1,APMdata,'1 APM'!$BW10,FALSE),IF($A10="Year to date",HLOOKUP("Year to date"&amp;S$1,APMdata,'1 APM'!$BW10,FALSE),HLOOKUP($C$4&amp;S$1,APMdata,'1 APM'!$BW10,FALSE)))</f>
        <v>92</v>
      </c>
      <c r="T10" s="192">
        <f>IF($A10="Quarter",HLOOKUP("Quarter"&amp;T$1,APMdata,'1 APM'!$BW10,FALSE),IF($A10="Year to date",HLOOKUP("Year to date"&amp;T$1,APMdata,'1 APM'!$BW10,FALSE),HLOOKUP($C$4&amp;T$1,APMdata,'1 APM'!$BW10,FALSE)))</f>
        <v>91</v>
      </c>
      <c r="U10" s="192">
        <f>IF($A10="Quarter",HLOOKUP("Quarter"&amp;U$1,APMdata,'1 APM'!$BW10,FALSE),IF($A10="Year to date",HLOOKUP("Year to date"&amp;U$1,APMdata,'1 APM'!$BW10,FALSE),HLOOKUP($C$4&amp;U$1,APMdata,'1 APM'!$BW10,FALSE)))</f>
        <v>91</v>
      </c>
      <c r="V10" s="192">
        <f>IF($A10="Quarter",HLOOKUP("Quarter"&amp;V$1,APMdata,'1 APM'!$BW10,FALSE),IF($A10="Year to date",HLOOKUP("Year to date"&amp;V$1,APMdata,'1 APM'!$BW10,FALSE),HLOOKUP($C$4&amp;V$1,APMdata,'1 APM'!$BW10,FALSE)))</f>
        <v>92</v>
      </c>
      <c r="W10" s="192">
        <f>IF($A10="Quarter",HLOOKUP("Quarter"&amp;W$1,APMdata,'1 APM'!$BW10,FALSE),IF($A10="Year to date",HLOOKUP("Year to date"&amp;W$1,APMdata,'1 APM'!$BW10,FALSE),HLOOKUP($C$4&amp;W$1,APMdata,'1 APM'!$BW10,FALSE)))</f>
        <v>92</v>
      </c>
      <c r="X10" s="192">
        <f>IF($A10="Quarter",HLOOKUP("Quarter"&amp;X$1,APMdata,'1 APM'!$BW10,FALSE),IF($A10="Year to date",HLOOKUP("Year to date"&amp;X$1,APMdata,'1 APM'!$BW10,FALSE),HLOOKUP($C$4&amp;X$1,APMdata,'1 APM'!$BW10,FALSE)))</f>
        <v>91</v>
      </c>
      <c r="Y10" s="192">
        <f>IF($A10="Quarter",HLOOKUP("Quarter"&amp;Y$1,APMdata,'1 APM'!$BW10,FALSE),IF($A10="Year to date",HLOOKUP("Year to date"&amp;Y$1,APMdata,'1 APM'!$BW10,FALSE),HLOOKUP($C$4&amp;Y$1,APMdata,'1 APM'!$BW10,FALSE)))</f>
        <v>90</v>
      </c>
      <c r="Z10" s="202">
        <f>IF($A10="Quarter",HLOOKUP("Quarter"&amp;Z$1,APMdata,'1 APM'!$BW10,FALSE),IF($A10="Year to date",HLOOKUP("Year to date"&amp;Z$1,APMdata,'1 APM'!$BW10,FALSE),HLOOKUP($C$4&amp;Z$1,APMdata,'1 APM'!$BW10,FALSE)))</f>
        <v>92</v>
      </c>
      <c r="AA10" s="202">
        <f>IF($A10="Quarter",HLOOKUP("Quarter"&amp;AA$1,APMdata,'1 APM'!$BW10,FALSE),IF($A10="Year to date",HLOOKUP("Year to date"&amp;AA$1,APMdata,'1 APM'!$BW10,FALSE),HLOOKUP($C$4&amp;AA$1,APMdata,'1 APM'!$BW10,FALSE)))</f>
        <v>91</v>
      </c>
      <c r="AB10" s="202">
        <f>IF($A10="Quarter",HLOOKUP("Quarter"&amp;AB$1,APMdata,'1 APM'!$BW10,FALSE),IF($A10="Year to date",HLOOKUP("Year to date"&amp;AB$1,APMdata,'1 APM'!$BW10,FALSE),HLOOKUP($C$4&amp;AB$1,APMdata,'1 APM'!$BW10,FALSE)))</f>
        <v>90</v>
      </c>
      <c r="AC10" s="202">
        <f>IF($A10="Quarter",HLOOKUP("Quarter"&amp;AC$1,APMdata,'1 APM'!$BW10,FALSE),IF($A10="Year to date",HLOOKUP("Year to date"&amp;AC$1,APMdata,'1 APM'!$BW10,FALSE),HLOOKUP($C$4&amp;AC$1,APMdata,'1 APM'!$BW10,FALSE)))</f>
        <v>92</v>
      </c>
      <c r="AD10" s="202">
        <f>IF($A10="Quarter",HLOOKUP("Quarter"&amp;AD$1,APMdata,'1 APM'!$BW10,FALSE),IF($A10="Year to date",HLOOKUP("Year to date"&amp;AD$1,APMdata,'1 APM'!$BW10,FALSE),HLOOKUP($C$4&amp;AD$1,APMdata,'1 APM'!$BW10,FALSE)))</f>
        <v>92</v>
      </c>
      <c r="AE10" s="202">
        <f>IF($A10="Quarter",HLOOKUP("Quarter"&amp;AE$1,APMdata,'1 APM'!$BW10,FALSE),IF($A10="Year to date",HLOOKUP("Year to date"&amp;AE$1,APMdata,'1 APM'!$BW10,FALSE),HLOOKUP($C$4&amp;AE$1,APMdata,'1 APM'!$BW10,FALSE)))</f>
        <v>91</v>
      </c>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c r="BW10">
        <v>10</v>
      </c>
    </row>
    <row r="11" spans="2:75" ht="12.75" customHeight="1">
      <c r="B11" s="193"/>
      <c r="C11" s="202"/>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2"/>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v>11</v>
      </c>
    </row>
    <row r="12" spans="2:75" ht="12.75" customHeight="1">
      <c r="C12" s="202" t="s">
        <v>32</v>
      </c>
      <c r="D12" s="205">
        <f>IF($A12="Quarter",HLOOKUP("Quarter"&amp;D$1,APMdata,'1 APM'!$BW12,FALSE),IF($A12="Year to date",HLOOKUP("Year to date"&amp;D$1,APMdata,'1 APM'!$BW12,FALSE),HLOOKUP($C$4&amp;D$1,APMdata,'1 APM'!$BW12,FALSE)))</f>
        <v>715.85464786000125</v>
      </c>
      <c r="E12" s="205">
        <f>IF($A12="Quarter",HLOOKUP("Quarter"&amp;E$1,APMdata,'1 APM'!$BW12,FALSE),IF($A12="Year to date",HLOOKUP("Year to date"&amp;E$1,APMdata,'1 APM'!$BW12,FALSE),HLOOKUP($C$4&amp;E$1,APMdata,'1 APM'!$BW12,FALSE)))</f>
        <v>859.66753169999959</v>
      </c>
      <c r="F12" s="205">
        <f>IF($A12="Quarter",HLOOKUP("Quarter"&amp;F$1,APMdata,'1 APM'!$BW12,FALSE),IF($A12="Year to date",HLOOKUP("Year to date"&amp;F$1,APMdata,'1 APM'!$BW12,FALSE),HLOOKUP($C$4&amp;F$1,APMdata,'1 APM'!$BW12,FALSE)))</f>
        <v>573.71269321000045</v>
      </c>
      <c r="G12" s="205">
        <f>IF($A12="Quarter",HLOOKUP("Quarter"&amp;G$1,APMdata,'1 APM'!$BW12,FALSE),IF($A12="Year to date",HLOOKUP("Year to date"&amp;G$1,APMdata,'1 APM'!$BW12,FALSE),HLOOKUP($C$4&amp;G$1,APMdata,'1 APM'!$BW12,FALSE)))</f>
        <v>417.45422760999963</v>
      </c>
      <c r="H12" s="205">
        <f>IF($A12="Quarter",HLOOKUP("Quarter"&amp;H$1,APMdata,'1 APM'!$BW12,FALSE),IF($A12="Year to date",HLOOKUP("Year to date"&amp;H$1,APMdata,'1 APM'!$BW12,FALSE),HLOOKUP($C$4&amp;H$1,APMdata,'1 APM'!$BW12,FALSE)))</f>
        <v>579.47075442000028</v>
      </c>
      <c r="I12" s="205">
        <f>IF($A12="Quarter",HLOOKUP("Quarter"&amp;I$1,APMdata,'1 APM'!$BW12,FALSE),IF($A12="Year to date",HLOOKUP("Year to date"&amp;I$1,APMdata,'1 APM'!$BW12,FALSE),HLOOKUP($C$4&amp;I$1,APMdata,'1 APM'!$BW12,FALSE)))</f>
        <v>651.78056992000029</v>
      </c>
      <c r="J12" s="205">
        <f>IF($A12="Quarter",HLOOKUP("Quarter"&amp;J$1,APMdata,'1 APM'!$BW12,FALSE),IF($A12="Year to date",HLOOKUP("Year to date"&amp;J$1,APMdata,'1 APM'!$BW12,FALSE),HLOOKUP($C$4&amp;J$1,APMdata,'1 APM'!$BW12,FALSE)))</f>
        <v>621.72933223000052</v>
      </c>
      <c r="K12" s="205">
        <f>IF($A12="Quarter",HLOOKUP("Quarter"&amp;K$1,APMdata,'1 APM'!$BW12,FALSE),IF($A12="Year to date",HLOOKUP("Year to date"&amp;K$1,APMdata,'1 APM'!$BW12,FALSE),HLOOKUP($C$4&amp;K$1,APMdata,'1 APM'!$BW12,FALSE)))</f>
        <v>440.98581888000018</v>
      </c>
      <c r="L12" s="205">
        <f>IF($A12="Quarter",HLOOKUP("Quarter"&amp;L$1,APMdata,'1 APM'!$BW12,FALSE),IF($A12="Year to date",HLOOKUP("Year to date"&amp;L$1,APMdata,'1 APM'!$BW12,FALSE),HLOOKUP($C$4&amp;L$1,APMdata,'1 APM'!$BW12,FALSE)))</f>
        <v>349.69070930000021</v>
      </c>
      <c r="M12" s="205">
        <f>IF($A12="Quarter",HLOOKUP("Quarter"&amp;M$1,APMdata,'1 APM'!$BW12,FALSE),IF($A12="Year to date",HLOOKUP("Year to date"&amp;M$1,APMdata,'1 APM'!$BW12,FALSE),HLOOKUP($C$4&amp;M$1,APMdata,'1 APM'!$BW12,FALSE)))</f>
        <v>535.69664267999929</v>
      </c>
      <c r="N12" s="205">
        <f>IF($A12="Quarter",HLOOKUP("Quarter"&amp;N$1,APMdata,'1 APM'!$BW12,FALSE),IF($A12="Year to date",HLOOKUP("Year to date"&amp;N$1,APMdata,'1 APM'!$BW12,FALSE),HLOOKUP($C$4&amp;N$1,APMdata,'1 APM'!$BW12,FALSE)))</f>
        <v>504.94355184999995</v>
      </c>
      <c r="O12" s="205">
        <f>IF($A12="Quarter",HLOOKUP("Quarter"&amp;O$1,APMdata,'1 APM'!$BW12,FALSE),IF($A12="Year to date",HLOOKUP("Year to date"&amp;O$1,APMdata,'1 APM'!$BW12,FALSE),HLOOKUP($C$4&amp;O$1,APMdata,'1 APM'!$BW12,FALSE)))</f>
        <v>561.42223784999987</v>
      </c>
      <c r="P12" s="205">
        <f>IF($A12="Quarter",HLOOKUP("Quarter"&amp;P$1,APMdata,'1 APM'!$BW12,FALSE),IF($A12="Year to date",HLOOKUP("Year to date"&amp;P$1,APMdata,'1 APM'!$BW12,FALSE),HLOOKUP($C$4&amp;P$1,APMdata,'1 APM'!$BW12,FALSE)))</f>
        <v>515.95789824999974</v>
      </c>
      <c r="Q12" s="205">
        <f>IF($A12="Quarter",HLOOKUP("Quarter"&amp;Q$1,APMdata,'1 APM'!$BW12,FALSE),IF($A12="Year to date",HLOOKUP("Year to date"&amp;Q$1,APMdata,'1 APM'!$BW12,FALSE),HLOOKUP($C$4&amp;Q$1,APMdata,'1 APM'!$BW12,FALSE)))</f>
        <v>439.33630000000011</v>
      </c>
      <c r="R12" s="205">
        <f>IF($A12="Quarter",HLOOKUP("Quarter"&amp;R$1,APMdata,'1 APM'!$BW12,FALSE),IF($A12="Year to date",HLOOKUP("Year to date"&amp;R$1,APMdata,'1 APM'!$BW12,FALSE),HLOOKUP($C$4&amp;R$1,APMdata,'1 APM'!$BW12,FALSE)))</f>
        <v>466.33647999999994</v>
      </c>
      <c r="S12" s="205">
        <f>IF($A12="Quarter",HLOOKUP("Quarter"&amp;S$1,APMdata,'1 APM'!$BW12,FALSE),IF($A12="Year to date",HLOOKUP("Year to date"&amp;S$1,APMdata,'1 APM'!$BW12,FALSE),HLOOKUP($C$4&amp;S$1,APMdata,'1 APM'!$BW12,FALSE)))</f>
        <v>437.9</v>
      </c>
      <c r="T12" s="205">
        <f>IF($A12="Quarter",HLOOKUP("Quarter"&amp;T$1,APMdata,'1 APM'!$BW12,FALSE),IF($A12="Year to date",HLOOKUP("Year to date"&amp;T$1,APMdata,'1 APM'!$BW12,FALSE),HLOOKUP($C$4&amp;T$1,APMdata,'1 APM'!$BW12,FALSE)))</f>
        <v>437.85398513999996</v>
      </c>
      <c r="U12" s="205">
        <f>IF($A12="Quarter",HLOOKUP("Quarter"&amp;U$1,APMdata,'1 APM'!$BW12,FALSE),IF($A12="Year to date",HLOOKUP("Year to date"&amp;U$1,APMdata,'1 APM'!$BW12,FALSE),HLOOKUP($C$4&amp;U$1,APMdata,'1 APM'!$BW12,FALSE)))</f>
        <v>266</v>
      </c>
      <c r="V12" s="205">
        <f>IF($A12="Quarter",HLOOKUP("Quarter"&amp;V$1,APMdata,'1 APM'!$BW12,FALSE),IF($A12="Year to date",HLOOKUP("Year to date"&amp;V$1,APMdata,'1 APM'!$BW12,FALSE),HLOOKUP($C$4&amp;V$1,APMdata,'1 APM'!$BW12,FALSE)))</f>
        <v>291.48677683999989</v>
      </c>
      <c r="W12" s="205">
        <f>IF($A12="Quarter",HLOOKUP("Quarter"&amp;W$1,APMdata,'1 APM'!$BW12,FALSE),IF($A12="Year to date",HLOOKUP("Year to date"&amp;W$1,APMdata,'1 APM'!$BW12,FALSE),HLOOKUP($C$4&amp;W$1,APMdata,'1 APM'!$BW12,FALSE)))</f>
        <v>409.28442015999985</v>
      </c>
      <c r="X12" s="205">
        <f>IF($A12="Quarter",HLOOKUP("Quarter"&amp;X$1,APMdata,'1 APM'!$BW12,FALSE),IF($A12="Year to date",HLOOKUP("Year to date"&amp;X$1,APMdata,'1 APM'!$BW12,FALSE),HLOOKUP($C$4&amp;X$1,APMdata,'1 APM'!$BW12,FALSE)))</f>
        <v>470.82553570000027</v>
      </c>
      <c r="Y12" s="205">
        <f>IF($A12="Quarter",HLOOKUP("Quarter"&amp;Y$1,APMdata,'1 APM'!$BW12,FALSE),IF($A12="Year to date",HLOOKUP("Year to date"&amp;Y$1,APMdata,'1 APM'!$BW12,FALSE),HLOOKUP($C$4&amp;Y$1,APMdata,'1 APM'!$BW12,FALSE)))</f>
        <v>756.56967929999973</v>
      </c>
      <c r="Z12" s="205">
        <f>IF($A12="Quarter",HLOOKUP("Quarter"&amp;Z$1,APMdata,'1 APM'!$BW12,FALSE),IF($A12="Year to date",HLOOKUP("Year to date"&amp;Z$1,APMdata,'1 APM'!$BW12,FALSE),HLOOKUP($C$4&amp;Z$1,APMdata,'1 APM'!$BW12,FALSE)))</f>
        <v>321.80813815000039</v>
      </c>
      <c r="AA12" s="205">
        <f>IF($A12="Quarter",HLOOKUP("Quarter"&amp;AA$1,APMdata,'1 APM'!$BW12,FALSE),IF($A12="Year to date",HLOOKUP("Year to date"&amp;AA$1,APMdata,'1 APM'!$BW12,FALSE),HLOOKUP($C$4&amp;AA$1,APMdata,'1 APM'!$BW12,FALSE)))</f>
        <v>416.1546219999999</v>
      </c>
      <c r="AB12" s="205">
        <f>IF($A12="Quarter",HLOOKUP("Quarter"&amp;AB$1,APMdata,'1 APM'!$BW12,FALSE),IF($A12="Year to date",HLOOKUP("Year to date"&amp;AB$1,APMdata,'1 APM'!$BW12,FALSE),HLOOKUP($C$4&amp;AB$1,APMdata,'1 APM'!$BW12,FALSE)))</f>
        <v>313.925299</v>
      </c>
      <c r="AC12" s="205">
        <f>IF($A12="Quarter",HLOOKUP("Quarter"&amp;AC$1,APMdata,'1 APM'!$BW12,FALSE),IF($A12="Year to date",HLOOKUP("Year to date"&amp;AC$1,APMdata,'1 APM'!$BW12,FALSE),HLOOKUP($C$4&amp;AC$1,APMdata,'1 APM'!$BW12,FALSE)))</f>
        <v>336.63084299999963</v>
      </c>
      <c r="AD12" s="205">
        <f>IF($A12="Quarter",HLOOKUP("Quarter"&amp;AD$1,APMdata,'1 APM'!$BW12,FALSE),IF($A12="Year to date",HLOOKUP("Year to date"&amp;AD$1,APMdata,'1 APM'!$BW12,FALSE),HLOOKUP($C$4&amp;AD$1,APMdata,'1 APM'!$BW12,FALSE)))</f>
        <v>376.79184000000026</v>
      </c>
      <c r="AE12" s="205">
        <f>IF($A12="Quarter",HLOOKUP("Quarter"&amp;AE$1,APMdata,'1 APM'!$BW12,FALSE),IF($A12="Year to date",HLOOKUP("Year to date"&amp;AE$1,APMdata,'1 APM'!$BW12,FALSE),HLOOKUP($C$4&amp;AE$1,APMdata,'1 APM'!$BW12,FALSE)))</f>
        <v>274.03295000000026</v>
      </c>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v>12</v>
      </c>
    </row>
    <row r="13" spans="2:75" ht="12.75" customHeight="1">
      <c r="C13" s="206" t="s">
        <v>133</v>
      </c>
      <c r="D13" s="207">
        <f>IF($A13="Quarter",HLOOKUP("Quarter"&amp;D$1,APMdata,'1 APM'!$BW13,FALSE),IF($A13="Year to date",HLOOKUP("Year to date"&amp;D$1,APMdata,'1 APM'!$BW13,FALSE),HLOOKUP($C$4&amp;D$1,APMdata,'1 APM'!$BW13,FALSE)))</f>
        <v>30.30780476999999</v>
      </c>
      <c r="E13" s="207">
        <f>IF($A13="Quarter",HLOOKUP("Quarter"&amp;E$1,APMdata,'1 APM'!$BW13,FALSE),IF($A13="Year to date",HLOOKUP("Year to date"&amp;E$1,APMdata,'1 APM'!$BW13,FALSE),HLOOKUP($C$4&amp;E$1,APMdata,'1 APM'!$BW13,FALSE)))</f>
        <v>19.230555559999999</v>
      </c>
      <c r="F13" s="207">
        <f>IF($A13="Quarter",HLOOKUP("Quarter"&amp;F$1,APMdata,'1 APM'!$BW13,FALSE),IF($A13="Year to date",HLOOKUP("Year to date"&amp;F$1,APMdata,'1 APM'!$BW13,FALSE),HLOOKUP($C$4&amp;F$1,APMdata,'1 APM'!$BW13,FALSE)))</f>
        <v>19.475263889999979</v>
      </c>
      <c r="G13" s="207">
        <f>IF($A13="Quarter",HLOOKUP("Quarter"&amp;G$1,APMdata,'1 APM'!$BW13,FALSE),IF($A13="Year to date",HLOOKUP("Year to date"&amp;G$1,APMdata,'1 APM'!$BW13,FALSE),HLOOKUP($C$4&amp;G$1,APMdata,'1 APM'!$BW13,FALSE)))</f>
        <v>18.364499999999992</v>
      </c>
      <c r="H13" s="207">
        <f>IF($A13="Quarter",HLOOKUP("Quarter"&amp;H$1,APMdata,'1 APM'!$BW13,FALSE),IF($A13="Year to date",HLOOKUP("Year to date"&amp;H$1,APMdata,'1 APM'!$BW13,FALSE),HLOOKUP($C$4&amp;H$1,APMdata,'1 APM'!$BW13,FALSE)))</f>
        <v>16.535166659999991</v>
      </c>
      <c r="I13" s="207">
        <f>IF($A13="Quarter",HLOOKUP("Quarter"&amp;I$1,APMdata,'1 APM'!$BW13,FALSE),IF($A13="Year to date",HLOOKUP("Year to date"&amp;I$1,APMdata,'1 APM'!$BW13,FALSE),HLOOKUP($C$4&amp;I$1,APMdata,'1 APM'!$BW13,FALSE)))</f>
        <v>15.43058332999999</v>
      </c>
      <c r="J13" s="207">
        <f>IF($A13="Quarter",HLOOKUP("Quarter"&amp;J$1,APMdata,'1 APM'!$BW13,FALSE),IF($A13="Year to date",HLOOKUP("Year to date"&amp;J$1,APMdata,'1 APM'!$BW13,FALSE),HLOOKUP($C$4&amp;J$1,APMdata,'1 APM'!$BW13,FALSE)))</f>
        <v>14.591597220000001</v>
      </c>
      <c r="K13" s="207">
        <f>IF($A13="Quarter",HLOOKUP("Quarter"&amp;K$1,APMdata,'1 APM'!$BW13,FALSE),IF($A13="Year to date",HLOOKUP("Year to date"&amp;K$1,APMdata,'1 APM'!$BW13,FALSE),HLOOKUP($C$4&amp;K$1,APMdata,'1 APM'!$BW13,FALSE)))</f>
        <v>11.42755556</v>
      </c>
      <c r="L13" s="207">
        <f>IF($A13="Quarter",HLOOKUP("Quarter"&amp;L$1,APMdata,'1 APM'!$BW13,FALSE),IF($A13="Year to date",HLOOKUP("Year to date"&amp;L$1,APMdata,'1 APM'!$BW13,FALSE),HLOOKUP($C$4&amp;L$1,APMdata,'1 APM'!$BW13,FALSE)))</f>
        <v>11.075777770000016</v>
      </c>
      <c r="M13" s="207">
        <f>IF($A13="Quarter",HLOOKUP("Quarter"&amp;M$1,APMdata,'1 APM'!$BW13,FALSE),IF($A13="Year to date",HLOOKUP("Year to date"&amp;M$1,APMdata,'1 APM'!$BW13,FALSE),HLOOKUP($C$4&amp;M$1,APMdata,'1 APM'!$BW13,FALSE)))</f>
        <v>9.4837500000000006</v>
      </c>
      <c r="N13" s="207">
        <f>IF($A13="Quarter",HLOOKUP("Quarter"&amp;N$1,APMdata,'1 APM'!$BW13,FALSE),IF($A13="Year to date",HLOOKUP("Year to date"&amp;N$1,APMdata,'1 APM'!$BW13,FALSE),HLOOKUP($C$4&amp;N$1,APMdata,'1 APM'!$BW13,FALSE)))</f>
        <v>8.7718782199999943</v>
      </c>
      <c r="O13" s="207">
        <f>IF($A13="Quarter",HLOOKUP("Quarter"&amp;O$1,APMdata,'1 APM'!$BW13,FALSE),IF($A13="Year to date",HLOOKUP("Year to date"&amp;O$1,APMdata,'1 APM'!$BW13,FALSE),HLOOKUP($C$4&amp;O$1,APMdata,'1 APM'!$BW13,FALSE)))</f>
        <v>6.285122000000003</v>
      </c>
      <c r="P13" s="207">
        <f>IF($A13="Quarter",HLOOKUP("Quarter"&amp;P$1,APMdata,'1 APM'!$BW13,FALSE),IF($A13="Year to date",HLOOKUP("Year to date"&amp;P$1,APMdata,'1 APM'!$BW13,FALSE),HLOOKUP($C$4&amp;P$1,APMdata,'1 APM'!$BW13,FALSE)))</f>
        <v>6.2048890000000005</v>
      </c>
      <c r="Q13" s="207">
        <f>IF($A13="Quarter",HLOOKUP("Quarter"&amp;Q$1,APMdata,'1 APM'!$BW13,FALSE),IF($A13="Year to date",HLOOKUP("Year to date"&amp;Q$1,APMdata,'1 APM'!$BW13,FALSE),HLOOKUP($C$4&amp;Q$1,APMdata,'1 APM'!$BW13,FALSE)))</f>
        <v>5.9324999999999992</v>
      </c>
      <c r="R13" s="207">
        <f>IF($A13="Quarter",HLOOKUP("Quarter"&amp;R$1,APMdata,'1 APM'!$BW13,FALSE),IF($A13="Year to date",HLOOKUP("Year to date"&amp;R$1,APMdata,'1 APM'!$BW13,FALSE),HLOOKUP($C$4&amp;R$1,APMdata,'1 APM'!$BW13,FALSE)))</f>
        <v>5.8433400000000013</v>
      </c>
      <c r="S13" s="207">
        <f>IF($A13="Quarter",HLOOKUP("Quarter"&amp;S$1,APMdata,'1 APM'!$BW13,FALSE),IF($A13="Year to date",HLOOKUP("Year to date"&amp;S$1,APMdata,'1 APM'!$BW13,FALSE),HLOOKUP($C$4&amp;S$1,APMdata,'1 APM'!$BW13,FALSE)))</f>
        <v>6.0016999999999996</v>
      </c>
      <c r="T13" s="207">
        <f>IF($A13="Quarter",HLOOKUP("Quarter"&amp;T$1,APMdata,'1 APM'!$BW13,FALSE),IF($A13="Year to date",HLOOKUP("Year to date"&amp;T$1,APMdata,'1 APM'!$BW13,FALSE),HLOOKUP($C$4&amp;T$1,APMdata,'1 APM'!$BW13,FALSE)))</f>
        <v>3.8026670000000076</v>
      </c>
      <c r="U13" s="207">
        <f>IF($A13="Quarter",HLOOKUP("Quarter"&amp;U$1,APMdata,'1 APM'!$BW13,FALSE),IF($A13="Year to date",HLOOKUP("Year to date"&amp;U$1,APMdata,'1 APM'!$BW13,FALSE),HLOOKUP($C$4&amp;U$1,APMdata,'1 APM'!$BW13,FALSE)))</f>
        <v>4</v>
      </c>
      <c r="V13" s="207">
        <f>IF($A13="Quarter",HLOOKUP("Quarter"&amp;V$1,APMdata,'1 APM'!$BW13,FALSE),IF($A13="Year to date",HLOOKUP("Year to date"&amp;V$1,APMdata,'1 APM'!$BW13,FALSE),HLOOKUP($C$4&amp;V$1,APMdata,'1 APM'!$BW13,FALSE)))</f>
        <v>6.1594199999999999</v>
      </c>
      <c r="W13" s="207">
        <f>IF($A13="Quarter",HLOOKUP("Quarter"&amp;W$1,APMdata,'1 APM'!$BW13,FALSE),IF($A13="Year to date",HLOOKUP("Year to date"&amp;W$1,APMdata,'1 APM'!$BW13,FALSE),HLOOKUP($C$4&amp;W$1,APMdata,'1 APM'!$BW13,FALSE)))</f>
        <v>2.2946239999999998</v>
      </c>
      <c r="X13" s="207">
        <f>IF($A13="Quarter",HLOOKUP("Quarter"&amp;X$1,APMdata,'1 APM'!$BW13,FALSE),IF($A13="Year to date",HLOOKUP("Year to date"&amp;X$1,APMdata,'1 APM'!$BW13,FALSE),HLOOKUP($C$4&amp;X$1,APMdata,'1 APM'!$BW13,FALSE)))</f>
        <v>2.2233329999999998</v>
      </c>
      <c r="Y13" s="207">
        <f>IF($A13="Quarter",HLOOKUP("Quarter"&amp;Y$1,APMdata,'1 APM'!$BW13,FALSE),IF($A13="Year to date",HLOOKUP("Year to date"&amp;Y$1,APMdata,'1 APM'!$BW13,FALSE),HLOOKUP($C$4&amp;Y$1,APMdata,'1 APM'!$BW13,FALSE)))</f>
        <v>4.5840550000000002</v>
      </c>
      <c r="Z13" s="207">
        <f>IF($A13="Quarter",HLOOKUP("Quarter"&amp;Z$1,APMdata,'1 APM'!$BW13,FALSE),IF($A13="Year to date",HLOOKUP("Year to date"&amp;Z$1,APMdata,'1 APM'!$BW13,FALSE),HLOOKUP($C$4&amp;Z$1,APMdata,'1 APM'!$BW13,FALSE)))</f>
        <v>4.3932770000000003</v>
      </c>
      <c r="AA13" s="207">
        <f>IF($A13="Quarter",HLOOKUP("Quarter"&amp;AA$1,APMdata,'1 APM'!$BW13,FALSE),IF($A13="Year to date",HLOOKUP("Year to date"&amp;AA$1,APMdata,'1 APM'!$BW13,FALSE),HLOOKUP($C$4&amp;AA$1,APMdata,'1 APM'!$BW13,FALSE)))</f>
        <v>4.357888</v>
      </c>
      <c r="AB13" s="207">
        <f>IF($A13="Quarter",HLOOKUP("Quarter"&amp;AB$1,APMdata,'1 APM'!$BW13,FALSE),IF($A13="Year to date",HLOOKUP("Year to date"&amp;AB$1,APMdata,'1 APM'!$BW13,FALSE),HLOOKUP($C$4&amp;AB$1,APMdata,'1 APM'!$BW13,FALSE)))</f>
        <v>4.140500000000003</v>
      </c>
      <c r="AC13" s="207">
        <f>IF($A13="Quarter",HLOOKUP("Quarter"&amp;AC$1,APMdata,'1 APM'!$BW13,FALSE),IF($A13="Year to date",HLOOKUP("Year to date"&amp;AC$1,APMdata,'1 APM'!$BW13,FALSE),HLOOKUP($C$4&amp;AC$1,APMdata,'1 APM'!$BW13,FALSE)))</f>
        <v>4.1101669999999997</v>
      </c>
      <c r="AD13" s="207">
        <f>IF($A13="Quarter",HLOOKUP("Quarter"&amp;AD$1,APMdata,'1 APM'!$BW13,FALSE),IF($A13="Year to date",HLOOKUP("Year to date"&amp;AD$1,APMdata,'1 APM'!$BW13,FALSE),HLOOKUP($C$4&amp;AD$1,APMdata,'1 APM'!$BW13,FALSE)))</f>
        <v>4.1961110000000001</v>
      </c>
      <c r="AE13" s="207">
        <f>IF($A13="Quarter",HLOOKUP("Quarter"&amp;AE$1,APMdata,'1 APM'!$BW13,FALSE),IF($A13="Year to date",HLOOKUP("Year to date"&amp;AE$1,APMdata,'1 APM'!$BW13,FALSE),HLOOKUP($C$4&amp;AE$1,APMdata,'1 APM'!$BW13,FALSE)))</f>
        <v>4.3544444000000002</v>
      </c>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v>13</v>
      </c>
    </row>
    <row r="14" spans="2:75" ht="12.75" customHeight="1">
      <c r="C14" s="206" t="s">
        <v>134</v>
      </c>
      <c r="D14" s="207">
        <f>IF($A14="Quarter",HLOOKUP("Quarter"&amp;D$1,APMdata,'1 APM'!$BW14,FALSE),IF($A14="Year to date",HLOOKUP("Year to date"&amp;D$1,APMdata,'1 APM'!$BW14,FALSE),HLOOKUP($C$4&amp;D$1,APMdata,'1 APM'!$BW14,FALSE)))</f>
        <v>0</v>
      </c>
      <c r="E14" s="207">
        <f>IF($A14="Quarter",HLOOKUP("Quarter"&amp;E$1,APMdata,'1 APM'!$BW14,FALSE),IF($A14="Year to date",HLOOKUP("Year to date"&amp;E$1,APMdata,'1 APM'!$BW14,FALSE),HLOOKUP($C$4&amp;E$1,APMdata,'1 APM'!$BW14,FALSE)))</f>
        <v>0</v>
      </c>
      <c r="F14" s="207">
        <f>IF($A14="Quarter",HLOOKUP("Quarter"&amp;F$1,APMdata,'1 APM'!$BW14,FALSE),IF($A14="Year to date",HLOOKUP("Year to date"&amp;F$1,APMdata,'1 APM'!$BW14,FALSE),HLOOKUP($C$4&amp;F$1,APMdata,'1 APM'!$BW14,FALSE)))</f>
        <v>0</v>
      </c>
      <c r="G14" s="207">
        <f>IF($A14="Quarter",HLOOKUP("Quarter"&amp;G$1,APMdata,'1 APM'!$BW14,FALSE),IF($A14="Year to date",HLOOKUP("Year to date"&amp;G$1,APMdata,'1 APM'!$BW14,FALSE),HLOOKUP($C$4&amp;G$1,APMdata,'1 APM'!$BW14,FALSE)))</f>
        <v>0</v>
      </c>
      <c r="H14" s="207">
        <f>IF($A14="Quarter",HLOOKUP("Quarter"&amp;H$1,APMdata,'1 APM'!$BW14,FALSE),IF($A14="Year to date",HLOOKUP("Year to date"&amp;H$1,APMdata,'1 APM'!$BW14,FALSE),HLOOKUP($C$4&amp;H$1,APMdata,'1 APM'!$BW14,FALSE)))</f>
        <v>0</v>
      </c>
      <c r="I14" s="207">
        <f>IF($A14="Quarter",HLOOKUP("Quarter"&amp;I$1,APMdata,'1 APM'!$BW14,FALSE),IF($A14="Year to date",HLOOKUP("Year to date"&amp;I$1,APMdata,'1 APM'!$BW14,FALSE),HLOOKUP($C$4&amp;I$1,APMdata,'1 APM'!$BW14,FALSE)))</f>
        <v>0</v>
      </c>
      <c r="J14" s="207">
        <f>IF($A14="Quarter",HLOOKUP("Quarter"&amp;J$1,APMdata,'1 APM'!$BW14,FALSE),IF($A14="Year to date",HLOOKUP("Year to date"&amp;J$1,APMdata,'1 APM'!$BW14,FALSE),HLOOKUP($C$4&amp;J$1,APMdata,'1 APM'!$BW14,FALSE)))</f>
        <v>0</v>
      </c>
      <c r="K14" s="207">
        <f>IF($A14="Quarter",HLOOKUP("Quarter"&amp;K$1,APMdata,'1 APM'!$BW14,FALSE),IF($A14="Year to date",HLOOKUP("Year to date"&amp;K$1,APMdata,'1 APM'!$BW14,FALSE),HLOOKUP($C$4&amp;K$1,APMdata,'1 APM'!$BW14,FALSE)))</f>
        <v>0</v>
      </c>
      <c r="L14" s="207">
        <f>IF($A14="Quarter",HLOOKUP("Quarter"&amp;L$1,APMdata,'1 APM'!$BW14,FALSE),IF($A14="Year to date",HLOOKUP("Year to date"&amp;L$1,APMdata,'1 APM'!$BW14,FALSE),HLOOKUP($C$4&amp;L$1,APMdata,'1 APM'!$BW14,FALSE)))</f>
        <v>0</v>
      </c>
      <c r="M14" s="207">
        <f>IF($A14="Quarter",HLOOKUP("Quarter"&amp;M$1,APMdata,'1 APM'!$BW14,FALSE),IF($A14="Year to date",HLOOKUP("Year to date"&amp;M$1,APMdata,'1 APM'!$BW14,FALSE),HLOOKUP($C$4&amp;M$1,APMdata,'1 APM'!$BW14,FALSE)))</f>
        <v>0</v>
      </c>
      <c r="N14" s="207">
        <f>IF($A14="Quarter",HLOOKUP("Quarter"&amp;N$1,APMdata,'1 APM'!$BW14,FALSE),IF($A14="Year to date",HLOOKUP("Year to date"&amp;N$1,APMdata,'1 APM'!$BW14,FALSE),HLOOKUP($C$4&amp;N$1,APMdata,'1 APM'!$BW14,FALSE)))</f>
        <v>0</v>
      </c>
      <c r="O14" s="207">
        <f>IF($A14="Quarter",HLOOKUP("Quarter"&amp;O$1,APMdata,'1 APM'!$BW14,FALSE),IF($A14="Year to date",HLOOKUP("Year to date"&amp;O$1,APMdata,'1 APM'!$BW14,FALSE),HLOOKUP($C$4&amp;O$1,APMdata,'1 APM'!$BW14,FALSE)))</f>
        <v>0</v>
      </c>
      <c r="P14" s="207">
        <f>IF($A14="Quarter",HLOOKUP("Quarter"&amp;P$1,APMdata,'1 APM'!$BW14,FALSE),IF($A14="Year to date",HLOOKUP("Year to date"&amp;P$1,APMdata,'1 APM'!$BW14,FALSE),HLOOKUP($C$4&amp;P$1,APMdata,'1 APM'!$BW14,FALSE)))</f>
        <v>0</v>
      </c>
      <c r="Q14" s="207">
        <f>IF($A14="Quarter",HLOOKUP("Quarter"&amp;Q$1,APMdata,'1 APM'!$BW14,FALSE),IF($A14="Year to date",HLOOKUP("Year to date"&amp;Q$1,APMdata,'1 APM'!$BW14,FALSE),HLOOKUP($C$4&amp;Q$1,APMdata,'1 APM'!$BW14,FALSE)))</f>
        <v>0</v>
      </c>
      <c r="R14" s="207">
        <f>IF($A14="Quarter",HLOOKUP("Quarter"&amp;R$1,APMdata,'1 APM'!$BW14,FALSE),IF($A14="Year to date",HLOOKUP("Year to date"&amp;R$1,APMdata,'1 APM'!$BW14,FALSE),HLOOKUP($C$4&amp;R$1,APMdata,'1 APM'!$BW14,FALSE)))</f>
        <v>0</v>
      </c>
      <c r="S14" s="207">
        <f>IF($A14="Quarter",HLOOKUP("Quarter"&amp;S$1,APMdata,'1 APM'!$BW14,FALSE),IF($A14="Year to date",HLOOKUP("Year to date"&amp;S$1,APMdata,'1 APM'!$BW14,FALSE),HLOOKUP($C$4&amp;S$1,APMdata,'1 APM'!$BW14,FALSE)))</f>
        <v>0</v>
      </c>
      <c r="T14" s="207">
        <f>IF($A14="Quarter",HLOOKUP("Quarter"&amp;T$1,APMdata,'1 APM'!$BW14,FALSE),IF($A14="Year to date",HLOOKUP("Year to date"&amp;T$1,APMdata,'1 APM'!$BW14,FALSE),HLOOKUP($C$4&amp;T$1,APMdata,'1 APM'!$BW14,FALSE)))</f>
        <v>0</v>
      </c>
      <c r="U14" s="207">
        <f>IF($A14="Quarter",HLOOKUP("Quarter"&amp;U$1,APMdata,'1 APM'!$BW14,FALSE),IF($A14="Year to date",HLOOKUP("Year to date"&amp;U$1,APMdata,'1 APM'!$BW14,FALSE),HLOOKUP($C$4&amp;U$1,APMdata,'1 APM'!$BW14,FALSE)))</f>
        <v>0</v>
      </c>
      <c r="V14" s="207">
        <f>IF($A14="Quarter",HLOOKUP("Quarter"&amp;V$1,APMdata,'1 APM'!$BW14,FALSE),IF($A14="Year to date",HLOOKUP("Year to date"&amp;V$1,APMdata,'1 APM'!$BW14,FALSE),HLOOKUP($C$4&amp;V$1,APMdata,'1 APM'!$BW14,FALSE)))</f>
        <v>0</v>
      </c>
      <c r="W14" s="207">
        <f>IF($A14="Quarter",HLOOKUP("Quarter"&amp;W$1,APMdata,'1 APM'!$BW14,FALSE),IF($A14="Year to date",HLOOKUP("Year to date"&amp;W$1,APMdata,'1 APM'!$BW14,FALSE),HLOOKUP($C$4&amp;W$1,APMdata,'1 APM'!$BW14,FALSE)))</f>
        <v>0</v>
      </c>
      <c r="X14" s="207">
        <f>IF($A14="Quarter",HLOOKUP("Quarter"&amp;X$1,APMdata,'1 APM'!$BW14,FALSE),IF($A14="Year to date",HLOOKUP("Year to date"&amp;X$1,APMdata,'1 APM'!$BW14,FALSE),HLOOKUP($C$4&amp;X$1,APMdata,'1 APM'!$BW14,FALSE)))</f>
        <v>0</v>
      </c>
      <c r="Y14" s="207">
        <f>IF($A14="Quarter",HLOOKUP("Quarter"&amp;Y$1,APMdata,'1 APM'!$BW14,FALSE),IF($A14="Year to date",HLOOKUP("Year to date"&amp;Y$1,APMdata,'1 APM'!$BW14,FALSE),HLOOKUP($C$4&amp;Y$1,APMdata,'1 APM'!$BW14,FALSE)))</f>
        <v>0</v>
      </c>
      <c r="Z14" s="207">
        <f>IF($A14="Quarter",HLOOKUP("Quarter"&amp;Z$1,APMdata,'1 APM'!$BW14,FALSE),IF($A14="Year to date",HLOOKUP("Year to date"&amp;Z$1,APMdata,'1 APM'!$BW14,FALSE),HLOOKUP($C$4&amp;Z$1,APMdata,'1 APM'!$BW14,FALSE)))</f>
        <v>0</v>
      </c>
      <c r="AA14" s="207">
        <f>IF($A14="Quarter",HLOOKUP("Quarter"&amp;AA$1,APMdata,'1 APM'!$BW14,FALSE),IF($A14="Year to date",HLOOKUP("Year to date"&amp;AA$1,APMdata,'1 APM'!$BW14,FALSE),HLOOKUP($C$4&amp;AA$1,APMdata,'1 APM'!$BW14,FALSE)))</f>
        <v>1.089472</v>
      </c>
      <c r="AB14" s="207">
        <f>IF($A14="Quarter",HLOOKUP("Quarter"&amp;AB$1,APMdata,'1 APM'!$BW14,FALSE),IF($A14="Year to date",HLOOKUP("Year to date"&amp;AB$1,APMdata,'1 APM'!$BW14,FALSE),HLOOKUP($C$4&amp;AB$1,APMdata,'1 APM'!$BW14,FALSE)))</f>
        <v>1.0351250000000007</v>
      </c>
      <c r="AC14" s="207">
        <f>IF($A14="Quarter",HLOOKUP("Quarter"&amp;AC$1,APMdata,'1 APM'!$BW14,FALSE),IF($A14="Year to date",HLOOKUP("Year to date"&amp;AC$1,APMdata,'1 APM'!$BW14,FALSE),HLOOKUP($C$4&amp;AC$1,APMdata,'1 APM'!$BW14,FALSE)))</f>
        <v>1.0275417499999999</v>
      </c>
      <c r="AD14" s="207">
        <f>IF($A14="Quarter",HLOOKUP("Quarter"&amp;AD$1,APMdata,'1 APM'!$BW14,FALSE),IF($A14="Year to date",HLOOKUP("Year to date"&amp;AD$1,APMdata,'1 APM'!$BW14,FALSE),HLOOKUP($C$4&amp;AD$1,APMdata,'1 APM'!$BW14,FALSE)))</f>
        <v>1.04902775</v>
      </c>
      <c r="AE14" s="207">
        <f>IF($A14="Quarter",HLOOKUP("Quarter"&amp;AE$1,APMdata,'1 APM'!$BW14,FALSE),IF($A14="Year to date",HLOOKUP("Year to date"&amp;AE$1,APMdata,'1 APM'!$BW14,FALSE),HLOOKUP($C$4&amp;AE$1,APMdata,'1 APM'!$BW14,FALSE)))</f>
        <v>1.0886111000000001</v>
      </c>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v>14</v>
      </c>
    </row>
    <row r="15" spans="2:75" ht="12.75" customHeight="1">
      <c r="B15" s="95"/>
      <c r="C15" s="208" t="s">
        <v>135</v>
      </c>
      <c r="D15" s="209">
        <f>IF($A15="Quarter",HLOOKUP("Quarter"&amp;D$1,APMdata,'1 APM'!$BW15,FALSE),IF($A15="Year to date",HLOOKUP("Year to date"&amp;D$1,APMdata,'1 APM'!$BW15,FALSE),HLOOKUP($C$4&amp;D$1,APMdata,'1 APM'!$BW15,FALSE)))</f>
        <v>0</v>
      </c>
      <c r="E15" s="209">
        <f>IF($A15="Quarter",HLOOKUP("Quarter"&amp;E$1,APMdata,'1 APM'!$BW15,FALSE),IF($A15="Year to date",HLOOKUP("Year to date"&amp;E$1,APMdata,'1 APM'!$BW15,FALSE),HLOOKUP($C$4&amp;E$1,APMdata,'1 APM'!$BW15,FALSE)))</f>
        <v>0</v>
      </c>
      <c r="F15" s="209">
        <f>IF($A15="Quarter",HLOOKUP("Quarter"&amp;F$1,APMdata,'1 APM'!$BW15,FALSE),IF($A15="Year to date",HLOOKUP("Year to date"&amp;F$1,APMdata,'1 APM'!$BW15,FALSE),HLOOKUP($C$4&amp;F$1,APMdata,'1 APM'!$BW15,FALSE)))</f>
        <v>0</v>
      </c>
      <c r="G15" s="209">
        <f>IF($A15="Quarter",HLOOKUP("Quarter"&amp;G$1,APMdata,'1 APM'!$BW15,FALSE),IF($A15="Year to date",HLOOKUP("Year to date"&amp;G$1,APMdata,'1 APM'!$BW15,FALSE),HLOOKUP($C$4&amp;G$1,APMdata,'1 APM'!$BW15,FALSE)))</f>
        <v>0</v>
      </c>
      <c r="H15" s="209">
        <f>IF($A15="Quarter",HLOOKUP("Quarter"&amp;H$1,APMdata,'1 APM'!$BW15,FALSE),IF($A15="Year to date",HLOOKUP("Year to date"&amp;H$1,APMdata,'1 APM'!$BW15,FALSE),HLOOKUP($C$4&amp;H$1,APMdata,'1 APM'!$BW15,FALSE)))</f>
        <v>0</v>
      </c>
      <c r="I15" s="209">
        <f>IF($A15="Quarter",HLOOKUP("Quarter"&amp;I$1,APMdata,'1 APM'!$BW15,FALSE),IF($A15="Year to date",HLOOKUP("Year to date"&amp;I$1,APMdata,'1 APM'!$BW15,FALSE),HLOOKUP($C$4&amp;I$1,APMdata,'1 APM'!$BW15,FALSE)))</f>
        <v>0</v>
      </c>
      <c r="J15" s="209">
        <f>IF($A15="Quarter",HLOOKUP("Quarter"&amp;J$1,APMdata,'1 APM'!$BW15,FALSE),IF($A15="Year to date",HLOOKUP("Year to date"&amp;J$1,APMdata,'1 APM'!$BW15,FALSE),HLOOKUP($C$4&amp;J$1,APMdata,'1 APM'!$BW15,FALSE)))</f>
        <v>0</v>
      </c>
      <c r="K15" s="209">
        <f>IF($A15="Quarter",HLOOKUP("Quarter"&amp;K$1,APMdata,'1 APM'!$BW15,FALSE),IF($A15="Year to date",HLOOKUP("Year to date"&amp;K$1,APMdata,'1 APM'!$BW15,FALSE),HLOOKUP($C$4&amp;K$1,APMdata,'1 APM'!$BW15,FALSE)))</f>
        <v>0</v>
      </c>
      <c r="L15" s="209">
        <f>IF($A15="Quarter",HLOOKUP("Quarter"&amp;L$1,APMdata,'1 APM'!$BW15,FALSE),IF($A15="Year to date",HLOOKUP("Year to date"&amp;L$1,APMdata,'1 APM'!$BW15,FALSE),HLOOKUP($C$4&amp;L$1,APMdata,'1 APM'!$BW15,FALSE)))</f>
        <v>0</v>
      </c>
      <c r="M15" s="209">
        <f>IF($A15="Quarter",HLOOKUP("Quarter"&amp;M$1,APMdata,'1 APM'!$BW15,FALSE),IF($A15="Year to date",HLOOKUP("Year to date"&amp;M$1,APMdata,'1 APM'!$BW15,FALSE),HLOOKUP($C$4&amp;M$1,APMdata,'1 APM'!$BW15,FALSE)))</f>
        <v>0</v>
      </c>
      <c r="N15" s="209">
        <f>IF($A15="Quarter",HLOOKUP("Quarter"&amp;N$1,APMdata,'1 APM'!$BW15,FALSE),IF($A15="Year to date",HLOOKUP("Year to date"&amp;N$1,APMdata,'1 APM'!$BW15,FALSE),HLOOKUP($C$4&amp;N$1,APMdata,'1 APM'!$BW15,FALSE)))</f>
        <v>0</v>
      </c>
      <c r="O15" s="209">
        <f>IF($A15="Quarter",HLOOKUP("Quarter"&amp;O$1,APMdata,'1 APM'!$BW15,FALSE),IF($A15="Year to date",HLOOKUP("Year to date"&amp;O$1,APMdata,'1 APM'!$BW15,FALSE),HLOOKUP($C$4&amp;O$1,APMdata,'1 APM'!$BW15,FALSE)))</f>
        <v>0</v>
      </c>
      <c r="P15" s="209">
        <f>IF($A15="Quarter",HLOOKUP("Quarter"&amp;P$1,APMdata,'1 APM'!$BW15,FALSE),IF($A15="Year to date",HLOOKUP("Year to date"&amp;P$1,APMdata,'1 APM'!$BW15,FALSE),HLOOKUP($C$4&amp;P$1,APMdata,'1 APM'!$BW15,FALSE)))</f>
        <v>0</v>
      </c>
      <c r="Q15" s="209">
        <f>IF($A15="Quarter",HLOOKUP("Quarter"&amp;Q$1,APMdata,'1 APM'!$BW15,FALSE),IF($A15="Year to date",HLOOKUP("Year to date"&amp;Q$1,APMdata,'1 APM'!$BW15,FALSE),HLOOKUP($C$4&amp;Q$1,APMdata,'1 APM'!$BW15,FALSE)))</f>
        <v>0</v>
      </c>
      <c r="R15" s="209">
        <f>IF($A15="Quarter",HLOOKUP("Quarter"&amp;R$1,APMdata,'1 APM'!$BW15,FALSE),IF($A15="Year to date",HLOOKUP("Year to date"&amp;R$1,APMdata,'1 APM'!$BW15,FALSE),HLOOKUP($C$4&amp;R$1,APMdata,'1 APM'!$BW15,FALSE)))</f>
        <v>0</v>
      </c>
      <c r="S15" s="209">
        <f>IF($A15="Quarter",HLOOKUP("Quarter"&amp;S$1,APMdata,'1 APM'!$BW15,FALSE),IF($A15="Year to date",HLOOKUP("Year to date"&amp;S$1,APMdata,'1 APM'!$BW15,FALSE),HLOOKUP($C$4&amp;S$1,APMdata,'1 APM'!$BW15,FALSE)))</f>
        <v>0</v>
      </c>
      <c r="T15" s="209">
        <f>IF($A15="Quarter",HLOOKUP("Quarter"&amp;T$1,APMdata,'1 APM'!$BW15,FALSE),IF($A15="Year to date",HLOOKUP("Year to date"&amp;T$1,APMdata,'1 APM'!$BW15,FALSE),HLOOKUP($C$4&amp;T$1,APMdata,'1 APM'!$BW15,FALSE)))</f>
        <v>0</v>
      </c>
      <c r="U15" s="209">
        <f>IF($A15="Quarter",HLOOKUP("Quarter"&amp;U$1,APMdata,'1 APM'!$BW15,FALSE),IF($A15="Year to date",HLOOKUP("Year to date"&amp;U$1,APMdata,'1 APM'!$BW15,FALSE),HLOOKUP($C$4&amp;U$1,APMdata,'1 APM'!$BW15,FALSE)))</f>
        <v>0</v>
      </c>
      <c r="V15" s="209">
        <f>IF($A15="Quarter",HLOOKUP("Quarter"&amp;V$1,APMdata,'1 APM'!$BW15,FALSE),IF($A15="Year to date",HLOOKUP("Year to date"&amp;V$1,APMdata,'1 APM'!$BW15,FALSE),HLOOKUP($C$4&amp;V$1,APMdata,'1 APM'!$BW15,FALSE)))</f>
        <v>0</v>
      </c>
      <c r="W15" s="209">
        <f>IF($A15="Quarter",HLOOKUP("Quarter"&amp;W$1,APMdata,'1 APM'!$BW15,FALSE),IF($A15="Year to date",HLOOKUP("Year to date"&amp;W$1,APMdata,'1 APM'!$BW15,FALSE),HLOOKUP($C$4&amp;W$1,APMdata,'1 APM'!$BW15,FALSE)))</f>
        <v>2.2233330000000002</v>
      </c>
      <c r="X15" s="209">
        <f>IF($A15="Quarter",HLOOKUP("Quarter"&amp;X$1,APMdata,'1 APM'!$BW15,FALSE),IF($A15="Year to date",HLOOKUP("Year to date"&amp;X$1,APMdata,'1 APM'!$BW15,FALSE),HLOOKUP($C$4&amp;X$1,APMdata,'1 APM'!$BW15,FALSE)))</f>
        <v>2.2233330000000002</v>
      </c>
      <c r="Y15" s="209">
        <f>IF($A15="Quarter",HLOOKUP("Quarter"&amp;Y$1,APMdata,'1 APM'!$BW15,FALSE),IF($A15="Year to date",HLOOKUP("Year to date"&amp;Y$1,APMdata,'1 APM'!$BW15,FALSE),HLOOKUP($C$4&amp;Y$1,APMdata,'1 APM'!$BW15,FALSE)))</f>
        <v>4.5840550000000002</v>
      </c>
      <c r="Z15" s="209">
        <f>IF($A15="Quarter",HLOOKUP("Quarter"&amp;Z$1,APMdata,'1 APM'!$BW15,FALSE),IF($A15="Year to date",HLOOKUP("Year to date"&amp;Z$1,APMdata,'1 APM'!$BW15,FALSE),HLOOKUP($C$4&amp;Z$1,APMdata,'1 APM'!$BW15,FALSE)))</f>
        <v>4.3932770000000003</v>
      </c>
      <c r="AA15" s="209">
        <f>IF($A15="Quarter",HLOOKUP("Quarter"&amp;AA$1,APMdata,'1 APM'!$BW15,FALSE),IF($A15="Year to date",HLOOKUP("Year to date"&amp;AA$1,APMdata,'1 APM'!$BW15,FALSE),HLOOKUP($C$4&amp;AA$1,APMdata,'1 APM'!$BW15,FALSE)))</f>
        <v>3.2684160000000002</v>
      </c>
      <c r="AB15" s="209">
        <f>IF($A15="Quarter",HLOOKUP("Quarter"&amp;AB$1,APMdata,'1 APM'!$BW15,FALSE),IF($A15="Year to date",HLOOKUP("Year to date"&amp;AB$1,APMdata,'1 APM'!$BW15,FALSE),HLOOKUP($C$4&amp;AB$1,APMdata,'1 APM'!$BW15,FALSE)))</f>
        <v>3.1053750000000022</v>
      </c>
      <c r="AC15" s="209">
        <f>IF($A15="Quarter",HLOOKUP("Quarter"&amp;AC$1,APMdata,'1 APM'!$BW15,FALSE),IF($A15="Year to date",HLOOKUP("Year to date"&amp;AC$1,APMdata,'1 APM'!$BW15,FALSE),HLOOKUP($C$4&amp;AC$1,APMdata,'1 APM'!$BW15,FALSE)))</f>
        <v>3.0826252499999995</v>
      </c>
      <c r="AD15" s="209">
        <f>IF($A15="Quarter",HLOOKUP("Quarter"&amp;AD$1,APMdata,'1 APM'!$BW15,FALSE),IF($A15="Year to date",HLOOKUP("Year to date"&amp;AD$1,APMdata,'1 APM'!$BW15,FALSE),HLOOKUP($C$4&amp;AD$1,APMdata,'1 APM'!$BW15,FALSE)))</f>
        <v>3.1470832500000001</v>
      </c>
      <c r="AE15" s="209">
        <f>IF($A15="Quarter",HLOOKUP("Quarter"&amp;AE$1,APMdata,'1 APM'!$BW15,FALSE),IF($A15="Year to date",HLOOKUP("Year to date"&amp;AE$1,APMdata,'1 APM'!$BW15,FALSE),HLOOKUP($C$4&amp;AE$1,APMdata,'1 APM'!$BW15,FALSE)))</f>
        <v>3.2658333000000002</v>
      </c>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v>15</v>
      </c>
    </row>
    <row r="16" spans="2:75" ht="12.75" customHeight="1">
      <c r="C16" s="202" t="s">
        <v>136</v>
      </c>
      <c r="D16" s="205">
        <f>IF($A16="Quarter",HLOOKUP("Quarter"&amp;D$1,APMdata,'1 APM'!$BW16,FALSE),IF($A16="Year to date",HLOOKUP("Year to date"&amp;D$1,APMdata,'1 APM'!$BW16,FALSE),HLOOKUP($C$4&amp;D$1,APMdata,'1 APM'!$BW16,FALSE)))</f>
        <v>685.54684309000129</v>
      </c>
      <c r="E16" s="205">
        <f>IF($A16="Quarter",HLOOKUP("Quarter"&amp;E$1,APMdata,'1 APM'!$BW16,FALSE),IF($A16="Year to date",HLOOKUP("Year to date"&amp;E$1,APMdata,'1 APM'!$BW16,FALSE),HLOOKUP($C$4&amp;E$1,APMdata,'1 APM'!$BW16,FALSE)))</f>
        <v>840.43697613999962</v>
      </c>
      <c r="F16" s="205">
        <f>IF($A16="Quarter",HLOOKUP("Quarter"&amp;F$1,APMdata,'1 APM'!$BW16,FALSE),IF($A16="Year to date",HLOOKUP("Year to date"&amp;F$1,APMdata,'1 APM'!$BW16,FALSE),HLOOKUP($C$4&amp;F$1,APMdata,'1 APM'!$BW16,FALSE)))</f>
        <v>554.2374293200005</v>
      </c>
      <c r="G16" s="205">
        <f>IF($A16="Quarter",HLOOKUP("Quarter"&amp;G$1,APMdata,'1 APM'!$BW16,FALSE),IF($A16="Year to date",HLOOKUP("Year to date"&amp;G$1,APMdata,'1 APM'!$BW16,FALSE),HLOOKUP($C$4&amp;G$1,APMdata,'1 APM'!$BW16,FALSE)))</f>
        <v>399.08972760999961</v>
      </c>
      <c r="H16" s="205">
        <f>IF($A16="Quarter",HLOOKUP("Quarter"&amp;H$1,APMdata,'1 APM'!$BW16,FALSE),IF($A16="Year to date",HLOOKUP("Year to date"&amp;H$1,APMdata,'1 APM'!$BW16,FALSE),HLOOKUP($C$4&amp;H$1,APMdata,'1 APM'!$BW16,FALSE)))</f>
        <v>562.93558776000032</v>
      </c>
      <c r="I16" s="205">
        <f>IF($A16="Quarter",HLOOKUP("Quarter"&amp;I$1,APMdata,'1 APM'!$BW16,FALSE),IF($A16="Year to date",HLOOKUP("Year to date"&amp;I$1,APMdata,'1 APM'!$BW16,FALSE),HLOOKUP($C$4&amp;I$1,APMdata,'1 APM'!$BW16,FALSE)))</f>
        <v>636.3499865900003</v>
      </c>
      <c r="J16" s="205">
        <f>IF($A16="Quarter",HLOOKUP("Quarter"&amp;J$1,APMdata,'1 APM'!$BW16,FALSE),IF($A16="Year to date",HLOOKUP("Year to date"&amp;J$1,APMdata,'1 APM'!$BW16,FALSE),HLOOKUP($C$4&amp;J$1,APMdata,'1 APM'!$BW16,FALSE)))</f>
        <v>607.13773501000048</v>
      </c>
      <c r="K16" s="205">
        <f>IF($A16="Quarter",HLOOKUP("Quarter"&amp;K$1,APMdata,'1 APM'!$BW16,FALSE),IF($A16="Year to date",HLOOKUP("Year to date"&amp;K$1,APMdata,'1 APM'!$BW16,FALSE),HLOOKUP($C$4&amp;K$1,APMdata,'1 APM'!$BW16,FALSE)))</f>
        <v>429.55826332000021</v>
      </c>
      <c r="L16" s="205">
        <f>IF($A16="Quarter",HLOOKUP("Quarter"&amp;L$1,APMdata,'1 APM'!$BW16,FALSE),IF($A16="Year to date",HLOOKUP("Year to date"&amp;L$1,APMdata,'1 APM'!$BW16,FALSE),HLOOKUP($C$4&amp;L$1,APMdata,'1 APM'!$BW16,FALSE)))</f>
        <v>338.61493153000021</v>
      </c>
      <c r="M16" s="205">
        <f>IF($A16="Quarter",HLOOKUP("Quarter"&amp;M$1,APMdata,'1 APM'!$BW16,FALSE),IF($A16="Year to date",HLOOKUP("Year to date"&amp;M$1,APMdata,'1 APM'!$BW16,FALSE),HLOOKUP($C$4&amp;M$1,APMdata,'1 APM'!$BW16,FALSE)))</f>
        <v>526.2128926799993</v>
      </c>
      <c r="N16" s="205">
        <f>IF($A16="Quarter",HLOOKUP("Quarter"&amp;N$1,APMdata,'1 APM'!$BW16,FALSE),IF($A16="Year to date",HLOOKUP("Year to date"&amp;N$1,APMdata,'1 APM'!$BW16,FALSE),HLOOKUP($C$4&amp;N$1,APMdata,'1 APM'!$BW16,FALSE)))</f>
        <v>496.17167362999993</v>
      </c>
      <c r="O16" s="205">
        <f>IF($A16="Quarter",HLOOKUP("Quarter"&amp;O$1,APMdata,'1 APM'!$BW16,FALSE),IF($A16="Year to date",HLOOKUP("Year to date"&amp;O$1,APMdata,'1 APM'!$BW16,FALSE),HLOOKUP($C$4&amp;O$1,APMdata,'1 APM'!$BW16,FALSE)))</f>
        <v>555.13711584999987</v>
      </c>
      <c r="P16" s="205">
        <f>IF($A16="Quarter",HLOOKUP("Quarter"&amp;P$1,APMdata,'1 APM'!$BW16,FALSE),IF($A16="Year to date",HLOOKUP("Year to date"&amp;P$1,APMdata,'1 APM'!$BW16,FALSE),HLOOKUP($C$4&amp;P$1,APMdata,'1 APM'!$BW16,FALSE)))</f>
        <v>509.75300924999976</v>
      </c>
      <c r="Q16" s="205">
        <f>IF($A16="Quarter",HLOOKUP("Quarter"&amp;Q$1,APMdata,'1 APM'!$BW16,FALSE),IF($A16="Year to date",HLOOKUP("Year to date"&amp;Q$1,APMdata,'1 APM'!$BW16,FALSE),HLOOKUP($C$4&amp;Q$1,APMdata,'1 APM'!$BW16,FALSE)))</f>
        <v>433.4038000000001</v>
      </c>
      <c r="R16" s="205">
        <f>IF($A16="Quarter",HLOOKUP("Quarter"&amp;R$1,APMdata,'1 APM'!$BW16,FALSE),IF($A16="Year to date",HLOOKUP("Year to date"&amp;R$1,APMdata,'1 APM'!$BW16,FALSE),HLOOKUP($C$4&amp;R$1,APMdata,'1 APM'!$BW16,FALSE)))</f>
        <v>460.49313999999993</v>
      </c>
      <c r="S16" s="205">
        <f>IF($A16="Quarter",HLOOKUP("Quarter"&amp;S$1,APMdata,'1 APM'!$BW16,FALSE),IF($A16="Year to date",HLOOKUP("Year to date"&amp;S$1,APMdata,'1 APM'!$BW16,FALSE),HLOOKUP($C$4&amp;S$1,APMdata,'1 APM'!$BW16,FALSE)))</f>
        <v>431.89830000000001</v>
      </c>
      <c r="T16" s="205">
        <f>IF($A16="Quarter",HLOOKUP("Quarter"&amp;T$1,APMdata,'1 APM'!$BW16,FALSE),IF($A16="Year to date",HLOOKUP("Year to date"&amp;T$1,APMdata,'1 APM'!$BW16,FALSE),HLOOKUP($C$4&amp;T$1,APMdata,'1 APM'!$BW16,FALSE)))</f>
        <v>434.05131813999998</v>
      </c>
      <c r="U16" s="205">
        <f>IF($A16="Quarter",HLOOKUP("Quarter"&amp;U$1,APMdata,'1 APM'!$BW16,FALSE),IF($A16="Year to date",HLOOKUP("Year to date"&amp;U$1,APMdata,'1 APM'!$BW16,FALSE),HLOOKUP($C$4&amp;U$1,APMdata,'1 APM'!$BW16,FALSE)))</f>
        <v>262</v>
      </c>
      <c r="V16" s="205">
        <f>IF($A16="Quarter",HLOOKUP("Quarter"&amp;V$1,APMdata,'1 APM'!$BW16,FALSE),IF($A16="Year to date",HLOOKUP("Year to date"&amp;V$1,APMdata,'1 APM'!$BW16,FALSE),HLOOKUP($C$4&amp;V$1,APMdata,'1 APM'!$BW16,FALSE)))</f>
        <v>285.32735683999988</v>
      </c>
      <c r="W16" s="205">
        <f>IF($A16="Quarter",HLOOKUP("Quarter"&amp;W$1,APMdata,'1 APM'!$BW16,FALSE),IF($A16="Year to date",HLOOKUP("Year to date"&amp;W$1,APMdata,'1 APM'!$BW16,FALSE),HLOOKUP($C$4&amp;W$1,APMdata,'1 APM'!$BW16,FALSE)))</f>
        <v>407.06108715999983</v>
      </c>
      <c r="X16" s="205">
        <f>IF($A16="Quarter",HLOOKUP("Quarter"&amp;X$1,APMdata,'1 APM'!$BW16,FALSE),IF($A16="Year to date",HLOOKUP("Year to date"&amp;X$1,APMdata,'1 APM'!$BW16,FALSE),HLOOKUP($C$4&amp;X$1,APMdata,'1 APM'!$BW16,FALSE)))</f>
        <v>468.60220270000025</v>
      </c>
      <c r="Y16" s="205">
        <f>IF($A16="Quarter",HLOOKUP("Quarter"&amp;Y$1,APMdata,'1 APM'!$BW16,FALSE),IF($A16="Year to date",HLOOKUP("Year to date"&amp;Y$1,APMdata,'1 APM'!$BW16,FALSE),HLOOKUP($C$4&amp;Y$1,APMdata,'1 APM'!$BW16,FALSE)))</f>
        <v>751.9856242999997</v>
      </c>
      <c r="Z16" s="205">
        <f>IF($A16="Quarter",HLOOKUP("Quarter"&amp;Z$1,APMdata,'1 APM'!$BW16,FALSE),IF($A16="Year to date",HLOOKUP("Year to date"&amp;Z$1,APMdata,'1 APM'!$BW16,FALSE),HLOOKUP($C$4&amp;Z$1,APMdata,'1 APM'!$BW16,FALSE)))</f>
        <v>317.41486115000038</v>
      </c>
      <c r="AA16" s="205">
        <f>IF($A16="Quarter",HLOOKUP("Quarter"&amp;AA$1,APMdata,'1 APM'!$BW16,FALSE),IF($A16="Year to date",HLOOKUP("Year to date"&amp;AA$1,APMdata,'1 APM'!$BW16,FALSE),HLOOKUP($C$4&amp;AA$1,APMdata,'1 APM'!$BW16,FALSE)))</f>
        <v>412.8862059999999</v>
      </c>
      <c r="AB16" s="205">
        <f>IF($A16="Quarter",HLOOKUP("Quarter"&amp;AB$1,APMdata,'1 APM'!$BW16,FALSE),IF($A16="Year to date",HLOOKUP("Year to date"&amp;AB$1,APMdata,'1 APM'!$BW16,FALSE),HLOOKUP($C$4&amp;AB$1,APMdata,'1 APM'!$BW16,FALSE)))</f>
        <v>310.81992400000001</v>
      </c>
      <c r="AC16" s="205">
        <f>IF($A16="Quarter",HLOOKUP("Quarter"&amp;AC$1,APMdata,'1 APM'!$BW16,FALSE),IF($A16="Year to date",HLOOKUP("Year to date"&amp;AC$1,APMdata,'1 APM'!$BW16,FALSE),HLOOKUP($C$4&amp;AC$1,APMdata,'1 APM'!$BW16,FALSE)))</f>
        <v>333.54821774999965</v>
      </c>
      <c r="AD16" s="205">
        <f>IF($A16="Quarter",HLOOKUP("Quarter"&amp;AD$1,APMdata,'1 APM'!$BW16,FALSE),IF($A16="Year to date",HLOOKUP("Year to date"&amp;AD$1,APMdata,'1 APM'!$BW16,FALSE),HLOOKUP($C$4&amp;AD$1,APMdata,'1 APM'!$BW16,FALSE)))</f>
        <v>373.64475675000028</v>
      </c>
      <c r="AE16" s="205">
        <f>IF($A16="Quarter",HLOOKUP("Quarter"&amp;AE$1,APMdata,'1 APM'!$BW16,FALSE),IF($A16="Year to date",HLOOKUP("Year to date"&amp;AE$1,APMdata,'1 APM'!$BW16,FALSE),HLOOKUP($C$4&amp;AE$1,APMdata,'1 APM'!$BW16,FALSE)))</f>
        <v>270.76711670000026</v>
      </c>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v>16</v>
      </c>
    </row>
    <row r="17" spans="1:75" ht="12.75" customHeight="1">
      <c r="C17" s="202"/>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05"/>
      <c r="AN17" s="210"/>
      <c r="AO17" s="210"/>
      <c r="AP17" s="210"/>
      <c r="AQ17" s="210"/>
      <c r="AR17" s="210"/>
      <c r="AS17" s="210"/>
      <c r="AT17" s="205"/>
      <c r="AU17" s="205"/>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v>17</v>
      </c>
    </row>
    <row r="18" spans="1:75" ht="12.75" customHeight="1">
      <c r="C18" s="202"/>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05"/>
      <c r="AN18" s="210"/>
      <c r="AO18" s="210"/>
      <c r="AP18" s="210"/>
      <c r="AQ18" s="210"/>
      <c r="AR18" s="210"/>
      <c r="AS18" s="210"/>
      <c r="AT18" s="205"/>
      <c r="AU18" s="205"/>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v>18</v>
      </c>
    </row>
    <row r="19" spans="1:75" ht="12.75" customHeight="1">
      <c r="B19" s="193"/>
      <c r="C19" s="202"/>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05"/>
      <c r="AN19" s="210"/>
      <c r="AO19" s="210"/>
      <c r="AP19" s="210"/>
      <c r="AQ19" s="210"/>
      <c r="AR19" s="210"/>
      <c r="AS19" s="210"/>
      <c r="AT19" s="205"/>
      <c r="AU19" s="205"/>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v>19</v>
      </c>
    </row>
    <row r="20" spans="1:75" ht="12.75" customHeight="1">
      <c r="B20" s="193"/>
      <c r="C20" s="202"/>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05"/>
      <c r="AN20" s="210"/>
      <c r="AO20" s="210"/>
      <c r="AP20" s="210"/>
      <c r="AQ20" s="210"/>
      <c r="AR20" s="210"/>
      <c r="AS20" s="210"/>
      <c r="AT20" s="205"/>
      <c r="AU20" s="205"/>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v>20</v>
      </c>
    </row>
    <row r="21" spans="1:75" ht="12.75" customHeight="1">
      <c r="C21" s="202" t="s">
        <v>137</v>
      </c>
      <c r="D21" s="205">
        <f>IF($A21="Quarter",HLOOKUP("Quarter"&amp;D$1,APMdata,'1 APM'!$BW21,FALSE),IF($A21="Year to date",HLOOKUP("Year to date"&amp;D$1,APMdata,'1 APM'!$BW21,FALSE),HLOOKUP($C$4&amp;D$1,APMdata,'1 APM'!$BW21,FALSE)))</f>
        <v>21716.042453170001</v>
      </c>
      <c r="E21" s="205">
        <f>IF($A21="Quarter",HLOOKUP("Quarter"&amp;E$1,APMdata,'1 APM'!$BW21,FALSE),IF($A21="Year to date",HLOOKUP("Year to date"&amp;E$1,APMdata,'1 APM'!$BW21,FALSE),HLOOKUP($C$4&amp;E$1,APMdata,'1 APM'!$BW21,FALSE)))</f>
        <v>20660.833136879995</v>
      </c>
      <c r="F21" s="205">
        <f>IF($A21="Quarter",HLOOKUP("Quarter"&amp;F$1,APMdata,'1 APM'!$BW21,FALSE),IF($A21="Year to date",HLOOKUP("Year to date"&amp;F$1,APMdata,'1 APM'!$BW21,FALSE),HLOOKUP($C$4&amp;F$1,APMdata,'1 APM'!$BW21,FALSE)))</f>
        <v>20659.741488639993</v>
      </c>
      <c r="G21" s="205">
        <f>IF($A21="Quarter",HLOOKUP("Quarter"&amp;G$1,APMdata,'1 APM'!$BW21,FALSE),IF($A21="Year to date",HLOOKUP("Year to date"&amp;G$1,APMdata,'1 APM'!$BW21,FALSE),HLOOKUP($C$4&amp;G$1,APMdata,'1 APM'!$BW21,FALSE)))</f>
        <v>20208.823378450001</v>
      </c>
      <c r="H21" s="205">
        <f>IF($A21="Quarter",HLOOKUP("Quarter"&amp;H$1,APMdata,'1 APM'!$BW21,FALSE),IF($A21="Year to date",HLOOKUP("Year to date"&amp;H$1,APMdata,'1 APM'!$BW21,FALSE),HLOOKUP($C$4&amp;H$1,APMdata,'1 APM'!$BW21,FALSE)))</f>
        <v>19864.610736030005</v>
      </c>
      <c r="I21" s="205">
        <f>IF($A21="Quarter",HLOOKUP("Quarter"&amp;I$1,APMdata,'1 APM'!$BW21,FALSE),IF($A21="Year to date",HLOOKUP("Year to date"&amp;I$1,APMdata,'1 APM'!$BW21,FALSE),HLOOKUP($C$4&amp;I$1,APMdata,'1 APM'!$BW21,FALSE)))</f>
        <v>19258.067708909999</v>
      </c>
      <c r="J21" s="205">
        <f>IF($A21="Quarter",HLOOKUP("Quarter"&amp;J$1,APMdata,'1 APM'!$BW21,FALSE),IF($A21="Year to date",HLOOKUP("Year to date"&amp;J$1,APMdata,'1 APM'!$BW21,FALSE),HLOOKUP($C$4&amp;J$1,APMdata,'1 APM'!$BW21,FALSE)))</f>
        <v>19925.254555320007</v>
      </c>
      <c r="K21" s="205">
        <f>IF($A21="Quarter",HLOOKUP("Quarter"&amp;K$1,APMdata,'1 APM'!$BW21,FALSE),IF($A21="Year to date",HLOOKUP("Year to date"&amp;K$1,APMdata,'1 APM'!$BW21,FALSE),HLOOKUP($C$4&amp;K$1,APMdata,'1 APM'!$BW21,FALSE)))</f>
        <v>19392.81687689</v>
      </c>
      <c r="L21" s="205">
        <f>IF($A21="Quarter",HLOOKUP("Quarter"&amp;L$1,APMdata,'1 APM'!$BW21,FALSE),IF($A21="Year to date",HLOOKUP("Year to date"&amp;L$1,APMdata,'1 APM'!$BW21,FALSE),HLOOKUP($C$4&amp;L$1,APMdata,'1 APM'!$BW21,FALSE)))</f>
        <v>18790.161076489996</v>
      </c>
      <c r="M21" s="205">
        <f>IF($A21="Quarter",HLOOKUP("Quarter"&amp;M$1,APMdata,'1 APM'!$BW21,FALSE),IF($A21="Year to date",HLOOKUP("Year to date"&amp;M$1,APMdata,'1 APM'!$BW21,FALSE),HLOOKUP($C$4&amp;M$1,APMdata,'1 APM'!$BW21,FALSE)))</f>
        <v>18338.85350261</v>
      </c>
      <c r="N21" s="205">
        <f>IF($A21="Quarter",HLOOKUP("Quarter"&amp;N$1,APMdata,'1 APM'!$BW21,FALSE),IF($A21="Year to date",HLOOKUP("Year to date"&amp;N$1,APMdata,'1 APM'!$BW21,FALSE),HLOOKUP($C$4&amp;N$1,APMdata,'1 APM'!$BW21,FALSE)))</f>
        <v>18705.852638249999</v>
      </c>
      <c r="O21" s="205">
        <f>IF($A21="Quarter",HLOOKUP("Quarter"&amp;O$1,APMdata,'1 APM'!$BW21,FALSE),IF($A21="Year to date",HLOOKUP("Year to date"&amp;O$1,APMdata,'1 APM'!$BW21,FALSE),HLOOKUP($C$4&amp;O$1,APMdata,'1 APM'!$BW21,FALSE)))</f>
        <v>18742.817094410002</v>
      </c>
      <c r="P21" s="205">
        <f>IF($A21="Quarter",HLOOKUP("Quarter"&amp;P$1,APMdata,'1 APM'!$BW21,FALSE),IF($A21="Year to date",HLOOKUP("Year to date"&amp;P$1,APMdata,'1 APM'!$BW21,FALSE),HLOOKUP($C$4&amp;P$1,APMdata,'1 APM'!$BW21,FALSE)))</f>
        <v>17791.42000573</v>
      </c>
      <c r="Q21" s="205">
        <f>IF($A21="Quarter",HLOOKUP("Quarter"&amp;Q$1,APMdata,'1 APM'!$BW21,FALSE),IF($A21="Year to date",HLOOKUP("Year to date"&amp;Q$1,APMdata,'1 APM'!$BW21,FALSE),HLOOKUP($C$4&amp;Q$1,APMdata,'1 APM'!$BW21,FALSE)))</f>
        <v>17304.41509002</v>
      </c>
      <c r="R21" s="205">
        <f>IF($A21="Quarter",HLOOKUP("Quarter"&amp;R$1,APMdata,'1 APM'!$BW21,FALSE),IF($A21="Year to date",HLOOKUP("Year to date"&amp;R$1,APMdata,'1 APM'!$BW21,FALSE),HLOOKUP($C$4&amp;R$1,APMdata,'1 APM'!$BW21,FALSE)))</f>
        <v>17135.459832</v>
      </c>
      <c r="S21" s="205">
        <f>IF($A21="Quarter",HLOOKUP("Quarter"&amp;S$1,APMdata,'1 APM'!$BW21,FALSE),IF($A21="Year to date",HLOOKUP("Year to date"&amp;S$1,APMdata,'1 APM'!$BW21,FALSE),HLOOKUP($C$4&amp;S$1,APMdata,'1 APM'!$BW21,FALSE)))</f>
        <v>16654.883699999998</v>
      </c>
      <c r="T21" s="205">
        <f>IF($A21="Quarter",HLOOKUP("Quarter"&amp;T$1,APMdata,'1 APM'!$BW21,FALSE),IF($A21="Year to date",HLOOKUP("Year to date"&amp;T$1,APMdata,'1 APM'!$BW21,FALSE),HLOOKUP($C$4&amp;T$1,APMdata,'1 APM'!$BW21,FALSE)))</f>
        <v>16244.309691809998</v>
      </c>
      <c r="U21" s="205">
        <f>IF($A21="Quarter",HLOOKUP("Quarter"&amp;U$1,APMdata,'1 APM'!$BW21,FALSE),IF($A21="Year to date",HLOOKUP("Year to date"&amp;U$1,APMdata,'1 APM'!$BW21,FALSE),HLOOKUP($C$4&amp;U$1,APMdata,'1 APM'!$BW21,FALSE)))</f>
        <v>15504</v>
      </c>
      <c r="V21" s="205">
        <f>IF($A21="Quarter",HLOOKUP("Quarter"&amp;V$1,APMdata,'1 APM'!$BW21,FALSE),IF($A21="Year to date",HLOOKUP("Year to date"&amp;V$1,APMdata,'1 APM'!$BW21,FALSE),HLOOKUP($C$4&amp;V$1,APMdata,'1 APM'!$BW21,FALSE)))</f>
        <v>15902.865877999999</v>
      </c>
      <c r="W21" s="205">
        <f>IF($A21="Quarter",HLOOKUP("Quarter"&amp;W$1,APMdata,'1 APM'!$BW21,FALSE),IF($A21="Year to date",HLOOKUP("Year to date"&amp;W$1,APMdata,'1 APM'!$BW21,FALSE),HLOOKUP($C$4&amp;W$1,APMdata,'1 APM'!$BW21,FALSE)))</f>
        <v>15781.623224370029</v>
      </c>
      <c r="X21" s="205">
        <f>IF($A21="Quarter",HLOOKUP("Quarter"&amp;X$1,APMdata,'1 APM'!$BW21,FALSE),IF($A21="Year to date",HLOOKUP("Year to date"&amp;X$1,APMdata,'1 APM'!$BW21,FALSE),HLOOKUP($C$4&amp;X$1,APMdata,'1 APM'!$BW21,FALSE)))</f>
        <v>15088.845469150001</v>
      </c>
      <c r="Y21" s="205">
        <f>IF($A21="Quarter",HLOOKUP("Quarter"&amp;Y$1,APMdata,'1 APM'!$BW21,FALSE),IF($A21="Year to date",HLOOKUP("Year to date"&amp;Y$1,APMdata,'1 APM'!$BW21,FALSE),HLOOKUP($C$4&amp;Y$1,APMdata,'1 APM'!$BW21,FALSE)))</f>
        <v>14604.36419099</v>
      </c>
      <c r="Z21" s="205">
        <f>IF($A21="Quarter",HLOOKUP("Quarter"&amp;Z$1,APMdata,'1 APM'!$BW21,FALSE),IF($A21="Year to date",HLOOKUP("Year to date"&amp;Z$1,APMdata,'1 APM'!$BW21,FALSE),HLOOKUP($C$4&amp;Z$1,APMdata,'1 APM'!$BW21,FALSE)))</f>
        <v>14761.540622534032</v>
      </c>
      <c r="AA21" s="205">
        <f>IF($A21="Quarter",HLOOKUP("Quarter"&amp;AA$1,APMdata,'1 APM'!$BW21,FALSE),IF($A21="Year to date",HLOOKUP("Year to date"&amp;AA$1,APMdata,'1 APM'!$BW21,FALSE),HLOOKUP($C$4&amp;AA$1,APMdata,'1 APM'!$BW21,FALSE)))</f>
        <v>13419.826445000001</v>
      </c>
      <c r="AB21" s="205">
        <f>IF($A21="Quarter",HLOOKUP("Quarter"&amp;AB$1,APMdata,'1 APM'!$BW21,FALSE),IF($A21="Year to date",HLOOKUP("Year to date"&amp;AB$1,APMdata,'1 APM'!$BW21,FALSE),HLOOKUP($C$4&amp;AB$1,APMdata,'1 APM'!$BW21,FALSE)))</f>
        <v>13006.999244000001</v>
      </c>
      <c r="AC21" s="205">
        <f>IF($A21="Quarter",HLOOKUP("Quarter"&amp;AC$1,APMdata,'1 APM'!$BW21,FALSE),IF($A21="Year to date",HLOOKUP("Year to date"&amp;AC$1,APMdata,'1 APM'!$BW21,FALSE),HLOOKUP($C$4&amp;AC$1,APMdata,'1 APM'!$BW21,FALSE)))</f>
        <v>13331.214576718428</v>
      </c>
      <c r="AD21" s="205">
        <f>IF($A21="Quarter",HLOOKUP("Quarter"&amp;AD$1,APMdata,'1 APM'!$BW21,FALSE),IF($A21="Year to date",HLOOKUP("Year to date"&amp;AD$1,APMdata,'1 APM'!$BW21,FALSE),HLOOKUP($C$4&amp;AD$1,APMdata,'1 APM'!$BW21,FALSE)))</f>
        <v>12991.201010299999</v>
      </c>
      <c r="AE21" s="205">
        <f>IF($A21="Quarter",HLOOKUP("Quarter"&amp;AE$1,APMdata,'1 APM'!$BW21,FALSE),IF($A21="Year to date",HLOOKUP("Year to date"&amp;AE$1,APMdata,'1 APM'!$BW21,FALSE),HLOOKUP($C$4&amp;AE$1,APMdata,'1 APM'!$BW21,FALSE)))</f>
        <v>12591.153999999999</v>
      </c>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v>21</v>
      </c>
    </row>
    <row r="22" spans="1:75" ht="12.75" customHeight="1">
      <c r="C22" s="208" t="s">
        <v>138</v>
      </c>
      <c r="D22" s="209">
        <f>IF($A22="Quarter",HLOOKUP("Quarter"&amp;D$1,APMdata,'1 APM'!$BW22,FALSE),IF($A22="Year to date",HLOOKUP("Year to date"&amp;D$1,APMdata,'1 APM'!$BW22,FALSE),HLOOKUP($C$4&amp;D$1,APMdata,'1 APM'!$BW22,FALSE)))</f>
        <v>1919.86</v>
      </c>
      <c r="E22" s="209">
        <f>IF($A22="Quarter",HLOOKUP("Quarter"&amp;E$1,APMdata,'1 APM'!$BW22,FALSE),IF($A22="Year to date",HLOOKUP("Year to date"&amp;E$1,APMdata,'1 APM'!$BW22,FALSE),HLOOKUP($C$4&amp;E$1,APMdata,'1 APM'!$BW22,FALSE)))</f>
        <v>1500</v>
      </c>
      <c r="F22" s="209">
        <f>IF($A22="Quarter",HLOOKUP("Quarter"&amp;F$1,APMdata,'1 APM'!$BW22,FALSE),IF($A22="Year to date",HLOOKUP("Year to date"&amp;F$1,APMdata,'1 APM'!$BW22,FALSE),HLOOKUP($C$4&amp;F$1,APMdata,'1 APM'!$BW22,FALSE)))</f>
        <v>1000</v>
      </c>
      <c r="G22" s="209">
        <f>IF($A22="Quarter",HLOOKUP("Quarter"&amp;G$1,APMdata,'1 APM'!$BW22,FALSE),IF($A22="Year to date",HLOOKUP("Year to date"&amp;G$1,APMdata,'1 APM'!$BW22,FALSE),HLOOKUP($C$4&amp;G$1,APMdata,'1 APM'!$BW22,FALSE)))</f>
        <v>1000</v>
      </c>
      <c r="H22" s="209">
        <f>IF($A22="Quarter",HLOOKUP("Quarter"&amp;H$1,APMdata,'1 APM'!$BW22,FALSE),IF($A22="Year to date",HLOOKUP("Year to date"&amp;H$1,APMdata,'1 APM'!$BW22,FALSE),HLOOKUP($C$4&amp;H$1,APMdata,'1 APM'!$BW22,FALSE)))</f>
        <v>1000</v>
      </c>
      <c r="I22" s="209">
        <f>IF($A22="Quarter",HLOOKUP("Quarter"&amp;I$1,APMdata,'1 APM'!$BW22,FALSE),IF($A22="Year to date",HLOOKUP("Year to date"&amp;I$1,APMdata,'1 APM'!$BW22,FALSE),HLOOKUP($C$4&amp;I$1,APMdata,'1 APM'!$BW22,FALSE)))</f>
        <v>1000</v>
      </c>
      <c r="J22" s="209">
        <f>IF($A22="Quarter",HLOOKUP("Quarter"&amp;J$1,APMdata,'1 APM'!$BW22,FALSE),IF($A22="Year to date",HLOOKUP("Year to date"&amp;J$1,APMdata,'1 APM'!$BW22,FALSE),HLOOKUP($C$4&amp;J$1,APMdata,'1 APM'!$BW22,FALSE)))</f>
        <v>1000</v>
      </c>
      <c r="K22" s="209">
        <f>IF($A22="Quarter",HLOOKUP("Quarter"&amp;K$1,APMdata,'1 APM'!$BW22,FALSE),IF($A22="Year to date",HLOOKUP("Year to date"&amp;K$1,APMdata,'1 APM'!$BW22,FALSE),HLOOKUP($C$4&amp;K$1,APMdata,'1 APM'!$BW22,FALSE)))</f>
        <v>1000</v>
      </c>
      <c r="L22" s="209">
        <f>IF($A22="Quarter",HLOOKUP("Quarter"&amp;L$1,APMdata,'1 APM'!$BW22,FALSE),IF($A22="Year to date",HLOOKUP("Year to date"&amp;L$1,APMdata,'1 APM'!$BW22,FALSE),HLOOKUP($C$4&amp;L$1,APMdata,'1 APM'!$BW22,FALSE)))</f>
        <v>1000</v>
      </c>
      <c r="M22" s="209">
        <f>IF($A22="Quarter",HLOOKUP("Quarter"&amp;M$1,APMdata,'1 APM'!$BW22,FALSE),IF($A22="Year to date",HLOOKUP("Year to date"&amp;M$1,APMdata,'1 APM'!$BW22,FALSE),HLOOKUP($C$4&amp;M$1,APMdata,'1 APM'!$BW22,FALSE)))</f>
        <v>1000</v>
      </c>
      <c r="N22" s="209">
        <f>IF($A22="Quarter",HLOOKUP("Quarter"&amp;N$1,APMdata,'1 APM'!$BW22,FALSE),IF($A22="Year to date",HLOOKUP("Year to date"&amp;N$1,APMdata,'1 APM'!$BW22,FALSE),HLOOKUP($C$4&amp;N$1,APMdata,'1 APM'!$BW22,FALSE)))</f>
        <v>1000</v>
      </c>
      <c r="O22" s="209">
        <f>IF($A22="Quarter",HLOOKUP("Quarter"&amp;O$1,APMdata,'1 APM'!$BW22,FALSE),IF($A22="Year to date",HLOOKUP("Year to date"&amp;O$1,APMdata,'1 APM'!$BW22,FALSE),HLOOKUP($C$4&amp;O$1,APMdata,'1 APM'!$BW22,FALSE)))</f>
        <v>1000</v>
      </c>
      <c r="P22" s="209">
        <f>IF($A22="Quarter",HLOOKUP("Quarter"&amp;P$1,APMdata,'1 APM'!$BW22,FALSE),IF($A22="Year to date",HLOOKUP("Year to date"&amp;P$1,APMdata,'1 APM'!$BW22,FALSE),HLOOKUP($C$4&amp;P$1,APMdata,'1 APM'!$BW22,FALSE)))</f>
        <v>650</v>
      </c>
      <c r="Q22" s="209">
        <f>IF($A22="Quarter",HLOOKUP("Quarter"&amp;Q$1,APMdata,'1 APM'!$BW22,FALSE),IF($A22="Year to date",HLOOKUP("Year to date"&amp;Q$1,APMdata,'1 APM'!$BW22,FALSE),HLOOKUP($C$4&amp;Q$1,APMdata,'1 APM'!$BW22,FALSE)))</f>
        <v>650</v>
      </c>
      <c r="R22" s="209">
        <f>IF($A22="Quarter",HLOOKUP("Quarter"&amp;R$1,APMdata,'1 APM'!$BW22,FALSE),IF($A22="Year to date",HLOOKUP("Year to date"&amp;R$1,APMdata,'1 APM'!$BW22,FALSE),HLOOKUP($C$4&amp;R$1,APMdata,'1 APM'!$BW22,FALSE)))</f>
        <v>650</v>
      </c>
      <c r="S22" s="209">
        <f>IF($A22="Quarter",HLOOKUP("Quarter"&amp;S$1,APMdata,'1 APM'!$BW22,FALSE),IF($A22="Year to date",HLOOKUP("Year to date"&amp;S$1,APMdata,'1 APM'!$BW22,FALSE),HLOOKUP($C$4&amp;S$1,APMdata,'1 APM'!$BW22,FALSE)))</f>
        <v>650</v>
      </c>
      <c r="T22" s="209">
        <f>IF($A22="Quarter",HLOOKUP("Quarter"&amp;T$1,APMdata,'1 APM'!$BW22,FALSE),IF($A22="Year to date",HLOOKUP("Year to date"&amp;T$1,APMdata,'1 APM'!$BW22,FALSE),HLOOKUP($C$4&amp;T$1,APMdata,'1 APM'!$BW22,FALSE)))</f>
        <v>650</v>
      </c>
      <c r="U22" s="209">
        <f>IF($A22="Quarter",HLOOKUP("Quarter"&amp;U$1,APMdata,'1 APM'!$BW22,FALSE),IF($A22="Year to date",HLOOKUP("Year to date"&amp;U$1,APMdata,'1 APM'!$BW22,FALSE),HLOOKUP($C$4&amp;U$1,APMdata,'1 APM'!$BW22,FALSE)))</f>
        <v>300</v>
      </c>
      <c r="V22" s="209">
        <f>IF($A22="Quarter",HLOOKUP("Quarter"&amp;V$1,APMdata,'1 APM'!$BW22,FALSE),IF($A22="Year to date",HLOOKUP("Year to date"&amp;V$1,APMdata,'1 APM'!$BW22,FALSE),HLOOKUP($C$4&amp;V$1,APMdata,'1 APM'!$BW22,FALSE)))</f>
        <v>300.00475699999998</v>
      </c>
      <c r="W22" s="209">
        <f>IF($A22="Quarter",HLOOKUP("Quarter"&amp;W$1,APMdata,'1 APM'!$BW22,FALSE),IF($A22="Year to date",HLOOKUP("Year to date"&amp;W$1,APMdata,'1 APM'!$BW22,FALSE),HLOOKUP($C$4&amp;W$1,APMdata,'1 APM'!$BW22,FALSE)))</f>
        <v>493.44836554</v>
      </c>
      <c r="X22" s="209">
        <f>IF($A22="Quarter",HLOOKUP("Quarter"&amp;X$1,APMdata,'1 APM'!$BW22,FALSE),IF($A22="Year to date",HLOOKUP("Year to date"&amp;X$1,APMdata,'1 APM'!$BW22,FALSE),HLOOKUP($C$4&amp;X$1,APMdata,'1 APM'!$BW22,FALSE)))</f>
        <v>200</v>
      </c>
      <c r="Y22" s="209">
        <f>IF($A22="Quarter",HLOOKUP("Quarter"&amp;Y$1,APMdata,'1 APM'!$BW22,FALSE),IF($A22="Year to date",HLOOKUP("Year to date"&amp;Y$1,APMdata,'1 APM'!$BW22,FALSE),HLOOKUP($C$4&amp;Y$1,APMdata,'1 APM'!$BW22,FALSE)))</f>
        <v>200</v>
      </c>
      <c r="Z22" s="209">
        <f>IF($A22="Quarter",HLOOKUP("Quarter"&amp;Z$1,APMdata,'1 APM'!$BW22,FALSE),IF($A22="Year to date",HLOOKUP("Year to date"&amp;Z$1,APMdata,'1 APM'!$BW22,FALSE),HLOOKUP($C$4&amp;Z$1,APMdata,'1 APM'!$BW22,FALSE)))</f>
        <v>400</v>
      </c>
      <c r="AA22" s="209">
        <f>IF($A22="Quarter",HLOOKUP("Quarter"&amp;AA$1,APMdata,'1 APM'!$BW22,FALSE),IF($A22="Year to date",HLOOKUP("Year to date"&amp;AA$1,APMdata,'1 APM'!$BW22,FALSE),HLOOKUP($C$4&amp;AA$1,APMdata,'1 APM'!$BW22,FALSE)))</f>
        <v>400</v>
      </c>
      <c r="AB22" s="209">
        <f>IF($A22="Quarter",HLOOKUP("Quarter"&amp;AB$1,APMdata,'1 APM'!$BW22,FALSE),IF($A22="Year to date",HLOOKUP("Year to date"&amp;AB$1,APMdata,'1 APM'!$BW22,FALSE),HLOOKUP($C$4&amp;AB$1,APMdata,'1 APM'!$BW22,FALSE)))</f>
        <v>400</v>
      </c>
      <c r="AC22" s="209">
        <f>IF($A22="Quarter",HLOOKUP("Quarter"&amp;AC$1,APMdata,'1 APM'!$BW22,FALSE),IF($A22="Year to date",HLOOKUP("Year to date"&amp;AC$1,APMdata,'1 APM'!$BW22,FALSE),HLOOKUP($C$4&amp;AC$1,APMdata,'1 APM'!$BW22,FALSE)))</f>
        <v>400</v>
      </c>
      <c r="AD22" s="209">
        <f>IF($A22="Quarter",HLOOKUP("Quarter"&amp;AD$1,APMdata,'1 APM'!$BW22,FALSE),IF($A22="Year to date",HLOOKUP("Year to date"&amp;AD$1,APMdata,'1 APM'!$BW22,FALSE),HLOOKUP($C$4&amp;AD$1,APMdata,'1 APM'!$BW22,FALSE)))</f>
        <v>400</v>
      </c>
      <c r="AE22" s="209">
        <f>IF($A22="Quarter",HLOOKUP("Quarter"&amp;AE$1,APMdata,'1 APM'!$BW22,FALSE),IF($A22="Year to date",HLOOKUP("Year to date"&amp;AE$1,APMdata,'1 APM'!$BW22,FALSE),HLOOKUP($C$4&amp;AE$1,APMdata,'1 APM'!$BW22,FALSE)))</f>
        <v>400</v>
      </c>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v>22</v>
      </c>
    </row>
    <row r="23" spans="1:75" ht="12.75" customHeight="1">
      <c r="C23" s="202" t="s">
        <v>139</v>
      </c>
      <c r="D23" s="205">
        <f>IF($A23="Quarter",HLOOKUP("Quarter"&amp;D$1,APMdata,'1 APM'!$BW23,FALSE),IF($A23="Year to date",HLOOKUP("Year to date"&amp;D$1,APMdata,'1 APM'!$BW23,FALSE),HLOOKUP($C$4&amp;D$1,APMdata,'1 APM'!$BW23,FALSE)))</f>
        <v>19796.18245317</v>
      </c>
      <c r="E23" s="205">
        <f>IF($A23="Quarter",HLOOKUP("Quarter"&amp;E$1,APMdata,'1 APM'!$BW23,FALSE),IF($A23="Year to date",HLOOKUP("Year to date"&amp;E$1,APMdata,'1 APM'!$BW23,FALSE),HLOOKUP($C$4&amp;E$1,APMdata,'1 APM'!$BW23,FALSE)))</f>
        <v>19160.833136879995</v>
      </c>
      <c r="F23" s="205">
        <f>IF($A23="Quarter",HLOOKUP("Quarter"&amp;F$1,APMdata,'1 APM'!$BW23,FALSE),IF($A23="Year to date",HLOOKUP("Year to date"&amp;F$1,APMdata,'1 APM'!$BW23,FALSE),HLOOKUP($C$4&amp;F$1,APMdata,'1 APM'!$BW23,FALSE)))</f>
        <v>19659.741488639993</v>
      </c>
      <c r="G23" s="205">
        <f>IF($A23="Quarter",HLOOKUP("Quarter"&amp;G$1,APMdata,'1 APM'!$BW23,FALSE),IF($A23="Year to date",HLOOKUP("Year to date"&amp;G$1,APMdata,'1 APM'!$BW23,FALSE),HLOOKUP($C$4&amp;G$1,APMdata,'1 APM'!$BW23,FALSE)))</f>
        <v>19208.823378450001</v>
      </c>
      <c r="H23" s="205">
        <f>IF($A23="Quarter",HLOOKUP("Quarter"&amp;H$1,APMdata,'1 APM'!$BW23,FALSE),IF($A23="Year to date",HLOOKUP("Year to date"&amp;H$1,APMdata,'1 APM'!$BW23,FALSE),HLOOKUP($C$4&amp;H$1,APMdata,'1 APM'!$BW23,FALSE)))</f>
        <v>18864.610736030005</v>
      </c>
      <c r="I23" s="205">
        <f>IF($A23="Quarter",HLOOKUP("Quarter"&amp;I$1,APMdata,'1 APM'!$BW23,FALSE),IF($A23="Year to date",HLOOKUP("Year to date"&amp;I$1,APMdata,'1 APM'!$BW23,FALSE),HLOOKUP($C$4&amp;I$1,APMdata,'1 APM'!$BW23,FALSE)))</f>
        <v>18258.067708909999</v>
      </c>
      <c r="J23" s="205">
        <f>IF($A23="Quarter",HLOOKUP("Quarter"&amp;J$1,APMdata,'1 APM'!$BW23,FALSE),IF($A23="Year to date",HLOOKUP("Year to date"&amp;J$1,APMdata,'1 APM'!$BW23,FALSE),HLOOKUP($C$4&amp;J$1,APMdata,'1 APM'!$BW23,FALSE)))</f>
        <v>18925.254555320007</v>
      </c>
      <c r="K23" s="205">
        <f>IF($A23="Quarter",HLOOKUP("Quarter"&amp;K$1,APMdata,'1 APM'!$BW23,FALSE),IF($A23="Year to date",HLOOKUP("Year to date"&amp;K$1,APMdata,'1 APM'!$BW23,FALSE),HLOOKUP($C$4&amp;K$1,APMdata,'1 APM'!$BW23,FALSE)))</f>
        <v>18392.81687689</v>
      </c>
      <c r="L23" s="205">
        <f>IF($A23="Quarter",HLOOKUP("Quarter"&amp;L$1,APMdata,'1 APM'!$BW23,FALSE),IF($A23="Year to date",HLOOKUP("Year to date"&amp;L$1,APMdata,'1 APM'!$BW23,FALSE),HLOOKUP($C$4&amp;L$1,APMdata,'1 APM'!$BW23,FALSE)))</f>
        <v>17790.161076489996</v>
      </c>
      <c r="M23" s="205">
        <f>IF($A23="Quarter",HLOOKUP("Quarter"&amp;M$1,APMdata,'1 APM'!$BW23,FALSE),IF($A23="Year to date",HLOOKUP("Year to date"&amp;M$1,APMdata,'1 APM'!$BW23,FALSE),HLOOKUP($C$4&amp;M$1,APMdata,'1 APM'!$BW23,FALSE)))</f>
        <v>17338.85350261</v>
      </c>
      <c r="N23" s="205">
        <f>IF($A23="Quarter",HLOOKUP("Quarter"&amp;N$1,APMdata,'1 APM'!$BW23,FALSE),IF($A23="Year to date",HLOOKUP("Year to date"&amp;N$1,APMdata,'1 APM'!$BW23,FALSE),HLOOKUP($C$4&amp;N$1,APMdata,'1 APM'!$BW23,FALSE)))</f>
        <v>17705.852638249999</v>
      </c>
      <c r="O23" s="205">
        <f>IF($A23="Quarter",HLOOKUP("Quarter"&amp;O$1,APMdata,'1 APM'!$BW23,FALSE),IF($A23="Year to date",HLOOKUP("Year to date"&amp;O$1,APMdata,'1 APM'!$BW23,FALSE),HLOOKUP($C$4&amp;O$1,APMdata,'1 APM'!$BW23,FALSE)))</f>
        <v>17742.817094410002</v>
      </c>
      <c r="P23" s="205">
        <f>IF($A23="Quarter",HLOOKUP("Quarter"&amp;P$1,APMdata,'1 APM'!$BW23,FALSE),IF($A23="Year to date",HLOOKUP("Year to date"&amp;P$1,APMdata,'1 APM'!$BW23,FALSE),HLOOKUP($C$4&amp;P$1,APMdata,'1 APM'!$BW23,FALSE)))</f>
        <v>17141.42000573</v>
      </c>
      <c r="Q23" s="205">
        <f>IF($A23="Quarter",HLOOKUP("Quarter"&amp;Q$1,APMdata,'1 APM'!$BW23,FALSE),IF($A23="Year to date",HLOOKUP("Year to date"&amp;Q$1,APMdata,'1 APM'!$BW23,FALSE),HLOOKUP($C$4&amp;Q$1,APMdata,'1 APM'!$BW23,FALSE)))</f>
        <v>16654.41509002</v>
      </c>
      <c r="R23" s="205">
        <f>IF($A23="Quarter",HLOOKUP("Quarter"&amp;R$1,APMdata,'1 APM'!$BW23,FALSE),IF($A23="Year to date",HLOOKUP("Year to date"&amp;R$1,APMdata,'1 APM'!$BW23,FALSE),HLOOKUP($C$4&amp;R$1,APMdata,'1 APM'!$BW23,FALSE)))</f>
        <v>16485.459832</v>
      </c>
      <c r="S23" s="205">
        <f>IF($A23="Quarter",HLOOKUP("Quarter"&amp;S$1,APMdata,'1 APM'!$BW23,FALSE),IF($A23="Year to date",HLOOKUP("Year to date"&amp;S$1,APMdata,'1 APM'!$BW23,FALSE),HLOOKUP($C$4&amp;S$1,APMdata,'1 APM'!$BW23,FALSE)))</f>
        <v>16004.8837</v>
      </c>
      <c r="T23" s="205">
        <f>IF($A23="Quarter",HLOOKUP("Quarter"&amp;T$1,APMdata,'1 APM'!$BW23,FALSE),IF($A23="Year to date",HLOOKUP("Year to date"&amp;T$1,APMdata,'1 APM'!$BW23,FALSE),HLOOKUP($C$4&amp;T$1,APMdata,'1 APM'!$BW23,FALSE)))</f>
        <v>15594.309691809998</v>
      </c>
      <c r="U23" s="205">
        <f>IF($A23="Quarter",HLOOKUP("Quarter"&amp;U$1,APMdata,'1 APM'!$BW23,FALSE),IF($A23="Year to date",HLOOKUP("Year to date"&amp;U$1,APMdata,'1 APM'!$BW23,FALSE),HLOOKUP($C$4&amp;U$1,APMdata,'1 APM'!$BW23,FALSE)))</f>
        <v>15204</v>
      </c>
      <c r="V23" s="205">
        <f>IF($A23="Quarter",HLOOKUP("Quarter"&amp;V$1,APMdata,'1 APM'!$BW23,FALSE),IF($A23="Year to date",HLOOKUP("Year to date"&amp;V$1,APMdata,'1 APM'!$BW23,FALSE),HLOOKUP($C$4&amp;V$1,APMdata,'1 APM'!$BW23,FALSE)))</f>
        <v>15602.861120999998</v>
      </c>
      <c r="W23" s="205">
        <f>IF($A23="Quarter",HLOOKUP("Quarter"&amp;W$1,APMdata,'1 APM'!$BW23,FALSE),IF($A23="Year to date",HLOOKUP("Year to date"&amp;W$1,APMdata,'1 APM'!$BW23,FALSE),HLOOKUP($C$4&amp;W$1,APMdata,'1 APM'!$BW23,FALSE)))</f>
        <v>15288.174858830029</v>
      </c>
      <c r="X23" s="205">
        <f>IF($A23="Quarter",HLOOKUP("Quarter"&amp;X$1,APMdata,'1 APM'!$BW23,FALSE),IF($A23="Year to date",HLOOKUP("Year to date"&amp;X$1,APMdata,'1 APM'!$BW23,FALSE),HLOOKUP($C$4&amp;X$1,APMdata,'1 APM'!$BW23,FALSE)))</f>
        <v>14888.845469150001</v>
      </c>
      <c r="Y23" s="205">
        <f>IF($A23="Quarter",HLOOKUP("Quarter"&amp;Y$1,APMdata,'1 APM'!$BW23,FALSE),IF($A23="Year to date",HLOOKUP("Year to date"&amp;Y$1,APMdata,'1 APM'!$BW23,FALSE),HLOOKUP($C$4&amp;Y$1,APMdata,'1 APM'!$BW23,FALSE)))</f>
        <v>14404.36419099</v>
      </c>
      <c r="Z23" s="205">
        <f>IF($A23="Quarter",HLOOKUP("Quarter"&amp;Z$1,APMdata,'1 APM'!$BW23,FALSE),IF($A23="Year to date",HLOOKUP("Year to date"&amp;Z$1,APMdata,'1 APM'!$BW23,FALSE),HLOOKUP($C$4&amp;Z$1,APMdata,'1 APM'!$BW23,FALSE)))</f>
        <v>14361.540622534032</v>
      </c>
      <c r="AA23" s="205">
        <f>IF($A23="Quarter",HLOOKUP("Quarter"&amp;AA$1,APMdata,'1 APM'!$BW23,FALSE),IF($A23="Year to date",HLOOKUP("Year to date"&amp;AA$1,APMdata,'1 APM'!$BW23,FALSE),HLOOKUP($C$4&amp;AA$1,APMdata,'1 APM'!$BW23,FALSE)))</f>
        <v>13019.826445000001</v>
      </c>
      <c r="AB23" s="205">
        <f>IF($A23="Quarter",HLOOKUP("Quarter"&amp;AB$1,APMdata,'1 APM'!$BW23,FALSE),IF($A23="Year to date",HLOOKUP("Year to date"&amp;AB$1,APMdata,'1 APM'!$BW23,FALSE),HLOOKUP($C$4&amp;AB$1,APMdata,'1 APM'!$BW23,FALSE)))</f>
        <v>12606.999244000001</v>
      </c>
      <c r="AC23" s="205">
        <f>IF($A23="Quarter",HLOOKUP("Quarter"&amp;AC$1,APMdata,'1 APM'!$BW23,FALSE),IF($A23="Year to date",HLOOKUP("Year to date"&amp;AC$1,APMdata,'1 APM'!$BW23,FALSE),HLOOKUP($C$4&amp;AC$1,APMdata,'1 APM'!$BW23,FALSE)))</f>
        <v>12931.214576718428</v>
      </c>
      <c r="AD23" s="205">
        <f>IF($A23="Quarter",HLOOKUP("Quarter"&amp;AD$1,APMdata,'1 APM'!$BW23,FALSE),IF($A23="Year to date",HLOOKUP("Year to date"&amp;AD$1,APMdata,'1 APM'!$BW23,FALSE),HLOOKUP($C$4&amp;AD$1,APMdata,'1 APM'!$BW23,FALSE)))</f>
        <v>12591.201010299999</v>
      </c>
      <c r="AE23" s="205">
        <f>IF($A23="Quarter",HLOOKUP("Quarter"&amp;AE$1,APMdata,'1 APM'!$BW23,FALSE),IF($A23="Year to date",HLOOKUP("Year to date"&amp;AE$1,APMdata,'1 APM'!$BW23,FALSE),HLOOKUP($C$4&amp;AE$1,APMdata,'1 APM'!$BW23,FALSE)))</f>
        <v>12191.153999999999</v>
      </c>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v>23</v>
      </c>
    </row>
    <row r="24" spans="1:75" ht="12.75" customHeight="1">
      <c r="B24" s="193"/>
      <c r="C24" s="202"/>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05"/>
      <c r="AU24" s="205"/>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v>24</v>
      </c>
    </row>
    <row r="25" spans="1:75" ht="12.75" customHeight="1">
      <c r="B25" s="193"/>
      <c r="C25" s="202"/>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05"/>
      <c r="AU25" s="205"/>
      <c r="AV25" s="210"/>
      <c r="AW25" s="210"/>
      <c r="AX25" s="210"/>
      <c r="AY25" s="210"/>
      <c r="AZ25" s="210"/>
      <c r="BA25" s="210"/>
      <c r="BB25" s="210"/>
      <c r="BC25" s="210"/>
      <c r="BD25" s="205"/>
      <c r="BE25" s="210"/>
      <c r="BF25" s="210"/>
      <c r="BG25" s="210"/>
      <c r="BH25" s="210"/>
      <c r="BI25" s="210"/>
      <c r="BJ25" s="210"/>
      <c r="BK25" s="210"/>
      <c r="BL25" s="210"/>
      <c r="BM25" s="210"/>
      <c r="BN25" s="210"/>
      <c r="BO25" s="210"/>
      <c r="BP25" s="210"/>
      <c r="BQ25" s="210"/>
      <c r="BR25" s="210"/>
      <c r="BS25" s="210"/>
      <c r="BT25" s="210"/>
      <c r="BU25" s="210"/>
      <c r="BV25" s="210"/>
      <c r="BW25">
        <v>25</v>
      </c>
    </row>
    <row r="26" spans="1:75" ht="12.75" customHeight="1">
      <c r="A26" t="s">
        <v>489</v>
      </c>
      <c r="C26" s="203" t="s">
        <v>140</v>
      </c>
      <c r="D26" s="205">
        <f>IF($A26="Quarter",HLOOKUP("Quarter"&amp;D$1,APMdata,'1 APM'!$BW26,FALSE),IF($A26="Year to date",HLOOKUP("Year to date"&amp;D$1,APMdata,'1 APM'!$BW26,FALSE),HLOOKUP($C$4&amp;D$1,APMdata,'1 APM'!$BW26,FALSE)))</f>
        <v>19538.919026229996</v>
      </c>
      <c r="E26" s="205">
        <f>IF($A26="Quarter",HLOOKUP("Quarter"&amp;E$1,APMdata,'1 APM'!$BW26,FALSE),IF($A26="Year to date",HLOOKUP("Year to date"&amp;E$1,APMdata,'1 APM'!$BW26,FALSE),HLOOKUP($C$4&amp;E$1,APMdata,'1 APM'!$BW26,FALSE)))</f>
        <v>19410.287312759996</v>
      </c>
      <c r="F26" s="205">
        <f>IF($A26="Quarter",HLOOKUP("Quarter"&amp;F$1,APMdata,'1 APM'!$BW26,FALSE),IF($A26="Year to date",HLOOKUP("Year to date"&amp;F$1,APMdata,'1 APM'!$BW26,FALSE),HLOOKUP($C$4&amp;F$1,APMdata,'1 APM'!$BW26,FALSE)))</f>
        <v>18983.299573470002</v>
      </c>
      <c r="G26" s="205">
        <f>IF($A26="Quarter",HLOOKUP("Quarter"&amp;G$1,APMdata,'1 APM'!$BW26,FALSE),IF($A26="Year to date",HLOOKUP("Year to date"&amp;G$1,APMdata,'1 APM'!$BW26,FALSE),HLOOKUP($C$4&amp;G$1,APMdata,'1 APM'!$BW26,FALSE)))</f>
        <v>18814.189094677506</v>
      </c>
      <c r="H26" s="205">
        <f>IF($A26="Quarter",HLOOKUP("Quarter"&amp;H$1,APMdata,'1 APM'!$BW26,FALSE),IF($A26="Year to date",HLOOKUP("Year to date"&amp;H$1,APMdata,'1 APM'!$BW26,FALSE),HLOOKUP($C$4&amp;H$1,APMdata,'1 APM'!$BW26,FALSE)))</f>
        <v>18682.644333420005</v>
      </c>
      <c r="I26" s="205">
        <f>IF($A26="Quarter",HLOOKUP("Quarter"&amp;I$1,APMdata,'1 APM'!$BW26,FALSE),IF($A26="Year to date",HLOOKUP("Year to date"&amp;I$1,APMdata,'1 APM'!$BW26,FALSE),HLOOKUP($C$4&amp;I$1,APMdata,'1 APM'!$BW26,FALSE)))</f>
        <v>18591.661132115005</v>
      </c>
      <c r="J26" s="205">
        <f>IF($A26="Quarter",HLOOKUP("Quarter"&amp;J$1,APMdata,'1 APM'!$BW26,FALSE),IF($A26="Year to date",HLOOKUP("Year to date"&amp;J$1,APMdata,'1 APM'!$BW26,FALSE),HLOOKUP($C$4&amp;J$1,APMdata,'1 APM'!$BW26,FALSE)))</f>
        <v>18030.587729911997</v>
      </c>
      <c r="K26" s="205">
        <f>IF($A26="Quarter",HLOOKUP("Quarter"&amp;K$1,APMdata,'1 APM'!$BW26,FALSE),IF($A26="Year to date",HLOOKUP("Year to date"&amp;K$1,APMdata,'1 APM'!$BW26,FALSE),HLOOKUP($C$4&amp;K$1,APMdata,'1 APM'!$BW26,FALSE)))</f>
        <v>17806.921023559997</v>
      </c>
      <c r="L26" s="205">
        <f>IF($A26="Quarter",HLOOKUP("Quarter"&amp;L$1,APMdata,'1 APM'!$BW26,FALSE),IF($A26="Year to date",HLOOKUP("Year to date"&amp;L$1,APMdata,'1 APM'!$BW26,FALSE),HLOOKUP($C$4&amp;L$1,APMdata,'1 APM'!$BW26,FALSE)))</f>
        <v>17611.622405783331</v>
      </c>
      <c r="M26" s="205">
        <f>IF($A26="Quarter",HLOOKUP("Quarter"&amp;M$1,APMdata,'1 APM'!$BW26,FALSE),IF($A26="Year to date",HLOOKUP("Year to date"&amp;M$1,APMdata,'1 APM'!$BW26,FALSE),HLOOKUP($C$4&amp;M$1,APMdata,'1 APM'!$BW26,FALSE)))</f>
        <v>17522.353070429999</v>
      </c>
      <c r="N26" s="205">
        <f>IF($A26="Quarter",HLOOKUP("Quarter"&amp;N$1,APMdata,'1 APM'!$BW26,FALSE),IF($A26="Year to date",HLOOKUP("Year to date"&amp;N$1,APMdata,'1 APM'!$BW26,FALSE),HLOOKUP($C$4&amp;N$1,APMdata,'1 APM'!$BW26,FALSE)))</f>
        <v>17145.992932082001</v>
      </c>
      <c r="O26" s="205">
        <f>IF($A26="Quarter",HLOOKUP("Quarter"&amp;O$1,APMdata,'1 APM'!$BW26,FALSE),IF($A26="Year to date",HLOOKUP("Year to date"&amp;O$1,APMdata,'1 APM'!$BW26,FALSE),HLOOKUP($C$4&amp;O$1,APMdata,'1 APM'!$BW26,FALSE)))</f>
        <v>17006.02800554</v>
      </c>
      <c r="P26" s="205">
        <f>IF($A26="Quarter",HLOOKUP("Quarter"&amp;P$1,APMdata,'1 APM'!$BW26,FALSE),IF($A26="Year to date",HLOOKUP("Year to date"&amp;P$1,APMdata,'1 APM'!$BW26,FALSE),HLOOKUP($C$4&amp;P$1,APMdata,'1 APM'!$BW26,FALSE)))</f>
        <v>16760.431642583335</v>
      </c>
      <c r="Q26" s="205">
        <f>IF($A26="Quarter",HLOOKUP("Quarter"&amp;Q$1,APMdata,'1 APM'!$BW26,FALSE),IF($A26="Year to date",HLOOKUP("Year to date"&amp;Q$1,APMdata,'1 APM'!$BW26,FALSE),HLOOKUP($C$4&amp;Q$1,APMdata,'1 APM'!$BW26,FALSE)))</f>
        <v>16569.937461009999</v>
      </c>
      <c r="R26" s="205">
        <f>IF($A26="Quarter",HLOOKUP("Quarter"&amp;R$1,APMdata,'1 APM'!$BW26,FALSE),IF($A26="Year to date",HLOOKUP("Year to date"&amp;R$1,APMdata,'1 APM'!$BW26,FALSE),HLOOKUP($C$4&amp;R$1,APMdata,'1 APM'!$BW26,FALSE)))</f>
        <v>15778.284375975996</v>
      </c>
      <c r="S26" s="205">
        <f>IF($A26="Quarter",HLOOKUP("Quarter"&amp;S$1,APMdata,'1 APM'!$BW26,FALSE),IF($A26="Year to date",HLOOKUP("Year to date"&amp;S$1,APMdata,'1 APM'!$BW26,FALSE),HLOOKUP($C$4&amp;S$1,APMdata,'1 APM'!$BW26,FALSE)))</f>
        <v>15601.4905</v>
      </c>
      <c r="T26" s="205">
        <f>IF($A26="Quarter",HLOOKUP("Quarter"&amp;T$1,APMdata,'1 APM'!$BW26,FALSE),IF($A26="Year to date",HLOOKUP("Year to date"&amp;T$1,APMdata,'1 APM'!$BW26,FALSE),HLOOKUP($C$4&amp;T$1,APMdata,'1 APM'!$BW26,FALSE)))</f>
        <v>15467.026119293332</v>
      </c>
      <c r="U26" s="205">
        <f>IF($A26="Quarter",HLOOKUP("Quarter"&amp;U$1,APMdata,'1 APM'!$BW26,FALSE),IF($A26="Year to date",HLOOKUP("Year to date"&amp;U$1,APMdata,'1 APM'!$BW26,FALSE),HLOOKUP($C$4&amp;U$1,APMdata,'1 APM'!$BW26,FALSE)))</f>
        <v>15403</v>
      </c>
      <c r="V26" s="205">
        <f>IF($A26="Quarter",HLOOKUP("Quarter"&amp;V$1,APMdata,'1 APM'!$BW26,FALSE),IF($A26="Year to date",HLOOKUP("Year to date"&amp;V$1,APMdata,'1 APM'!$BW26,FALSE),HLOOKUP($C$4&amp;V$1,APMdata,'1 APM'!$BW26,FALSE)))</f>
        <v>14909.157252500812</v>
      </c>
      <c r="W26" s="205">
        <f>IF($A26="Quarter",HLOOKUP("Quarter"&amp;W$1,APMdata,'1 APM'!$BW26,FALSE),IF($A26="Year to date",HLOOKUP("Year to date"&amp;W$1,APMdata,'1 APM'!$BW26,FALSE),HLOOKUP($C$4&amp;W$1,APMdata,'1 APM'!$BW26,FALSE)))</f>
        <v>14735.731285376014</v>
      </c>
      <c r="X26" s="205">
        <f>IF($A26="Quarter",HLOOKUP("Quarter"&amp;X$1,APMdata,'1 APM'!$BW26,FALSE),IF($A26="Year to date",HLOOKUP("Year to date"&amp;X$1,APMdata,'1 APM'!$BW26,FALSE),HLOOKUP($C$4&amp;X$1,APMdata,'1 APM'!$BW26,FALSE)))</f>
        <v>14551.583427558013</v>
      </c>
      <c r="Y26" s="205">
        <f>IF($A26="Quarter",HLOOKUP("Quarter"&amp;Y$1,APMdata,'1 APM'!$BW26,FALSE),IF($A26="Year to date",HLOOKUP("Year to date"&amp;Y$1,APMdata,'1 APM'!$BW26,FALSE),HLOOKUP($C$4&amp;Y$1,APMdata,'1 APM'!$BW26,FALSE)))</f>
        <v>14382.952406762015</v>
      </c>
      <c r="Z26" s="205">
        <f>IF($A26="Quarter",HLOOKUP("Quarter"&amp;Z$1,APMdata,'1 APM'!$BW26,FALSE),IF($A26="Year to date",HLOOKUP("Year to date"&amp;Z$1,APMdata,'1 APM'!$BW26,FALSE),HLOOKUP($C$4&amp;Z$1,APMdata,'1 APM'!$BW26,FALSE)))</f>
        <v>13258.498556850493</v>
      </c>
      <c r="AA26" s="205">
        <f>IF($A26="Quarter",HLOOKUP("Quarter"&amp;AA$1,APMdata,'1 APM'!$BW26,FALSE),IF($A26="Year to date",HLOOKUP("Year to date"&amp;AA$1,APMdata,'1 APM'!$BW26,FALSE),HLOOKUP($C$4&amp;AA$1,APMdata,'1 APM'!$BW26,FALSE)))</f>
        <v>12852.68008857281</v>
      </c>
      <c r="AB26" s="205">
        <f>IF($A26="Quarter",HLOOKUP("Quarter"&amp;AB$1,APMdata,'1 APM'!$BW26,FALSE),IF($A26="Year to date",HLOOKUP("Year to date"&amp;AB$1,APMdata,'1 APM'!$BW26,FALSE),HLOOKUP($C$4&amp;AB$1,APMdata,'1 APM'!$BW26,FALSE)))</f>
        <v>12769.106910359214</v>
      </c>
      <c r="AC26" s="205">
        <f>IF($A26="Quarter",HLOOKUP("Quarter"&amp;AC$1,APMdata,'1 APM'!$BW26,FALSE),IF($A26="Year to date",HLOOKUP("Year to date"&amp;AC$1,APMdata,'1 APM'!$BW26,FALSE),HLOOKUP($C$4&amp;AC$1,APMdata,'1 APM'!$BW26,FALSE)))</f>
        <v>12278.142865354706</v>
      </c>
      <c r="AD26" s="205">
        <f>IF($A26="Quarter",HLOOKUP("Quarter"&amp;AD$1,APMdata,'1 APM'!$BW26,FALSE),IF($A26="Year to date",HLOOKUP("Year to date"&amp;AD$1,APMdata,'1 APM'!$BW26,FALSE),HLOOKUP($C$4&amp;AD$1,APMdata,'1 APM'!$BW26,FALSE)))</f>
        <v>12114.874937513774</v>
      </c>
      <c r="AE26" s="205">
        <f>IF($A26="Quarter",HLOOKUP("Quarter"&amp;AE$1,APMdata,'1 APM'!$BW26,FALSE),IF($A26="Year to date",HLOOKUP("Year to date"&amp;AE$1,APMdata,'1 APM'!$BW26,FALSE),HLOOKUP($C$4&amp;AE$1,APMdata,'1 APM'!$BW26,FALSE)))</f>
        <v>11956.099579918366</v>
      </c>
      <c r="AF26" s="205"/>
      <c r="AG26" s="202"/>
      <c r="AH26" s="205"/>
      <c r="AI26" s="202"/>
      <c r="AJ26" s="205"/>
      <c r="AK26" s="210"/>
      <c r="AL26" s="205"/>
      <c r="AM26" s="205"/>
      <c r="AN26" s="205"/>
      <c r="AO26" s="205"/>
      <c r="AP26" s="205"/>
      <c r="AQ26" s="205"/>
      <c r="AR26" s="205"/>
      <c r="AS26" s="205"/>
      <c r="AT26" s="205"/>
      <c r="AU26" s="205"/>
      <c r="AV26" s="205"/>
      <c r="AW26" s="205"/>
      <c r="AX26" s="205"/>
      <c r="AY26" s="205"/>
      <c r="AZ26" s="205"/>
      <c r="BA26" s="205"/>
      <c r="BB26" s="205"/>
      <c r="BC26" s="202"/>
      <c r="BD26" s="205"/>
      <c r="BE26" s="210"/>
      <c r="BF26" s="205"/>
      <c r="BG26" s="205"/>
      <c r="BH26" s="205"/>
      <c r="BI26" s="205"/>
      <c r="BJ26" s="205"/>
      <c r="BK26" s="205"/>
      <c r="BL26" s="205"/>
      <c r="BM26" s="205"/>
      <c r="BN26" s="205"/>
      <c r="BO26" s="205"/>
      <c r="BP26" s="205"/>
      <c r="BQ26" s="205"/>
      <c r="BR26" s="205"/>
      <c r="BS26" s="205"/>
      <c r="BT26" s="205"/>
      <c r="BU26" s="205"/>
      <c r="BV26" s="205"/>
      <c r="BW26">
        <v>26</v>
      </c>
    </row>
    <row r="27" spans="1:75" ht="12.75" customHeight="1">
      <c r="A27" t="s">
        <v>488</v>
      </c>
      <c r="C27" s="203" t="s">
        <v>141</v>
      </c>
      <c r="D27" s="205">
        <f>IF($A27="Quarter",HLOOKUP("Quarter"&amp;D$1,APMdata,'1 APM'!$BW27,FALSE),IF($A27="Year to date",HLOOKUP("Year to date"&amp;D$1,APMdata,'1 APM'!$BW27,FALSE),HLOOKUP($C$4&amp;D$1,APMdata,'1 APM'!$BW27,FALSE)))</f>
        <v>19478.507795024998</v>
      </c>
      <c r="E27" s="205">
        <f>IF($A27="Quarter",HLOOKUP("Quarter"&amp;E$1,APMdata,'1 APM'!$BW27,FALSE),IF($A27="Year to date",HLOOKUP("Year to date"&amp;E$1,APMdata,'1 APM'!$BW27,FALSE),HLOOKUP($C$4&amp;E$1,APMdata,'1 APM'!$BW27,FALSE)))</f>
        <v>19410.287312759996</v>
      </c>
      <c r="F27" s="205">
        <f>IF($A27="Quarter",HLOOKUP("Quarter"&amp;F$1,APMdata,'1 APM'!$BW27,FALSE),IF($A27="Year to date",HLOOKUP("Year to date"&amp;F$1,APMdata,'1 APM'!$BW27,FALSE),HLOOKUP($C$4&amp;F$1,APMdata,'1 APM'!$BW27,FALSE)))</f>
        <v>19434.282433544999</v>
      </c>
      <c r="G27" s="205">
        <f>IF($A27="Quarter",HLOOKUP("Quarter"&amp;G$1,APMdata,'1 APM'!$BW27,FALSE),IF($A27="Year to date",HLOOKUP("Year to date"&amp;G$1,APMdata,'1 APM'!$BW27,FALSE),HLOOKUP($C$4&amp;G$1,APMdata,'1 APM'!$BW27,FALSE)))</f>
        <v>19036.717057240003</v>
      </c>
      <c r="H27" s="205">
        <f>IF($A27="Quarter",HLOOKUP("Quarter"&amp;H$1,APMdata,'1 APM'!$BW27,FALSE),IF($A27="Year to date",HLOOKUP("Year to date"&amp;H$1,APMdata,'1 APM'!$BW27,FALSE),HLOOKUP($C$4&amp;H$1,APMdata,'1 APM'!$BW27,FALSE)))</f>
        <v>18561.33922247</v>
      </c>
      <c r="I27" s="205">
        <f>IF($A27="Quarter",HLOOKUP("Quarter"&amp;I$1,APMdata,'1 APM'!$BW27,FALSE),IF($A27="Year to date",HLOOKUP("Year to date"&amp;I$1,APMdata,'1 APM'!$BW27,FALSE),HLOOKUP($C$4&amp;I$1,APMdata,'1 APM'!$BW27,FALSE)))</f>
        <v>18591.661132115005</v>
      </c>
      <c r="J27" s="205">
        <f>IF($A27="Quarter",HLOOKUP("Quarter"&amp;J$1,APMdata,'1 APM'!$BW27,FALSE),IF($A27="Year to date",HLOOKUP("Year to date"&amp;J$1,APMdata,'1 APM'!$BW27,FALSE),HLOOKUP($C$4&amp;J$1,APMdata,'1 APM'!$BW27,FALSE)))</f>
        <v>18659.035716105005</v>
      </c>
      <c r="K27" s="205">
        <f>IF($A27="Quarter",HLOOKUP("Quarter"&amp;K$1,APMdata,'1 APM'!$BW27,FALSE),IF($A27="Year to date",HLOOKUP("Year to date"&amp;K$1,APMdata,'1 APM'!$BW27,FALSE),HLOOKUP($C$4&amp;K$1,APMdata,'1 APM'!$BW27,FALSE)))</f>
        <v>18091.488976689998</v>
      </c>
      <c r="L27" s="205">
        <f>IF($A27="Quarter",HLOOKUP("Quarter"&amp;L$1,APMdata,'1 APM'!$BW27,FALSE),IF($A27="Year to date",HLOOKUP("Year to date"&amp;L$1,APMdata,'1 APM'!$BW27,FALSE),HLOOKUP($C$4&amp;L$1,APMdata,'1 APM'!$BW27,FALSE)))</f>
        <v>17564.507289549998</v>
      </c>
      <c r="M27" s="205">
        <f>IF($A27="Quarter",HLOOKUP("Quarter"&amp;M$1,APMdata,'1 APM'!$BW27,FALSE),IF($A27="Year to date",HLOOKUP("Year to date"&amp;M$1,APMdata,'1 APM'!$BW27,FALSE),HLOOKUP($C$4&amp;M$1,APMdata,'1 APM'!$BW27,FALSE)))</f>
        <v>17522.353070429999</v>
      </c>
      <c r="N27" s="205">
        <f>IF($A27="Quarter",HLOOKUP("Quarter"&amp;N$1,APMdata,'1 APM'!$BW27,FALSE),IF($A27="Year to date",HLOOKUP("Year to date"&amp;N$1,APMdata,'1 APM'!$BW27,FALSE),HLOOKUP($C$4&amp;N$1,APMdata,'1 APM'!$BW27,FALSE)))</f>
        <v>17724.334866329998</v>
      </c>
      <c r="O27" s="205">
        <f>IF($A27="Quarter",HLOOKUP("Quarter"&amp;O$1,APMdata,'1 APM'!$BW27,FALSE),IF($A27="Year to date",HLOOKUP("Year to date"&amp;O$1,APMdata,'1 APM'!$BW27,FALSE),HLOOKUP($C$4&amp;O$1,APMdata,'1 APM'!$BW27,FALSE)))</f>
        <v>17442.118550070001</v>
      </c>
      <c r="P27" s="205">
        <f>IF($A27="Quarter",HLOOKUP("Quarter"&amp;P$1,APMdata,'1 APM'!$BW27,FALSE),IF($A27="Year to date",HLOOKUP("Year to date"&amp;P$1,APMdata,'1 APM'!$BW27,FALSE),HLOOKUP($C$4&amp;P$1,APMdata,'1 APM'!$BW27,FALSE)))</f>
        <v>16897.917547875</v>
      </c>
      <c r="Q27" s="205">
        <f>IF($A27="Quarter",HLOOKUP("Quarter"&amp;Q$1,APMdata,'1 APM'!$BW27,FALSE),IF($A27="Year to date",HLOOKUP("Year to date"&amp;Q$1,APMdata,'1 APM'!$BW27,FALSE),HLOOKUP($C$4&amp;Q$1,APMdata,'1 APM'!$BW27,FALSE)))</f>
        <v>16569.937461009999</v>
      </c>
      <c r="R27" s="205">
        <f>IF($A27="Quarter",HLOOKUP("Quarter"&amp;R$1,APMdata,'1 APM'!$BW27,FALSE),IF($A27="Year to date",HLOOKUP("Year to date"&amp;R$1,APMdata,'1 APM'!$BW27,FALSE),HLOOKUP($C$4&amp;R$1,APMdata,'1 APM'!$BW27,FALSE)))</f>
        <v>16245.171761</v>
      </c>
      <c r="S27" s="205">
        <f>IF($A27="Quarter",HLOOKUP("Quarter"&amp;S$1,APMdata,'1 APM'!$BW27,FALSE),IF($A27="Year to date",HLOOKUP("Year to date"&amp;S$1,APMdata,'1 APM'!$BW27,FALSE),HLOOKUP($C$4&amp;S$1,APMdata,'1 APM'!$BW27,FALSE)))</f>
        <v>15799.5967</v>
      </c>
      <c r="T27" s="205">
        <f>IF($A27="Quarter",HLOOKUP("Quarter"&amp;T$1,APMdata,'1 APM'!$BW27,FALSE),IF($A27="Year to date",HLOOKUP("Year to date"&amp;T$1,APMdata,'1 APM'!$BW27,FALSE),HLOOKUP($C$4&amp;T$1,APMdata,'1 APM'!$BW27,FALSE)))</f>
        <v>15399.108618439997</v>
      </c>
      <c r="U27" s="205">
        <f>IF($A27="Quarter",HLOOKUP("Quarter"&amp;U$1,APMdata,'1 APM'!$BW27,FALSE),IF($A27="Year to date",HLOOKUP("Year to date"&amp;U$1,APMdata,'1 APM'!$BW27,FALSE),HLOOKUP($C$4&amp;U$1,APMdata,'1 APM'!$BW27,FALSE)))</f>
        <v>15403</v>
      </c>
      <c r="V27" s="205">
        <f>IF($A27="Quarter",HLOOKUP("Quarter"&amp;V$1,APMdata,'1 APM'!$BW27,FALSE),IF($A27="Year to date",HLOOKUP("Year to date"&amp;V$1,APMdata,'1 APM'!$BW27,FALSE),HLOOKUP($C$4&amp;V$1,APMdata,'1 APM'!$BW27,FALSE)))</f>
        <v>15445.517989915013</v>
      </c>
      <c r="W27" s="205">
        <f>IF($A27="Quarter",HLOOKUP("Quarter"&amp;W$1,APMdata,'1 APM'!$BW27,FALSE),IF($A27="Year to date",HLOOKUP("Year to date"&amp;W$1,APMdata,'1 APM'!$BW27,FALSE),HLOOKUP($C$4&amp;W$1,APMdata,'1 APM'!$BW27,FALSE)))</f>
        <v>15088.510163990015</v>
      </c>
      <c r="X27" s="205">
        <f>IF($A27="Quarter",HLOOKUP("Quarter"&amp;X$1,APMdata,'1 APM'!$BW27,FALSE),IF($A27="Year to date",HLOOKUP("Year to date"&amp;X$1,APMdata,'1 APM'!$BW27,FALSE),HLOOKUP($C$4&amp;X$1,APMdata,'1 APM'!$BW27,FALSE)))</f>
        <v>14646.60483007</v>
      </c>
      <c r="Y27" s="205">
        <f>IF($A27="Quarter",HLOOKUP("Quarter"&amp;Y$1,APMdata,'1 APM'!$BW27,FALSE),IF($A27="Year to date",HLOOKUP("Year to date"&amp;Y$1,APMdata,'1 APM'!$BW27,FALSE),HLOOKUP($C$4&amp;Y$1,APMdata,'1 APM'!$BW27,FALSE)))</f>
        <v>14382.952406762015</v>
      </c>
      <c r="Z27" s="205">
        <f>IF($A27="Quarter",HLOOKUP("Quarter"&amp;Z$1,APMdata,'1 APM'!$BW27,FALSE),IF($A27="Year to date",HLOOKUP("Year to date"&amp;Z$1,APMdata,'1 APM'!$BW27,FALSE),HLOOKUP($C$4&amp;Z$1,APMdata,'1 APM'!$BW27,FALSE)))</f>
        <v>13867.226259267016</v>
      </c>
      <c r="AA27" s="205">
        <f>IF($A27="Quarter",HLOOKUP("Quarter"&amp;AA$1,APMdata,'1 APM'!$BW27,FALSE),IF($A27="Year to date",HLOOKUP("Year to date"&amp;AA$1,APMdata,'1 APM'!$BW27,FALSE),HLOOKUP($C$4&amp;AA$1,APMdata,'1 APM'!$BW27,FALSE)))</f>
        <v>12813.412844500001</v>
      </c>
      <c r="AB27" s="205">
        <f>IF($A27="Quarter",HLOOKUP("Quarter"&amp;AB$1,APMdata,'1 APM'!$BW27,FALSE),IF($A27="Year to date",HLOOKUP("Year to date"&amp;AB$1,APMdata,'1 APM'!$BW27,FALSE),HLOOKUP($C$4&amp;AB$1,APMdata,'1 APM'!$BW27,FALSE)))</f>
        <v>12769.106910359214</v>
      </c>
      <c r="AC27" s="205">
        <f>IF($A27="Quarter",HLOOKUP("Quarter"&amp;AC$1,APMdata,'1 APM'!$BW27,FALSE),IF($A27="Year to date",HLOOKUP("Year to date"&amp;AC$1,APMdata,'1 APM'!$BW27,FALSE),HLOOKUP($C$4&amp;AC$1,APMdata,'1 APM'!$BW27,FALSE)))</f>
        <v>12761.207793509213</v>
      </c>
      <c r="AD27" s="205">
        <f>IF($A27="Quarter",HLOOKUP("Quarter"&amp;AD$1,APMdata,'1 APM'!$BW27,FALSE),IF($A27="Year to date",HLOOKUP("Year to date"&amp;AD$1,APMdata,'1 APM'!$BW27,FALSE),HLOOKUP($C$4&amp;AD$1,APMdata,'1 APM'!$BW27,FALSE)))</f>
        <v>12391.177505149999</v>
      </c>
      <c r="AE27" s="205">
        <f>IF($A27="Quarter",HLOOKUP("Quarter"&amp;AE$1,APMdata,'1 APM'!$BW27,FALSE),IF($A27="Year to date",HLOOKUP("Year to date"&amp;AE$1,APMdata,'1 APM'!$BW27,FALSE),HLOOKUP($C$4&amp;AE$1,APMdata,'1 APM'!$BW27,FALSE)))</f>
        <v>12080.451145377549</v>
      </c>
      <c r="AF27" s="205"/>
      <c r="AG27" s="211"/>
      <c r="AH27" s="205"/>
      <c r="AI27" s="211"/>
      <c r="AJ27" s="210"/>
      <c r="AK27" s="211"/>
      <c r="AL27" s="205"/>
      <c r="AM27" s="211"/>
      <c r="AN27" s="205"/>
      <c r="AO27" s="211"/>
      <c r="AP27" s="205"/>
      <c r="AQ27" s="211"/>
      <c r="AR27" s="205"/>
      <c r="AS27" s="211"/>
      <c r="AT27" s="205"/>
      <c r="AU27" s="211"/>
      <c r="AV27" s="205"/>
      <c r="AW27" s="211"/>
      <c r="AX27" s="205"/>
      <c r="AY27" s="211"/>
      <c r="AZ27" s="205"/>
      <c r="BA27" s="211"/>
      <c r="BB27" s="205"/>
      <c r="BC27" s="211"/>
      <c r="BD27" s="210"/>
      <c r="BE27" s="211"/>
      <c r="BF27" s="205"/>
      <c r="BG27" s="211"/>
      <c r="BH27" s="211"/>
      <c r="BI27" s="211"/>
      <c r="BJ27" s="211"/>
      <c r="BK27" s="211"/>
      <c r="BL27" s="211"/>
      <c r="BM27" s="211"/>
      <c r="BN27" s="211"/>
      <c r="BO27" s="211"/>
      <c r="BP27" s="211"/>
      <c r="BQ27" s="211"/>
      <c r="BR27" s="211"/>
      <c r="BS27" s="211"/>
      <c r="BT27" s="211"/>
      <c r="BU27" s="211"/>
      <c r="BV27" s="211"/>
      <c r="BW27">
        <v>27</v>
      </c>
    </row>
    <row r="28" spans="1:75" ht="12.75" customHeight="1">
      <c r="B28" s="193"/>
      <c r="C28" s="202"/>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05"/>
      <c r="AU28" s="205"/>
      <c r="AV28" s="210"/>
      <c r="AW28" s="210"/>
      <c r="AX28" s="210"/>
      <c r="AY28" s="210"/>
      <c r="AZ28" s="205"/>
      <c r="BA28" s="210"/>
      <c r="BB28" s="205"/>
      <c r="BC28" s="205"/>
      <c r="BD28" s="210"/>
      <c r="BE28" s="210"/>
      <c r="BF28" s="210"/>
      <c r="BG28" s="210"/>
      <c r="BH28" s="210"/>
      <c r="BI28" s="210"/>
      <c r="BJ28" s="210"/>
      <c r="BK28" s="210"/>
      <c r="BL28" s="210"/>
      <c r="BM28" s="210"/>
      <c r="BN28" s="210"/>
      <c r="BO28" s="210"/>
      <c r="BP28" s="210"/>
      <c r="BQ28" s="210"/>
      <c r="BR28" s="210"/>
      <c r="BS28" s="210"/>
      <c r="BT28" s="210"/>
      <c r="BU28" s="210"/>
      <c r="BV28" s="210"/>
      <c r="BW28">
        <v>28</v>
      </c>
    </row>
    <row r="29" spans="1:75" ht="12.75" customHeight="1">
      <c r="C29" s="202" t="s">
        <v>142</v>
      </c>
      <c r="D29" s="205">
        <f>IF($A29="Quarter",HLOOKUP("Quarter"&amp;D$1,APMdata,'1 APM'!$BW29,FALSE),IF($A29="Year to date",HLOOKUP("Year to date"&amp;D$1,APMdata,'1 APM'!$BW29,FALSE),HLOOKUP($C$4&amp;D$1,APMdata,'1 APM'!$BW29,FALSE)))</f>
        <v>2757.2543359444007</v>
      </c>
      <c r="E29" s="205">
        <f>IF($A29="Quarter",HLOOKUP("Quarter"&amp;E$1,APMdata,'1 APM'!$BW29,FALSE),IF($A29="Year to date",HLOOKUP("Year to date"&amp;E$1,APMdata,'1 APM'!$BW29,FALSE),HLOOKUP($C$4&amp;E$1,APMdata,'1 APM'!$BW29,FALSE)))</f>
        <v>3380.2190468927461</v>
      </c>
      <c r="F29" s="205">
        <f>IF($A29="Quarter",HLOOKUP("Quarter"&amp;F$1,APMdata,'1 APM'!$BW29,FALSE),IF($A29="Year to date",HLOOKUP("Year to date"&amp;F$1,APMdata,'1 APM'!$BW29,FALSE),HLOOKUP($C$4&amp;F$1,APMdata,'1 APM'!$BW29,FALSE)))</f>
        <v>2198.8767576282626</v>
      </c>
      <c r="G29" s="205">
        <f>IF($A29="Quarter",HLOOKUP("Quarter"&amp;G$1,APMdata,'1 APM'!$BW29,FALSE),IF($A29="Year to date",HLOOKUP("Year to date"&amp;G$1,APMdata,'1 APM'!$BW29,FALSE),HLOOKUP($C$4&amp;G$1,APMdata,'1 APM'!$BW29,FALSE)))</f>
        <v>1583.3451149744551</v>
      </c>
      <c r="H29" s="205">
        <f>IF($A29="Quarter",HLOOKUP("Quarter"&amp;H$1,APMdata,'1 APM'!$BW29,FALSE),IF($A29="Year to date",HLOOKUP("Year to date"&amp;H$1,APMdata,'1 APM'!$BW29,FALSE),HLOOKUP($C$4&amp;H$1,APMdata,'1 APM'!$BW29,FALSE)))</f>
        <v>2257.9284564000013</v>
      </c>
      <c r="I29" s="205">
        <f>IF($A29="Quarter",HLOOKUP("Quarter"&amp;I$1,APMdata,'1 APM'!$BW29,FALSE),IF($A29="Year to date",HLOOKUP("Year to date"&amp;I$1,APMdata,'1 APM'!$BW29,FALSE),HLOOKUP($C$4&amp;I$1,APMdata,'1 APM'!$BW29,FALSE)))</f>
        <v>2580.752723392779</v>
      </c>
      <c r="J29" s="205">
        <f>IF($A29="Quarter",HLOOKUP("Quarter"&amp;J$1,APMdata,'1 APM'!$BW29,FALSE),IF($A29="Year to date",HLOOKUP("Year to date"&amp;J$1,APMdata,'1 APM'!$BW29,FALSE),HLOOKUP($C$4&amp;J$1,APMdata,'1 APM'!$BW29,FALSE)))</f>
        <v>2408.7529704201106</v>
      </c>
      <c r="K29" s="205">
        <f>IF($A29="Quarter",HLOOKUP("Quarter"&amp;K$1,APMdata,'1 APM'!$BW29,FALSE),IF($A29="Year to date",HLOOKUP("Year to date"&amp;K$1,APMdata,'1 APM'!$BW29,FALSE),HLOOKUP($C$4&amp;K$1,APMdata,'1 APM'!$BW29,FALSE)))</f>
        <v>1704.2257186065226</v>
      </c>
      <c r="L29" s="205">
        <f>IF($A29="Quarter",HLOOKUP("Quarter"&amp;L$1,APMdata,'1 APM'!$BW29,FALSE),IF($A29="Year to date",HLOOKUP("Year to date"&amp;L$1,APMdata,'1 APM'!$BW29,FALSE),HLOOKUP($C$4&amp;L$1,APMdata,'1 APM'!$BW29,FALSE)))</f>
        <v>1358.1807693236274</v>
      </c>
      <c r="M29" s="205">
        <f>IF($A29="Quarter",HLOOKUP("Quarter"&amp;M$1,APMdata,'1 APM'!$BW29,FALSE),IF($A29="Year to date",HLOOKUP("Year to date"&amp;M$1,APMdata,'1 APM'!$BW29,FALSE),HLOOKUP($C$4&amp;M$1,APMdata,'1 APM'!$BW29,FALSE)))</f>
        <v>2134.0856203133303</v>
      </c>
      <c r="N29" s="205">
        <f>IF($A29="Quarter",HLOOKUP("Quarter"&amp;N$1,APMdata,'1 APM'!$BW29,FALSE),IF($A29="Year to date",HLOOKUP("Year to date"&amp;N$1,APMdata,'1 APM'!$BW29,FALSE),HLOOKUP($C$4&amp;N$1,APMdata,'1 APM'!$BW29,FALSE)))</f>
        <v>1968.5071834233693</v>
      </c>
      <c r="O29" s="205">
        <f>IF($A29="Quarter",HLOOKUP("Quarter"&amp;O$1,APMdata,'1 APM'!$BW29,FALSE),IF($A29="Year to date",HLOOKUP("Year to date"&amp;O$1,APMdata,'1 APM'!$BW29,FALSE),HLOOKUP($C$4&amp;O$1,APMdata,'1 APM'!$BW29,FALSE)))</f>
        <v>2202.4461661440209</v>
      </c>
      <c r="P29" s="205">
        <f>IF($A29="Quarter",HLOOKUP("Quarter"&amp;P$1,APMdata,'1 APM'!$BW29,FALSE),IF($A29="Year to date",HLOOKUP("Year to date"&amp;P$1,APMdata,'1 APM'!$BW29,FALSE),HLOOKUP($C$4&amp;P$1,APMdata,'1 APM'!$BW29,FALSE)))</f>
        <v>2044.613718420329</v>
      </c>
      <c r="Q29" s="205">
        <f>IF($A29="Quarter",HLOOKUP("Quarter"&amp;Q$1,APMdata,'1 APM'!$BW29,FALSE),IF($A29="Year to date",HLOOKUP("Year to date"&amp;Q$1,APMdata,'1 APM'!$BW29,FALSE),HLOOKUP($C$4&amp;Q$1,APMdata,'1 APM'!$BW29,FALSE)))</f>
        <v>1757.6931888888892</v>
      </c>
      <c r="R29" s="205">
        <f>IF($A29="Quarter",HLOOKUP("Quarter"&amp;R$1,APMdata,'1 APM'!$BW29,FALSE),IF($A29="Year to date",HLOOKUP("Year to date"&amp;R$1,APMdata,'1 APM'!$BW29,FALSE),HLOOKUP($C$4&amp;R$1,APMdata,'1 APM'!$BW29,FALSE)))</f>
        <v>1831.9618395652171</v>
      </c>
      <c r="S29" s="205">
        <f>IF($A29="Quarter",HLOOKUP("Quarter"&amp;S$1,APMdata,'1 APM'!$BW29,FALSE),IF($A29="Year to date",HLOOKUP("Year to date"&amp;S$1,APMdata,'1 APM'!$BW29,FALSE),HLOOKUP($C$4&amp;S$1,APMdata,'1 APM'!$BW29,FALSE)))</f>
        <v>1718.204</v>
      </c>
      <c r="T29" s="205">
        <f>IF($A29="Quarter",HLOOKUP("Quarter"&amp;T$1,APMdata,'1 APM'!$BW29,FALSE),IF($A29="Year to date",HLOOKUP("Year to date"&amp;T$1,APMdata,'1 APM'!$BW29,FALSE),HLOOKUP($C$4&amp;T$1,APMdata,'1 APM'!$BW29,FALSE)))</f>
        <v>1745.7448619696702</v>
      </c>
      <c r="U29" s="205">
        <f>IF($A29="Quarter",HLOOKUP("Quarter"&amp;U$1,APMdata,'1 APM'!$BW29,FALSE),IF($A29="Year to date",HLOOKUP("Year to date"&amp;U$1,APMdata,'1 APM'!$BW29,FALSE),HLOOKUP($C$4&amp;U$1,APMdata,'1 APM'!$BW29,FALSE)))</f>
        <v>1056</v>
      </c>
      <c r="V29" s="205">
        <f>IF($A29="Quarter",HLOOKUP("Quarter"&amp;V$1,APMdata,'1 APM'!$BW29,FALSE),IF($A29="Year to date",HLOOKUP("Year to date"&amp;V$1,APMdata,'1 APM'!$BW29,FALSE),HLOOKUP($C$4&amp;V$1,APMdata,'1 APM'!$BW29,FALSE)))</f>
        <v>1132.0052744195648</v>
      </c>
      <c r="W29" s="205">
        <f>IF($A29="Quarter",HLOOKUP("Quarter"&amp;W$1,APMdata,'1 APM'!$BW29,FALSE),IF($A29="Year to date",HLOOKUP("Year to date"&amp;W$1,APMdata,'1 APM'!$BW29,FALSE),HLOOKUP($C$4&amp;W$1,APMdata,'1 APM'!$BW29,FALSE)))</f>
        <v>1614.9706175369558</v>
      </c>
      <c r="X29" s="205">
        <f>IF($A29="Quarter",HLOOKUP("Quarter"&amp;X$1,APMdata,'1 APM'!$BW29,FALSE),IF($A29="Year to date",HLOOKUP("Year to date"&amp;X$1,APMdata,'1 APM'!$BW29,FALSE),HLOOKUP($C$4&amp;X$1,APMdata,'1 APM'!$BW29,FALSE)))</f>
        <v>1879.558285554946</v>
      </c>
      <c r="Y29" s="205">
        <f>IF($A29="Quarter",HLOOKUP("Quarter"&amp;Y$1,APMdata,'1 APM'!$BW29,FALSE),IF($A29="Year to date",HLOOKUP("Year to date"&amp;Y$1,APMdata,'1 APM'!$BW29,FALSE),HLOOKUP($C$4&amp;Y$1,APMdata,'1 APM'!$BW29,FALSE)))</f>
        <v>3049.7194763277766</v>
      </c>
      <c r="Z29" s="205">
        <f>IF($A29="Quarter",HLOOKUP("Quarter"&amp;Z$1,APMdata,'1 APM'!$BW29,FALSE),IF($A29="Year to date",HLOOKUP("Year to date"&amp;Z$1,APMdata,'1 APM'!$BW29,FALSE),HLOOKUP($C$4&amp;Z$1,APMdata,'1 APM'!$BW29,FALSE)))</f>
        <v>1259.3089599972841</v>
      </c>
      <c r="AA29" s="205">
        <f>IF($A29="Quarter",HLOOKUP("Quarter"&amp;AA$1,APMdata,'1 APM'!$BW29,FALSE),IF($A29="Year to date",HLOOKUP("Year to date"&amp;AA$1,APMdata,'1 APM'!$BW29,FALSE),HLOOKUP($C$4&amp;AA$1,APMdata,'1 APM'!$BW29,FALSE)))</f>
        <v>1656.0820350549448</v>
      </c>
      <c r="AB29" s="205">
        <f>IF($A29="Quarter",HLOOKUP("Quarter"&amp;AB$1,APMdata,'1 APM'!$BW29,FALSE),IF($A29="Year to date",HLOOKUP("Year to date"&amp;AB$1,APMdata,'1 APM'!$BW29,FALSE),HLOOKUP($C$4&amp;AB$1,APMdata,'1 APM'!$BW29,FALSE)))</f>
        <v>1260.5474695555556</v>
      </c>
      <c r="AC29" s="205">
        <f>IF($A29="Quarter",HLOOKUP("Quarter"&amp;AC$1,APMdata,'1 APM'!$BW29,FALSE),IF($A29="Year to date",HLOOKUP("Year to date"&amp;AC$1,APMdata,'1 APM'!$BW29,FALSE),HLOOKUP($C$4&amp;AC$1,APMdata,'1 APM'!$BW29,FALSE)))</f>
        <v>1323.3162986820639</v>
      </c>
      <c r="AD29" s="205">
        <f>IF($A29="Quarter",HLOOKUP("Quarter"&amp;AD$1,APMdata,'1 APM'!$BW29,FALSE),IF($A29="Year to date",HLOOKUP("Year to date"&amp;AD$1,APMdata,'1 APM'!$BW29,FALSE),HLOOKUP($C$4&amp;AD$1,APMdata,'1 APM'!$BW29,FALSE)))</f>
        <v>1482.3949588451098</v>
      </c>
      <c r="AE29" s="205">
        <f>IF($A29="Quarter",HLOOKUP("Quarter"&amp;AE$1,APMdata,'1 APM'!$BW29,FALSE),IF($A29="Year to date",HLOOKUP("Year to date"&amp;AE$1,APMdata,'1 APM'!$BW29,FALSE),HLOOKUP($C$4&amp;AE$1,APMdata,'1 APM'!$BW29,FALSE)))</f>
        <v>1086.0439296208801</v>
      </c>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v>29</v>
      </c>
    </row>
    <row r="30" spans="1:75" ht="12.75" customHeight="1">
      <c r="C30" s="202" t="s">
        <v>143</v>
      </c>
      <c r="D30" s="205">
        <f>IF($A30="Quarter",HLOOKUP("Quarter"&amp;D$1,APMdata,'1 APM'!$BW30,FALSE),IF($A30="Year to date",HLOOKUP("Year to date"&amp;D$1,APMdata,'1 APM'!$BW30,FALSE),HLOOKUP($C$4&amp;D$1,APMdata,'1 APM'!$BW30,FALSE)))</f>
        <v>19478.507795024998</v>
      </c>
      <c r="E30" s="205">
        <f>IF($A30="Quarter",HLOOKUP("Quarter"&amp;E$1,APMdata,'1 APM'!$BW30,FALSE),IF($A30="Year to date",HLOOKUP("Year to date"&amp;E$1,APMdata,'1 APM'!$BW30,FALSE),HLOOKUP($C$4&amp;E$1,APMdata,'1 APM'!$BW30,FALSE)))</f>
        <v>19410.287312759996</v>
      </c>
      <c r="F30" s="205">
        <f>IF($A30="Quarter",HLOOKUP("Quarter"&amp;F$1,APMdata,'1 APM'!$BW30,FALSE),IF($A30="Year to date",HLOOKUP("Year to date"&amp;F$1,APMdata,'1 APM'!$BW30,FALSE),HLOOKUP($C$4&amp;F$1,APMdata,'1 APM'!$BW30,FALSE)))</f>
        <v>19434.282433544999</v>
      </c>
      <c r="G30" s="205">
        <f>IF($A30="Quarter",HLOOKUP("Quarter"&amp;G$1,APMdata,'1 APM'!$BW30,FALSE),IF($A30="Year to date",HLOOKUP("Year to date"&amp;G$1,APMdata,'1 APM'!$BW30,FALSE),HLOOKUP($C$4&amp;G$1,APMdata,'1 APM'!$BW30,FALSE)))</f>
        <v>19036.717057240003</v>
      </c>
      <c r="H30" s="205">
        <f>IF($A30="Quarter",HLOOKUP("Quarter"&amp;H$1,APMdata,'1 APM'!$BW30,FALSE),IF($A30="Year to date",HLOOKUP("Year to date"&amp;H$1,APMdata,'1 APM'!$BW30,FALSE),HLOOKUP($C$4&amp;H$1,APMdata,'1 APM'!$BW30,FALSE)))</f>
        <v>18561.33922247</v>
      </c>
      <c r="I30" s="205">
        <f>IF($A30="Quarter",HLOOKUP("Quarter"&amp;I$1,APMdata,'1 APM'!$BW30,FALSE),IF($A30="Year to date",HLOOKUP("Year to date"&amp;I$1,APMdata,'1 APM'!$BW30,FALSE),HLOOKUP($C$4&amp;I$1,APMdata,'1 APM'!$BW30,FALSE)))</f>
        <v>18591.661132115005</v>
      </c>
      <c r="J30" s="205">
        <f>IF($A30="Quarter",HLOOKUP("Quarter"&amp;J$1,APMdata,'1 APM'!$BW30,FALSE),IF($A30="Year to date",HLOOKUP("Year to date"&amp;J$1,APMdata,'1 APM'!$BW30,FALSE),HLOOKUP($C$4&amp;J$1,APMdata,'1 APM'!$BW30,FALSE)))</f>
        <v>18659.035716105005</v>
      </c>
      <c r="K30" s="205">
        <f>IF($A30="Quarter",HLOOKUP("Quarter"&amp;K$1,APMdata,'1 APM'!$BW30,FALSE),IF($A30="Year to date",HLOOKUP("Year to date"&amp;K$1,APMdata,'1 APM'!$BW30,FALSE),HLOOKUP($C$4&amp;K$1,APMdata,'1 APM'!$BW30,FALSE)))</f>
        <v>18091.488976689998</v>
      </c>
      <c r="L30" s="205">
        <f>IF($A30="Quarter",HLOOKUP("Quarter"&amp;L$1,APMdata,'1 APM'!$BW30,FALSE),IF($A30="Year to date",HLOOKUP("Year to date"&amp;L$1,APMdata,'1 APM'!$BW30,FALSE),HLOOKUP($C$4&amp;L$1,APMdata,'1 APM'!$BW30,FALSE)))</f>
        <v>17564.507289549998</v>
      </c>
      <c r="M30" s="205">
        <f>IF($A30="Quarter",HLOOKUP("Quarter"&amp;M$1,APMdata,'1 APM'!$BW30,FALSE),IF($A30="Year to date",HLOOKUP("Year to date"&amp;M$1,APMdata,'1 APM'!$BW30,FALSE),HLOOKUP($C$4&amp;M$1,APMdata,'1 APM'!$BW30,FALSE)))</f>
        <v>17522.353070429999</v>
      </c>
      <c r="N30" s="205">
        <f>IF($A30="Quarter",HLOOKUP("Quarter"&amp;N$1,APMdata,'1 APM'!$BW30,FALSE),IF($A30="Year to date",HLOOKUP("Year to date"&amp;N$1,APMdata,'1 APM'!$BW30,FALSE),HLOOKUP($C$4&amp;N$1,APMdata,'1 APM'!$BW30,FALSE)))</f>
        <v>17724.334866329998</v>
      </c>
      <c r="O30" s="205">
        <f>IF($A30="Quarter",HLOOKUP("Quarter"&amp;O$1,APMdata,'1 APM'!$BW30,FALSE),IF($A30="Year to date",HLOOKUP("Year to date"&amp;O$1,APMdata,'1 APM'!$BW30,FALSE),HLOOKUP($C$4&amp;O$1,APMdata,'1 APM'!$BW30,FALSE)))</f>
        <v>17442.118550070001</v>
      </c>
      <c r="P30" s="205">
        <f>IF($A30="Quarter",HLOOKUP("Quarter"&amp;P$1,APMdata,'1 APM'!$BW30,FALSE),IF($A30="Year to date",HLOOKUP("Year to date"&amp;P$1,APMdata,'1 APM'!$BW30,FALSE),HLOOKUP($C$4&amp;P$1,APMdata,'1 APM'!$BW30,FALSE)))</f>
        <v>16897.917547875</v>
      </c>
      <c r="Q30" s="205">
        <f>IF($A30="Quarter",HLOOKUP("Quarter"&amp;Q$1,APMdata,'1 APM'!$BW30,FALSE),IF($A30="Year to date",HLOOKUP("Year to date"&amp;Q$1,APMdata,'1 APM'!$BW30,FALSE),HLOOKUP($C$4&amp;Q$1,APMdata,'1 APM'!$BW30,FALSE)))</f>
        <v>16569.937461009999</v>
      </c>
      <c r="R30" s="205">
        <f>IF($A30="Quarter",HLOOKUP("Quarter"&amp;R$1,APMdata,'1 APM'!$BW30,FALSE),IF($A30="Year to date",HLOOKUP("Year to date"&amp;R$1,APMdata,'1 APM'!$BW30,FALSE),HLOOKUP($C$4&amp;R$1,APMdata,'1 APM'!$BW30,FALSE)))</f>
        <v>16245.171761</v>
      </c>
      <c r="S30" s="205">
        <f>IF($A30="Quarter",HLOOKUP("Quarter"&amp;S$1,APMdata,'1 APM'!$BW30,FALSE),IF($A30="Year to date",HLOOKUP("Year to date"&amp;S$1,APMdata,'1 APM'!$BW30,FALSE),HLOOKUP($C$4&amp;S$1,APMdata,'1 APM'!$BW30,FALSE)))</f>
        <v>15799.5967</v>
      </c>
      <c r="T30" s="205">
        <f>IF($A30="Quarter",HLOOKUP("Quarter"&amp;T$1,APMdata,'1 APM'!$BW30,FALSE),IF($A30="Year to date",HLOOKUP("Year to date"&amp;T$1,APMdata,'1 APM'!$BW30,FALSE),HLOOKUP($C$4&amp;T$1,APMdata,'1 APM'!$BW30,FALSE)))</f>
        <v>15399.108618439997</v>
      </c>
      <c r="U30" s="205">
        <f>IF($A30="Quarter",HLOOKUP("Quarter"&amp;U$1,APMdata,'1 APM'!$BW30,FALSE),IF($A30="Year to date",HLOOKUP("Year to date"&amp;U$1,APMdata,'1 APM'!$BW30,FALSE),HLOOKUP($C$4&amp;U$1,APMdata,'1 APM'!$BW30,FALSE)))</f>
        <v>15403</v>
      </c>
      <c r="V30" s="205">
        <f>IF($A30="Quarter",HLOOKUP("Quarter"&amp;V$1,APMdata,'1 APM'!$BW30,FALSE),IF($A30="Year to date",HLOOKUP("Year to date"&amp;V$1,APMdata,'1 APM'!$BW30,FALSE),HLOOKUP($C$4&amp;V$1,APMdata,'1 APM'!$BW30,FALSE)))</f>
        <v>15445.517989915013</v>
      </c>
      <c r="W30" s="205">
        <f>IF($A30="Quarter",HLOOKUP("Quarter"&amp;W$1,APMdata,'1 APM'!$BW30,FALSE),IF($A30="Year to date",HLOOKUP("Year to date"&amp;W$1,APMdata,'1 APM'!$BW30,FALSE),HLOOKUP($C$4&amp;W$1,APMdata,'1 APM'!$BW30,FALSE)))</f>
        <v>15088.510163990015</v>
      </c>
      <c r="X30" s="205">
        <f>IF($A30="Quarter",HLOOKUP("Quarter"&amp;X$1,APMdata,'1 APM'!$BW30,FALSE),IF($A30="Year to date",HLOOKUP("Year to date"&amp;X$1,APMdata,'1 APM'!$BW30,FALSE),HLOOKUP($C$4&amp;X$1,APMdata,'1 APM'!$BW30,FALSE)))</f>
        <v>14646.60483007</v>
      </c>
      <c r="Y30" s="205">
        <f>IF($A30="Quarter",HLOOKUP("Quarter"&amp;Y$1,APMdata,'1 APM'!$BW30,FALSE),IF($A30="Year to date",HLOOKUP("Year to date"&amp;Y$1,APMdata,'1 APM'!$BW30,FALSE),HLOOKUP($C$4&amp;Y$1,APMdata,'1 APM'!$BW30,FALSE)))</f>
        <v>14382.952406762015</v>
      </c>
      <c r="Z30" s="205">
        <f>IF($A30="Quarter",HLOOKUP("Quarter"&amp;Z$1,APMdata,'1 APM'!$BW30,FALSE),IF($A30="Year to date",HLOOKUP("Year to date"&amp;Z$1,APMdata,'1 APM'!$BW30,FALSE),HLOOKUP($C$4&amp;Z$1,APMdata,'1 APM'!$BW30,FALSE)))</f>
        <v>13867.226259267016</v>
      </c>
      <c r="AA30" s="205">
        <f>IF($A30="Quarter",HLOOKUP("Quarter"&amp;AA$1,APMdata,'1 APM'!$BW30,FALSE),IF($A30="Year to date",HLOOKUP("Year to date"&amp;AA$1,APMdata,'1 APM'!$BW30,FALSE),HLOOKUP($C$4&amp;AA$1,APMdata,'1 APM'!$BW30,FALSE)))</f>
        <v>12813.412844500001</v>
      </c>
      <c r="AB30" s="205">
        <f>IF($A30="Quarter",HLOOKUP("Quarter"&amp;AB$1,APMdata,'1 APM'!$BW30,FALSE),IF($A30="Year to date",HLOOKUP("Year to date"&amp;AB$1,APMdata,'1 APM'!$BW30,FALSE),HLOOKUP($C$4&amp;AB$1,APMdata,'1 APM'!$BW30,FALSE)))</f>
        <v>12769.106910359214</v>
      </c>
      <c r="AC30" s="205">
        <f>IF($A30="Quarter",HLOOKUP("Quarter"&amp;AC$1,APMdata,'1 APM'!$BW30,FALSE),IF($A30="Year to date",HLOOKUP("Year to date"&amp;AC$1,APMdata,'1 APM'!$BW30,FALSE),HLOOKUP($C$4&amp;AC$1,APMdata,'1 APM'!$BW30,FALSE)))</f>
        <v>12761.207793509213</v>
      </c>
      <c r="AD30" s="205">
        <f>IF($A30="Quarter",HLOOKUP("Quarter"&amp;AD$1,APMdata,'1 APM'!$BW30,FALSE),IF($A30="Year to date",HLOOKUP("Year to date"&amp;AD$1,APMdata,'1 APM'!$BW30,FALSE),HLOOKUP($C$4&amp;AD$1,APMdata,'1 APM'!$BW30,FALSE)))</f>
        <v>12391.177505149999</v>
      </c>
      <c r="AE30" s="205">
        <f>IF($A30="Quarter",HLOOKUP("Quarter"&amp;AE$1,APMdata,'1 APM'!$BW30,FALSE),IF($A30="Year to date",HLOOKUP("Year to date"&amp;AE$1,APMdata,'1 APM'!$BW30,FALSE),HLOOKUP($C$4&amp;AE$1,APMdata,'1 APM'!$BW30,FALSE)))</f>
        <v>12080.451145377549</v>
      </c>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v>30</v>
      </c>
    </row>
    <row r="31" spans="1:75" ht="12.75" customHeight="1" thickBot="1">
      <c r="B31" s="251" t="s">
        <v>201</v>
      </c>
      <c r="C31" s="212" t="s">
        <v>144</v>
      </c>
      <c r="D31" s="213">
        <f>IF($A31="Quarter",HLOOKUP("Quarter"&amp;D$1,APMdata,'1 APM'!$BW31,FALSE),IF($A31="Year to date",HLOOKUP("Year to date"&amp;D$1,APMdata,'1 APM'!$BW31,FALSE),HLOOKUP($C$4&amp;D$1,APMdata,'1 APM'!$BW31,FALSE)))</f>
        <v>0.14155367366737562</v>
      </c>
      <c r="E31" s="213">
        <f>IF($A31="Quarter",HLOOKUP("Quarter"&amp;E$1,APMdata,'1 APM'!$BW31,FALSE),IF($A31="Year to date",HLOOKUP("Year to date"&amp;E$1,APMdata,'1 APM'!$BW31,FALSE),HLOOKUP($C$4&amp;E$1,APMdata,'1 APM'!$BW31,FALSE)))</f>
        <v>0.17414575026257581</v>
      </c>
      <c r="F31" s="213">
        <f>IF($A31="Quarter",HLOOKUP("Quarter"&amp;F$1,APMdata,'1 APM'!$BW31,FALSE),IF($A31="Year to date",HLOOKUP("Year to date"&amp;F$1,APMdata,'1 APM'!$BW31,FALSE),HLOOKUP($C$4&amp;F$1,APMdata,'1 APM'!$BW31,FALSE)))</f>
        <v>0.11314422156553822</v>
      </c>
      <c r="G31" s="213">
        <f>IF($A31="Quarter",HLOOKUP("Quarter"&amp;G$1,APMdata,'1 APM'!$BW31,FALSE),IF($A31="Year to date",HLOOKUP("Year to date"&amp;G$1,APMdata,'1 APM'!$BW31,FALSE),HLOOKUP($C$4&amp;G$1,APMdata,'1 APM'!$BW31,FALSE)))</f>
        <v>8.3173223104257926E-2</v>
      </c>
      <c r="H31" s="213">
        <f>IF($A31="Quarter",HLOOKUP("Quarter"&amp;H$1,APMdata,'1 APM'!$BW31,FALSE),IF($A31="Year to date",HLOOKUP("Year to date"&amp;H$1,APMdata,'1 APM'!$BW31,FALSE),HLOOKUP($C$4&amp;H$1,APMdata,'1 APM'!$BW31,FALSE)))</f>
        <v>0.12164685044205197</v>
      </c>
      <c r="I31" s="213">
        <f>IF($A31="Quarter",HLOOKUP("Quarter"&amp;I$1,APMdata,'1 APM'!$BW31,FALSE),IF($A31="Year to date",HLOOKUP("Year to date"&amp;I$1,APMdata,'1 APM'!$BW31,FALSE),HLOOKUP($C$4&amp;I$1,APMdata,'1 APM'!$BW31,FALSE)))</f>
        <v>0.13881237964986456</v>
      </c>
      <c r="J31" s="213">
        <f>IF($A31="Quarter",HLOOKUP("Quarter"&amp;J$1,APMdata,'1 APM'!$BW31,FALSE),IF($A31="Year to date",HLOOKUP("Year to date"&amp;J$1,APMdata,'1 APM'!$BW31,FALSE),HLOOKUP($C$4&amp;J$1,APMdata,'1 APM'!$BW31,FALSE)))</f>
        <v>0.12909311108403448</v>
      </c>
      <c r="K31" s="213">
        <f>IF($A31="Quarter",HLOOKUP("Quarter"&amp;K$1,APMdata,'1 APM'!$BW31,FALSE),IF($A31="Year to date",HLOOKUP("Year to date"&amp;K$1,APMdata,'1 APM'!$BW31,FALSE),HLOOKUP($C$4&amp;K$1,APMdata,'1 APM'!$BW31,FALSE)))</f>
        <v>9.4200412182896306E-2</v>
      </c>
      <c r="L31" s="213">
        <f>IF($A31="Quarter",HLOOKUP("Quarter"&amp;L$1,APMdata,'1 APM'!$BW31,FALSE),IF($A31="Year to date",HLOOKUP("Year to date"&amp;L$1,APMdata,'1 APM'!$BW31,FALSE),HLOOKUP($C$4&amp;L$1,APMdata,'1 APM'!$BW31,FALSE)))</f>
        <v>7.7325298508753332E-2</v>
      </c>
      <c r="M31" s="213">
        <f>IF($A31="Quarter",HLOOKUP("Quarter"&amp;M$1,APMdata,'1 APM'!$BW31,FALSE),IF($A31="Year to date",HLOOKUP("Year to date"&amp;M$1,APMdata,'1 APM'!$BW31,FALSE),HLOOKUP($C$4&amp;M$1,APMdata,'1 APM'!$BW31,FALSE)))</f>
        <v>0.12179218234762802</v>
      </c>
      <c r="N31" s="213">
        <f>IF($A31="Quarter",HLOOKUP("Quarter"&amp;N$1,APMdata,'1 APM'!$BW31,FALSE),IF($A31="Year to date",HLOOKUP("Year to date"&amp;N$1,APMdata,'1 APM'!$BW31,FALSE),HLOOKUP($C$4&amp;N$1,APMdata,'1 APM'!$BW31,FALSE)))</f>
        <v>0.11106240083304003</v>
      </c>
      <c r="O31" s="213">
        <f>IF($A31="Quarter",HLOOKUP("Quarter"&amp;O$1,APMdata,'1 APM'!$BW31,FALSE),IF($A31="Year to date",HLOOKUP("Year to date"&amp;O$1,APMdata,'1 APM'!$BW31,FALSE),HLOOKUP($C$4&amp;O$1,APMdata,'1 APM'!$BW31,FALSE)))</f>
        <v>0.12627171176606763</v>
      </c>
      <c r="P31" s="213">
        <f>IF($A31="Quarter",HLOOKUP("Quarter"&amp;P$1,APMdata,'1 APM'!$BW31,FALSE),IF($A31="Year to date",HLOOKUP("Year to date"&amp;P$1,APMdata,'1 APM'!$BW31,FALSE),HLOOKUP($C$4&amp;P$1,APMdata,'1 APM'!$BW31,FALSE)))</f>
        <v>0.12099796987572883</v>
      </c>
      <c r="Q31" s="213">
        <f>IF($A31="Quarter",HLOOKUP("Quarter"&amp;Q$1,APMdata,'1 APM'!$BW31,FALSE),IF($A31="Year to date",HLOOKUP("Year to date"&amp;Q$1,APMdata,'1 APM'!$BW31,FALSE),HLOOKUP($C$4&amp;Q$1,APMdata,'1 APM'!$BW31,FALSE)))</f>
        <v>0.10607723734774743</v>
      </c>
      <c r="R31" s="213">
        <f>IF($A31="Quarter",HLOOKUP("Quarter"&amp;R$1,APMdata,'1 APM'!$BW31,FALSE),IF($A31="Year to date",HLOOKUP("Year to date"&amp;R$1,APMdata,'1 APM'!$BW31,FALSE),HLOOKUP($C$4&amp;R$1,APMdata,'1 APM'!$BW31,FALSE)))</f>
        <v>0.11276961958403126</v>
      </c>
      <c r="S31" s="213">
        <f>IF($A31="Quarter",HLOOKUP("Quarter"&amp;S$1,APMdata,'1 APM'!$BW31,FALSE),IF($A31="Year to date",HLOOKUP("Year to date"&amp;S$1,APMdata,'1 APM'!$BW31,FALSE),HLOOKUP($C$4&amp;S$1,APMdata,'1 APM'!$BW31,FALSE)))</f>
        <v>0.1087</v>
      </c>
      <c r="T31" s="213">
        <f>IF($A31="Quarter",HLOOKUP("Quarter"&amp;T$1,APMdata,'1 APM'!$BW31,FALSE),IF($A31="Year to date",HLOOKUP("Year to date"&amp;T$1,APMdata,'1 APM'!$BW31,FALSE),HLOOKUP($C$4&amp;T$1,APMdata,'1 APM'!$BW31,FALSE)))</f>
        <v>0.11336661784950267</v>
      </c>
      <c r="U31" s="213">
        <f>IF($A31="Quarter",HLOOKUP("Quarter"&amp;U$1,APMdata,'1 APM'!$BW31,FALSE),IF($A31="Year to date",HLOOKUP("Year to date"&amp;U$1,APMdata,'1 APM'!$BW31,FALSE),HLOOKUP($C$4&amp;U$1,APMdata,'1 APM'!$BW31,FALSE)))</f>
        <v>6.9000000000000006E-2</v>
      </c>
      <c r="V31" s="213">
        <f>IF($A31="Quarter",HLOOKUP("Quarter"&amp;V$1,APMdata,'1 APM'!$BW31,FALSE),IF($A31="Year to date",HLOOKUP("Year to date"&amp;V$1,APMdata,'1 APM'!$BW31,FALSE),HLOOKUP($C$4&amp;V$1,APMdata,'1 APM'!$BW31,FALSE)))</f>
        <v>7.3290211125240062E-2</v>
      </c>
      <c r="W31" s="213">
        <f>IF($A31="Quarter",HLOOKUP("Quarter"&amp;W$1,APMdata,'1 APM'!$BW31,FALSE),IF($A31="Year to date",HLOOKUP("Year to date"&amp;W$1,APMdata,'1 APM'!$BW31,FALSE),HLOOKUP($C$4&amp;W$1,APMdata,'1 APM'!$BW31,FALSE)))</f>
        <v>0.10703313978547846</v>
      </c>
      <c r="X31" s="213">
        <f>IF($A31="Quarter",HLOOKUP("Quarter"&amp;X$1,APMdata,'1 APM'!$BW31,FALSE),IF($A31="Year to date",HLOOKUP("Year to date"&amp;X$1,APMdata,'1 APM'!$BW31,FALSE),HLOOKUP($C$4&amp;X$1,APMdata,'1 APM'!$BW31,FALSE)))</f>
        <v>0.12832723401509039</v>
      </c>
      <c r="Y31" s="213">
        <f>IF($A31="Quarter",HLOOKUP("Quarter"&amp;Y$1,APMdata,'1 APM'!$BW31,FALSE),IF($A31="Year to date",HLOOKUP("Year to date"&amp;Y$1,APMdata,'1 APM'!$BW31,FALSE),HLOOKUP($C$4&amp;Y$1,APMdata,'1 APM'!$BW31,FALSE)))</f>
        <v>0.21203709711880703</v>
      </c>
      <c r="Z31" s="213">
        <f>IF($A31="Quarter",HLOOKUP("Quarter"&amp;Z$1,APMdata,'1 APM'!$BW31,FALSE),IF($A31="Year to date",HLOOKUP("Year to date"&amp;Z$1,APMdata,'1 APM'!$BW31,FALSE),HLOOKUP($C$4&amp;Z$1,APMdata,'1 APM'!$BW31,FALSE)))</f>
        <v>9.0811885264778805E-2</v>
      </c>
      <c r="AA31" s="213">
        <f>IF($A31="Quarter",HLOOKUP("Quarter"&amp;AA$1,APMdata,'1 APM'!$BW31,FALSE),IF($A31="Year to date",HLOOKUP("Year to date"&amp;AA$1,APMdata,'1 APM'!$BW31,FALSE),HLOOKUP($C$4&amp;AA$1,APMdata,'1 APM'!$BW31,FALSE)))</f>
        <v>0.1292459749133735</v>
      </c>
      <c r="AB31" s="213">
        <f>IF($A31="Quarter",HLOOKUP("Quarter"&amp;AB$1,APMdata,'1 APM'!$BW31,FALSE),IF($A31="Year to date",HLOOKUP("Year to date"&amp;AB$1,APMdata,'1 APM'!$BW31,FALSE),HLOOKUP($C$4&amp;AB$1,APMdata,'1 APM'!$BW31,FALSE)))</f>
        <v>9.8718530466129092E-2</v>
      </c>
      <c r="AC31" s="213">
        <f>IF($A31="Quarter",HLOOKUP("Quarter"&amp;AC$1,APMdata,'1 APM'!$BW31,FALSE),IF($A31="Year to date",HLOOKUP("Year to date"&amp;AC$1,APMdata,'1 APM'!$BW31,FALSE),HLOOKUP($C$4&amp;AC$1,APMdata,'1 APM'!$BW31,FALSE)))</f>
        <v>0.10369835834466608</v>
      </c>
      <c r="AD31" s="213">
        <f>IF($A31="Quarter",HLOOKUP("Quarter"&amp;AD$1,APMdata,'1 APM'!$BW31,FALSE),IF($A31="Year to date",HLOOKUP("Year to date"&amp;AD$1,APMdata,'1 APM'!$BW31,FALSE),HLOOKUP($C$4&amp;AD$1,APMdata,'1 APM'!$BW31,FALSE)))</f>
        <v>0.11963309848712921</v>
      </c>
      <c r="AE31" s="213">
        <f>IF($A31="Quarter",HLOOKUP("Quarter"&amp;AE$1,APMdata,'1 APM'!$BW31,FALSE),IF($A31="Year to date",HLOOKUP("Year to date"&amp;AE$1,APMdata,'1 APM'!$BW31,FALSE),HLOOKUP($C$4&amp;AE$1,APMdata,'1 APM'!$BW31,FALSE)))</f>
        <v>8.9900941326718817E-2</v>
      </c>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v>31</v>
      </c>
    </row>
    <row r="32" spans="1:75" ht="12.75" customHeight="1">
      <c r="B32" s="199"/>
      <c r="C32" s="202"/>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05"/>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v>32</v>
      </c>
    </row>
    <row r="33" spans="1:75" ht="12.75" customHeight="1">
      <c r="B33" s="199"/>
      <c r="C33" s="202"/>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v>33</v>
      </c>
    </row>
    <row r="34" spans="1:75" ht="12.75" customHeight="1">
      <c r="B34" s="199"/>
      <c r="C34" s="202" t="s">
        <v>27</v>
      </c>
      <c r="D34" s="205">
        <f>IF($A34="Quarter",HLOOKUP("Quarter"&amp;D$1,APMdata,'1 APM'!$BW34,FALSE),IF($A34="Year to date",HLOOKUP("Year to date"&amp;D$1,APMdata,'1 APM'!$BW34,FALSE),HLOOKUP($C$4&amp;D$1,APMdata,'1 APM'!$BW34,FALSE)))</f>
        <v>636.06861959999992</v>
      </c>
      <c r="E34" s="205">
        <f>IF($A34="Quarter",HLOOKUP("Quarter"&amp;E$1,APMdata,'1 APM'!$BW34,FALSE),IF($A34="Year to date",HLOOKUP("Year to date"&amp;E$1,APMdata,'1 APM'!$BW34,FALSE),HLOOKUP($C$4&amp;E$1,APMdata,'1 APM'!$BW34,FALSE)))</f>
        <v>598.89028895000001</v>
      </c>
      <c r="F34" s="205">
        <f>IF($A34="Quarter",HLOOKUP("Quarter"&amp;F$1,APMdata,'1 APM'!$BW34,FALSE),IF($A34="Year to date",HLOOKUP("Year to date"&amp;F$1,APMdata,'1 APM'!$BW34,FALSE),HLOOKUP($C$4&amp;F$1,APMdata,'1 APM'!$BW34,FALSE)))</f>
        <v>594.16308337999999</v>
      </c>
      <c r="G34" s="205">
        <f>IF($A34="Quarter",HLOOKUP("Quarter"&amp;G$1,APMdata,'1 APM'!$BW34,FALSE),IF($A34="Year to date",HLOOKUP("Year to date"&amp;G$1,APMdata,'1 APM'!$BW34,FALSE),HLOOKUP($C$4&amp;G$1,APMdata,'1 APM'!$BW34,FALSE)))</f>
        <v>532.83758168000008</v>
      </c>
      <c r="H34" s="205">
        <f>IF($A34="Quarter",HLOOKUP("Quarter"&amp;H$1,APMdata,'1 APM'!$BW34,FALSE),IF($A34="Year to date",HLOOKUP("Year to date"&amp;H$1,APMdata,'1 APM'!$BW34,FALSE),HLOOKUP($C$4&amp;H$1,APMdata,'1 APM'!$BW34,FALSE)))</f>
        <v>534.43220283999995</v>
      </c>
      <c r="I34" s="205">
        <f>IF($A34="Quarter",HLOOKUP("Quarter"&amp;I$1,APMdata,'1 APM'!$BW34,FALSE),IF($A34="Year to date",HLOOKUP("Year to date"&amp;I$1,APMdata,'1 APM'!$BW34,FALSE),HLOOKUP($C$4&amp;I$1,APMdata,'1 APM'!$BW34,FALSE)))</f>
        <v>529.32108657999993</v>
      </c>
      <c r="J34" s="205">
        <f>IF($A34="Quarter",HLOOKUP("Quarter"&amp;J$1,APMdata,'1 APM'!$BW34,FALSE),IF($A34="Year to date",HLOOKUP("Year to date"&amp;J$1,APMdata,'1 APM'!$BW34,FALSE),HLOOKUP($C$4&amp;J$1,APMdata,'1 APM'!$BW34,FALSE)))</f>
        <v>517.22644715999991</v>
      </c>
      <c r="K34" s="205">
        <f>IF($A34="Quarter",HLOOKUP("Quarter"&amp;K$1,APMdata,'1 APM'!$BW34,FALSE),IF($A34="Year to date",HLOOKUP("Year to date"&amp;K$1,APMdata,'1 APM'!$BW34,FALSE),HLOOKUP($C$4&amp;K$1,APMdata,'1 APM'!$BW34,FALSE)))</f>
        <v>495.72749802000004</v>
      </c>
      <c r="L34" s="205">
        <f>IF($A34="Quarter",HLOOKUP("Quarter"&amp;L$1,APMdata,'1 APM'!$BW34,FALSE),IF($A34="Year to date",HLOOKUP("Year to date"&amp;L$1,APMdata,'1 APM'!$BW34,FALSE),HLOOKUP($C$4&amp;L$1,APMdata,'1 APM'!$BW34,FALSE)))</f>
        <v>519.90154547000009</v>
      </c>
      <c r="M34" s="205">
        <f>IF($A34="Quarter",HLOOKUP("Quarter"&amp;M$1,APMdata,'1 APM'!$BW34,FALSE),IF($A34="Year to date",HLOOKUP("Year to date"&amp;M$1,APMdata,'1 APM'!$BW34,FALSE),HLOOKUP($C$4&amp;M$1,APMdata,'1 APM'!$BW34,FALSE)))</f>
        <v>503.81960638999993</v>
      </c>
      <c r="N34" s="205">
        <f>IF($A34="Quarter",HLOOKUP("Quarter"&amp;N$1,APMdata,'1 APM'!$BW34,FALSE),IF($A34="Year to date",HLOOKUP("Year to date"&amp;N$1,APMdata,'1 APM'!$BW34,FALSE),HLOOKUP($C$4&amp;N$1,APMdata,'1 APM'!$BW34,FALSE)))</f>
        <v>530.83678606000012</v>
      </c>
      <c r="O34" s="205">
        <f>IF($A34="Quarter",HLOOKUP("Quarter"&amp;O$1,APMdata,'1 APM'!$BW34,FALSE),IF($A34="Year to date",HLOOKUP("Year to date"&amp;O$1,APMdata,'1 APM'!$BW34,FALSE),HLOOKUP($C$4&amp;O$1,APMdata,'1 APM'!$BW34,FALSE)))</f>
        <v>473.17870150000005</v>
      </c>
      <c r="P34" s="205">
        <f>IF($A34="Quarter",HLOOKUP("Quarter"&amp;P$1,APMdata,'1 APM'!$BW34,FALSE),IF($A34="Year to date",HLOOKUP("Year to date"&amp;P$1,APMdata,'1 APM'!$BW34,FALSE),HLOOKUP($C$4&amp;P$1,APMdata,'1 APM'!$BW34,FALSE)))</f>
        <v>491.55559354000002</v>
      </c>
      <c r="Q34" s="205">
        <f>IF($A34="Quarter",HLOOKUP("Quarter"&amp;Q$1,APMdata,'1 APM'!$BW34,FALSE),IF($A34="Year to date",HLOOKUP("Year to date"&amp;Q$1,APMdata,'1 APM'!$BW34,FALSE),HLOOKUP($C$4&amp;Q$1,APMdata,'1 APM'!$BW34,FALSE)))</f>
        <v>484.8546</v>
      </c>
      <c r="R34" s="205">
        <f>IF($A34="Quarter",HLOOKUP("Quarter"&amp;R$1,APMdata,'1 APM'!$BW34,FALSE),IF($A34="Year to date",HLOOKUP("Year to date"&amp;R$1,APMdata,'1 APM'!$BW34,FALSE),HLOOKUP($C$4&amp;R$1,APMdata,'1 APM'!$BW34,FALSE)))</f>
        <v>503.52843999999999</v>
      </c>
      <c r="S34" s="205">
        <f>IF($A34="Quarter",HLOOKUP("Quarter"&amp;S$1,APMdata,'1 APM'!$BW34,FALSE),IF($A34="Year to date",HLOOKUP("Year to date"&amp;S$1,APMdata,'1 APM'!$BW34,FALSE),HLOOKUP($C$4&amp;S$1,APMdata,'1 APM'!$BW34,FALSE)))</f>
        <v>465.3</v>
      </c>
      <c r="T34" s="205">
        <f>IF($A34="Quarter",HLOOKUP("Quarter"&amp;T$1,APMdata,'1 APM'!$BW34,FALSE),IF($A34="Year to date",HLOOKUP("Year to date"&amp;T$1,APMdata,'1 APM'!$BW34,FALSE),HLOOKUP($C$4&amp;T$1,APMdata,'1 APM'!$BW34,FALSE)))</f>
        <v>446.87732463999998</v>
      </c>
      <c r="U34" s="205">
        <f>IF($A34="Quarter",HLOOKUP("Quarter"&amp;U$1,APMdata,'1 APM'!$BW34,FALSE),IF($A34="Year to date",HLOOKUP("Year to date"&amp;U$1,APMdata,'1 APM'!$BW34,FALSE),HLOOKUP($C$4&amp;U$1,APMdata,'1 APM'!$BW34,FALSE)))</f>
        <v>487</v>
      </c>
      <c r="V34" s="205">
        <f>IF($A34="Quarter",HLOOKUP("Quarter"&amp;V$1,APMdata,'1 APM'!$BW34,FALSE),IF($A34="Year to date",HLOOKUP("Year to date"&amp;V$1,APMdata,'1 APM'!$BW34,FALSE),HLOOKUP($C$4&amp;V$1,APMdata,'1 APM'!$BW34,FALSE)))</f>
        <v>489.68872420999998</v>
      </c>
      <c r="W34" s="205">
        <f>IF($A34="Quarter",HLOOKUP("Quarter"&amp;W$1,APMdata,'1 APM'!$BW34,FALSE),IF($A34="Year to date",HLOOKUP("Year to date"&amp;W$1,APMdata,'1 APM'!$BW34,FALSE),HLOOKUP($C$4&amp;W$1,APMdata,'1 APM'!$BW34,FALSE)))</f>
        <v>457.45256878999999</v>
      </c>
      <c r="X34" s="205">
        <f>IF($A34="Quarter",HLOOKUP("Quarter"&amp;X$1,APMdata,'1 APM'!$BW34,FALSE),IF($A34="Year to date",HLOOKUP("Year to date"&amp;X$1,APMdata,'1 APM'!$BW34,FALSE),HLOOKUP($C$4&amp;X$1,APMdata,'1 APM'!$BW34,FALSE)))</f>
        <v>489.34983629999999</v>
      </c>
      <c r="Y34" s="205">
        <f>IF($A34="Quarter",HLOOKUP("Quarter"&amp;Y$1,APMdata,'1 APM'!$BW34,FALSE),IF($A34="Year to date",HLOOKUP("Year to date"&amp;Y$1,APMdata,'1 APM'!$BW34,FALSE),HLOOKUP($C$4&amp;Y$1,APMdata,'1 APM'!$BW34,FALSE)))</f>
        <v>493.70734370000002</v>
      </c>
      <c r="Z34" s="205">
        <f>IF($A34="Quarter",HLOOKUP("Quarter"&amp;Z$1,APMdata,'1 APM'!$BW34,FALSE),IF($A34="Year to date",HLOOKUP("Year to date"&amp;Z$1,APMdata,'1 APM'!$BW34,FALSE),HLOOKUP($C$4&amp;Z$1,APMdata,'1 APM'!$BW34,FALSE)))</f>
        <v>506.0202109999999</v>
      </c>
      <c r="AA34" s="205">
        <f>IF($A34="Quarter",HLOOKUP("Quarter"&amp;AA$1,APMdata,'1 APM'!$BW34,FALSE),IF($A34="Year to date",HLOOKUP("Year to date"&amp;AA$1,APMdata,'1 APM'!$BW34,FALSE),HLOOKUP($C$4&amp;AA$1,APMdata,'1 APM'!$BW34,FALSE)))</f>
        <v>468.38580300000001</v>
      </c>
      <c r="AB34" s="205">
        <f>IF($A34="Quarter",HLOOKUP("Quarter"&amp;AB$1,APMdata,'1 APM'!$BW34,FALSE),IF($A34="Year to date",HLOOKUP("Year to date"&amp;AB$1,APMdata,'1 APM'!$BW34,FALSE),HLOOKUP($C$4&amp;AB$1,APMdata,'1 APM'!$BW34,FALSE)))</f>
        <v>449.49877500000002</v>
      </c>
      <c r="AC34" s="205">
        <f>IF($A34="Quarter",HLOOKUP("Quarter"&amp;AC$1,APMdata,'1 APM'!$BW34,FALSE),IF($A34="Year to date",HLOOKUP("Year to date"&amp;AC$1,APMdata,'1 APM'!$BW34,FALSE),HLOOKUP($C$4&amp;AC$1,APMdata,'1 APM'!$BW34,FALSE)))</f>
        <v>550.32229100000006</v>
      </c>
      <c r="AD34" s="205">
        <f>IF($A34="Quarter",HLOOKUP("Quarter"&amp;AD$1,APMdata,'1 APM'!$BW34,FALSE),IF($A34="Year to date",HLOOKUP("Year to date"&amp;AD$1,APMdata,'1 APM'!$BW34,FALSE),HLOOKUP($C$4&amp;AD$1,APMdata,'1 APM'!$BW34,FALSE)))</f>
        <v>432.81500099999994</v>
      </c>
      <c r="AE34" s="205">
        <f>IF($A34="Quarter",HLOOKUP("Quarter"&amp;AE$1,APMdata,'1 APM'!$BW34,FALSE),IF($A34="Year to date",HLOOKUP("Year to date"&amp;AE$1,APMdata,'1 APM'!$BW34,FALSE),HLOOKUP($C$4&amp;AE$1,APMdata,'1 APM'!$BW34,FALSE)))</f>
        <v>478.14488899999998</v>
      </c>
      <c r="AF34" s="205"/>
      <c r="AG34" s="205"/>
      <c r="AH34" s="205"/>
      <c r="AI34" s="205"/>
      <c r="AJ34" s="205"/>
      <c r="AK34" s="205"/>
      <c r="AL34" s="205"/>
      <c r="AM34" s="214"/>
      <c r="AN34" s="205"/>
      <c r="AO34" s="214"/>
      <c r="AP34" s="205"/>
      <c r="AQ34" s="205"/>
      <c r="AR34" s="205"/>
      <c r="AS34" s="202"/>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v>34</v>
      </c>
    </row>
    <row r="35" spans="1:75" ht="12.75" customHeight="1">
      <c r="B35" s="199"/>
      <c r="C35" s="202" t="s">
        <v>23</v>
      </c>
      <c r="D35" s="205">
        <f>IF($A35="Quarter",HLOOKUP("Quarter"&amp;D$1,APMdata,'1 APM'!$BW35,FALSE),IF($A35="Year to date",HLOOKUP("Year to date"&amp;D$1,APMdata,'1 APM'!$BW35,FALSE),HLOOKUP($C$4&amp;D$1,APMdata,'1 APM'!$BW35,FALSE)))</f>
        <v>1595.8670809700011</v>
      </c>
      <c r="E35" s="205">
        <f>IF($A35="Quarter",HLOOKUP("Quarter"&amp;E$1,APMdata,'1 APM'!$BW35,FALSE),IF($A35="Year to date",HLOOKUP("Year to date"&amp;E$1,APMdata,'1 APM'!$BW35,FALSE),HLOOKUP($C$4&amp;E$1,APMdata,'1 APM'!$BW35,FALSE)))</f>
        <v>1604.0707051699997</v>
      </c>
      <c r="F35" s="205">
        <f>IF($A35="Quarter",HLOOKUP("Quarter"&amp;F$1,APMdata,'1 APM'!$BW35,FALSE),IF($A35="Year to date",HLOOKUP("Year to date"&amp;F$1,APMdata,'1 APM'!$BW35,FALSE),HLOOKUP($C$4&amp;F$1,APMdata,'1 APM'!$BW35,FALSE)))</f>
        <v>1400.9789661100003</v>
      </c>
      <c r="G35" s="205">
        <f>IF($A35="Quarter",HLOOKUP("Quarter"&amp;G$1,APMdata,'1 APM'!$BW35,FALSE),IF($A35="Year to date",HLOOKUP("Year to date"&amp;G$1,APMdata,'1 APM'!$BW35,FALSE),HLOOKUP($C$4&amp;G$1,APMdata,'1 APM'!$BW35,FALSE)))</f>
        <v>1236.3136750099998</v>
      </c>
      <c r="H35" s="205">
        <f>IF($A35="Quarter",HLOOKUP("Quarter"&amp;H$1,APMdata,'1 APM'!$BW35,FALSE),IF($A35="Year to date",HLOOKUP("Year to date"&amp;H$1,APMdata,'1 APM'!$BW35,FALSE),HLOOKUP($C$4&amp;H$1,APMdata,'1 APM'!$BW35,FALSE)))</f>
        <v>1380.8172352400002</v>
      </c>
      <c r="I35" s="205">
        <f>IF($A35="Quarter",HLOOKUP("Quarter"&amp;I$1,APMdata,'1 APM'!$BW35,FALSE),IF($A35="Year to date",HLOOKUP("Year to date"&amp;I$1,APMdata,'1 APM'!$BW35,FALSE),HLOOKUP($C$4&amp;I$1,APMdata,'1 APM'!$BW35,FALSE)))</f>
        <v>1325.0640232700002</v>
      </c>
      <c r="J35" s="205">
        <f>IF($A35="Quarter",HLOOKUP("Quarter"&amp;J$1,APMdata,'1 APM'!$BW35,FALSE),IF($A35="Year to date",HLOOKUP("Year to date"&amp;J$1,APMdata,'1 APM'!$BW35,FALSE),HLOOKUP($C$4&amp;J$1,APMdata,'1 APM'!$BW35,FALSE)))</f>
        <v>1331.6123599700004</v>
      </c>
      <c r="K35" s="205">
        <f>IF($A35="Quarter",HLOOKUP("Quarter"&amp;K$1,APMdata,'1 APM'!$BW35,FALSE),IF($A35="Year to date",HLOOKUP("Year to date"&amp;K$1,APMdata,'1 APM'!$BW35,FALSE),HLOOKUP($C$4&amp;K$1,APMdata,'1 APM'!$BW35,FALSE)))</f>
        <v>1089.2558063400002</v>
      </c>
      <c r="L35" s="205">
        <f>IF($A35="Quarter",HLOOKUP("Quarter"&amp;L$1,APMdata,'1 APM'!$BW35,FALSE),IF($A35="Year to date",HLOOKUP("Year to date"&amp;L$1,APMdata,'1 APM'!$BW35,FALSE),HLOOKUP($C$4&amp;L$1,APMdata,'1 APM'!$BW35,FALSE)))</f>
        <v>940.53175926000029</v>
      </c>
      <c r="M35" s="205">
        <f>IF($A35="Quarter",HLOOKUP("Quarter"&amp;M$1,APMdata,'1 APM'!$BW35,FALSE),IF($A35="Year to date",HLOOKUP("Year to date"&amp;M$1,APMdata,'1 APM'!$BW35,FALSE),HLOOKUP($C$4&amp;M$1,APMdata,'1 APM'!$BW35,FALSE)))</f>
        <v>1081.3121144799993</v>
      </c>
      <c r="N35" s="205">
        <f>IF($A35="Quarter",HLOOKUP("Quarter"&amp;N$1,APMdata,'1 APM'!$BW35,FALSE),IF($A35="Year to date",HLOOKUP("Year to date"&amp;N$1,APMdata,'1 APM'!$BW35,FALSE),HLOOKUP($C$4&amp;N$1,APMdata,'1 APM'!$BW35,FALSE)))</f>
        <v>1100.0722872700001</v>
      </c>
      <c r="O35" s="205">
        <f>IF($A35="Quarter",HLOOKUP("Quarter"&amp;O$1,APMdata,'1 APM'!$BW35,FALSE),IF($A35="Year to date",HLOOKUP("Year to date"&amp;O$1,APMdata,'1 APM'!$BW35,FALSE),HLOOKUP($C$4&amp;O$1,APMdata,'1 APM'!$BW35,FALSE)))</f>
        <v>1162.8959094499999</v>
      </c>
      <c r="P35" s="205">
        <f>IF($A35="Quarter",HLOOKUP("Quarter"&amp;P$1,APMdata,'1 APM'!$BW35,FALSE),IF($A35="Year to date",HLOOKUP("Year to date"&amp;P$1,APMdata,'1 APM'!$BW35,FALSE),HLOOKUP($C$4&amp;P$1,APMdata,'1 APM'!$BW35,FALSE)))</f>
        <v>1138.9486030699998</v>
      </c>
      <c r="Q35" s="205">
        <f>IF($A35="Quarter",HLOOKUP("Quarter"&amp;Q$1,APMdata,'1 APM'!$BW35,FALSE),IF($A35="Year to date",HLOOKUP("Year to date"&amp;Q$1,APMdata,'1 APM'!$BW35,FALSE),HLOOKUP($C$4&amp;Q$1,APMdata,'1 APM'!$BW35,FALSE)))</f>
        <v>1021.0784000000001</v>
      </c>
      <c r="R35" s="205">
        <f>IF($A35="Quarter",HLOOKUP("Quarter"&amp;R$1,APMdata,'1 APM'!$BW35,FALSE),IF($A35="Year to date",HLOOKUP("Year to date"&amp;R$1,APMdata,'1 APM'!$BW35,FALSE),HLOOKUP($C$4&amp;R$1,APMdata,'1 APM'!$BW35,FALSE)))</f>
        <v>1101.6992299999999</v>
      </c>
      <c r="S35" s="205">
        <f>IF($A35="Quarter",HLOOKUP("Quarter"&amp;S$1,APMdata,'1 APM'!$BW35,FALSE),IF($A35="Year to date",HLOOKUP("Year to date"&amp;S$1,APMdata,'1 APM'!$BW35,FALSE),HLOOKUP($C$4&amp;S$1,APMdata,'1 APM'!$BW35,FALSE)))</f>
        <v>1061.17</v>
      </c>
      <c r="T35" s="205">
        <f>IF($A35="Quarter",HLOOKUP("Quarter"&amp;T$1,APMdata,'1 APM'!$BW35,FALSE),IF($A35="Year to date",HLOOKUP("Year to date"&amp;T$1,APMdata,'1 APM'!$BW35,FALSE),HLOOKUP($C$4&amp;T$1,APMdata,'1 APM'!$BW35,FALSE)))</f>
        <v>1112.1121814799999</v>
      </c>
      <c r="U35" s="205">
        <f>IF($A35="Quarter",HLOOKUP("Quarter"&amp;U$1,APMdata,'1 APM'!$BW35,FALSE),IF($A35="Year to date",HLOOKUP("Year to date"&amp;U$1,APMdata,'1 APM'!$BW35,FALSE),HLOOKUP($C$4&amp;U$1,APMdata,'1 APM'!$BW35,FALSE)))</f>
        <v>889</v>
      </c>
      <c r="V35" s="205">
        <f>IF($A35="Quarter",HLOOKUP("Quarter"&amp;V$1,APMdata,'1 APM'!$BW35,FALSE),IF($A35="Year to date",HLOOKUP("Year to date"&amp;V$1,APMdata,'1 APM'!$BW35,FALSE),HLOOKUP($C$4&amp;V$1,APMdata,'1 APM'!$BW35,FALSE)))</f>
        <v>928.38598292999984</v>
      </c>
      <c r="W35" s="205">
        <f>IF($A35="Quarter",HLOOKUP("Quarter"&amp;W$1,APMdata,'1 APM'!$BW35,FALSE),IF($A35="Year to date",HLOOKUP("Year to date"&amp;W$1,APMdata,'1 APM'!$BW35,FALSE),HLOOKUP($C$4&amp;W$1,APMdata,'1 APM'!$BW35,FALSE)))</f>
        <v>1007.4615580699999</v>
      </c>
      <c r="X35" s="205">
        <f>IF($A35="Quarter",HLOOKUP("Quarter"&amp;X$1,APMdata,'1 APM'!$BW35,FALSE),IF($A35="Year to date",HLOOKUP("Year to date"&amp;X$1,APMdata,'1 APM'!$BW35,FALSE),HLOOKUP($C$4&amp;X$1,APMdata,'1 APM'!$BW35,FALSE)))</f>
        <v>1082.0003480000003</v>
      </c>
      <c r="Y35" s="205">
        <f>IF($A35="Quarter",HLOOKUP("Quarter"&amp;Y$1,APMdata,'1 APM'!$BW35,FALSE),IF($A35="Year to date",HLOOKUP("Year to date"&amp;Y$1,APMdata,'1 APM'!$BW35,FALSE),HLOOKUP($C$4&amp;Y$1,APMdata,'1 APM'!$BW35,FALSE)))</f>
        <v>1271.0377869999998</v>
      </c>
      <c r="Z35" s="205">
        <f>IF($A35="Quarter",HLOOKUP("Quarter"&amp;Z$1,APMdata,'1 APM'!$BW35,FALSE),IF($A35="Year to date",HLOOKUP("Year to date"&amp;Z$1,APMdata,'1 APM'!$BW35,FALSE),HLOOKUP($C$4&amp;Z$1,APMdata,'1 APM'!$BW35,FALSE)))</f>
        <v>864.13029015000029</v>
      </c>
      <c r="AA35" s="205">
        <f>IF($A35="Quarter",HLOOKUP("Quarter"&amp;AA$1,APMdata,'1 APM'!$BW35,FALSE),IF($A35="Year to date",HLOOKUP("Year to date"&amp;AA$1,APMdata,'1 APM'!$BW35,FALSE),HLOOKUP($C$4&amp;AA$1,APMdata,'1 APM'!$BW35,FALSE)))</f>
        <v>993.71646899999996</v>
      </c>
      <c r="AB35" s="205">
        <f>IF($A35="Quarter",HLOOKUP("Quarter"&amp;AB$1,APMdata,'1 APM'!$BW35,FALSE),IF($A35="Year to date",HLOOKUP("Year to date"&amp;AB$1,APMdata,'1 APM'!$BW35,FALSE),HLOOKUP($C$4&amp;AB$1,APMdata,'1 APM'!$BW35,FALSE)))</f>
        <v>863.83063300000003</v>
      </c>
      <c r="AC35" s="205">
        <f>IF($A35="Quarter",HLOOKUP("Quarter"&amp;AC$1,APMdata,'1 APM'!$BW35,FALSE),IF($A35="Year to date",HLOOKUP("Year to date"&amp;AC$1,APMdata,'1 APM'!$BW35,FALSE),HLOOKUP($C$4&amp;AC$1,APMdata,'1 APM'!$BW35,FALSE)))</f>
        <v>958.90158899999972</v>
      </c>
      <c r="AD35" s="205">
        <f>IF($A35="Quarter",HLOOKUP("Quarter"&amp;AD$1,APMdata,'1 APM'!$BW35,FALSE),IF($A35="Year to date",HLOOKUP("Year to date"&amp;AD$1,APMdata,'1 APM'!$BW35,FALSE),HLOOKUP($C$4&amp;AD$1,APMdata,'1 APM'!$BW35,FALSE)))</f>
        <v>923.35328300000015</v>
      </c>
      <c r="AE35" s="205">
        <f>IF($A35="Quarter",HLOOKUP("Quarter"&amp;AE$1,APMdata,'1 APM'!$BW35,FALSE),IF($A35="Year to date",HLOOKUP("Year to date"&amp;AE$1,APMdata,'1 APM'!$BW35,FALSE),HLOOKUP($C$4&amp;AE$1,APMdata,'1 APM'!$BW35,FALSE)))</f>
        <v>841.29085000000021</v>
      </c>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v>35</v>
      </c>
    </row>
    <row r="36" spans="1:75" ht="12.75" customHeight="1" thickBot="1">
      <c r="B36" s="251" t="s">
        <v>202</v>
      </c>
      <c r="C36" s="212" t="s">
        <v>145</v>
      </c>
      <c r="D36" s="213">
        <f>IF($A36="Quarter",HLOOKUP("Quarter"&amp;D$1,APMdata,'1 APM'!$BW36,FALSE),IF($A36="Year to date",HLOOKUP("Year to date"&amp;D$1,APMdata,'1 APM'!$BW36,FALSE),HLOOKUP($C$4&amp;D$1,APMdata,'1 APM'!$BW36,FALSE)))</f>
        <v>0.39857242948666138</v>
      </c>
      <c r="E36" s="213">
        <f>IF($A36="Quarter",HLOOKUP("Quarter"&amp;E$1,APMdata,'1 APM'!$BW36,FALSE),IF($A36="Year to date",HLOOKUP("Year to date"&amp;E$1,APMdata,'1 APM'!$BW36,FALSE),HLOOKUP($C$4&amp;E$1,APMdata,'1 APM'!$BW36,FALSE)))</f>
        <v>0.37335654034435439</v>
      </c>
      <c r="F36" s="213">
        <f>IF($A36="Quarter",HLOOKUP("Quarter"&amp;F$1,APMdata,'1 APM'!$BW36,FALSE),IF($A36="Year to date",HLOOKUP("Year to date"&amp;F$1,APMdata,'1 APM'!$BW36,FALSE),HLOOKUP($C$4&amp;F$1,APMdata,'1 APM'!$BW36,FALSE)))</f>
        <v>0.4241056416641078</v>
      </c>
      <c r="G36" s="213">
        <f>IF($A36="Quarter",HLOOKUP("Quarter"&amp;G$1,APMdata,'1 APM'!$BW36,FALSE),IF($A36="Year to date",HLOOKUP("Year to date"&amp;G$1,APMdata,'1 APM'!$BW36,FALSE),HLOOKUP($C$4&amp;G$1,APMdata,'1 APM'!$BW36,FALSE)))</f>
        <v>0.43098898964754256</v>
      </c>
      <c r="H36" s="213">
        <f>IF($A36="Quarter",HLOOKUP("Quarter"&amp;H$1,APMdata,'1 APM'!$BW36,FALSE),IF($A36="Year to date",HLOOKUP("Year to date"&amp;H$1,APMdata,'1 APM'!$BW36,FALSE),HLOOKUP($C$4&amp;H$1,APMdata,'1 APM'!$BW36,FALSE)))</f>
        <v>0.38704050702778936</v>
      </c>
      <c r="I36" s="213">
        <f>IF($A36="Quarter",HLOOKUP("Quarter"&amp;I$1,APMdata,'1 APM'!$BW36,FALSE),IF($A36="Year to date",HLOOKUP("Year to date"&amp;I$1,APMdata,'1 APM'!$BW36,FALSE),HLOOKUP($C$4&amp;I$1,APMdata,'1 APM'!$BW36,FALSE)))</f>
        <v>0.39946831042453212</v>
      </c>
      <c r="J36" s="213">
        <f>IF($A36="Quarter",HLOOKUP("Quarter"&amp;J$1,APMdata,'1 APM'!$BW36,FALSE),IF($A36="Year to date",HLOOKUP("Year to date"&amp;J$1,APMdata,'1 APM'!$BW36,FALSE),HLOOKUP($C$4&amp;J$1,APMdata,'1 APM'!$BW36,FALSE)))</f>
        <v>0.38842118225130651</v>
      </c>
      <c r="K36" s="213">
        <f>IF($A36="Quarter",HLOOKUP("Quarter"&amp;K$1,APMdata,'1 APM'!$BW36,FALSE),IF($A36="Year to date",HLOOKUP("Year to date"&amp;K$1,APMdata,'1 APM'!$BW36,FALSE),HLOOKUP($C$4&amp;K$1,APMdata,'1 APM'!$BW36,FALSE)))</f>
        <v>0.455106592165609</v>
      </c>
      <c r="L36" s="213">
        <f>IF($A36="Quarter",HLOOKUP("Quarter"&amp;L$1,APMdata,'1 APM'!$BW36,FALSE),IF($A36="Year to date",HLOOKUP("Year to date"&amp;L$1,APMdata,'1 APM'!$BW36,FALSE),HLOOKUP($C$4&amp;L$1,APMdata,'1 APM'!$BW36,FALSE)))</f>
        <v>0.55277404548151854</v>
      </c>
      <c r="M36" s="213">
        <f>IF($A36="Quarter",HLOOKUP("Quarter"&amp;M$1,APMdata,'1 APM'!$BW36,FALSE),IF($A36="Year to date",HLOOKUP("Year to date"&amp;M$1,APMdata,'1 APM'!$BW36,FALSE),HLOOKUP($C$4&amp;M$1,APMdata,'1 APM'!$BW36,FALSE)))</f>
        <v>0.46593356316209006</v>
      </c>
      <c r="N36" s="213">
        <f>IF($A36="Quarter",HLOOKUP("Quarter"&amp;N$1,APMdata,'1 APM'!$BW36,FALSE),IF($A36="Year to date",HLOOKUP("Year to date"&amp;N$1,APMdata,'1 APM'!$BW36,FALSE),HLOOKUP($C$4&amp;N$1,APMdata,'1 APM'!$BW36,FALSE)))</f>
        <v>0.48254718549210424</v>
      </c>
      <c r="O36" s="213">
        <f>IF($A36="Quarter",HLOOKUP("Quarter"&amp;O$1,APMdata,'1 APM'!$BW36,FALSE),IF($A36="Year to date",HLOOKUP("Year to date"&amp;O$1,APMdata,'1 APM'!$BW36,FALSE),HLOOKUP($C$4&amp;O$1,APMdata,'1 APM'!$BW36,FALSE)))</f>
        <v>0.40689686639605893</v>
      </c>
      <c r="P36" s="213">
        <f>IF($A36="Quarter",HLOOKUP("Quarter"&amp;P$1,APMdata,'1 APM'!$BW36,FALSE),IF($A36="Year to date",HLOOKUP("Year to date"&amp;P$1,APMdata,'1 APM'!$BW36,FALSE),HLOOKUP($C$4&amp;P$1,APMdata,'1 APM'!$BW36,FALSE)))</f>
        <v>0.43158716048733675</v>
      </c>
      <c r="Q36" s="213">
        <f>IF($A36="Quarter",HLOOKUP("Quarter"&amp;Q$1,APMdata,'1 APM'!$BW36,FALSE),IF($A36="Year to date",HLOOKUP("Year to date"&amp;Q$1,APMdata,'1 APM'!$BW36,FALSE),HLOOKUP($C$4&amp;Q$1,APMdata,'1 APM'!$BW36,FALSE)))</f>
        <v>0.47484561420553012</v>
      </c>
      <c r="R36" s="213">
        <f>IF($A36="Quarter",HLOOKUP("Quarter"&amp;R$1,APMdata,'1 APM'!$BW36,FALSE),IF($A36="Year to date",HLOOKUP("Year to date"&amp;R$1,APMdata,'1 APM'!$BW36,FALSE),HLOOKUP($C$4&amp;R$1,APMdata,'1 APM'!$BW36,FALSE)))</f>
        <v>0.45704710168491269</v>
      </c>
      <c r="S36" s="213">
        <f>IF($A36="Quarter",HLOOKUP("Quarter"&amp;S$1,APMdata,'1 APM'!$BW36,FALSE),IF($A36="Year to date",HLOOKUP("Year to date"&amp;S$1,APMdata,'1 APM'!$BW36,FALSE),HLOOKUP($C$4&amp;S$1,APMdata,'1 APM'!$BW36,FALSE)))</f>
        <v>0.4385</v>
      </c>
      <c r="T36" s="213">
        <f>IF($A36="Quarter",HLOOKUP("Quarter"&amp;T$1,APMdata,'1 APM'!$BW36,FALSE),IF($A36="Year to date",HLOOKUP("Year to date"&amp;T$1,APMdata,'1 APM'!$BW36,FALSE),HLOOKUP($C$4&amp;T$1,APMdata,'1 APM'!$BW36,FALSE)))</f>
        <v>0.40182756027840216</v>
      </c>
      <c r="U36" s="213">
        <f>IF($A36="Quarter",HLOOKUP("Quarter"&amp;U$1,APMdata,'1 APM'!$BW36,FALSE),IF($A36="Year to date",HLOOKUP("Year to date"&amp;U$1,APMdata,'1 APM'!$BW36,FALSE),HLOOKUP($C$4&amp;U$1,APMdata,'1 APM'!$BW36,FALSE)))</f>
        <v>0.54700000000000004</v>
      </c>
      <c r="V36" s="213">
        <f>IF($A36="Quarter",HLOOKUP("Quarter"&amp;V$1,APMdata,'1 APM'!$BW36,FALSE),IF($A36="Year to date",HLOOKUP("Year to date"&amp;V$1,APMdata,'1 APM'!$BW36,FALSE),HLOOKUP($C$4&amp;V$1,APMdata,'1 APM'!$BW36,FALSE)))</f>
        <v>0.52746242749651939</v>
      </c>
      <c r="W36" s="213">
        <f>IF($A36="Quarter",HLOOKUP("Quarter"&amp;W$1,APMdata,'1 APM'!$BW36,FALSE),IF($A36="Year to date",HLOOKUP("Year to date"&amp;W$1,APMdata,'1 APM'!$BW36,FALSE),HLOOKUP($C$4&amp;W$1,APMdata,'1 APM'!$BW36,FALSE)))</f>
        <v>0.45406453985831935</v>
      </c>
      <c r="X36" s="213">
        <f>IF($A36="Quarter",HLOOKUP("Quarter"&amp;X$1,APMdata,'1 APM'!$BW36,FALSE),IF($A36="Year to date",HLOOKUP("Year to date"&amp;X$1,APMdata,'1 APM'!$BW36,FALSE),HLOOKUP($C$4&amp;X$1,APMdata,'1 APM'!$BW36,FALSE)))</f>
        <v>0.4522640285694251</v>
      </c>
      <c r="Y36" s="213">
        <f>IF($A36="Quarter",HLOOKUP("Quarter"&amp;Y$1,APMdata,'1 APM'!$BW36,FALSE),IF($A36="Year to date",HLOOKUP("Year to date"&amp;Y$1,APMdata,'1 APM'!$BW36,FALSE),HLOOKUP($C$4&amp;Y$1,APMdata,'1 APM'!$BW36,FALSE)))</f>
        <v>0.38842853355704376</v>
      </c>
      <c r="Z36" s="213">
        <f>IF($A36="Quarter",HLOOKUP("Quarter"&amp;Z$1,APMdata,'1 APM'!$BW36,FALSE),IF($A36="Year to date",HLOOKUP("Year to date"&amp;Z$1,APMdata,'1 APM'!$BW36,FALSE),HLOOKUP($C$4&amp;Z$1,APMdata,'1 APM'!$BW36,FALSE)))</f>
        <v>0.58558323526902667</v>
      </c>
      <c r="AA36" s="213">
        <f>IF($A36="Quarter",HLOOKUP("Quarter"&amp;AA$1,APMdata,'1 APM'!$BW36,FALSE),IF($A36="Year to date",HLOOKUP("Year to date"&amp;AA$1,APMdata,'1 APM'!$BW36,FALSE),HLOOKUP($C$4&amp;AA$1,APMdata,'1 APM'!$BW36,FALSE)))</f>
        <v>0.47134752981536832</v>
      </c>
      <c r="AB36" s="213">
        <f>IF($A36="Quarter",HLOOKUP("Quarter"&amp;AB$1,APMdata,'1 APM'!$BW36,FALSE),IF($A36="Year to date",HLOOKUP("Year to date"&amp;AB$1,APMdata,'1 APM'!$BW36,FALSE),HLOOKUP($C$4&amp;AB$1,APMdata,'1 APM'!$BW36,FALSE)))</f>
        <v>0.520355215279799</v>
      </c>
      <c r="AC36" s="213">
        <f>IF($A36="Quarter",HLOOKUP("Quarter"&amp;AC$1,APMdata,'1 APM'!$BW36,FALSE),IF($A36="Year to date",HLOOKUP("Year to date"&amp;AC$1,APMdata,'1 APM'!$BW36,FALSE),HLOOKUP($C$4&amp;AC$1,APMdata,'1 APM'!$BW36,FALSE)))</f>
        <v>0.57390904062836023</v>
      </c>
      <c r="AD36" s="213">
        <f>IF($A36="Quarter",HLOOKUP("Quarter"&amp;AD$1,APMdata,'1 APM'!$BW36,FALSE),IF($A36="Year to date",HLOOKUP("Year to date"&amp;AD$1,APMdata,'1 APM'!$BW36,FALSE),HLOOKUP($C$4&amp;AD$1,APMdata,'1 APM'!$BW36,FALSE)))</f>
        <v>0.46874258094775179</v>
      </c>
      <c r="AE36" s="213">
        <f>IF($A36="Quarter",HLOOKUP("Quarter"&amp;AE$1,APMdata,'1 APM'!$BW36,FALSE),IF($A36="Year to date",HLOOKUP("Year to date"&amp;AE$1,APMdata,'1 APM'!$BW36,FALSE),HLOOKUP($C$4&amp;AE$1,APMdata,'1 APM'!$BW36,FALSE)))</f>
        <v>0.56834671267374404</v>
      </c>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v>36</v>
      </c>
    </row>
    <row r="37" spans="1:75" ht="12.75" customHeight="1">
      <c r="B37" s="199"/>
      <c r="C37" s="202"/>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05"/>
      <c r="BE37" s="210"/>
      <c r="BF37" s="210"/>
      <c r="BG37" s="210"/>
      <c r="BH37" s="210"/>
      <c r="BI37" s="210"/>
      <c r="BJ37" s="210"/>
      <c r="BK37" s="210"/>
      <c r="BL37" s="210"/>
      <c r="BM37" s="210"/>
      <c r="BN37" s="210"/>
      <c r="BO37" s="210"/>
      <c r="BP37" s="210"/>
      <c r="BQ37" s="210"/>
      <c r="BR37" s="210"/>
      <c r="BS37" s="210"/>
      <c r="BT37" s="210"/>
      <c r="BU37" s="210"/>
      <c r="BV37" s="210"/>
      <c r="BW37">
        <v>37</v>
      </c>
    </row>
    <row r="38" spans="1:75" ht="12.75" customHeight="1">
      <c r="A38" t="s">
        <v>489</v>
      </c>
      <c r="B38" s="199"/>
      <c r="C38" s="202" t="s">
        <v>34</v>
      </c>
      <c r="D38" s="205">
        <f>IF($A38="Quarter",HLOOKUP("Quarter"&amp;D$1,APMdata,'1 APM'!$BW38,FALSE),IF($A38="Year to date",HLOOKUP("Year to date"&amp;D$1,APMdata,'1 APM'!$BW38,FALSE),HLOOKUP($C$4&amp;D$1,APMdata,'1 APM'!$BW38,FALSE)))</f>
        <v>138508.79931744994</v>
      </c>
      <c r="E38" s="205">
        <f>IF($A38="Quarter",HLOOKUP("Quarter"&amp;E$1,APMdata,'1 APM'!$BW38,FALSE),IF($A38="Year to date",HLOOKUP("Year to date"&amp;E$1,APMdata,'1 APM'!$BW38,FALSE),HLOOKUP($C$4&amp;E$1,APMdata,'1 APM'!$BW38,FALSE)))</f>
        <v>134464.84167147998</v>
      </c>
      <c r="F38" s="205">
        <f>IF($A38="Quarter",HLOOKUP("Quarter"&amp;F$1,APMdata,'1 APM'!$BW38,FALSE),IF($A38="Year to date",HLOOKUP("Year to date"&amp;F$1,APMdata,'1 APM'!$BW38,FALSE),HLOOKUP($C$4&amp;F$1,APMdata,'1 APM'!$BW38,FALSE)))</f>
        <v>133680.77901379997</v>
      </c>
      <c r="G38" s="205">
        <f>IF($A38="Quarter",HLOOKUP("Quarter"&amp;G$1,APMdata,'1 APM'!$BW38,FALSE),IF($A38="Year to date",HLOOKUP("Year to date"&amp;G$1,APMdata,'1 APM'!$BW38,FALSE),HLOOKUP($C$4&amp;G$1,APMdata,'1 APM'!$BW38,FALSE)))</f>
        <v>132726.24851072973</v>
      </c>
      <c r="H38" s="205">
        <f>IF($A38="Quarter",HLOOKUP("Quarter"&amp;H$1,APMdata,'1 APM'!$BW38,FALSE),IF($A38="Year to date",HLOOKUP("Year to date"&amp;H$1,APMdata,'1 APM'!$BW38,FALSE),HLOOKUP($C$4&amp;H$1,APMdata,'1 APM'!$BW38,FALSE)))</f>
        <v>130814.26414567999</v>
      </c>
      <c r="I38" s="205">
        <f>IF($A38="Quarter",HLOOKUP("Quarter"&amp;I$1,APMdata,'1 APM'!$BW38,FALSE),IF($A38="Year to date",HLOOKUP("Year to date"&amp;I$1,APMdata,'1 APM'!$BW38,FALSE),HLOOKUP($C$4&amp;I$1,APMdata,'1 APM'!$BW38,FALSE)))</f>
        <v>127895.85782498002</v>
      </c>
      <c r="J38" s="205">
        <f>IF($A38="Quarter",HLOOKUP("Quarter"&amp;J$1,APMdata,'1 APM'!$BW38,FALSE),IF($A38="Year to date",HLOOKUP("Year to date"&amp;J$1,APMdata,'1 APM'!$BW38,FALSE),HLOOKUP($C$4&amp;J$1,APMdata,'1 APM'!$BW38,FALSE)))</f>
        <v>130850.89922363999</v>
      </c>
      <c r="K38" s="205">
        <f>IF($A38="Quarter",HLOOKUP("Quarter"&amp;K$1,APMdata,'1 APM'!$BW38,FALSE),IF($A38="Year to date",HLOOKUP("Year to date"&amp;K$1,APMdata,'1 APM'!$BW38,FALSE),HLOOKUP($C$4&amp;K$1,APMdata,'1 APM'!$BW38,FALSE)))</f>
        <v>130408.67157912999</v>
      </c>
      <c r="L38" s="205">
        <f>IF($A38="Quarter",HLOOKUP("Quarter"&amp;L$1,APMdata,'1 APM'!$BW38,FALSE),IF($A38="Year to date",HLOOKUP("Year to date"&amp;L$1,APMdata,'1 APM'!$BW38,FALSE),HLOOKUP($C$4&amp;L$1,APMdata,'1 APM'!$BW38,FALSE)))</f>
        <v>128943.31964875996</v>
      </c>
      <c r="M38" s="205">
        <f>IF($A38="Quarter",HLOOKUP("Quarter"&amp;M$1,APMdata,'1 APM'!$BW38,FALSE),IF($A38="Year to date",HLOOKUP("Year to date"&amp;M$1,APMdata,'1 APM'!$BW38,FALSE),HLOOKUP($C$4&amp;M$1,APMdata,'1 APM'!$BW38,FALSE)))</f>
        <v>124052.51733626999</v>
      </c>
      <c r="N38" s="205">
        <f>IF($A38="Quarter",HLOOKUP("Quarter"&amp;N$1,APMdata,'1 APM'!$BW38,FALSE),IF($A38="Year to date",HLOOKUP("Year to date"&amp;N$1,APMdata,'1 APM'!$BW38,FALSE),HLOOKUP($C$4&amp;N$1,APMdata,'1 APM'!$BW38,FALSE)))</f>
        <v>121283.85827932002</v>
      </c>
      <c r="O38" s="205">
        <f>IF($A38="Quarter",HLOOKUP("Quarter"&amp;O$1,APMdata,'1 APM'!$BW38,FALSE),IF($A38="Year to date",HLOOKUP("Year to date"&amp;O$1,APMdata,'1 APM'!$BW38,FALSE),HLOOKUP($C$4&amp;O$1,APMdata,'1 APM'!$BW38,FALSE)))</f>
        <v>119510.62946618006</v>
      </c>
      <c r="P38" s="205">
        <f>IF($A38="Quarter",HLOOKUP("Quarter"&amp;P$1,APMdata,'1 APM'!$BW38,FALSE),IF($A38="Year to date",HLOOKUP("Year to date"&amp;P$1,APMdata,'1 APM'!$BW38,FALSE),HLOOKUP($C$4&amp;P$1,APMdata,'1 APM'!$BW38,FALSE)))</f>
        <v>118131.69884341676</v>
      </c>
      <c r="Q38" s="205">
        <f>IF($A38="Quarter",HLOOKUP("Quarter"&amp;Q$1,APMdata,'1 APM'!$BW38,FALSE),IF($A38="Year to date",HLOOKUP("Year to date"&amp;Q$1,APMdata,'1 APM'!$BW38,FALSE),HLOOKUP($C$4&amp;Q$1,APMdata,'1 APM'!$BW38,FALSE)))</f>
        <v>114037.49212344014</v>
      </c>
      <c r="R38" s="205">
        <f>IF($A38="Quarter",HLOOKUP("Quarter"&amp;R$1,APMdata,'1 APM'!$BW38,FALSE),IF($A38="Year to date",HLOOKUP("Year to date"&amp;R$1,APMdata,'1 APM'!$BW38,FALSE),HLOOKUP($C$4&amp;R$1,APMdata,'1 APM'!$BW38,FALSE)))</f>
        <v>113368.40780000002</v>
      </c>
      <c r="S38" s="205">
        <f>IF($A38="Quarter",HLOOKUP("Quarter"&amp;S$1,APMdata,'1 APM'!$BW38,FALSE),IF($A38="Year to date",HLOOKUP("Year to date"&amp;S$1,APMdata,'1 APM'!$BW38,FALSE),HLOOKUP($C$4&amp;S$1,APMdata,'1 APM'!$BW38,FALSE)))</f>
        <v>113623.98480000001</v>
      </c>
      <c r="T38" s="205">
        <f>IF($A38="Quarter",HLOOKUP("Quarter"&amp;T$1,APMdata,'1 APM'!$BW38,FALSE),IF($A38="Year to date",HLOOKUP("Year to date"&amp;T$1,APMdata,'1 APM'!$BW38,FALSE),HLOOKUP($C$4&amp;T$1,APMdata,'1 APM'!$BW38,FALSE)))</f>
        <v>112381.12907763624</v>
      </c>
      <c r="U38" s="205">
        <f>IF($A38="Quarter",HLOOKUP("Quarter"&amp;U$1,APMdata,'1 APM'!$BW38,FALSE),IF($A38="Year to date",HLOOKUP("Year to date"&amp;U$1,APMdata,'1 APM'!$BW38,FALSE),HLOOKUP($C$4&amp;U$1,APMdata,'1 APM'!$BW38,FALSE)))</f>
        <v>108811</v>
      </c>
      <c r="V38" s="205">
        <f>IF($A38="Quarter",HLOOKUP("Quarter"&amp;V$1,APMdata,'1 APM'!$BW38,FALSE),IF($A38="Year to date",HLOOKUP("Year to date"&amp;V$1,APMdata,'1 APM'!$BW38,FALSE),HLOOKUP($C$4&amp;V$1,APMdata,'1 APM'!$BW38,FALSE)))</f>
        <v>107035.45492119202</v>
      </c>
      <c r="W38" s="205">
        <f>IF($A38="Quarter",HLOOKUP("Quarter"&amp;W$1,APMdata,'1 APM'!$BW38,FALSE),IF($A38="Year to date",HLOOKUP("Year to date"&amp;W$1,APMdata,'1 APM'!$BW38,FALSE),HLOOKUP($C$4&amp;W$1,APMdata,'1 APM'!$BW38,FALSE)))</f>
        <v>104037.30788707999</v>
      </c>
      <c r="X38" s="205">
        <f>IF($A38="Quarter",HLOOKUP("Quarter"&amp;X$1,APMdata,'1 APM'!$BW38,FALSE),IF($A38="Year to date",HLOOKUP("Year to date"&amp;X$1,APMdata,'1 APM'!$BW38,FALSE),HLOOKUP($C$4&amp;X$1,APMdata,'1 APM'!$BW38,FALSE)))</f>
        <v>101668.24776078029</v>
      </c>
      <c r="Y38" s="205">
        <f>IF($A38="Quarter",HLOOKUP("Quarter"&amp;Y$1,APMdata,'1 APM'!$BW38,FALSE),IF($A38="Year to date",HLOOKUP("Year to date"&amp;Y$1,APMdata,'1 APM'!$BW38,FALSE),HLOOKUP($C$4&amp;Y$1,APMdata,'1 APM'!$BW38,FALSE)))</f>
        <v>98744.151407699988</v>
      </c>
      <c r="Z38" s="205">
        <f>IF($A38="Quarter",HLOOKUP("Quarter"&amp;Z$1,APMdata,'1 APM'!$BW38,FALSE),IF($A38="Year to date",HLOOKUP("Year to date"&amp;Z$1,APMdata,'1 APM'!$BW38,FALSE),HLOOKUP($C$4&amp;Z$1,APMdata,'1 APM'!$BW38,FALSE)))</f>
        <v>98940.269777329799</v>
      </c>
      <c r="AA38" s="205">
        <f>IF($A38="Quarter",HLOOKUP("Quarter"&amp;AA$1,APMdata,'1 APM'!$BW38,FALSE),IF($A38="Year to date",HLOOKUP("Year to date"&amp;AA$1,APMdata,'1 APM'!$BW38,FALSE),HLOOKUP($C$4&amp;AA$1,APMdata,'1 APM'!$BW38,FALSE)))</f>
        <v>96039.543704459997</v>
      </c>
      <c r="AB38" s="205">
        <f>IF($A38="Quarter",HLOOKUP("Quarter"&amp;AB$1,APMdata,'1 APM'!$BW38,FALSE),IF($A38="Year to date",HLOOKUP("Year to date"&amp;AB$1,APMdata,'1 APM'!$BW38,FALSE),HLOOKUP($C$4&amp;AB$1,APMdata,'1 APM'!$BW38,FALSE)))</f>
        <v>92817.744119980198</v>
      </c>
      <c r="AC38" s="205">
        <f>IF($A38="Quarter",HLOOKUP("Quarter"&amp;AC$1,APMdata,'1 APM'!$BW38,FALSE),IF($A38="Year to date",HLOOKUP("Year to date"&amp;AC$1,APMdata,'1 APM'!$BW38,FALSE),HLOOKUP($C$4&amp;AC$1,APMdata,'1 APM'!$BW38,FALSE)))</f>
        <v>90460.14825605003</v>
      </c>
      <c r="AD38" s="205">
        <f>IF($A38="Quarter",HLOOKUP("Quarter"&amp;AD$1,APMdata,'1 APM'!$BW38,FALSE),IF($A38="Year to date",HLOOKUP("Year to date"&amp;AD$1,APMdata,'1 APM'!$BW38,FALSE),HLOOKUP($C$4&amp;AD$1,APMdata,'1 APM'!$BW38,FALSE)))</f>
        <v>88945.039514610005</v>
      </c>
      <c r="AE38" s="205">
        <f>IF($A38="Quarter",HLOOKUP("Quarter"&amp;AE$1,APMdata,'1 APM'!$BW38,FALSE),IF($A38="Year to date",HLOOKUP("Year to date"&amp;AE$1,APMdata,'1 APM'!$BW38,FALSE),HLOOKUP($C$4&amp;AE$1,APMdata,'1 APM'!$BW38,FALSE)))</f>
        <v>87527.837190519887</v>
      </c>
      <c r="AF38" s="205"/>
      <c r="AG38" s="210"/>
      <c r="AH38" s="205"/>
      <c r="AI38" s="210"/>
      <c r="AJ38" s="205"/>
      <c r="AK38" s="210"/>
      <c r="AL38" s="205"/>
      <c r="AM38" s="210"/>
      <c r="AN38" s="205"/>
      <c r="AO38" s="210"/>
      <c r="AP38" s="205"/>
      <c r="AQ38" s="210"/>
      <c r="AR38" s="205"/>
      <c r="AS38" s="210"/>
      <c r="AT38" s="205"/>
      <c r="AU38" s="210"/>
      <c r="AV38" s="205"/>
      <c r="AW38" s="210"/>
      <c r="AX38" s="205"/>
      <c r="AY38" s="210"/>
      <c r="AZ38" s="205"/>
      <c r="BA38" s="210"/>
      <c r="BB38" s="205"/>
      <c r="BC38" s="210"/>
      <c r="BD38" s="205"/>
      <c r="BE38" s="210"/>
      <c r="BF38" s="205"/>
      <c r="BG38" s="210"/>
      <c r="BH38" s="210"/>
      <c r="BI38" s="210"/>
      <c r="BJ38" s="210"/>
      <c r="BK38" s="210"/>
      <c r="BL38" s="210"/>
      <c r="BM38" s="210"/>
      <c r="BN38" s="210"/>
      <c r="BO38" s="210"/>
      <c r="BP38" s="210"/>
      <c r="BQ38" s="210"/>
      <c r="BR38" s="210"/>
      <c r="BS38" s="210"/>
      <c r="BT38" s="210"/>
      <c r="BU38" s="210"/>
      <c r="BV38" s="210"/>
      <c r="BW38">
        <v>38</v>
      </c>
    </row>
    <row r="39" spans="1:75" ht="12.75" customHeight="1">
      <c r="A39" t="s">
        <v>489</v>
      </c>
      <c r="B39" s="199"/>
      <c r="C39" s="216" t="s">
        <v>129</v>
      </c>
      <c r="D39" s="205">
        <f>IF($A39="Quarter",HLOOKUP("Quarter"&amp;D$1,APMdata,'1 APM'!$BW39,FALSE),IF($A39="Year to date",HLOOKUP("Year to date"&amp;D$1,APMdata,'1 APM'!$BW39,FALSE),HLOOKUP($C$4&amp;D$1,APMdata,'1 APM'!$BW39,FALSE)))</f>
        <v>64155.866513929999</v>
      </c>
      <c r="E39" s="205">
        <f>IF($A39="Quarter",HLOOKUP("Quarter"&amp;E$1,APMdata,'1 APM'!$BW39,FALSE),IF($A39="Year to date",HLOOKUP("Year to date"&amp;E$1,APMdata,'1 APM'!$BW39,FALSE),HLOOKUP($C$4&amp;E$1,APMdata,'1 APM'!$BW39,FALSE)))</f>
        <v>63903.431429839999</v>
      </c>
      <c r="F39" s="205">
        <f>IF($A39="Quarter",HLOOKUP("Quarter"&amp;F$1,APMdata,'1 APM'!$BW39,FALSE),IF($A39="Year to date",HLOOKUP("Year to date"&amp;F$1,APMdata,'1 APM'!$BW39,FALSE),HLOOKUP($C$4&amp;F$1,APMdata,'1 APM'!$BW39,FALSE)))</f>
        <v>63909.563371020013</v>
      </c>
      <c r="G39" s="205">
        <f>IF($A39="Quarter",HLOOKUP("Quarter"&amp;G$1,APMdata,'1 APM'!$BW39,FALSE),IF($A39="Year to date",HLOOKUP("Year to date"&amp;G$1,APMdata,'1 APM'!$BW39,FALSE),HLOOKUP($C$4&amp;G$1,APMdata,'1 APM'!$BW39,FALSE)))</f>
        <v>63062.115808400005</v>
      </c>
      <c r="H39" s="205">
        <f>IF($A39="Quarter",HLOOKUP("Quarter"&amp;H$1,APMdata,'1 APM'!$BW39,FALSE),IF($A39="Year to date",HLOOKUP("Year to date"&amp;H$1,APMdata,'1 APM'!$BW39,FALSE),HLOOKUP($C$4&amp;H$1,APMdata,'1 APM'!$BW39,FALSE)))</f>
        <v>62206.720780679978</v>
      </c>
      <c r="I39" s="205">
        <f>IF($A39="Quarter",HLOOKUP("Quarter"&amp;I$1,APMdata,'1 APM'!$BW39,FALSE),IF($A39="Year to date",HLOOKUP("Year to date"&amp;I$1,APMdata,'1 APM'!$BW39,FALSE),HLOOKUP($C$4&amp;I$1,APMdata,'1 APM'!$BW39,FALSE)))</f>
        <v>61178.35789729996</v>
      </c>
      <c r="J39" s="205">
        <f>IF($A39="Quarter",HLOOKUP("Quarter"&amp;J$1,APMdata,'1 APM'!$BW39,FALSE),IF($A39="Year to date",HLOOKUP("Year to date"&amp;J$1,APMdata,'1 APM'!$BW39,FALSE),HLOOKUP($C$4&amp;J$1,APMdata,'1 APM'!$BW39,FALSE)))</f>
        <v>56589.841123639992</v>
      </c>
      <c r="K39" s="205">
        <f>IF($A39="Quarter",HLOOKUP("Quarter"&amp;K$1,APMdata,'1 APM'!$BW39,FALSE),IF($A39="Year to date",HLOOKUP("Year to date"&amp;K$1,APMdata,'1 APM'!$BW39,FALSE),HLOOKUP($C$4&amp;K$1,APMdata,'1 APM'!$BW39,FALSE)))</f>
        <v>54983.132871079979</v>
      </c>
      <c r="L39" s="205">
        <f>IF($A39="Quarter",HLOOKUP("Quarter"&amp;L$1,APMdata,'1 APM'!$BW39,FALSE),IF($A39="Year to date",HLOOKUP("Year to date"&amp;L$1,APMdata,'1 APM'!$BW39,FALSE),HLOOKUP($C$4&amp;L$1,APMdata,'1 APM'!$BW39,FALSE)))</f>
        <v>53103.772720650006</v>
      </c>
      <c r="M39" s="205">
        <f>IF($A39="Quarter",HLOOKUP("Quarter"&amp;M$1,APMdata,'1 APM'!$BW39,FALSE),IF($A39="Year to date",HLOOKUP("Year to date"&amp;M$1,APMdata,'1 APM'!$BW39,FALSE),HLOOKUP($C$4&amp;M$1,APMdata,'1 APM'!$BW39,FALSE)))</f>
        <v>52467.159211140017</v>
      </c>
      <c r="N39" s="205">
        <f>IF($A39="Quarter",HLOOKUP("Quarter"&amp;N$1,APMdata,'1 APM'!$BW39,FALSE),IF($A39="Year to date",HLOOKUP("Year to date"&amp;N$1,APMdata,'1 APM'!$BW39,FALSE),HLOOKUP($C$4&amp;N$1,APMdata,'1 APM'!$BW39,FALSE)))</f>
        <v>51552.250821579983</v>
      </c>
      <c r="O39" s="205">
        <f>IF($A39="Quarter",HLOOKUP("Quarter"&amp;O$1,APMdata,'1 APM'!$BW39,FALSE),IF($A39="Year to date",HLOOKUP("Year to date"&amp;O$1,APMdata,'1 APM'!$BW39,FALSE),HLOOKUP($C$4&amp;O$1,APMdata,'1 APM'!$BW39,FALSE)))</f>
        <v>49903.706675649999</v>
      </c>
      <c r="P39" s="205">
        <f>IF($A39="Quarter",HLOOKUP("Quarter"&amp;P$1,APMdata,'1 APM'!$BW39,FALSE),IF($A39="Year to date",HLOOKUP("Year to date"&amp;P$1,APMdata,'1 APM'!$BW39,FALSE),HLOOKUP($C$4&amp;P$1,APMdata,'1 APM'!$BW39,FALSE)))</f>
        <v>48162.76504868998</v>
      </c>
      <c r="Q39" s="205">
        <f>IF($A39="Quarter",HLOOKUP("Quarter"&amp;Q$1,APMdata,'1 APM'!$BW39,FALSE),IF($A39="Year to date",HLOOKUP("Year to date"&amp;Q$1,APMdata,'1 APM'!$BW39,FALSE),HLOOKUP($C$4&amp;Q$1,APMdata,'1 APM'!$BW39,FALSE)))</f>
        <v>47522.061958350001</v>
      </c>
      <c r="R39" s="205">
        <f>IF($A39="Quarter",HLOOKUP("Quarter"&amp;R$1,APMdata,'1 APM'!$BW39,FALSE),IF($A39="Year to date",HLOOKUP("Year to date"&amp;R$1,APMdata,'1 APM'!$BW39,FALSE),HLOOKUP($C$4&amp;R$1,APMdata,'1 APM'!$BW39,FALSE)))</f>
        <v>46872.051399999997</v>
      </c>
      <c r="S39" s="205">
        <f>IF($A39="Quarter",HLOOKUP("Quarter"&amp;S$1,APMdata,'1 APM'!$BW39,FALSE),IF($A39="Year to date",HLOOKUP("Year to date"&amp;S$1,APMdata,'1 APM'!$BW39,FALSE),HLOOKUP($C$4&amp;S$1,APMdata,'1 APM'!$BW39,FALSE)))</f>
        <v>46153.341399999998</v>
      </c>
      <c r="T39" s="205">
        <f>IF($A39="Quarter",HLOOKUP("Quarter"&amp;T$1,APMdata,'1 APM'!$BW39,FALSE),IF($A39="Year to date",HLOOKUP("Year to date"&amp;T$1,APMdata,'1 APM'!$BW39,FALSE),HLOOKUP($C$4&amp;T$1,APMdata,'1 APM'!$BW39,FALSE)))</f>
        <v>44559.051670249995</v>
      </c>
      <c r="U39" s="205">
        <f>IF($A39="Quarter",HLOOKUP("Quarter"&amp;U$1,APMdata,'1 APM'!$BW39,FALSE),IF($A39="Year to date",HLOOKUP("Year to date"&amp;U$1,APMdata,'1 APM'!$BW39,FALSE),HLOOKUP($C$4&amp;U$1,APMdata,'1 APM'!$BW39,FALSE)))</f>
        <v>44020</v>
      </c>
      <c r="V39" s="205">
        <f>IF($A39="Quarter",HLOOKUP("Quarter"&amp;V$1,APMdata,'1 APM'!$BW39,FALSE),IF($A39="Year to date",HLOOKUP("Year to date"&amp;V$1,APMdata,'1 APM'!$BW39,FALSE),HLOOKUP($C$4&amp;V$1,APMdata,'1 APM'!$BW39,FALSE)))</f>
        <v>42630.288198770002</v>
      </c>
      <c r="W39" s="205">
        <f>IF($A39="Quarter",HLOOKUP("Quarter"&amp;W$1,APMdata,'1 APM'!$BW39,FALSE),IF($A39="Year to date",HLOOKUP("Year to date"&amp;W$1,APMdata,'1 APM'!$BW39,FALSE),HLOOKUP($C$4&amp;W$1,APMdata,'1 APM'!$BW39,FALSE)))</f>
        <v>42243.659336410004</v>
      </c>
      <c r="X39" s="205">
        <f>IF($A39="Quarter",HLOOKUP("Quarter"&amp;X$1,APMdata,'1 APM'!$BW39,FALSE),IF($A39="Year to date",HLOOKUP("Year to date"&amp;X$1,APMdata,'1 APM'!$BW39,FALSE),HLOOKUP($C$4&amp;X$1,APMdata,'1 APM'!$BW39,FALSE)))</f>
        <v>41438.065000000002</v>
      </c>
      <c r="Y39" s="205">
        <f>IF($A39="Quarter",HLOOKUP("Quarter"&amp;Y$1,APMdata,'1 APM'!$BW39,FALSE),IF($A39="Year to date",HLOOKUP("Year to date"&amp;Y$1,APMdata,'1 APM'!$BW39,FALSE),HLOOKUP($C$4&amp;Y$1,APMdata,'1 APM'!$BW39,FALSE)))</f>
        <v>40919.316098639996</v>
      </c>
      <c r="Z39" s="205">
        <f>IF($A39="Quarter",HLOOKUP("Quarter"&amp;Z$1,APMdata,'1 APM'!$BW39,FALSE),IF($A39="Year to date",HLOOKUP("Year to date"&amp;Z$1,APMdata,'1 APM'!$BW39,FALSE),HLOOKUP($C$4&amp;Z$1,APMdata,'1 APM'!$BW39,FALSE)))</f>
        <v>39791.910470000003</v>
      </c>
      <c r="AA39" s="205">
        <f>IF($A39="Quarter",HLOOKUP("Quarter"&amp;AA$1,APMdata,'1 APM'!$BW39,FALSE),IF($A39="Year to date",HLOOKUP("Year to date"&amp;AA$1,APMdata,'1 APM'!$BW39,FALSE),HLOOKUP($C$4&amp;AA$1,APMdata,'1 APM'!$BW39,FALSE)))</f>
        <v>37943.764000000003</v>
      </c>
      <c r="AB39" s="205">
        <f>IF($A39="Quarter",HLOOKUP("Quarter"&amp;AB$1,APMdata,'1 APM'!$BW39,FALSE),IF($A39="Year to date",HLOOKUP("Year to date"&amp;AB$1,APMdata,'1 APM'!$BW39,FALSE),HLOOKUP($C$4&amp;AB$1,APMdata,'1 APM'!$BW39,FALSE)))</f>
        <v>38009.275000000001</v>
      </c>
      <c r="AC39" s="205">
        <f>IF($A39="Quarter",HLOOKUP("Quarter"&amp;AC$1,APMdata,'1 APM'!$BW39,FALSE),IF($A39="Year to date",HLOOKUP("Year to date"&amp;AC$1,APMdata,'1 APM'!$BW39,FALSE),HLOOKUP($C$4&amp;AC$1,APMdata,'1 APM'!$BW39,FALSE)))</f>
        <v>37451.131987000001</v>
      </c>
      <c r="AD39" s="205">
        <f>IF($A39="Quarter",HLOOKUP("Quarter"&amp;AD$1,APMdata,'1 APM'!$BW39,FALSE),IF($A39="Year to date",HLOOKUP("Year to date"&amp;AD$1,APMdata,'1 APM'!$BW39,FALSE),HLOOKUP($C$4&amp;AD$1,APMdata,'1 APM'!$BW39,FALSE)))</f>
        <v>36650.008250999999</v>
      </c>
      <c r="AE39" s="205">
        <f>IF($A39="Quarter",HLOOKUP("Quarter"&amp;AE$1,APMdata,'1 APM'!$BW39,FALSE),IF($A39="Year to date",HLOOKUP("Year to date"&amp;AE$1,APMdata,'1 APM'!$BW39,FALSE),HLOOKUP($C$4&amp;AE$1,APMdata,'1 APM'!$BW39,FALSE)))</f>
        <v>35532.226698999999</v>
      </c>
      <c r="AF39" s="205"/>
      <c r="AG39" s="210"/>
      <c r="AH39" s="205"/>
      <c r="AI39" s="210"/>
      <c r="AJ39" s="205"/>
      <c r="AK39" s="210"/>
      <c r="AL39" s="205"/>
      <c r="AM39" s="210"/>
      <c r="AN39" s="205"/>
      <c r="AO39" s="210"/>
      <c r="AP39" s="205"/>
      <c r="AQ39" s="210"/>
      <c r="AR39" s="205"/>
      <c r="AS39" s="210"/>
      <c r="AT39" s="205"/>
      <c r="AU39" s="210"/>
      <c r="AV39" s="205"/>
      <c r="AW39" s="210"/>
      <c r="AX39" s="205"/>
      <c r="AY39" s="210"/>
      <c r="AZ39" s="205"/>
      <c r="BA39" s="210"/>
      <c r="BB39" s="205"/>
      <c r="BC39" s="210"/>
      <c r="BD39" s="205"/>
      <c r="BE39" s="210"/>
      <c r="BF39" s="205"/>
      <c r="BG39" s="210"/>
      <c r="BH39" s="210"/>
      <c r="BI39" s="210"/>
      <c r="BJ39" s="210"/>
      <c r="BK39" s="210"/>
      <c r="BL39" s="210"/>
      <c r="BM39" s="210"/>
      <c r="BN39" s="210"/>
      <c r="BO39" s="210"/>
      <c r="BP39" s="210"/>
      <c r="BQ39" s="210"/>
      <c r="BR39" s="210"/>
      <c r="BS39" s="210"/>
      <c r="BT39" s="210"/>
      <c r="BU39" s="210"/>
      <c r="BV39" s="210"/>
      <c r="BW39">
        <v>39</v>
      </c>
    </row>
    <row r="40" spans="1:75" ht="12.75" customHeight="1">
      <c r="A40" t="s">
        <v>489</v>
      </c>
      <c r="B40" s="199"/>
      <c r="C40" s="216" t="s">
        <v>130</v>
      </c>
      <c r="D40" s="205">
        <f>IF($A40="Quarter",HLOOKUP("Quarter"&amp;D$1,APMdata,'1 APM'!$BW40,FALSE),IF($A40="Year to date",HLOOKUP("Year to date"&amp;D$1,APMdata,'1 APM'!$BW40,FALSE),HLOOKUP($C$4&amp;D$1,APMdata,'1 APM'!$BW40,FALSE)))</f>
        <v>984.81805387000009</v>
      </c>
      <c r="E40" s="205">
        <f>IF($A40="Quarter",HLOOKUP("Quarter"&amp;E$1,APMdata,'1 APM'!$BW40,FALSE),IF($A40="Year to date",HLOOKUP("Year to date"&amp;E$1,APMdata,'1 APM'!$BW40,FALSE),HLOOKUP($C$4&amp;E$1,APMdata,'1 APM'!$BW40,FALSE)))</f>
        <v>1039.9091897200001</v>
      </c>
      <c r="F40" s="205">
        <f>IF($A40="Quarter",HLOOKUP("Quarter"&amp;F$1,APMdata,'1 APM'!$BW40,FALSE),IF($A40="Year to date",HLOOKUP("Year to date"&amp;F$1,APMdata,'1 APM'!$BW40,FALSE),HLOOKUP($C$4&amp;F$1,APMdata,'1 APM'!$BW40,FALSE)))</f>
        <v>1054.52457972</v>
      </c>
      <c r="G40" s="205">
        <f>IF($A40="Quarter",HLOOKUP("Quarter"&amp;G$1,APMdata,'1 APM'!$BW40,FALSE),IF($A40="Year to date",HLOOKUP("Year to date"&amp;G$1,APMdata,'1 APM'!$BW40,FALSE),HLOOKUP($C$4&amp;G$1,APMdata,'1 APM'!$BW40,FALSE)))</f>
        <v>1069.6772777200001</v>
      </c>
      <c r="H40" s="205">
        <f>IF($A40="Quarter",HLOOKUP("Quarter"&amp;H$1,APMdata,'1 APM'!$BW40,FALSE),IF($A40="Year to date",HLOOKUP("Year to date"&amp;H$1,APMdata,'1 APM'!$BW40,FALSE),HLOOKUP($C$4&amp;H$1,APMdata,'1 APM'!$BW40,FALSE)))</f>
        <v>1088.60907372</v>
      </c>
      <c r="I40" s="205">
        <f>IF($A40="Quarter",HLOOKUP("Quarter"&amp;I$1,APMdata,'1 APM'!$BW40,FALSE),IF($A40="Year to date",HLOOKUP("Year to date"&amp;I$1,APMdata,'1 APM'!$BW40,FALSE),HLOOKUP($C$4&amp;I$1,APMdata,'1 APM'!$BW40,FALSE)))</f>
        <v>1213.0777777200001</v>
      </c>
      <c r="J40" s="205">
        <f>IF($A40="Quarter",HLOOKUP("Quarter"&amp;J$1,APMdata,'1 APM'!$BW40,FALSE),IF($A40="Year to date",HLOOKUP("Year to date"&amp;J$1,APMdata,'1 APM'!$BW40,FALSE),HLOOKUP($C$4&amp;J$1,APMdata,'1 APM'!$BW40,FALSE)))</f>
        <v>1288.2051967200002</v>
      </c>
      <c r="K40" s="205">
        <f>IF($A40="Quarter",HLOOKUP("Quarter"&amp;K$1,APMdata,'1 APM'!$BW40,FALSE),IF($A40="Year to date",HLOOKUP("Year to date"&amp;K$1,APMdata,'1 APM'!$BW40,FALSE),HLOOKUP($C$4&amp;K$1,APMdata,'1 APM'!$BW40,FALSE)))</f>
        <v>1308.04223572</v>
      </c>
      <c r="L40" s="205">
        <f>IF($A40="Quarter",HLOOKUP("Quarter"&amp;L$1,APMdata,'1 APM'!$BW40,FALSE),IF($A40="Year to date",HLOOKUP("Year to date"&amp;L$1,APMdata,'1 APM'!$BW40,FALSE),HLOOKUP($C$4&amp;L$1,APMdata,'1 APM'!$BW40,FALSE)))</f>
        <v>1298.6300097199999</v>
      </c>
      <c r="M40" s="205">
        <f>IF($A40="Quarter",HLOOKUP("Quarter"&amp;M$1,APMdata,'1 APM'!$BW40,FALSE),IF($A40="Year to date",HLOOKUP("Year to date"&amp;M$1,APMdata,'1 APM'!$BW40,FALSE),HLOOKUP($C$4&amp;M$1,APMdata,'1 APM'!$BW40,FALSE)))</f>
        <v>1311.05602572</v>
      </c>
      <c r="N40" s="205">
        <f>IF($A40="Quarter",HLOOKUP("Quarter"&amp;N$1,APMdata,'1 APM'!$BW40,FALSE),IF($A40="Year to date",HLOOKUP("Year to date"&amp;N$1,APMdata,'1 APM'!$BW40,FALSE),HLOOKUP($C$4&amp;N$1,APMdata,'1 APM'!$BW40,FALSE)))</f>
        <v>863.66845072000012</v>
      </c>
      <c r="O40" s="205">
        <f>IF($A40="Quarter",HLOOKUP("Quarter"&amp;O$1,APMdata,'1 APM'!$BW40,FALSE),IF($A40="Year to date",HLOOKUP("Year to date"&amp;O$1,APMdata,'1 APM'!$BW40,FALSE),HLOOKUP($C$4&amp;O$1,APMdata,'1 APM'!$BW40,FALSE)))</f>
        <v>954.70514972000001</v>
      </c>
      <c r="P40" s="205">
        <f>IF($A40="Quarter",HLOOKUP("Quarter"&amp;P$1,APMdata,'1 APM'!$BW40,FALSE),IF($A40="Year to date",HLOOKUP("Year to date"&amp;P$1,APMdata,'1 APM'!$BW40,FALSE),HLOOKUP($C$4&amp;P$1,APMdata,'1 APM'!$BW40,FALSE)))</f>
        <v>995.63519871999995</v>
      </c>
      <c r="Q40" s="205">
        <f>IF($A40="Quarter",HLOOKUP("Quarter"&amp;Q$1,APMdata,'1 APM'!$BW40,FALSE),IF($A40="Year to date",HLOOKUP("Year to date"&amp;Q$1,APMdata,'1 APM'!$BW40,FALSE),HLOOKUP($C$4&amp;Q$1,APMdata,'1 APM'!$BW40,FALSE)))</f>
        <v>1007.48431772</v>
      </c>
      <c r="R40" s="205">
        <f>IF($A40="Quarter",HLOOKUP("Quarter"&amp;R$1,APMdata,'1 APM'!$BW40,FALSE),IF($A40="Year to date",HLOOKUP("Year to date"&amp;R$1,APMdata,'1 APM'!$BW40,FALSE),HLOOKUP($C$4&amp;R$1,APMdata,'1 APM'!$BW40,FALSE)))</f>
        <v>1018.1911</v>
      </c>
      <c r="S40" s="205">
        <f>IF($A40="Quarter",HLOOKUP("Quarter"&amp;S$1,APMdata,'1 APM'!$BW40,FALSE),IF($A40="Year to date",HLOOKUP("Year to date"&amp;S$1,APMdata,'1 APM'!$BW40,FALSE),HLOOKUP($C$4&amp;S$1,APMdata,'1 APM'!$BW40,FALSE)))</f>
        <v>1215.4574</v>
      </c>
      <c r="T40" s="205">
        <f>IF($A40="Quarter",HLOOKUP("Quarter"&amp;T$1,APMdata,'1 APM'!$BW40,FALSE),IF($A40="Year to date",HLOOKUP("Year to date"&amp;T$1,APMdata,'1 APM'!$BW40,FALSE),HLOOKUP($C$4&amp;T$1,APMdata,'1 APM'!$BW40,FALSE)))</f>
        <v>1015.88665297</v>
      </c>
      <c r="U40" s="205">
        <f>IF($A40="Quarter",HLOOKUP("Quarter"&amp;U$1,APMdata,'1 APM'!$BW40,FALSE),IF($A40="Year to date",HLOOKUP("Year to date"&amp;U$1,APMdata,'1 APM'!$BW40,FALSE),HLOOKUP($C$4&amp;U$1,APMdata,'1 APM'!$BW40,FALSE)))</f>
        <v>1015</v>
      </c>
      <c r="V40" s="205">
        <f>IF($A40="Quarter",HLOOKUP("Quarter"&amp;V$1,APMdata,'1 APM'!$BW40,FALSE),IF($A40="Year to date",HLOOKUP("Year to date"&amp;V$1,APMdata,'1 APM'!$BW40,FALSE),HLOOKUP($C$4&amp;V$1,APMdata,'1 APM'!$BW40,FALSE)))</f>
        <v>1022.4164379700001</v>
      </c>
      <c r="W40" s="205">
        <f>IF($A40="Quarter",HLOOKUP("Quarter"&amp;W$1,APMdata,'1 APM'!$BW40,FALSE),IF($A40="Year to date",HLOOKUP("Year to date"&amp;W$1,APMdata,'1 APM'!$BW40,FALSE),HLOOKUP($C$4&amp;W$1,APMdata,'1 APM'!$BW40,FALSE)))</f>
        <v>1028.9756779700001</v>
      </c>
      <c r="X40" s="205">
        <f>IF($A40="Quarter",HLOOKUP("Quarter"&amp;X$1,APMdata,'1 APM'!$BW40,FALSE),IF($A40="Year to date",HLOOKUP("Year to date"&amp;X$1,APMdata,'1 APM'!$BW40,FALSE),HLOOKUP($C$4&amp;X$1,APMdata,'1 APM'!$BW40,FALSE)))</f>
        <v>1230.3109999999999</v>
      </c>
      <c r="Y40" s="205">
        <f>IF($A40="Quarter",HLOOKUP("Quarter"&amp;Y$1,APMdata,'1 APM'!$BW40,FALSE),IF($A40="Year to date",HLOOKUP("Year to date"&amp;Y$1,APMdata,'1 APM'!$BW40,FALSE),HLOOKUP($C$4&amp;Y$1,APMdata,'1 APM'!$BW40,FALSE)))</f>
        <v>1415.1529349700002</v>
      </c>
      <c r="Z40" s="205">
        <f>IF($A40="Quarter",HLOOKUP("Quarter"&amp;Z$1,APMdata,'1 APM'!$BW40,FALSE),IF($A40="Year to date",HLOOKUP("Year to date"&amp;Z$1,APMdata,'1 APM'!$BW40,FALSE),HLOOKUP($C$4&amp;Z$1,APMdata,'1 APM'!$BW40,FALSE)))</f>
        <v>1432.9786079999999</v>
      </c>
      <c r="AA40" s="205">
        <f>IF($A40="Quarter",HLOOKUP("Quarter"&amp;AA$1,APMdata,'1 APM'!$BW40,FALSE),IF($A40="Year to date",HLOOKUP("Year to date"&amp;AA$1,APMdata,'1 APM'!$BW40,FALSE),HLOOKUP($C$4&amp;AA$1,APMdata,'1 APM'!$BW40,FALSE)))</f>
        <v>1508.4760000000001</v>
      </c>
      <c r="AB40" s="205">
        <f>IF($A40="Quarter",HLOOKUP("Quarter"&amp;AB$1,APMdata,'1 APM'!$BW40,FALSE),IF($A40="Year to date",HLOOKUP("Year to date"&amp;AB$1,APMdata,'1 APM'!$BW40,FALSE),HLOOKUP($C$4&amp;AB$1,APMdata,'1 APM'!$BW40,FALSE)))</f>
        <v>1605.809</v>
      </c>
      <c r="AC40" s="205">
        <f>IF($A40="Quarter",HLOOKUP("Quarter"&amp;AC$1,APMdata,'1 APM'!$BW40,FALSE),IF($A40="Year to date",HLOOKUP("Year to date"&amp;AC$1,APMdata,'1 APM'!$BW40,FALSE),HLOOKUP($C$4&amp;AC$1,APMdata,'1 APM'!$BW40,FALSE)))</f>
        <v>1623.794453</v>
      </c>
      <c r="AD40" s="205">
        <f>IF($A40="Quarter",HLOOKUP("Quarter"&amp;AD$1,APMdata,'1 APM'!$BW40,FALSE),IF($A40="Year to date",HLOOKUP("Year to date"&amp;AD$1,APMdata,'1 APM'!$BW40,FALSE),HLOOKUP($C$4&amp;AD$1,APMdata,'1 APM'!$BW40,FALSE)))</f>
        <v>1324.1435019999999</v>
      </c>
      <c r="AE40" s="205">
        <f>IF($A40="Quarter",HLOOKUP("Quarter"&amp;AE$1,APMdata,'1 APM'!$BW40,FALSE),IF($A40="Year to date",HLOOKUP("Year to date"&amp;AE$1,APMdata,'1 APM'!$BW40,FALSE),HLOOKUP($C$4&amp;AE$1,APMdata,'1 APM'!$BW40,FALSE)))</f>
        <v>1333.118905</v>
      </c>
      <c r="AF40" s="205"/>
      <c r="AG40" s="210"/>
      <c r="AH40" s="205"/>
      <c r="AI40" s="210"/>
      <c r="AJ40" s="205"/>
      <c r="AK40" s="210"/>
      <c r="AL40" s="205"/>
      <c r="AM40" s="210"/>
      <c r="AN40" s="205"/>
      <c r="AO40" s="210"/>
      <c r="AP40" s="205"/>
      <c r="AQ40" s="210"/>
      <c r="AR40" s="205"/>
      <c r="AS40" s="210"/>
      <c r="AT40" s="205"/>
      <c r="AU40" s="210"/>
      <c r="AV40" s="205"/>
      <c r="AW40" s="210"/>
      <c r="AX40" s="205"/>
      <c r="AY40" s="210"/>
      <c r="AZ40" s="205"/>
      <c r="BA40" s="210"/>
      <c r="BB40" s="205"/>
      <c r="BC40" s="210"/>
      <c r="BD40" s="205"/>
      <c r="BE40" s="210"/>
      <c r="BF40" s="205"/>
      <c r="BG40" s="210"/>
      <c r="BH40" s="210"/>
      <c r="BI40" s="210"/>
      <c r="BJ40" s="210"/>
      <c r="BK40" s="210"/>
      <c r="BL40" s="210"/>
      <c r="BM40" s="210"/>
      <c r="BN40" s="210"/>
      <c r="BO40" s="210"/>
      <c r="BP40" s="210"/>
      <c r="BQ40" s="210"/>
      <c r="BR40" s="210"/>
      <c r="BS40" s="210"/>
      <c r="BT40" s="210"/>
      <c r="BU40" s="210"/>
      <c r="BV40" s="210"/>
      <c r="BW40">
        <v>40</v>
      </c>
    </row>
    <row r="41" spans="1:75" ht="12.75" customHeight="1" thickBot="1">
      <c r="A41" t="s">
        <v>489</v>
      </c>
      <c r="B41" s="251" t="s">
        <v>203</v>
      </c>
      <c r="C41" s="212" t="s">
        <v>146</v>
      </c>
      <c r="D41" s="217">
        <f>IF($A41="Quarter",HLOOKUP("Quarter"&amp;D$1,APMdata,'1 APM'!$BW41,FALSE),IF($A41="Year to date",HLOOKUP("Year to date"&amp;D$1,APMdata,'1 APM'!$BW41,FALSE),HLOOKUP($C$4&amp;D$1,APMdata,'1 APM'!$BW41,FALSE)))</f>
        <v>203649.48388524994</v>
      </c>
      <c r="E41" s="217">
        <f>IF($A41="Quarter",HLOOKUP("Quarter"&amp;E$1,APMdata,'1 APM'!$BW41,FALSE),IF($A41="Year to date",HLOOKUP("Year to date"&amp;E$1,APMdata,'1 APM'!$BW41,FALSE),HLOOKUP($C$4&amp;E$1,APMdata,'1 APM'!$BW41,FALSE)))</f>
        <v>199408.18229103996</v>
      </c>
      <c r="F41" s="217">
        <f>IF($A41="Quarter",HLOOKUP("Quarter"&amp;F$1,APMdata,'1 APM'!$BW41,FALSE),IF($A41="Year to date",HLOOKUP("Year to date"&amp;F$1,APMdata,'1 APM'!$BW41,FALSE),HLOOKUP($C$4&amp;F$1,APMdata,'1 APM'!$BW41,FALSE)))</f>
        <v>198644.86696453998</v>
      </c>
      <c r="G41" s="217">
        <f>IF($A41="Quarter",HLOOKUP("Quarter"&amp;G$1,APMdata,'1 APM'!$BW41,FALSE),IF($A41="Year to date",HLOOKUP("Year to date"&amp;G$1,APMdata,'1 APM'!$BW41,FALSE),HLOOKUP($C$4&amp;G$1,APMdata,'1 APM'!$BW41,FALSE)))</f>
        <v>196858.04159684974</v>
      </c>
      <c r="H41" s="217">
        <f>IF($A41="Quarter",HLOOKUP("Quarter"&amp;H$1,APMdata,'1 APM'!$BW41,FALSE),IF($A41="Year to date",HLOOKUP("Year to date"&amp;H$1,APMdata,'1 APM'!$BW41,FALSE),HLOOKUP($C$4&amp;H$1,APMdata,'1 APM'!$BW41,FALSE)))</f>
        <v>194109.59400007996</v>
      </c>
      <c r="I41" s="217">
        <f>IF($A41="Quarter",HLOOKUP("Quarter"&amp;I$1,APMdata,'1 APM'!$BW41,FALSE),IF($A41="Year to date",HLOOKUP("Year to date"&amp;I$1,APMdata,'1 APM'!$BW41,FALSE),HLOOKUP($C$4&amp;I$1,APMdata,'1 APM'!$BW41,FALSE)))</f>
        <v>190287.29349999997</v>
      </c>
      <c r="J41" s="217">
        <f>IF($A41="Quarter",HLOOKUP("Quarter"&amp;J$1,APMdata,'1 APM'!$BW41,FALSE),IF($A41="Year to date",HLOOKUP("Year to date"&amp;J$1,APMdata,'1 APM'!$BW41,FALSE),HLOOKUP($C$4&amp;J$1,APMdata,'1 APM'!$BW41,FALSE)))</f>
        <v>188728.94554399999</v>
      </c>
      <c r="K41" s="217">
        <f>IF($A41="Quarter",HLOOKUP("Quarter"&amp;K$1,APMdata,'1 APM'!$BW41,FALSE),IF($A41="Year to date",HLOOKUP("Year to date"&amp;K$1,APMdata,'1 APM'!$BW41,FALSE),HLOOKUP($C$4&amp;K$1,APMdata,'1 APM'!$BW41,FALSE)))</f>
        <v>186699.84668592998</v>
      </c>
      <c r="L41" s="217">
        <f>IF($A41="Quarter",HLOOKUP("Quarter"&amp;L$1,APMdata,'1 APM'!$BW41,FALSE),IF($A41="Year to date",HLOOKUP("Year to date"&amp;L$1,APMdata,'1 APM'!$BW41,FALSE),HLOOKUP($C$4&amp;L$1,APMdata,'1 APM'!$BW41,FALSE)))</f>
        <v>183345.72237912996</v>
      </c>
      <c r="M41" s="217">
        <f>IF($A41="Quarter",HLOOKUP("Quarter"&amp;M$1,APMdata,'1 APM'!$BW41,FALSE),IF($A41="Year to date",HLOOKUP("Year to date"&amp;M$1,APMdata,'1 APM'!$BW41,FALSE),HLOOKUP($C$4&amp;M$1,APMdata,'1 APM'!$BW41,FALSE)))</f>
        <v>177830.73257312999</v>
      </c>
      <c r="N41" s="217">
        <f>IF($A41="Quarter",HLOOKUP("Quarter"&amp;N$1,APMdata,'1 APM'!$BW41,FALSE),IF($A41="Year to date",HLOOKUP("Year to date"&amp;N$1,APMdata,'1 APM'!$BW41,FALSE),HLOOKUP($C$4&amp;N$1,APMdata,'1 APM'!$BW41,FALSE)))</f>
        <v>173699.77755162001</v>
      </c>
      <c r="O41" s="217">
        <f>IF($A41="Quarter",HLOOKUP("Quarter"&amp;O$1,APMdata,'1 APM'!$BW41,FALSE),IF($A41="Year to date",HLOOKUP("Year to date"&amp;O$1,APMdata,'1 APM'!$BW41,FALSE),HLOOKUP($C$4&amp;O$1,APMdata,'1 APM'!$BW41,FALSE)))</f>
        <v>170369.04129155006</v>
      </c>
      <c r="P41" s="217">
        <f>IF($A41="Quarter",HLOOKUP("Quarter"&amp;P$1,APMdata,'1 APM'!$BW41,FALSE),IF($A41="Year to date",HLOOKUP("Year to date"&amp;P$1,APMdata,'1 APM'!$BW41,FALSE),HLOOKUP($C$4&amp;P$1,APMdata,'1 APM'!$BW41,FALSE)))</f>
        <v>167290.09909082673</v>
      </c>
      <c r="Q41" s="217">
        <f>IF($A41="Quarter",HLOOKUP("Quarter"&amp;Q$1,APMdata,'1 APM'!$BW41,FALSE),IF($A41="Year to date",HLOOKUP("Year to date"&amp;Q$1,APMdata,'1 APM'!$BW41,FALSE),HLOOKUP($C$4&amp;Q$1,APMdata,'1 APM'!$BW41,FALSE)))</f>
        <v>162567.03839951014</v>
      </c>
      <c r="R41" s="217">
        <f>IF($A41="Quarter",HLOOKUP("Quarter"&amp;R$1,APMdata,'1 APM'!$BW41,FALSE),IF($A41="Year to date",HLOOKUP("Year to date"&amp;R$1,APMdata,'1 APM'!$BW41,FALSE),HLOOKUP($C$4&amp;R$1,APMdata,'1 APM'!$BW41,FALSE)))</f>
        <v>161258.65030000001</v>
      </c>
      <c r="S41" s="217">
        <f>IF($A41="Quarter",HLOOKUP("Quarter"&amp;S$1,APMdata,'1 APM'!$BW41,FALSE),IF($A41="Year to date",HLOOKUP("Year to date"&amp;S$1,APMdata,'1 APM'!$BW41,FALSE),HLOOKUP($C$4&amp;S$1,APMdata,'1 APM'!$BW41,FALSE)))</f>
        <v>160992.7836</v>
      </c>
      <c r="T41" s="217">
        <f>IF($A41="Quarter",HLOOKUP("Quarter"&amp;T$1,APMdata,'1 APM'!$BW41,FALSE),IF($A41="Year to date",HLOOKUP("Year to date"&amp;T$1,APMdata,'1 APM'!$BW41,FALSE),HLOOKUP($C$4&amp;T$1,APMdata,'1 APM'!$BW41,FALSE)))</f>
        <v>157956.06740085623</v>
      </c>
      <c r="U41" s="217">
        <f>IF($A41="Quarter",HLOOKUP("Quarter"&amp;U$1,APMdata,'1 APM'!$BW41,FALSE),IF($A41="Year to date",HLOOKUP("Year to date"&amp;U$1,APMdata,'1 APM'!$BW41,FALSE),HLOOKUP($C$4&amp;U$1,APMdata,'1 APM'!$BW41,FALSE)))</f>
        <v>153846</v>
      </c>
      <c r="V41" s="217">
        <f>IF($A41="Quarter",HLOOKUP("Quarter"&amp;V$1,APMdata,'1 APM'!$BW41,FALSE),IF($A41="Year to date",HLOOKUP("Year to date"&amp;V$1,APMdata,'1 APM'!$BW41,FALSE),HLOOKUP($C$4&amp;V$1,APMdata,'1 APM'!$BW41,FALSE)))</f>
        <v>150688.15955793203</v>
      </c>
      <c r="W41" s="217">
        <f>IF($A41="Quarter",HLOOKUP("Quarter"&amp;W$1,APMdata,'1 APM'!$BW41,FALSE),IF($A41="Year to date",HLOOKUP("Year to date"&amp;W$1,APMdata,'1 APM'!$BW41,FALSE),HLOOKUP($C$4&amp;W$1,APMdata,'1 APM'!$BW41,FALSE)))</f>
        <v>147309.94290146002</v>
      </c>
      <c r="X41" s="217">
        <f>IF($A41="Quarter",HLOOKUP("Quarter"&amp;X$1,APMdata,'1 APM'!$BW41,FALSE),IF($A41="Year to date",HLOOKUP("Year to date"&amp;X$1,APMdata,'1 APM'!$BW41,FALSE),HLOOKUP($C$4&amp;X$1,APMdata,'1 APM'!$BW41,FALSE)))</f>
        <v>144336.62376078026</v>
      </c>
      <c r="Y41" s="217">
        <f>IF($A41="Quarter",HLOOKUP("Quarter"&amp;Y$1,APMdata,'1 APM'!$BW41,FALSE),IF($A41="Year to date",HLOOKUP("Year to date"&amp;Y$1,APMdata,'1 APM'!$BW41,FALSE),HLOOKUP($C$4&amp;Y$1,APMdata,'1 APM'!$BW41,FALSE)))</f>
        <v>141078.62044130999</v>
      </c>
      <c r="Z41" s="217">
        <f>IF($A41="Quarter",HLOOKUP("Quarter"&amp;Z$1,APMdata,'1 APM'!$BW41,FALSE),IF($A41="Year to date",HLOOKUP("Year to date"&amp;Z$1,APMdata,'1 APM'!$BW41,FALSE),HLOOKUP($C$4&amp;Z$1,APMdata,'1 APM'!$BW41,FALSE)))</f>
        <v>140165.15885532982</v>
      </c>
      <c r="AA41" s="217">
        <f>IF($A41="Quarter",HLOOKUP("Quarter"&amp;AA$1,APMdata,'1 APM'!$BW41,FALSE),IF($A41="Year to date",HLOOKUP("Year to date"&amp;AA$1,APMdata,'1 APM'!$BW41,FALSE),HLOOKUP($C$4&amp;AA$1,APMdata,'1 APM'!$BW41,FALSE)))</f>
        <v>135491.78370445999</v>
      </c>
      <c r="AB41" s="217">
        <f>IF($A41="Quarter",HLOOKUP("Quarter"&amp;AB$1,APMdata,'1 APM'!$BW41,FALSE),IF($A41="Year to date",HLOOKUP("Year to date"&amp;AB$1,APMdata,'1 APM'!$BW41,FALSE),HLOOKUP($C$4&amp;AB$1,APMdata,'1 APM'!$BW41,FALSE)))</f>
        <v>132432.8281199802</v>
      </c>
      <c r="AC41" s="217">
        <f>IF($A41="Quarter",HLOOKUP("Quarter"&amp;AC$1,APMdata,'1 APM'!$BW41,FALSE),IF($A41="Year to date",HLOOKUP("Year to date"&amp;AC$1,APMdata,'1 APM'!$BW41,FALSE),HLOOKUP($C$4&amp;AC$1,APMdata,'1 APM'!$BW41,FALSE)))</f>
        <v>129535.07469605003</v>
      </c>
      <c r="AD41" s="217">
        <f>IF($A41="Quarter",HLOOKUP("Quarter"&amp;AD$1,APMdata,'1 APM'!$BW41,FALSE),IF($A41="Year to date",HLOOKUP("Year to date"&amp;AD$1,APMdata,'1 APM'!$BW41,FALSE),HLOOKUP($C$4&amp;AD$1,APMdata,'1 APM'!$BW41,FALSE)))</f>
        <v>126919.19126761002</v>
      </c>
      <c r="AE41" s="217">
        <f>IF($A41="Quarter",HLOOKUP("Quarter"&amp;AE$1,APMdata,'1 APM'!$BW41,FALSE),IF($A41="Year to date",HLOOKUP("Year to date"&amp;AE$1,APMdata,'1 APM'!$BW41,FALSE),HLOOKUP($C$4&amp;AE$1,APMdata,'1 APM'!$BW41,FALSE)))</f>
        <v>124393.18279451989</v>
      </c>
      <c r="AF41" s="217"/>
      <c r="AG41" s="218"/>
      <c r="AH41" s="217"/>
      <c r="AI41" s="218"/>
      <c r="AJ41" s="217"/>
      <c r="AK41" s="218"/>
      <c r="AL41" s="217"/>
      <c r="AM41" s="218"/>
      <c r="AN41" s="217"/>
      <c r="AO41" s="218"/>
      <c r="AP41" s="217"/>
      <c r="AQ41" s="218"/>
      <c r="AR41" s="217"/>
      <c r="AS41" s="218"/>
      <c r="AT41" s="217"/>
      <c r="AU41" s="218"/>
      <c r="AV41" s="217"/>
      <c r="AW41" s="218"/>
      <c r="AX41" s="217"/>
      <c r="AY41" s="218"/>
      <c r="AZ41" s="217"/>
      <c r="BA41" s="218"/>
      <c r="BB41" s="217"/>
      <c r="BC41" s="218"/>
      <c r="BD41" s="217"/>
      <c r="BE41" s="218"/>
      <c r="BF41" s="217"/>
      <c r="BG41" s="218"/>
      <c r="BH41" s="218"/>
      <c r="BI41" s="218"/>
      <c r="BJ41" s="218"/>
      <c r="BK41" s="218"/>
      <c r="BL41" s="218"/>
      <c r="BM41" s="218"/>
      <c r="BN41" s="218"/>
      <c r="BO41" s="218"/>
      <c r="BP41" s="218"/>
      <c r="BQ41" s="218"/>
      <c r="BR41" s="218"/>
      <c r="BS41" s="218"/>
      <c r="BT41" s="218"/>
      <c r="BU41" s="218"/>
      <c r="BV41" s="218"/>
      <c r="BW41">
        <v>41</v>
      </c>
    </row>
    <row r="42" spans="1:75" ht="12.75" customHeight="1">
      <c r="B42" s="199"/>
      <c r="C42" s="202"/>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05"/>
      <c r="BE42" s="210"/>
      <c r="BF42" s="210"/>
      <c r="BG42" s="210"/>
      <c r="BH42" s="210"/>
      <c r="BI42" s="210"/>
      <c r="BJ42" s="210"/>
      <c r="BK42" s="210"/>
      <c r="BL42" s="210"/>
      <c r="BM42" s="210"/>
      <c r="BN42" s="210"/>
      <c r="BO42" s="210"/>
      <c r="BP42" s="210"/>
      <c r="BQ42" s="210"/>
      <c r="BR42" s="210"/>
      <c r="BS42" s="210"/>
      <c r="BT42" s="210"/>
      <c r="BU42" s="210"/>
      <c r="BV42" s="210"/>
      <c r="BW42">
        <v>42</v>
      </c>
    </row>
    <row r="43" spans="1:75" ht="12.75" customHeight="1">
      <c r="A43" t="s">
        <v>489</v>
      </c>
      <c r="B43" s="199"/>
      <c r="C43" s="202" t="s">
        <v>147</v>
      </c>
      <c r="D43" s="205">
        <f>IF($A43="Quarter",HLOOKUP("Quarter"&amp;D$1,APMdata,'1 APM'!$BW43,FALSE),IF($A43="Year to date",HLOOKUP("Year to date"&amp;D$1,APMdata,'1 APM'!$BW43,FALSE),HLOOKUP($C$4&amp;D$1,APMdata,'1 APM'!$BW43,FALSE)))</f>
        <v>138508.79931744994</v>
      </c>
      <c r="E43" s="205">
        <f>IF($A43="Quarter",HLOOKUP("Quarter"&amp;E$1,APMdata,'1 APM'!$BW43,FALSE),IF($A43="Year to date",HLOOKUP("Year to date"&amp;E$1,APMdata,'1 APM'!$BW43,FALSE),HLOOKUP($C$4&amp;E$1,APMdata,'1 APM'!$BW43,FALSE)))</f>
        <v>134464.84167147998</v>
      </c>
      <c r="F43" s="205">
        <f>IF($A43="Quarter",HLOOKUP("Quarter"&amp;F$1,APMdata,'1 APM'!$BW43,FALSE),IF($A43="Year to date",HLOOKUP("Year to date"&amp;F$1,APMdata,'1 APM'!$BW43,FALSE),HLOOKUP($C$4&amp;F$1,APMdata,'1 APM'!$BW43,FALSE)))</f>
        <v>133680.77901379997</v>
      </c>
      <c r="G43" s="205">
        <f>IF($A43="Quarter",HLOOKUP("Quarter"&amp;G$1,APMdata,'1 APM'!$BW43,FALSE),IF($A43="Year to date",HLOOKUP("Year to date"&amp;G$1,APMdata,'1 APM'!$BW43,FALSE),HLOOKUP($C$4&amp;G$1,APMdata,'1 APM'!$BW43,FALSE)))</f>
        <v>132726.24851072973</v>
      </c>
      <c r="H43" s="205">
        <f>IF($A43="Quarter",HLOOKUP("Quarter"&amp;H$1,APMdata,'1 APM'!$BW43,FALSE),IF($A43="Year to date",HLOOKUP("Year to date"&amp;H$1,APMdata,'1 APM'!$BW43,FALSE),HLOOKUP($C$4&amp;H$1,APMdata,'1 APM'!$BW43,FALSE)))</f>
        <v>130814.26414567999</v>
      </c>
      <c r="I43" s="205">
        <f>IF($A43="Quarter",HLOOKUP("Quarter"&amp;I$1,APMdata,'1 APM'!$BW43,FALSE),IF($A43="Year to date",HLOOKUP("Year to date"&amp;I$1,APMdata,'1 APM'!$BW43,FALSE),HLOOKUP($C$4&amp;I$1,APMdata,'1 APM'!$BW43,FALSE)))</f>
        <v>127895.85782498002</v>
      </c>
      <c r="J43" s="205">
        <f>IF($A43="Quarter",HLOOKUP("Quarter"&amp;J$1,APMdata,'1 APM'!$BW43,FALSE),IF($A43="Year to date",HLOOKUP("Year to date"&amp;J$1,APMdata,'1 APM'!$BW43,FALSE),HLOOKUP($C$4&amp;J$1,APMdata,'1 APM'!$BW43,FALSE)))</f>
        <v>130850.89922363999</v>
      </c>
      <c r="K43" s="205">
        <f>IF($A43="Quarter",HLOOKUP("Quarter"&amp;K$1,APMdata,'1 APM'!$BW43,FALSE),IF($A43="Year to date",HLOOKUP("Year to date"&amp;K$1,APMdata,'1 APM'!$BW43,FALSE),HLOOKUP($C$4&amp;K$1,APMdata,'1 APM'!$BW43,FALSE)))</f>
        <v>130408.67157912999</v>
      </c>
      <c r="L43" s="205">
        <f>IF($A43="Quarter",HLOOKUP("Quarter"&amp;L$1,APMdata,'1 APM'!$BW43,FALSE),IF($A43="Year to date",HLOOKUP("Year to date"&amp;L$1,APMdata,'1 APM'!$BW43,FALSE),HLOOKUP($C$4&amp;L$1,APMdata,'1 APM'!$BW43,FALSE)))</f>
        <v>128943.31964875996</v>
      </c>
      <c r="M43" s="205">
        <f>IF($A43="Quarter",HLOOKUP("Quarter"&amp;M$1,APMdata,'1 APM'!$BW43,FALSE),IF($A43="Year to date",HLOOKUP("Year to date"&amp;M$1,APMdata,'1 APM'!$BW43,FALSE),HLOOKUP($C$4&amp;M$1,APMdata,'1 APM'!$BW43,FALSE)))</f>
        <v>124052.51733626999</v>
      </c>
      <c r="N43" s="205">
        <f>IF($A43="Quarter",HLOOKUP("Quarter"&amp;N$1,APMdata,'1 APM'!$BW43,FALSE),IF($A43="Year to date",HLOOKUP("Year to date"&amp;N$1,APMdata,'1 APM'!$BW43,FALSE),HLOOKUP($C$4&amp;N$1,APMdata,'1 APM'!$BW43,FALSE)))</f>
        <v>121283.85827932002</v>
      </c>
      <c r="O43" s="205">
        <f>IF($A43="Quarter",HLOOKUP("Quarter"&amp;O$1,APMdata,'1 APM'!$BW43,FALSE),IF($A43="Year to date",HLOOKUP("Year to date"&amp;O$1,APMdata,'1 APM'!$BW43,FALSE),HLOOKUP($C$4&amp;O$1,APMdata,'1 APM'!$BW43,FALSE)))</f>
        <v>119510.62946618006</v>
      </c>
      <c r="P43" s="205">
        <f>IF($A43="Quarter",HLOOKUP("Quarter"&amp;P$1,APMdata,'1 APM'!$BW43,FALSE),IF($A43="Year to date",HLOOKUP("Year to date"&amp;P$1,APMdata,'1 APM'!$BW43,FALSE),HLOOKUP($C$4&amp;P$1,APMdata,'1 APM'!$BW43,FALSE)))</f>
        <v>118131.69884341676</v>
      </c>
      <c r="Q43" s="205">
        <f>IF($A43="Quarter",HLOOKUP("Quarter"&amp;Q$1,APMdata,'1 APM'!$BW43,FALSE),IF($A43="Year to date",HLOOKUP("Year to date"&amp;Q$1,APMdata,'1 APM'!$BW43,FALSE),HLOOKUP($C$4&amp;Q$1,APMdata,'1 APM'!$BW43,FALSE)))</f>
        <v>114037.49212344014</v>
      </c>
      <c r="R43" s="205">
        <f>IF($A43="Quarter",HLOOKUP("Quarter"&amp;R$1,APMdata,'1 APM'!$BW43,FALSE),IF($A43="Year to date",HLOOKUP("Year to date"&amp;R$1,APMdata,'1 APM'!$BW43,FALSE),HLOOKUP($C$4&amp;R$1,APMdata,'1 APM'!$BW43,FALSE)))</f>
        <v>113368.40780000002</v>
      </c>
      <c r="S43" s="205">
        <f>IF($A43="Quarter",HLOOKUP("Quarter"&amp;S$1,APMdata,'1 APM'!$BW43,FALSE),IF($A43="Year to date",HLOOKUP("Year to date"&amp;S$1,APMdata,'1 APM'!$BW43,FALSE),HLOOKUP($C$4&amp;S$1,APMdata,'1 APM'!$BW43,FALSE)))</f>
        <v>113623.98480000001</v>
      </c>
      <c r="T43" s="205">
        <f>IF($A43="Quarter",HLOOKUP("Quarter"&amp;T$1,APMdata,'1 APM'!$BW43,FALSE),IF($A43="Year to date",HLOOKUP("Year to date"&amp;T$1,APMdata,'1 APM'!$BW43,FALSE),HLOOKUP($C$4&amp;T$1,APMdata,'1 APM'!$BW43,FALSE)))</f>
        <v>112381.12907763624</v>
      </c>
      <c r="U43" s="205">
        <f>IF($A43="Quarter",HLOOKUP("Quarter"&amp;U$1,APMdata,'1 APM'!$BW43,FALSE),IF($A43="Year to date",HLOOKUP("Year to date"&amp;U$1,APMdata,'1 APM'!$BW43,FALSE),HLOOKUP($C$4&amp;U$1,APMdata,'1 APM'!$BW43,FALSE)))</f>
        <v>108811</v>
      </c>
      <c r="V43" s="205">
        <f>IF($A43="Quarter",HLOOKUP("Quarter"&amp;V$1,APMdata,'1 APM'!$BW43,FALSE),IF($A43="Year to date",HLOOKUP("Year to date"&amp;V$1,APMdata,'1 APM'!$BW43,FALSE),HLOOKUP($C$4&amp;V$1,APMdata,'1 APM'!$BW43,FALSE)))</f>
        <v>107035.45492119202</v>
      </c>
      <c r="W43" s="205">
        <f>IF($A43="Quarter",HLOOKUP("Quarter"&amp;W$1,APMdata,'1 APM'!$BW43,FALSE),IF($A43="Year to date",HLOOKUP("Year to date"&amp;W$1,APMdata,'1 APM'!$BW43,FALSE),HLOOKUP($C$4&amp;W$1,APMdata,'1 APM'!$BW43,FALSE)))</f>
        <v>104037.30788707999</v>
      </c>
      <c r="X43" s="205">
        <f>IF($A43="Quarter",HLOOKUP("Quarter"&amp;X$1,APMdata,'1 APM'!$BW43,FALSE),IF($A43="Year to date",HLOOKUP("Year to date"&amp;X$1,APMdata,'1 APM'!$BW43,FALSE),HLOOKUP($C$4&amp;X$1,APMdata,'1 APM'!$BW43,FALSE)))</f>
        <v>101668.24776078029</v>
      </c>
      <c r="Y43" s="205">
        <f>IF($A43="Quarter",HLOOKUP("Quarter"&amp;Y$1,APMdata,'1 APM'!$BW43,FALSE),IF($A43="Year to date",HLOOKUP("Year to date"&amp;Y$1,APMdata,'1 APM'!$BW43,FALSE),HLOOKUP($C$4&amp;Y$1,APMdata,'1 APM'!$BW43,FALSE)))</f>
        <v>98744.151407699988</v>
      </c>
      <c r="Z43" s="205">
        <f>IF($A43="Quarter",HLOOKUP("Quarter"&amp;Z$1,APMdata,'1 APM'!$BW43,FALSE),IF($A43="Year to date",HLOOKUP("Year to date"&amp;Z$1,APMdata,'1 APM'!$BW43,FALSE),HLOOKUP($C$4&amp;Z$1,APMdata,'1 APM'!$BW43,FALSE)))</f>
        <v>98940.269777329799</v>
      </c>
      <c r="AA43" s="205">
        <f>IF($A43="Quarter",HLOOKUP("Quarter"&amp;AA$1,APMdata,'1 APM'!$BW43,FALSE),IF($A43="Year to date",HLOOKUP("Year to date"&amp;AA$1,APMdata,'1 APM'!$BW43,FALSE),HLOOKUP($C$4&amp;AA$1,APMdata,'1 APM'!$BW43,FALSE)))</f>
        <v>96039.543704459997</v>
      </c>
      <c r="AB43" s="205">
        <f>IF($A43="Quarter",HLOOKUP("Quarter"&amp;AB$1,APMdata,'1 APM'!$BW43,FALSE),IF($A43="Year to date",HLOOKUP("Year to date"&amp;AB$1,APMdata,'1 APM'!$BW43,FALSE),HLOOKUP($C$4&amp;AB$1,APMdata,'1 APM'!$BW43,FALSE)))</f>
        <v>92817.744119980198</v>
      </c>
      <c r="AC43" s="205">
        <f>IF($A43="Quarter",HLOOKUP("Quarter"&amp;AC$1,APMdata,'1 APM'!$BW43,FALSE),IF($A43="Year to date",HLOOKUP("Year to date"&amp;AC$1,APMdata,'1 APM'!$BW43,FALSE),HLOOKUP($C$4&amp;AC$1,APMdata,'1 APM'!$BW43,FALSE)))</f>
        <v>90460.14825605003</v>
      </c>
      <c r="AD43" s="205">
        <f>IF($A43="Quarter",HLOOKUP("Quarter"&amp;AD$1,APMdata,'1 APM'!$BW43,FALSE),IF($A43="Year to date",HLOOKUP("Year to date"&amp;AD$1,APMdata,'1 APM'!$BW43,FALSE),HLOOKUP($C$4&amp;AD$1,APMdata,'1 APM'!$BW43,FALSE)))</f>
        <v>88945.039514610005</v>
      </c>
      <c r="AE43" s="205">
        <f>IF($A43="Quarter",HLOOKUP("Quarter"&amp;AE$1,APMdata,'1 APM'!$BW43,FALSE),IF($A43="Year to date",HLOOKUP("Year to date"&amp;AE$1,APMdata,'1 APM'!$BW43,FALSE),HLOOKUP($C$4&amp;AE$1,APMdata,'1 APM'!$BW43,FALSE)))</f>
        <v>87527.837190519887</v>
      </c>
      <c r="AF43" s="205"/>
      <c r="AG43" s="210"/>
      <c r="AH43" s="205"/>
      <c r="AI43" s="210"/>
      <c r="AJ43" s="205"/>
      <c r="AK43" s="210"/>
      <c r="AL43" s="205"/>
      <c r="AM43" s="210"/>
      <c r="AN43" s="205"/>
      <c r="AO43" s="205"/>
      <c r="AP43" s="205"/>
      <c r="AQ43" s="205"/>
      <c r="AR43" s="205"/>
      <c r="AS43" s="205"/>
      <c r="AT43" s="205"/>
      <c r="AU43" s="205"/>
      <c r="AV43" s="205"/>
      <c r="AW43" s="210"/>
      <c r="AX43" s="205"/>
      <c r="AY43" s="210"/>
      <c r="AZ43" s="205"/>
      <c r="BA43" s="210"/>
      <c r="BB43" s="205"/>
      <c r="BC43" s="210"/>
      <c r="BD43" s="205"/>
      <c r="BE43" s="210"/>
      <c r="BF43" s="205"/>
      <c r="BG43" s="210"/>
      <c r="BH43" s="210"/>
      <c r="BI43" s="210"/>
      <c r="BJ43" s="210"/>
      <c r="BK43" s="210"/>
      <c r="BL43" s="210"/>
      <c r="BM43" s="210"/>
      <c r="BN43" s="210"/>
      <c r="BO43" s="210"/>
      <c r="BP43" s="210"/>
      <c r="BQ43" s="210"/>
      <c r="BR43" s="210"/>
      <c r="BS43" s="210"/>
      <c r="BT43" s="210"/>
      <c r="BU43" s="210"/>
      <c r="BV43" s="210"/>
      <c r="BW43">
        <v>43</v>
      </c>
    </row>
    <row r="44" spans="1:75" ht="12.75" customHeight="1">
      <c r="A44" t="s">
        <v>489</v>
      </c>
      <c r="B44" s="199"/>
      <c r="C44" s="219" t="s">
        <v>148</v>
      </c>
      <c r="D44" s="209">
        <f>IF($A44="Quarter",HLOOKUP("Quarter"&amp;D$1,APMdata,'1 APM'!$BW44,FALSE),IF($A44="Year to date",HLOOKUP("Year to date"&amp;D$1,APMdata,'1 APM'!$BW44,FALSE),HLOOKUP($C$4&amp;D$1,APMdata,'1 APM'!$BW44,FALSE)))</f>
        <v>130814.26414567999</v>
      </c>
      <c r="E44" s="209">
        <f>IF($A44="Quarter",HLOOKUP("Quarter"&amp;E$1,APMdata,'1 APM'!$BW44,FALSE),IF($A44="Year to date",HLOOKUP("Year to date"&amp;E$1,APMdata,'1 APM'!$BW44,FALSE),HLOOKUP($C$4&amp;E$1,APMdata,'1 APM'!$BW44,FALSE)))</f>
        <v>127895.85782498002</v>
      </c>
      <c r="F44" s="209">
        <f>IF($A44="Quarter",HLOOKUP("Quarter"&amp;F$1,APMdata,'1 APM'!$BW44,FALSE),IF($A44="Year to date",HLOOKUP("Year to date"&amp;F$1,APMdata,'1 APM'!$BW44,FALSE),HLOOKUP($C$4&amp;F$1,APMdata,'1 APM'!$BW44,FALSE)))</f>
        <v>130850.89922363999</v>
      </c>
      <c r="G44" s="209">
        <f>IF($A44="Quarter",HLOOKUP("Quarter"&amp;G$1,APMdata,'1 APM'!$BW44,FALSE),IF($A44="Year to date",HLOOKUP("Year to date"&amp;G$1,APMdata,'1 APM'!$BW44,FALSE),HLOOKUP($C$4&amp;G$1,APMdata,'1 APM'!$BW44,FALSE)))</f>
        <v>130408.67157912999</v>
      </c>
      <c r="H44" s="209">
        <f>IF($A44="Quarter",HLOOKUP("Quarter"&amp;H$1,APMdata,'1 APM'!$BW44,FALSE),IF($A44="Year to date",HLOOKUP("Year to date"&amp;H$1,APMdata,'1 APM'!$BW44,FALSE),HLOOKUP($C$4&amp;H$1,APMdata,'1 APM'!$BW44,FALSE)))</f>
        <v>128943.31964875996</v>
      </c>
      <c r="I44" s="209">
        <f>IF($A44="Quarter",HLOOKUP("Quarter"&amp;I$1,APMdata,'1 APM'!$BW44,FALSE),IF($A44="Year to date",HLOOKUP("Year to date"&amp;I$1,APMdata,'1 APM'!$BW44,FALSE),HLOOKUP($C$4&amp;I$1,APMdata,'1 APM'!$BW44,FALSE)))</f>
        <v>124052.51733626999</v>
      </c>
      <c r="J44" s="209">
        <f>IF($A44="Quarter",HLOOKUP("Quarter"&amp;J$1,APMdata,'1 APM'!$BW44,FALSE),IF($A44="Year to date",HLOOKUP("Year to date"&amp;J$1,APMdata,'1 APM'!$BW44,FALSE),HLOOKUP($C$4&amp;J$1,APMdata,'1 APM'!$BW44,FALSE)))</f>
        <v>121283.85827932002</v>
      </c>
      <c r="K44" s="209">
        <f>IF($A44="Quarter",HLOOKUP("Quarter"&amp;K$1,APMdata,'1 APM'!$BW44,FALSE),IF($A44="Year to date",HLOOKUP("Year to date"&amp;K$1,APMdata,'1 APM'!$BW44,FALSE),HLOOKUP($C$4&amp;K$1,APMdata,'1 APM'!$BW44,FALSE)))</f>
        <v>119511.04746631798</v>
      </c>
      <c r="L44" s="209">
        <f>IF($A44="Quarter",HLOOKUP("Quarter"&amp;L$1,APMdata,'1 APM'!$BW44,FALSE),IF($A44="Year to date",HLOOKUP("Year to date"&amp;L$1,APMdata,'1 APM'!$BW44,FALSE),HLOOKUP($C$4&amp;L$1,APMdata,'1 APM'!$BW44,FALSE)))</f>
        <v>118131.48884397678</v>
      </c>
      <c r="M44" s="209">
        <f>IF($A44="Quarter",HLOOKUP("Quarter"&amp;M$1,APMdata,'1 APM'!$BW44,FALSE),IF($A44="Year to date",HLOOKUP("Year to date"&amp;M$1,APMdata,'1 APM'!$BW44,FALSE),HLOOKUP($C$4&amp;M$1,APMdata,'1 APM'!$BW44,FALSE)))</f>
        <v>114037.4421581521</v>
      </c>
      <c r="N44" s="209">
        <f>IF($A44="Quarter",HLOOKUP("Quarter"&amp;N$1,APMdata,'1 APM'!$BW44,FALSE),IF($A44="Year to date",HLOOKUP("Year to date"&amp;N$1,APMdata,'1 APM'!$BW44,FALSE),HLOOKUP($C$4&amp;N$1,APMdata,'1 APM'!$BW44,FALSE)))</f>
        <v>113368.33947865885</v>
      </c>
      <c r="O44" s="209">
        <f>IF($A44="Quarter",HLOOKUP("Quarter"&amp;O$1,APMdata,'1 APM'!$BW44,FALSE),IF($A44="Year to date",HLOOKUP("Year to date"&amp;O$1,APMdata,'1 APM'!$BW44,FALSE),HLOOKUP($C$4&amp;O$1,APMdata,'1 APM'!$BW44,FALSE)))</f>
        <v>113623.98480000001</v>
      </c>
      <c r="P44" s="209">
        <f>IF($A44="Quarter",HLOOKUP("Quarter"&amp;P$1,APMdata,'1 APM'!$BW44,FALSE),IF($A44="Year to date",HLOOKUP("Year to date"&amp;P$1,APMdata,'1 APM'!$BW44,FALSE),HLOOKUP($C$4&amp;P$1,APMdata,'1 APM'!$BW44,FALSE)))</f>
        <v>112381.12907763624</v>
      </c>
      <c r="Q44" s="209">
        <f>IF($A44="Quarter",HLOOKUP("Quarter"&amp;Q$1,APMdata,'1 APM'!$BW44,FALSE),IF($A44="Year to date",HLOOKUP("Year to date"&amp;Q$1,APMdata,'1 APM'!$BW44,FALSE),HLOOKUP($C$4&amp;Q$1,APMdata,'1 APM'!$BW44,FALSE)))</f>
        <v>108810.93195658</v>
      </c>
      <c r="R44" s="209">
        <f>IF($A44="Quarter",HLOOKUP("Quarter"&amp;R$1,APMdata,'1 APM'!$BW44,FALSE),IF($A44="Year to date",HLOOKUP("Year to date"&amp;R$1,APMdata,'1 APM'!$BW44,FALSE),HLOOKUP($C$4&amp;R$1,APMdata,'1 APM'!$BW44,FALSE)))</f>
        <v>107035.04244061932</v>
      </c>
      <c r="S44" s="209">
        <f>IF($A44="Quarter",HLOOKUP("Quarter"&amp;S$1,APMdata,'1 APM'!$BW44,FALSE),IF($A44="Year to date",HLOOKUP("Year to date"&amp;S$1,APMdata,'1 APM'!$BW44,FALSE),HLOOKUP($C$4&amp;S$1,APMdata,'1 APM'!$BW44,FALSE)))</f>
        <v>104037.26</v>
      </c>
      <c r="T44" s="209">
        <f>IF($A44="Quarter",HLOOKUP("Quarter"&amp;T$1,APMdata,'1 APM'!$BW44,FALSE),IF($A44="Year to date",HLOOKUP("Year to date"&amp;T$1,APMdata,'1 APM'!$BW44,FALSE),HLOOKUP($C$4&amp;T$1,APMdata,'1 APM'!$BW44,FALSE)))</f>
        <v>101668.37312252022</v>
      </c>
      <c r="U44" s="209">
        <f>IF($A44="Quarter",HLOOKUP("Quarter"&amp;U$1,APMdata,'1 APM'!$BW44,FALSE),IF($A44="Year to date",HLOOKUP("Year to date"&amp;U$1,APMdata,'1 APM'!$BW44,FALSE),HLOOKUP($C$4&amp;U$1,APMdata,'1 APM'!$BW44,FALSE)))</f>
        <v>98744</v>
      </c>
      <c r="V44" s="209">
        <f>IF($A44="Quarter",HLOOKUP("Quarter"&amp;V$1,APMdata,'1 APM'!$BW44,FALSE),IF($A44="Year to date",HLOOKUP("Year to date"&amp;V$1,APMdata,'1 APM'!$BW44,FALSE),HLOOKUP($C$4&amp;V$1,APMdata,'1 APM'!$BW44,FALSE)))</f>
        <v>98940.269777329799</v>
      </c>
      <c r="W44" s="209">
        <f>IF($A44="Quarter",HLOOKUP("Quarter"&amp;W$1,APMdata,'1 APM'!$BW44,FALSE),IF($A44="Year to date",HLOOKUP("Year to date"&amp;W$1,APMdata,'1 APM'!$BW44,FALSE),HLOOKUP($C$4&amp;W$1,APMdata,'1 APM'!$BW44,FALSE)))</f>
        <v>98258.985487460028</v>
      </c>
      <c r="X44" s="209">
        <f>IF($A44="Quarter",HLOOKUP("Quarter"&amp;X$1,APMdata,'1 APM'!$BW44,FALSE),IF($A44="Year to date",HLOOKUP("Year to date"&amp;X$1,APMdata,'1 APM'!$BW44,FALSE),HLOOKUP($C$4&amp;X$1,APMdata,'1 APM'!$BW44,FALSE)))</f>
        <v>96039.543704459997</v>
      </c>
      <c r="Y44" s="209">
        <f>IF($A44="Quarter",HLOOKUP("Quarter"&amp;Y$1,APMdata,'1 APM'!$BW44,FALSE),IF($A44="Year to date",HLOOKUP("Year to date"&amp;Y$1,APMdata,'1 APM'!$BW44,FALSE),HLOOKUP($C$4&amp;Y$1,APMdata,'1 APM'!$BW44,FALSE)))</f>
        <v>92817.744119980198</v>
      </c>
      <c r="Z44" s="209">
        <f>IF($A44="Quarter",HLOOKUP("Quarter"&amp;Z$1,APMdata,'1 APM'!$BW44,FALSE),IF($A44="Year to date",HLOOKUP("Year to date"&amp;Z$1,APMdata,'1 APM'!$BW44,FALSE),HLOOKUP($C$4&amp;Z$1,APMdata,'1 APM'!$BW44,FALSE)))</f>
        <v>90460.14825605003</v>
      </c>
      <c r="AA44" s="209">
        <f>IF($A44="Quarter",HLOOKUP("Quarter"&amp;AA$1,APMdata,'1 APM'!$BW44,FALSE),IF($A44="Year to date",HLOOKUP("Year to date"&amp;AA$1,APMdata,'1 APM'!$BW44,FALSE),HLOOKUP($C$4&amp;AA$1,APMdata,'1 APM'!$BW44,FALSE)))</f>
        <v>87527.837190519902</v>
      </c>
      <c r="AB44" s="209">
        <f>IF($A44="Quarter",HLOOKUP("Quarter"&amp;AB$1,APMdata,'1 APM'!$BW44,FALSE),IF($A44="Year to date",HLOOKUP("Year to date"&amp;AB$1,APMdata,'1 APM'!$BW44,FALSE),HLOOKUP($C$4&amp;AB$1,APMdata,'1 APM'!$BW44,FALSE)))</f>
        <v>84901.214854689984</v>
      </c>
      <c r="AC44" s="209">
        <f>IF($A44="Quarter",HLOOKUP("Quarter"&amp;AC$1,APMdata,'1 APM'!$BW44,FALSE),IF($A44="Year to date",HLOOKUP("Year to date"&amp;AC$1,APMdata,'1 APM'!$BW44,FALSE),HLOOKUP($C$4&amp;AC$1,APMdata,'1 APM'!$BW44,FALSE)))</f>
        <v>82944.802144999994</v>
      </c>
      <c r="AD44" s="209">
        <f>IF($A44="Quarter",HLOOKUP("Quarter"&amp;AD$1,APMdata,'1 APM'!$BW44,FALSE),IF($A44="Year to date",HLOOKUP("Year to date"&amp;AD$1,APMdata,'1 APM'!$BW44,FALSE),HLOOKUP($C$4&amp;AD$1,APMdata,'1 APM'!$BW44,FALSE)))</f>
        <v>81336.069999999992</v>
      </c>
      <c r="AE44" s="209">
        <f>IF($A44="Quarter",HLOOKUP("Quarter"&amp;AE$1,APMdata,'1 APM'!$BW44,FALSE),IF($A44="Year to date",HLOOKUP("Year to date"&amp;AE$1,APMdata,'1 APM'!$BW44,FALSE),HLOOKUP($C$4&amp;AE$1,APMdata,'1 APM'!$BW44,FALSE)))</f>
        <v>79286.388672980014</v>
      </c>
      <c r="AF44" s="209"/>
      <c r="AG44" s="220"/>
      <c r="AH44" s="209"/>
      <c r="AI44" s="220"/>
      <c r="AJ44" s="209"/>
      <c r="AK44" s="220"/>
      <c r="AL44" s="209"/>
      <c r="AM44" s="220"/>
      <c r="AN44" s="209"/>
      <c r="AO44" s="220"/>
      <c r="AP44" s="209"/>
      <c r="AQ44" s="220"/>
      <c r="AR44" s="209"/>
      <c r="AS44" s="220"/>
      <c r="AT44" s="209"/>
      <c r="AU44" s="220"/>
      <c r="AV44" s="209"/>
      <c r="AW44" s="220"/>
      <c r="AX44" s="209"/>
      <c r="AY44" s="220"/>
      <c r="AZ44" s="209"/>
      <c r="BA44" s="220"/>
      <c r="BB44" s="209"/>
      <c r="BC44" s="220"/>
      <c r="BD44" s="209"/>
      <c r="BE44" s="220"/>
      <c r="BF44" s="209"/>
      <c r="BG44" s="220"/>
      <c r="BH44" s="220"/>
      <c r="BI44" s="220"/>
      <c r="BJ44" s="220"/>
      <c r="BK44" s="220"/>
      <c r="BL44" s="220"/>
      <c r="BM44" s="220"/>
      <c r="BN44" s="220"/>
      <c r="BO44" s="220"/>
      <c r="BP44" s="220"/>
      <c r="BQ44" s="220"/>
      <c r="BR44" s="220"/>
      <c r="BS44" s="220"/>
      <c r="BT44" s="220"/>
      <c r="BU44" s="220"/>
      <c r="BV44" s="220"/>
      <c r="BW44">
        <v>44</v>
      </c>
    </row>
    <row r="45" spans="1:75" ht="12.75" customHeight="1">
      <c r="A45" t="s">
        <v>489</v>
      </c>
      <c r="B45" s="199"/>
      <c r="C45" s="216" t="s">
        <v>149</v>
      </c>
      <c r="D45" s="205">
        <f>IF($A45="Quarter",HLOOKUP("Quarter"&amp;D$1,APMdata,'1 APM'!$BW45,FALSE),IF($A45="Year to date",HLOOKUP("Year to date"&amp;D$1,APMdata,'1 APM'!$BW45,FALSE),HLOOKUP($C$4&amp;D$1,APMdata,'1 APM'!$BW45,FALSE)))</f>
        <v>7694.5351717699523</v>
      </c>
      <c r="E45" s="205">
        <f>IF($A45="Quarter",HLOOKUP("Quarter"&amp;E$1,APMdata,'1 APM'!$BW45,FALSE),IF($A45="Year to date",HLOOKUP("Year to date"&amp;E$1,APMdata,'1 APM'!$BW45,FALSE),HLOOKUP($C$4&amp;E$1,APMdata,'1 APM'!$BW45,FALSE)))</f>
        <v>6568.983846499963</v>
      </c>
      <c r="F45" s="205">
        <f>IF($A45="Quarter",HLOOKUP("Quarter"&amp;F$1,APMdata,'1 APM'!$BW45,FALSE),IF($A45="Year to date",HLOOKUP("Year to date"&amp;F$1,APMdata,'1 APM'!$BW45,FALSE),HLOOKUP($C$4&amp;F$1,APMdata,'1 APM'!$BW45,FALSE)))</f>
        <v>2829.8797901599755</v>
      </c>
      <c r="G45" s="205">
        <f>IF($A45="Quarter",HLOOKUP("Quarter"&amp;G$1,APMdata,'1 APM'!$BW45,FALSE),IF($A45="Year to date",HLOOKUP("Year to date"&amp;G$1,APMdata,'1 APM'!$BW45,FALSE),HLOOKUP($C$4&amp;G$1,APMdata,'1 APM'!$BW45,FALSE)))</f>
        <v>2317.5769315997313</v>
      </c>
      <c r="H45" s="205">
        <f>IF($A45="Quarter",HLOOKUP("Quarter"&amp;H$1,APMdata,'1 APM'!$BW45,FALSE),IF($A45="Year to date",HLOOKUP("Year to date"&amp;H$1,APMdata,'1 APM'!$BW45,FALSE),HLOOKUP($C$4&amp;H$1,APMdata,'1 APM'!$BW45,FALSE)))</f>
        <v>1870.9444969200267</v>
      </c>
      <c r="I45" s="205">
        <f>IF($A45="Quarter",HLOOKUP("Quarter"&amp;I$1,APMdata,'1 APM'!$BW45,FALSE),IF($A45="Year to date",HLOOKUP("Year to date"&amp;I$1,APMdata,'1 APM'!$BW45,FALSE),HLOOKUP($C$4&amp;I$1,APMdata,'1 APM'!$BW45,FALSE)))</f>
        <v>3843.3404887100332</v>
      </c>
      <c r="J45" s="205">
        <f>IF($A45="Quarter",HLOOKUP("Quarter"&amp;J$1,APMdata,'1 APM'!$BW45,FALSE),IF($A45="Year to date",HLOOKUP("Year to date"&amp;J$1,APMdata,'1 APM'!$BW45,FALSE),HLOOKUP($C$4&amp;J$1,APMdata,'1 APM'!$BW45,FALSE)))</f>
        <v>9567.0409443199751</v>
      </c>
      <c r="K45" s="205">
        <f>IF($A45="Quarter",HLOOKUP("Quarter"&amp;K$1,APMdata,'1 APM'!$BW45,FALSE),IF($A45="Year to date",HLOOKUP("Year to date"&amp;K$1,APMdata,'1 APM'!$BW45,FALSE),HLOOKUP($C$4&amp;K$1,APMdata,'1 APM'!$BW45,FALSE)))</f>
        <v>10897.624112812016</v>
      </c>
      <c r="L45" s="205">
        <f>IF($A45="Quarter",HLOOKUP("Quarter"&amp;L$1,APMdata,'1 APM'!$BW45,FALSE),IF($A45="Year to date",HLOOKUP("Year to date"&amp;L$1,APMdata,'1 APM'!$BW45,FALSE),HLOOKUP($C$4&amp;L$1,APMdata,'1 APM'!$BW45,FALSE)))</f>
        <v>10811.830804783182</v>
      </c>
      <c r="M45" s="205">
        <f>IF($A45="Quarter",HLOOKUP("Quarter"&amp;M$1,APMdata,'1 APM'!$BW45,FALSE),IF($A45="Year to date",HLOOKUP("Year to date"&amp;M$1,APMdata,'1 APM'!$BW45,FALSE),HLOOKUP($C$4&amp;M$1,APMdata,'1 APM'!$BW45,FALSE)))</f>
        <v>10015.075178117884</v>
      </c>
      <c r="N45" s="205">
        <f>IF($A45="Quarter",HLOOKUP("Quarter"&amp;N$1,APMdata,'1 APM'!$BW45,FALSE),IF($A45="Year to date",HLOOKUP("Year to date"&amp;N$1,APMdata,'1 APM'!$BW45,FALSE),HLOOKUP($C$4&amp;N$1,APMdata,'1 APM'!$BW45,FALSE)))</f>
        <v>7915.5188006611716</v>
      </c>
      <c r="O45" s="205">
        <f>IF($A45="Quarter",HLOOKUP("Quarter"&amp;O$1,APMdata,'1 APM'!$BW45,FALSE),IF($A45="Year to date",HLOOKUP("Year to date"&amp;O$1,APMdata,'1 APM'!$BW45,FALSE),HLOOKUP($C$4&amp;O$1,APMdata,'1 APM'!$BW45,FALSE)))</f>
        <v>5886.6446661800583</v>
      </c>
      <c r="P45" s="205">
        <f>IF($A45="Quarter",HLOOKUP("Quarter"&amp;P$1,APMdata,'1 APM'!$BW45,FALSE),IF($A45="Year to date",HLOOKUP("Year to date"&amp;P$1,APMdata,'1 APM'!$BW45,FALSE),HLOOKUP($C$4&amp;P$1,APMdata,'1 APM'!$BW45,FALSE)))</f>
        <v>5750.569765780514</v>
      </c>
      <c r="Q45" s="205">
        <f>IF($A45="Quarter",HLOOKUP("Quarter"&amp;Q$1,APMdata,'1 APM'!$BW45,FALSE),IF($A45="Year to date",HLOOKUP("Year to date"&amp;Q$1,APMdata,'1 APM'!$BW45,FALSE),HLOOKUP($C$4&amp;Q$1,APMdata,'1 APM'!$BW45,FALSE)))</f>
        <v>5226.5601668601448</v>
      </c>
      <c r="R45" s="205">
        <f>IF($A45="Quarter",HLOOKUP("Quarter"&amp;R$1,APMdata,'1 APM'!$BW45,FALSE),IF($A45="Year to date",HLOOKUP("Year to date"&amp;R$1,APMdata,'1 APM'!$BW45,FALSE),HLOOKUP($C$4&amp;R$1,APMdata,'1 APM'!$BW45,FALSE)))</f>
        <v>6333.3653593806957</v>
      </c>
      <c r="S45" s="205">
        <f>IF($A45="Quarter",HLOOKUP("Quarter"&amp;S$1,APMdata,'1 APM'!$BW45,FALSE),IF($A45="Year to date",HLOOKUP("Year to date"&amp;S$1,APMdata,'1 APM'!$BW45,FALSE),HLOOKUP($C$4&amp;S$1,APMdata,'1 APM'!$BW45,FALSE)))</f>
        <v>9586.7248</v>
      </c>
      <c r="T45" s="205">
        <f>IF($A45="Quarter",HLOOKUP("Quarter"&amp;T$1,APMdata,'1 APM'!$BW45,FALSE),IF($A45="Year to date",HLOOKUP("Year to date"&amp;T$1,APMdata,'1 APM'!$BW45,FALSE),HLOOKUP($C$4&amp;T$1,APMdata,'1 APM'!$BW45,FALSE)))</f>
        <v>10712.755955116023</v>
      </c>
      <c r="U45" s="205">
        <f>IF($A45="Quarter",HLOOKUP("Quarter"&amp;U$1,APMdata,'1 APM'!$BW45,FALSE),IF($A45="Year to date",HLOOKUP("Year to date"&amp;U$1,APMdata,'1 APM'!$BW45,FALSE),HLOOKUP($C$4&amp;U$1,APMdata,'1 APM'!$BW45,FALSE)))</f>
        <v>10067</v>
      </c>
      <c r="V45" s="205">
        <f>IF($A45="Quarter",HLOOKUP("Quarter"&amp;V$1,APMdata,'1 APM'!$BW45,FALSE),IF($A45="Year to date",HLOOKUP("Year to date"&amp;V$1,APMdata,'1 APM'!$BW45,FALSE),HLOOKUP($C$4&amp;V$1,APMdata,'1 APM'!$BW45,FALSE)))</f>
        <v>8095.1851438622252</v>
      </c>
      <c r="W45" s="205">
        <f>IF($A45="Quarter",HLOOKUP("Quarter"&amp;W$1,APMdata,'1 APM'!$BW45,FALSE),IF($A45="Year to date",HLOOKUP("Year to date"&amp;W$1,APMdata,'1 APM'!$BW45,FALSE),HLOOKUP($C$4&amp;W$1,APMdata,'1 APM'!$BW45,FALSE)))</f>
        <v>5778.3223996199667</v>
      </c>
      <c r="X45" s="205">
        <f>IF($A45="Quarter",HLOOKUP("Quarter"&amp;X$1,APMdata,'1 APM'!$BW45,FALSE),IF($A45="Year to date",HLOOKUP("Year to date"&amp;X$1,APMdata,'1 APM'!$BW45,FALSE),HLOOKUP($C$4&amp;X$1,APMdata,'1 APM'!$BW45,FALSE)))</f>
        <v>5628.70405632029</v>
      </c>
      <c r="Y45" s="205">
        <f>IF($A45="Quarter",HLOOKUP("Quarter"&amp;Y$1,APMdata,'1 APM'!$BW45,FALSE),IF($A45="Year to date",HLOOKUP("Year to date"&amp;Y$1,APMdata,'1 APM'!$BW45,FALSE),HLOOKUP($C$4&amp;Y$1,APMdata,'1 APM'!$BW45,FALSE)))</f>
        <v>5926.4072877197905</v>
      </c>
      <c r="Z45" s="205">
        <f>IF($A45="Quarter",HLOOKUP("Quarter"&amp;Z$1,APMdata,'1 APM'!$BW45,FALSE),IF($A45="Year to date",HLOOKUP("Year to date"&amp;Z$1,APMdata,'1 APM'!$BW45,FALSE),HLOOKUP($C$4&amp;Z$1,APMdata,'1 APM'!$BW45,FALSE)))</f>
        <v>8480.1215212797688</v>
      </c>
      <c r="AA45" s="205">
        <f>IF($A45="Quarter",HLOOKUP("Quarter"&amp;AA$1,APMdata,'1 APM'!$BW45,FALSE),IF($A45="Year to date",HLOOKUP("Year to date"&amp;AA$1,APMdata,'1 APM'!$BW45,FALSE),HLOOKUP($C$4&amp;AA$1,APMdata,'1 APM'!$BW45,FALSE)))</f>
        <v>8511.7065139400947</v>
      </c>
      <c r="AB45" s="205">
        <f>IF($A45="Quarter",HLOOKUP("Quarter"&amp;AB$1,APMdata,'1 APM'!$BW45,FALSE),IF($A45="Year to date",HLOOKUP("Year to date"&amp;AB$1,APMdata,'1 APM'!$BW45,FALSE),HLOOKUP($C$4&amp;AB$1,APMdata,'1 APM'!$BW45,FALSE)))</f>
        <v>7916.5292652902135</v>
      </c>
      <c r="AC45" s="205">
        <f>IF($A45="Quarter",HLOOKUP("Quarter"&amp;AC$1,APMdata,'1 APM'!$BW45,FALSE),IF($A45="Year to date",HLOOKUP("Year to date"&amp;AC$1,APMdata,'1 APM'!$BW45,FALSE),HLOOKUP($C$4&amp;AC$1,APMdata,'1 APM'!$BW45,FALSE)))</f>
        <v>7515.3461110500357</v>
      </c>
      <c r="AD45" s="205">
        <f>IF($A45="Quarter",HLOOKUP("Quarter"&amp;AD$1,APMdata,'1 APM'!$BW45,FALSE),IF($A45="Year to date",HLOOKUP("Year to date"&amp;AD$1,APMdata,'1 APM'!$BW45,FALSE),HLOOKUP($C$4&amp;AD$1,APMdata,'1 APM'!$BW45,FALSE)))</f>
        <v>7608.969514610013</v>
      </c>
      <c r="AE45" s="205">
        <f>IF($A45="Quarter",HLOOKUP("Quarter"&amp;AE$1,APMdata,'1 APM'!$BW45,FALSE),IF($A45="Year to date",HLOOKUP("Year to date"&amp;AE$1,APMdata,'1 APM'!$BW45,FALSE),HLOOKUP($C$4&amp;AE$1,APMdata,'1 APM'!$BW45,FALSE)))</f>
        <v>8241.4485175398731</v>
      </c>
      <c r="AF45" s="205"/>
      <c r="AG45" s="210"/>
      <c r="AH45" s="205"/>
      <c r="AI45" s="210"/>
      <c r="AJ45" s="205"/>
      <c r="AK45" s="210"/>
      <c r="AL45" s="205"/>
      <c r="AM45" s="210"/>
      <c r="AN45" s="205"/>
      <c r="AO45" s="210"/>
      <c r="AP45" s="205"/>
      <c r="AQ45" s="210"/>
      <c r="AR45" s="205"/>
      <c r="AS45" s="210"/>
      <c r="AT45" s="205"/>
      <c r="AU45" s="210"/>
      <c r="AV45" s="205"/>
      <c r="AW45" s="210"/>
      <c r="AX45" s="205"/>
      <c r="AY45" s="210"/>
      <c r="AZ45" s="205"/>
      <c r="BA45" s="210"/>
      <c r="BB45" s="205"/>
      <c r="BC45" s="210"/>
      <c r="BD45" s="205"/>
      <c r="BE45" s="210"/>
      <c r="BF45" s="205"/>
      <c r="BG45" s="210"/>
      <c r="BH45" s="210"/>
      <c r="BI45" s="210"/>
      <c r="BJ45" s="210"/>
      <c r="BK45" s="210"/>
      <c r="BL45" s="210"/>
      <c r="BM45" s="210"/>
      <c r="BN45" s="210"/>
      <c r="BO45" s="210"/>
      <c r="BP45" s="210"/>
      <c r="BQ45" s="210"/>
      <c r="BR45" s="210"/>
      <c r="BS45" s="210"/>
      <c r="BT45" s="210"/>
      <c r="BU45" s="210"/>
      <c r="BV45" s="210"/>
      <c r="BW45">
        <v>45</v>
      </c>
    </row>
    <row r="46" spans="1:75" ht="12.75" customHeight="1">
      <c r="A46" t="s">
        <v>489</v>
      </c>
      <c r="B46" s="199"/>
      <c r="C46" s="221" t="s">
        <v>295</v>
      </c>
      <c r="D46" s="205">
        <f>IF($A46="Quarter",HLOOKUP("Quarter"&amp;D$1,APMdata,'1 APM'!$BW46,FALSE),IF($A46="Year to date",HLOOKUP("Year to date"&amp;D$1,APMdata,'1 APM'!$BW46,FALSE),HLOOKUP($C$4&amp;D$1,APMdata,'1 APM'!$BW46,FALSE)))</f>
        <v>130814.26414567999</v>
      </c>
      <c r="E46" s="205">
        <f>IF($A46="Quarter",HLOOKUP("Quarter"&amp;E$1,APMdata,'1 APM'!$BW46,FALSE),IF($A46="Year to date",HLOOKUP("Year to date"&amp;E$1,APMdata,'1 APM'!$BW46,FALSE),HLOOKUP($C$4&amp;E$1,APMdata,'1 APM'!$BW46,FALSE)))</f>
        <v>127895.85782498002</v>
      </c>
      <c r="F46" s="205">
        <f>IF($A46="Quarter",HLOOKUP("Quarter"&amp;F$1,APMdata,'1 APM'!$BW46,FALSE),IF($A46="Year to date",HLOOKUP("Year to date"&amp;F$1,APMdata,'1 APM'!$BW46,FALSE),HLOOKUP($C$4&amp;F$1,APMdata,'1 APM'!$BW46,FALSE)))</f>
        <v>130850.89922363999</v>
      </c>
      <c r="G46" s="205">
        <f>IF($A46="Quarter",HLOOKUP("Quarter"&amp;G$1,APMdata,'1 APM'!$BW46,FALSE),IF($A46="Year to date",HLOOKUP("Year to date"&amp;G$1,APMdata,'1 APM'!$BW46,FALSE),HLOOKUP($C$4&amp;G$1,APMdata,'1 APM'!$BW46,FALSE)))</f>
        <v>130408.67157912999</v>
      </c>
      <c r="H46" s="205">
        <f>IF($A46="Quarter",HLOOKUP("Quarter"&amp;H$1,APMdata,'1 APM'!$BW46,FALSE),IF($A46="Year to date",HLOOKUP("Year to date"&amp;H$1,APMdata,'1 APM'!$BW46,FALSE),HLOOKUP($C$4&amp;H$1,APMdata,'1 APM'!$BW46,FALSE)))</f>
        <v>128943.31964875996</v>
      </c>
      <c r="I46" s="205">
        <f>IF($A46="Quarter",HLOOKUP("Quarter"&amp;I$1,APMdata,'1 APM'!$BW46,FALSE),IF($A46="Year to date",HLOOKUP("Year to date"&amp;I$1,APMdata,'1 APM'!$BW46,FALSE),HLOOKUP($C$4&amp;I$1,APMdata,'1 APM'!$BW46,FALSE)))</f>
        <v>124052.51733626999</v>
      </c>
      <c r="J46" s="205">
        <f>IF($A46="Quarter",HLOOKUP("Quarter"&amp;J$1,APMdata,'1 APM'!$BW46,FALSE),IF($A46="Year to date",HLOOKUP("Year to date"&amp;J$1,APMdata,'1 APM'!$BW46,FALSE),HLOOKUP($C$4&amp;J$1,APMdata,'1 APM'!$BW46,FALSE)))</f>
        <v>121283.85827932002</v>
      </c>
      <c r="K46" s="205">
        <f>IF($A46="Quarter",HLOOKUP("Quarter"&amp;K$1,APMdata,'1 APM'!$BW46,FALSE),IF($A46="Year to date",HLOOKUP("Year to date"&amp;K$1,APMdata,'1 APM'!$BW46,FALSE),HLOOKUP($C$4&amp;K$1,APMdata,'1 APM'!$BW46,FALSE)))</f>
        <v>119511.04746631798</v>
      </c>
      <c r="L46" s="205">
        <f>IF($A46="Quarter",HLOOKUP("Quarter"&amp;L$1,APMdata,'1 APM'!$BW46,FALSE),IF($A46="Year to date",HLOOKUP("Year to date"&amp;L$1,APMdata,'1 APM'!$BW46,FALSE),HLOOKUP($C$4&amp;L$1,APMdata,'1 APM'!$BW46,FALSE)))</f>
        <v>118131.48884397678</v>
      </c>
      <c r="M46" s="205">
        <f>IF($A46="Quarter",HLOOKUP("Quarter"&amp;M$1,APMdata,'1 APM'!$BW46,FALSE),IF($A46="Year to date",HLOOKUP("Year to date"&amp;M$1,APMdata,'1 APM'!$BW46,FALSE),HLOOKUP($C$4&amp;M$1,APMdata,'1 APM'!$BW46,FALSE)))</f>
        <v>114037.4421581521</v>
      </c>
      <c r="N46" s="205">
        <f>IF($A46="Quarter",HLOOKUP("Quarter"&amp;N$1,APMdata,'1 APM'!$BW46,FALSE),IF($A46="Year to date",HLOOKUP("Year to date"&amp;N$1,APMdata,'1 APM'!$BW46,FALSE),HLOOKUP($C$4&amp;N$1,APMdata,'1 APM'!$BW46,FALSE)))</f>
        <v>113368.33947865885</v>
      </c>
      <c r="O46" s="205">
        <f>IF($A46="Quarter",HLOOKUP("Quarter"&amp;O$1,APMdata,'1 APM'!$BW46,FALSE),IF($A46="Year to date",HLOOKUP("Year to date"&amp;O$1,APMdata,'1 APM'!$BW46,FALSE),HLOOKUP($C$4&amp;O$1,APMdata,'1 APM'!$BW46,FALSE)))</f>
        <v>113623.98480000001</v>
      </c>
      <c r="P46" s="205">
        <f>IF($A46="Quarter",HLOOKUP("Quarter"&amp;P$1,APMdata,'1 APM'!$BW46,FALSE),IF($A46="Year to date",HLOOKUP("Year to date"&amp;P$1,APMdata,'1 APM'!$BW46,FALSE),HLOOKUP($C$4&amp;P$1,APMdata,'1 APM'!$BW46,FALSE)))</f>
        <v>112381.12907763624</v>
      </c>
      <c r="Q46" s="205">
        <f>IF($A46="Quarter",HLOOKUP("Quarter"&amp;Q$1,APMdata,'1 APM'!$BW46,FALSE),IF($A46="Year to date",HLOOKUP("Year to date"&amp;Q$1,APMdata,'1 APM'!$BW46,FALSE),HLOOKUP($C$4&amp;Q$1,APMdata,'1 APM'!$BW46,FALSE)))</f>
        <v>108810.93195658</v>
      </c>
      <c r="R46" s="205">
        <f>IF($A46="Quarter",HLOOKUP("Quarter"&amp;R$1,APMdata,'1 APM'!$BW46,FALSE),IF($A46="Year to date",HLOOKUP("Year to date"&amp;R$1,APMdata,'1 APM'!$BW46,FALSE),HLOOKUP($C$4&amp;R$1,APMdata,'1 APM'!$BW46,FALSE)))</f>
        <v>107035.04244061932</v>
      </c>
      <c r="S46" s="205">
        <f>IF($A46="Quarter",HLOOKUP("Quarter"&amp;S$1,APMdata,'1 APM'!$BW46,FALSE),IF($A46="Year to date",HLOOKUP("Year to date"&amp;S$1,APMdata,'1 APM'!$BW46,FALSE),HLOOKUP($C$4&amp;S$1,APMdata,'1 APM'!$BW46,FALSE)))</f>
        <v>104037.26</v>
      </c>
      <c r="T46" s="205">
        <f>IF($A46="Quarter",HLOOKUP("Quarter"&amp;T$1,APMdata,'1 APM'!$BW46,FALSE),IF($A46="Year to date",HLOOKUP("Year to date"&amp;T$1,APMdata,'1 APM'!$BW46,FALSE),HLOOKUP($C$4&amp;T$1,APMdata,'1 APM'!$BW46,FALSE)))</f>
        <v>101668.37312252022</v>
      </c>
      <c r="U46" s="205">
        <f>IF($A46="Quarter",HLOOKUP("Quarter"&amp;U$1,APMdata,'1 APM'!$BW46,FALSE),IF($A46="Year to date",HLOOKUP("Year to date"&amp;U$1,APMdata,'1 APM'!$BW46,FALSE),HLOOKUP($C$4&amp;U$1,APMdata,'1 APM'!$BW46,FALSE)))</f>
        <v>98744</v>
      </c>
      <c r="V46" s="205">
        <f>IF($A46="Quarter",HLOOKUP("Quarter"&amp;V$1,APMdata,'1 APM'!$BW46,FALSE),IF($A46="Year to date",HLOOKUP("Year to date"&amp;V$1,APMdata,'1 APM'!$BW46,FALSE),HLOOKUP($C$4&amp;V$1,APMdata,'1 APM'!$BW46,FALSE)))</f>
        <v>98940.269777329799</v>
      </c>
      <c r="W46" s="205">
        <f>IF($A46="Quarter",HLOOKUP("Quarter"&amp;W$1,APMdata,'1 APM'!$BW46,FALSE),IF($A46="Year to date",HLOOKUP("Year to date"&amp;W$1,APMdata,'1 APM'!$BW46,FALSE),HLOOKUP($C$4&amp;W$1,APMdata,'1 APM'!$BW46,FALSE)))</f>
        <v>98258.985487460028</v>
      </c>
      <c r="X46" s="205">
        <f>IF($A46="Quarter",HLOOKUP("Quarter"&amp;X$1,APMdata,'1 APM'!$BW46,FALSE),IF($A46="Year to date",HLOOKUP("Year to date"&amp;X$1,APMdata,'1 APM'!$BW46,FALSE),HLOOKUP($C$4&amp;X$1,APMdata,'1 APM'!$BW46,FALSE)))</f>
        <v>96039.543704459997</v>
      </c>
      <c r="Y46" s="205">
        <f>IF($A46="Quarter",HLOOKUP("Quarter"&amp;Y$1,APMdata,'1 APM'!$BW46,FALSE),IF($A46="Year to date",HLOOKUP("Year to date"&amp;Y$1,APMdata,'1 APM'!$BW46,FALSE),HLOOKUP($C$4&amp;Y$1,APMdata,'1 APM'!$BW46,FALSE)))</f>
        <v>92817.744119980198</v>
      </c>
      <c r="Z46" s="205">
        <f>IF($A46="Quarter",HLOOKUP("Quarter"&amp;Z$1,APMdata,'1 APM'!$BW46,FALSE),IF($A46="Year to date",HLOOKUP("Year to date"&amp;Z$1,APMdata,'1 APM'!$BW46,FALSE),HLOOKUP($C$4&amp;Z$1,APMdata,'1 APM'!$BW46,FALSE)))</f>
        <v>90460.14825605003</v>
      </c>
      <c r="AA46" s="205">
        <f>IF($A46="Quarter",HLOOKUP("Quarter"&amp;AA$1,APMdata,'1 APM'!$BW46,FALSE),IF($A46="Year to date",HLOOKUP("Year to date"&amp;AA$1,APMdata,'1 APM'!$BW46,FALSE),HLOOKUP($C$4&amp;AA$1,APMdata,'1 APM'!$BW46,FALSE)))</f>
        <v>87527.837190519902</v>
      </c>
      <c r="AB46" s="205">
        <f>IF($A46="Quarter",HLOOKUP("Quarter"&amp;AB$1,APMdata,'1 APM'!$BW46,FALSE),IF($A46="Year to date",HLOOKUP("Year to date"&amp;AB$1,APMdata,'1 APM'!$BW46,FALSE),HLOOKUP($C$4&amp;AB$1,APMdata,'1 APM'!$BW46,FALSE)))</f>
        <v>84901.214854689984</v>
      </c>
      <c r="AC46" s="205">
        <f>IF($A46="Quarter",HLOOKUP("Quarter"&amp;AC$1,APMdata,'1 APM'!$BW46,FALSE),IF($A46="Year to date",HLOOKUP("Year to date"&amp;AC$1,APMdata,'1 APM'!$BW46,FALSE),HLOOKUP($C$4&amp;AC$1,APMdata,'1 APM'!$BW46,FALSE)))</f>
        <v>82944.802144999994</v>
      </c>
      <c r="AD46" s="205">
        <f>IF($A46="Quarter",HLOOKUP("Quarter"&amp;AD$1,APMdata,'1 APM'!$BW46,FALSE),IF($A46="Year to date",HLOOKUP("Year to date"&amp;AD$1,APMdata,'1 APM'!$BW46,FALSE),HLOOKUP($C$4&amp;AD$1,APMdata,'1 APM'!$BW46,FALSE)))</f>
        <v>81336.069999999992</v>
      </c>
      <c r="AE46" s="205">
        <f>IF($A46="Quarter",HLOOKUP("Quarter"&amp;AE$1,APMdata,'1 APM'!$BW46,FALSE),IF($A46="Year to date",HLOOKUP("Year to date"&amp;AE$1,APMdata,'1 APM'!$BW46,FALSE),HLOOKUP($C$4&amp;AE$1,APMdata,'1 APM'!$BW46,FALSE)))</f>
        <v>79286.388672980014</v>
      </c>
      <c r="AF46" s="205"/>
      <c r="AG46" s="210"/>
      <c r="AH46" s="205"/>
      <c r="AI46" s="210"/>
      <c r="AJ46" s="205"/>
      <c r="AK46" s="210"/>
      <c r="AL46" s="205"/>
      <c r="AM46" s="210"/>
      <c r="AN46" s="205"/>
      <c r="AO46" s="210"/>
      <c r="AP46" s="205"/>
      <c r="AQ46" s="210"/>
      <c r="AR46" s="205"/>
      <c r="AS46" s="210"/>
      <c r="AT46" s="205"/>
      <c r="AU46" s="210"/>
      <c r="AV46" s="205"/>
      <c r="AW46" s="210"/>
      <c r="AX46" s="205"/>
      <c r="AY46" s="210"/>
      <c r="AZ46" s="205"/>
      <c r="BA46" s="210"/>
      <c r="BB46" s="205"/>
      <c r="BC46" s="210"/>
      <c r="BD46" s="205"/>
      <c r="BE46" s="210"/>
      <c r="BF46" s="205"/>
      <c r="BG46" s="210"/>
      <c r="BH46" s="210"/>
      <c r="BI46" s="210"/>
      <c r="BJ46" s="210"/>
      <c r="BK46" s="210"/>
      <c r="BL46" s="210"/>
      <c r="BM46" s="210"/>
      <c r="BN46" s="210"/>
      <c r="BO46" s="210"/>
      <c r="BP46" s="210"/>
      <c r="BQ46" s="210"/>
      <c r="BR46" s="210"/>
      <c r="BS46" s="210"/>
      <c r="BT46" s="210"/>
      <c r="BU46" s="210"/>
      <c r="BV46" s="210"/>
      <c r="BW46">
        <v>46</v>
      </c>
    </row>
    <row r="47" spans="1:75" ht="12.75" customHeight="1" thickBot="1">
      <c r="A47" t="s">
        <v>489</v>
      </c>
      <c r="B47" s="251" t="s">
        <v>204</v>
      </c>
      <c r="C47" s="212" t="s">
        <v>150</v>
      </c>
      <c r="D47" s="213">
        <f>IF($A47="Quarter",HLOOKUP("Quarter"&amp;D$1,APMdata,'1 APM'!$BW47,FALSE),IF($A47="Year to date",HLOOKUP("Year to date"&amp;D$1,APMdata,'1 APM'!$BW47,FALSE),HLOOKUP($C$4&amp;D$1,APMdata,'1 APM'!$BW47,FALSE)))</f>
        <v>5.8820306959805321E-2</v>
      </c>
      <c r="E47" s="213">
        <f>IF($A47="Quarter",HLOOKUP("Quarter"&amp;E$1,APMdata,'1 APM'!$BW47,FALSE),IF($A47="Year to date",HLOOKUP("Year to date"&amp;E$1,APMdata,'1 APM'!$BW47,FALSE),HLOOKUP($C$4&amp;E$1,APMdata,'1 APM'!$BW47,FALSE)))</f>
        <v>5.1361974955352621E-2</v>
      </c>
      <c r="F47" s="213">
        <f>IF($A47="Quarter",HLOOKUP("Quarter"&amp;F$1,APMdata,'1 APM'!$BW47,FALSE),IF($A47="Year to date",HLOOKUP("Year to date"&amp;F$1,APMdata,'1 APM'!$BW47,FALSE),HLOOKUP($C$4&amp;F$1,APMdata,'1 APM'!$BW47,FALSE)))</f>
        <v>2.1626750805306804E-2</v>
      </c>
      <c r="G47" s="213">
        <f>IF($A47="Quarter",HLOOKUP("Quarter"&amp;G$1,APMdata,'1 APM'!$BW47,FALSE),IF($A47="Year to date",HLOOKUP("Year to date"&amp;G$1,APMdata,'1 APM'!$BW47,FALSE),HLOOKUP($C$4&amp;G$1,APMdata,'1 APM'!$BW47,FALSE)))</f>
        <v>1.7771647418350252E-2</v>
      </c>
      <c r="H47" s="213">
        <f>IF($A47="Quarter",HLOOKUP("Quarter"&amp;H$1,APMdata,'1 APM'!$BW47,FALSE),IF($A47="Year to date",HLOOKUP("Year to date"&amp;H$1,APMdata,'1 APM'!$BW47,FALSE),HLOOKUP($C$4&amp;H$1,APMdata,'1 APM'!$BW47,FALSE)))</f>
        <v>1.4509821074999905E-2</v>
      </c>
      <c r="I47" s="213">
        <f>IF($A47="Quarter",HLOOKUP("Quarter"&amp;I$1,APMdata,'1 APM'!$BW47,FALSE),IF($A47="Year to date",HLOOKUP("Year to date"&amp;I$1,APMdata,'1 APM'!$BW47,FALSE),HLOOKUP($C$4&amp;I$1,APMdata,'1 APM'!$BW47,FALSE)))</f>
        <v>3.098155983640271E-2</v>
      </c>
      <c r="J47" s="213">
        <f>IF($A47="Quarter",HLOOKUP("Quarter"&amp;J$1,APMdata,'1 APM'!$BW47,FALSE),IF($A47="Year to date",HLOOKUP("Year to date"&amp;J$1,APMdata,'1 APM'!$BW47,FALSE),HLOOKUP($C$4&amp;J$1,APMdata,'1 APM'!$BW47,FALSE)))</f>
        <v>7.8881403346245965E-2</v>
      </c>
      <c r="K47" s="213">
        <f>IF($A47="Quarter",HLOOKUP("Quarter"&amp;K$1,APMdata,'1 APM'!$BW47,FALSE),IF($A47="Year to date",HLOOKUP("Year to date"&amp;K$1,APMdata,'1 APM'!$BW47,FALSE),HLOOKUP($C$4&amp;K$1,APMdata,'1 APM'!$BW47,FALSE)))</f>
        <v>9.1185077395320419E-2</v>
      </c>
      <c r="L47" s="213">
        <f>IF($A47="Quarter",HLOOKUP("Quarter"&amp;L$1,APMdata,'1 APM'!$BW47,FALSE),IF($A47="Year to date",HLOOKUP("Year to date"&amp;L$1,APMdata,'1 APM'!$BW47,FALSE),HLOOKUP($C$4&amp;L$1,APMdata,'1 APM'!$BW47,FALSE)))</f>
        <v>9.1523698808731707E-2</v>
      </c>
      <c r="M47" s="213">
        <f>IF($A47="Quarter",HLOOKUP("Quarter"&amp;M$1,APMdata,'1 APM'!$BW47,FALSE),IF($A47="Year to date",HLOOKUP("Year to date"&amp;M$1,APMdata,'1 APM'!$BW47,FALSE),HLOOKUP($C$4&amp;M$1,APMdata,'1 APM'!$BW47,FALSE)))</f>
        <v>8.7822692166565269E-2</v>
      </c>
      <c r="N47" s="213">
        <f>IF($A47="Quarter",HLOOKUP("Quarter"&amp;N$1,APMdata,'1 APM'!$BW47,FALSE),IF($A47="Year to date",HLOOKUP("Year to date"&amp;N$1,APMdata,'1 APM'!$BW47,FALSE),HLOOKUP($C$4&amp;N$1,APMdata,'1 APM'!$BW47,FALSE)))</f>
        <v>6.9821246717221591E-2</v>
      </c>
      <c r="O47" s="213">
        <f>IF($A47="Quarter",HLOOKUP("Quarter"&amp;O$1,APMdata,'1 APM'!$BW47,FALSE),IF($A47="Year to date",HLOOKUP("Year to date"&amp;O$1,APMdata,'1 APM'!$BW47,FALSE),HLOOKUP($C$4&amp;O$1,APMdata,'1 APM'!$BW47,FALSE)))</f>
        <v>5.1808116715336833E-2</v>
      </c>
      <c r="P47" s="213">
        <f>IF($A47="Quarter",HLOOKUP("Quarter"&amp;P$1,APMdata,'1 APM'!$BW47,FALSE),IF($A47="Year to date",HLOOKUP("Year to date"&amp;P$1,APMdata,'1 APM'!$BW47,FALSE),HLOOKUP($C$4&amp;P$1,APMdata,'1 APM'!$BW47,FALSE)))</f>
        <v>5.1170243732004586E-2</v>
      </c>
      <c r="Q47" s="213">
        <f>IF($A47="Quarter",HLOOKUP("Quarter"&amp;Q$1,APMdata,'1 APM'!$BW47,FALSE),IF($A47="Year to date",HLOOKUP("Year to date"&amp;Q$1,APMdata,'1 APM'!$BW47,FALSE),HLOOKUP($C$4&amp;Q$1,APMdata,'1 APM'!$BW47,FALSE)))</f>
        <v>4.8033410548728284E-2</v>
      </c>
      <c r="R47" s="213">
        <f>IF($A47="Quarter",HLOOKUP("Quarter"&amp;R$1,APMdata,'1 APM'!$BW47,FALSE),IF($A47="Year to date",HLOOKUP("Year to date"&amp;R$1,APMdata,'1 APM'!$BW47,FALSE),HLOOKUP($C$4&amp;R$1,APMdata,'1 APM'!$BW47,FALSE)))</f>
        <v>5.9170952007556843E-2</v>
      </c>
      <c r="S47" s="213">
        <f>IF($A47="Quarter",HLOOKUP("Quarter"&amp;S$1,APMdata,'1 APM'!$BW47,FALSE),IF($A47="Year to date",HLOOKUP("Year to date"&amp;S$1,APMdata,'1 APM'!$BW47,FALSE),HLOOKUP($C$4&amp;S$1,APMdata,'1 APM'!$BW47,FALSE)))</f>
        <v>9.2100000000000001E-2</v>
      </c>
      <c r="T47" s="213">
        <f>IF($A47="Quarter",HLOOKUP("Quarter"&amp;T$1,APMdata,'1 APM'!$BW47,FALSE),IF($A47="Year to date",HLOOKUP("Year to date"&amp;T$1,APMdata,'1 APM'!$BW47,FALSE),HLOOKUP($C$4&amp;T$1,APMdata,'1 APM'!$BW47,FALSE)))</f>
        <v>0.10536960144140514</v>
      </c>
      <c r="U47" s="213">
        <f>IF($A47="Quarter",HLOOKUP("Quarter"&amp;U$1,APMdata,'1 APM'!$BW47,FALSE),IF($A47="Year to date",HLOOKUP("Year to date"&amp;U$1,APMdata,'1 APM'!$BW47,FALSE),HLOOKUP($C$4&amp;U$1,APMdata,'1 APM'!$BW47,FALSE)))</f>
        <v>0.10199999999999999</v>
      </c>
      <c r="V47" s="213">
        <f>IF($A47="Quarter",HLOOKUP("Quarter"&amp;V$1,APMdata,'1 APM'!$BW47,FALSE),IF($A47="Year to date",HLOOKUP("Year to date"&amp;V$1,APMdata,'1 APM'!$BW47,FALSE),HLOOKUP($C$4&amp;V$1,APMdata,'1 APM'!$BW47,FALSE)))</f>
        <v>8.1818911168130615E-2</v>
      </c>
      <c r="W47" s="213">
        <f>IF($A47="Quarter",HLOOKUP("Quarter"&amp;W$1,APMdata,'1 APM'!$BW47,FALSE),IF($A47="Year to date",HLOOKUP("Year to date"&amp;W$1,APMdata,'1 APM'!$BW47,FALSE),HLOOKUP($C$4&amp;W$1,APMdata,'1 APM'!$BW47,FALSE)))</f>
        <v>5.8807063506241937E-2</v>
      </c>
      <c r="X47" s="213">
        <f>IF($A47="Quarter",HLOOKUP("Quarter"&amp;X$1,APMdata,'1 APM'!$BW47,FALSE),IF($A47="Year to date",HLOOKUP("Year to date"&amp;X$1,APMdata,'1 APM'!$BW47,FALSE),HLOOKUP($C$4&amp;X$1,APMdata,'1 APM'!$BW47,FALSE)))</f>
        <v>5.860819240917424E-2</v>
      </c>
      <c r="Y47" s="213">
        <f>IF($A47="Quarter",HLOOKUP("Quarter"&amp;Y$1,APMdata,'1 APM'!$BW47,FALSE),IF($A47="Year to date",HLOOKUP("Year to date"&amp;Y$1,APMdata,'1 APM'!$BW47,FALSE),HLOOKUP($C$4&amp;Y$1,APMdata,'1 APM'!$BW47,FALSE)))</f>
        <v>6.3849938865774003E-2</v>
      </c>
      <c r="Z47" s="213">
        <f>IF($A47="Quarter",HLOOKUP("Quarter"&amp;Z$1,APMdata,'1 APM'!$BW47,FALSE),IF($A47="Year to date",HLOOKUP("Year to date"&amp;Z$1,APMdata,'1 APM'!$BW47,FALSE),HLOOKUP($C$4&amp;Z$1,APMdata,'1 APM'!$BW47,FALSE)))</f>
        <v>9.3744280600519717E-2</v>
      </c>
      <c r="AA47" s="213">
        <f>IF($A47="Quarter",HLOOKUP("Quarter"&amp;AA$1,APMdata,'1 APM'!$BW47,FALSE),IF($A47="Year to date",HLOOKUP("Year to date"&amp;AA$1,APMdata,'1 APM'!$BW47,FALSE),HLOOKUP($C$4&amp;AA$1,APMdata,'1 APM'!$BW47,FALSE)))</f>
        <v>9.7245708190102628E-2</v>
      </c>
      <c r="AB47" s="213">
        <f>IF($A47="Quarter",HLOOKUP("Quarter"&amp;AB$1,APMdata,'1 APM'!$BW47,FALSE),IF($A47="Year to date",HLOOKUP("Year to date"&amp;AB$1,APMdata,'1 APM'!$BW47,FALSE),HLOOKUP($C$4&amp;AB$1,APMdata,'1 APM'!$BW47,FALSE)))</f>
        <v>9.3244004562708566E-2</v>
      </c>
      <c r="AC47" s="213">
        <f>IF($A47="Quarter",HLOOKUP("Quarter"&amp;AC$1,APMdata,'1 APM'!$BW47,FALSE),IF($A47="Year to date",HLOOKUP("Year to date"&amp;AC$1,APMdata,'1 APM'!$BW47,FALSE),HLOOKUP($C$4&amp;AC$1,APMdata,'1 APM'!$BW47,FALSE)))</f>
        <v>9.0606595189799591E-2</v>
      </c>
      <c r="AD47" s="213">
        <f>IF($A47="Quarter",HLOOKUP("Quarter"&amp;AD$1,APMdata,'1 APM'!$BW47,FALSE),IF($A47="Year to date",HLOOKUP("Year to date"&amp;AD$1,APMdata,'1 APM'!$BW47,FALSE),HLOOKUP($C$4&amp;AD$1,APMdata,'1 APM'!$BW47,FALSE)))</f>
        <v>9.3549756148901875E-2</v>
      </c>
      <c r="AE47" s="213">
        <f>IF($A47="Quarter",HLOOKUP("Quarter"&amp;AE$1,APMdata,'1 APM'!$BW47,FALSE),IF($A47="Year to date",HLOOKUP("Year to date"&amp;AE$1,APMdata,'1 APM'!$BW47,FALSE),HLOOKUP($C$4&amp;AE$1,APMdata,'1 APM'!$BW47,FALSE)))</f>
        <v>0.10394531338199887</v>
      </c>
      <c r="AF47" s="213"/>
      <c r="AG47" s="215"/>
      <c r="AH47" s="213"/>
      <c r="AI47" s="215"/>
      <c r="AJ47" s="213"/>
      <c r="AK47" s="215"/>
      <c r="AL47" s="213"/>
      <c r="AM47" s="215"/>
      <c r="AN47" s="213"/>
      <c r="AO47" s="215"/>
      <c r="AP47" s="213"/>
      <c r="AQ47" s="215"/>
      <c r="AR47" s="213"/>
      <c r="AS47" s="215"/>
      <c r="AT47" s="213"/>
      <c r="AU47" s="215"/>
      <c r="AV47" s="213"/>
      <c r="AW47" s="215"/>
      <c r="AX47" s="213"/>
      <c r="AY47" s="215"/>
      <c r="AZ47" s="213"/>
      <c r="BA47" s="215"/>
      <c r="BB47" s="213"/>
      <c r="BC47" s="215"/>
      <c r="BD47" s="213"/>
      <c r="BE47" s="215"/>
      <c r="BF47" s="213"/>
      <c r="BG47" s="215"/>
      <c r="BH47" s="215"/>
      <c r="BI47" s="215"/>
      <c r="BJ47" s="215"/>
      <c r="BK47" s="215"/>
      <c r="BL47" s="215"/>
      <c r="BM47" s="215"/>
      <c r="BN47" s="215"/>
      <c r="BO47" s="215"/>
      <c r="BP47" s="215"/>
      <c r="BQ47" s="215"/>
      <c r="BR47" s="215"/>
      <c r="BS47" s="215"/>
      <c r="BT47" s="215"/>
      <c r="BU47" s="215"/>
      <c r="BV47" s="215"/>
      <c r="BW47">
        <v>47</v>
      </c>
    </row>
    <row r="48" spans="1:75" ht="12.75" customHeight="1">
      <c r="B48" s="199"/>
      <c r="C48" s="202"/>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v>48</v>
      </c>
    </row>
    <row r="49" spans="1:75" ht="12.75" customHeight="1">
      <c r="B49" s="199"/>
      <c r="C49" s="202"/>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v>49</v>
      </c>
    </row>
    <row r="50" spans="1:75" ht="12.75" customHeight="1">
      <c r="A50" t="s">
        <v>489</v>
      </c>
      <c r="B50" s="199"/>
      <c r="C50" s="203" t="s">
        <v>151</v>
      </c>
      <c r="D50" s="205">
        <f>IF($A50="Quarter",HLOOKUP("Quarter"&amp;D$1,APMdata,'1 APM'!$BW50,FALSE),IF($A50="Year to date",HLOOKUP("Year to date"&amp;D$1,APMdata,'1 APM'!$BW50,FALSE),HLOOKUP($C$4&amp;D$1,APMdata,'1 APM'!$BW50,FALSE)))</f>
        <v>203649.48388524994</v>
      </c>
      <c r="E50" s="205">
        <f>IF($A50="Quarter",HLOOKUP("Quarter"&amp;E$1,APMdata,'1 APM'!$BW50,FALSE),IF($A50="Year to date",HLOOKUP("Year to date"&amp;E$1,APMdata,'1 APM'!$BW50,FALSE),HLOOKUP($C$4&amp;E$1,APMdata,'1 APM'!$BW50,FALSE)))</f>
        <v>199408.18229103996</v>
      </c>
      <c r="F50" s="205">
        <f>IF($A50="Quarter",HLOOKUP("Quarter"&amp;F$1,APMdata,'1 APM'!$BW50,FALSE),IF($A50="Year to date",HLOOKUP("Year to date"&amp;F$1,APMdata,'1 APM'!$BW50,FALSE),HLOOKUP($C$4&amp;F$1,APMdata,'1 APM'!$BW50,FALSE)))</f>
        <v>198644.86696453998</v>
      </c>
      <c r="G50" s="205">
        <f>IF($A50="Quarter",HLOOKUP("Quarter"&amp;G$1,APMdata,'1 APM'!$BW50,FALSE),IF($A50="Year to date",HLOOKUP("Year to date"&amp;G$1,APMdata,'1 APM'!$BW50,FALSE),HLOOKUP($C$4&amp;G$1,APMdata,'1 APM'!$BW50,FALSE)))</f>
        <v>196858.04159684974</v>
      </c>
      <c r="H50" s="205">
        <f>IF($A50="Quarter",HLOOKUP("Quarter"&amp;H$1,APMdata,'1 APM'!$BW50,FALSE),IF($A50="Year to date",HLOOKUP("Year to date"&amp;H$1,APMdata,'1 APM'!$BW50,FALSE),HLOOKUP($C$4&amp;H$1,APMdata,'1 APM'!$BW50,FALSE)))</f>
        <v>194109.59400007996</v>
      </c>
      <c r="I50" s="205">
        <f>IF($A50="Quarter",HLOOKUP("Quarter"&amp;I$1,APMdata,'1 APM'!$BW50,FALSE),IF($A50="Year to date",HLOOKUP("Year to date"&amp;I$1,APMdata,'1 APM'!$BW50,FALSE),HLOOKUP($C$4&amp;I$1,APMdata,'1 APM'!$BW50,FALSE)))</f>
        <v>190287.29349999997</v>
      </c>
      <c r="J50" s="205">
        <f>IF($A50="Quarter",HLOOKUP("Quarter"&amp;J$1,APMdata,'1 APM'!$BW50,FALSE),IF($A50="Year to date",HLOOKUP("Year to date"&amp;J$1,APMdata,'1 APM'!$BW50,FALSE),HLOOKUP($C$4&amp;J$1,APMdata,'1 APM'!$BW50,FALSE)))</f>
        <v>188728.94554399999</v>
      </c>
      <c r="K50" s="205">
        <f>IF($A50="Quarter",HLOOKUP("Quarter"&amp;K$1,APMdata,'1 APM'!$BW50,FALSE),IF($A50="Year to date",HLOOKUP("Year to date"&amp;K$1,APMdata,'1 APM'!$BW50,FALSE),HLOOKUP($C$4&amp;K$1,APMdata,'1 APM'!$BW50,FALSE)))</f>
        <v>186699.84668592998</v>
      </c>
      <c r="L50" s="205">
        <f>IF($A50="Quarter",HLOOKUP("Quarter"&amp;L$1,APMdata,'1 APM'!$BW50,FALSE),IF($A50="Year to date",HLOOKUP("Year to date"&amp;L$1,APMdata,'1 APM'!$BW50,FALSE),HLOOKUP($C$4&amp;L$1,APMdata,'1 APM'!$BW50,FALSE)))</f>
        <v>183345.72237912996</v>
      </c>
      <c r="M50" s="205">
        <f>IF($A50="Quarter",HLOOKUP("Quarter"&amp;M$1,APMdata,'1 APM'!$BW50,FALSE),IF($A50="Year to date",HLOOKUP("Year to date"&amp;M$1,APMdata,'1 APM'!$BW50,FALSE),HLOOKUP($C$4&amp;M$1,APMdata,'1 APM'!$BW50,FALSE)))</f>
        <v>177830.73257312999</v>
      </c>
      <c r="N50" s="205">
        <f>IF($A50="Quarter",HLOOKUP("Quarter"&amp;N$1,APMdata,'1 APM'!$BW50,FALSE),IF($A50="Year to date",HLOOKUP("Year to date"&amp;N$1,APMdata,'1 APM'!$BW50,FALSE),HLOOKUP($C$4&amp;N$1,APMdata,'1 APM'!$BW50,FALSE)))</f>
        <v>173699.77755162001</v>
      </c>
      <c r="O50" s="205">
        <f>IF($A50="Quarter",HLOOKUP("Quarter"&amp;O$1,APMdata,'1 APM'!$BW50,FALSE),IF($A50="Year to date",HLOOKUP("Year to date"&amp;O$1,APMdata,'1 APM'!$BW50,FALSE),HLOOKUP($C$4&amp;O$1,APMdata,'1 APM'!$BW50,FALSE)))</f>
        <v>170369.04129155006</v>
      </c>
      <c r="P50" s="205">
        <f>IF($A50="Quarter",HLOOKUP("Quarter"&amp;P$1,APMdata,'1 APM'!$BW50,FALSE),IF($A50="Year to date",HLOOKUP("Year to date"&amp;P$1,APMdata,'1 APM'!$BW50,FALSE),HLOOKUP($C$4&amp;P$1,APMdata,'1 APM'!$BW50,FALSE)))</f>
        <v>167290.09909082673</v>
      </c>
      <c r="Q50" s="205">
        <f>IF($A50="Quarter",HLOOKUP("Quarter"&amp;Q$1,APMdata,'1 APM'!$BW50,FALSE),IF($A50="Year to date",HLOOKUP("Year to date"&amp;Q$1,APMdata,'1 APM'!$BW50,FALSE),HLOOKUP($C$4&amp;Q$1,APMdata,'1 APM'!$BW50,FALSE)))</f>
        <v>162567.03839951014</v>
      </c>
      <c r="R50" s="205">
        <f>IF($A50="Quarter",HLOOKUP("Quarter"&amp;R$1,APMdata,'1 APM'!$BW50,FALSE),IF($A50="Year to date",HLOOKUP("Year to date"&amp;R$1,APMdata,'1 APM'!$BW50,FALSE),HLOOKUP($C$4&amp;R$1,APMdata,'1 APM'!$BW50,FALSE)))</f>
        <v>161258.65030000001</v>
      </c>
      <c r="S50" s="205">
        <f>IF($A50="Quarter",HLOOKUP("Quarter"&amp;S$1,APMdata,'1 APM'!$BW50,FALSE),IF($A50="Year to date",HLOOKUP("Year to date"&amp;S$1,APMdata,'1 APM'!$BW50,FALSE),HLOOKUP($C$4&amp;S$1,APMdata,'1 APM'!$BW50,FALSE)))</f>
        <v>160992.7836</v>
      </c>
      <c r="T50" s="205">
        <f>IF($A50="Quarter",HLOOKUP("Quarter"&amp;T$1,APMdata,'1 APM'!$BW50,FALSE),IF($A50="Year to date",HLOOKUP("Year to date"&amp;T$1,APMdata,'1 APM'!$BW50,FALSE),HLOOKUP($C$4&amp;T$1,APMdata,'1 APM'!$BW50,FALSE)))</f>
        <v>157956.06740085623</v>
      </c>
      <c r="U50" s="205">
        <f>IF($A50="Quarter",HLOOKUP("Quarter"&amp;U$1,APMdata,'1 APM'!$BW50,FALSE),IF($A50="Year to date",HLOOKUP("Year to date"&amp;U$1,APMdata,'1 APM'!$BW50,FALSE),HLOOKUP($C$4&amp;U$1,APMdata,'1 APM'!$BW50,FALSE)))</f>
        <v>153846</v>
      </c>
      <c r="V50" s="205">
        <f>IF($A50="Quarter",HLOOKUP("Quarter"&amp;V$1,APMdata,'1 APM'!$BW50,FALSE),IF($A50="Year to date",HLOOKUP("Year to date"&amp;V$1,APMdata,'1 APM'!$BW50,FALSE),HLOOKUP($C$4&amp;V$1,APMdata,'1 APM'!$BW50,FALSE)))</f>
        <v>150688.15955793203</v>
      </c>
      <c r="W50" s="205">
        <f>IF($A50="Quarter",HLOOKUP("Quarter"&amp;W$1,APMdata,'1 APM'!$BW50,FALSE),IF($A50="Year to date",HLOOKUP("Year to date"&amp;W$1,APMdata,'1 APM'!$BW50,FALSE),HLOOKUP($C$4&amp;W$1,APMdata,'1 APM'!$BW50,FALSE)))</f>
        <v>147309.94290146002</v>
      </c>
      <c r="X50" s="205">
        <f>IF($A50="Quarter",HLOOKUP("Quarter"&amp;X$1,APMdata,'1 APM'!$BW50,FALSE),IF($A50="Year to date",HLOOKUP("Year to date"&amp;X$1,APMdata,'1 APM'!$BW50,FALSE),HLOOKUP($C$4&amp;X$1,APMdata,'1 APM'!$BW50,FALSE)))</f>
        <v>144336.62376078026</v>
      </c>
      <c r="Y50" s="205">
        <f>IF($A50="Quarter",HLOOKUP("Quarter"&amp;Y$1,APMdata,'1 APM'!$BW50,FALSE),IF($A50="Year to date",HLOOKUP("Year to date"&amp;Y$1,APMdata,'1 APM'!$BW50,FALSE),HLOOKUP($C$4&amp;Y$1,APMdata,'1 APM'!$BW50,FALSE)))</f>
        <v>141078.62044130999</v>
      </c>
      <c r="Z50" s="205">
        <f>IF($A50="Quarter",HLOOKUP("Quarter"&amp;Z$1,APMdata,'1 APM'!$BW50,FALSE),IF($A50="Year to date",HLOOKUP("Year to date"&amp;Z$1,APMdata,'1 APM'!$BW50,FALSE),HLOOKUP($C$4&amp;Z$1,APMdata,'1 APM'!$BW50,FALSE)))</f>
        <v>140165.15885532982</v>
      </c>
      <c r="AA50" s="205">
        <f>IF($A50="Quarter",HLOOKUP("Quarter"&amp;AA$1,APMdata,'1 APM'!$BW50,FALSE),IF($A50="Year to date",HLOOKUP("Year to date"&amp;AA$1,APMdata,'1 APM'!$BW50,FALSE),HLOOKUP($C$4&amp;AA$1,APMdata,'1 APM'!$BW50,FALSE)))</f>
        <v>135491.78370445999</v>
      </c>
      <c r="AB50" s="205">
        <f>IF($A50="Quarter",HLOOKUP("Quarter"&amp;AB$1,APMdata,'1 APM'!$BW50,FALSE),IF($A50="Year to date",HLOOKUP("Year to date"&amp;AB$1,APMdata,'1 APM'!$BW50,FALSE),HLOOKUP($C$4&amp;AB$1,APMdata,'1 APM'!$BW50,FALSE)))</f>
        <v>132432.8281199802</v>
      </c>
      <c r="AC50" s="205">
        <f>IF($A50="Quarter",HLOOKUP("Quarter"&amp;AC$1,APMdata,'1 APM'!$BW50,FALSE),IF($A50="Year to date",HLOOKUP("Year to date"&amp;AC$1,APMdata,'1 APM'!$BW50,FALSE),HLOOKUP($C$4&amp;AC$1,APMdata,'1 APM'!$BW50,FALSE)))</f>
        <v>129535.07469605003</v>
      </c>
      <c r="AD50" s="205">
        <f>IF($A50="Quarter",HLOOKUP("Quarter"&amp;AD$1,APMdata,'1 APM'!$BW50,FALSE),IF($A50="Year to date",HLOOKUP("Year to date"&amp;AD$1,APMdata,'1 APM'!$BW50,FALSE),HLOOKUP($C$4&amp;AD$1,APMdata,'1 APM'!$BW50,FALSE)))</f>
        <v>126919.19126761002</v>
      </c>
      <c r="AE50" s="205">
        <f>IF($A50="Quarter",HLOOKUP("Quarter"&amp;AE$1,APMdata,'1 APM'!$BW50,FALSE),IF($A50="Year to date",HLOOKUP("Year to date"&amp;AE$1,APMdata,'1 APM'!$BW50,FALSE),HLOOKUP($C$4&amp;AE$1,APMdata,'1 APM'!$BW50,FALSE)))</f>
        <v>124393.18279451989</v>
      </c>
      <c r="AF50" s="205"/>
      <c r="AG50" s="210"/>
      <c r="AH50" s="205"/>
      <c r="AI50" s="210"/>
      <c r="AJ50" s="205"/>
      <c r="AK50" s="210"/>
      <c r="AL50" s="205"/>
      <c r="AM50" s="210"/>
      <c r="AN50" s="205"/>
      <c r="AO50" s="210"/>
      <c r="AP50" s="205"/>
      <c r="AQ50" s="210"/>
      <c r="AR50" s="205"/>
      <c r="AS50" s="210"/>
      <c r="AT50" s="205"/>
      <c r="AU50" s="210"/>
      <c r="AV50" s="205"/>
      <c r="AW50" s="210"/>
      <c r="AX50" s="205"/>
      <c r="AY50" s="210"/>
      <c r="AZ50" s="205"/>
      <c r="BA50" s="210"/>
      <c r="BB50" s="205"/>
      <c r="BC50" s="210"/>
      <c r="BD50" s="205"/>
      <c r="BE50" s="210"/>
      <c r="BF50" s="205"/>
      <c r="BG50" s="210"/>
      <c r="BH50" s="210"/>
      <c r="BI50" s="210"/>
      <c r="BJ50" s="210"/>
      <c r="BK50" s="210"/>
      <c r="BL50" s="210"/>
      <c r="BM50" s="210"/>
      <c r="BN50" s="210"/>
      <c r="BO50" s="210"/>
      <c r="BP50" s="210"/>
      <c r="BQ50" s="210"/>
      <c r="BR50" s="210"/>
      <c r="BS50" s="210"/>
      <c r="BT50" s="210"/>
      <c r="BU50" s="210"/>
      <c r="BV50" s="210"/>
      <c r="BW50">
        <v>50</v>
      </c>
    </row>
    <row r="51" spans="1:75" ht="12.75" customHeight="1">
      <c r="A51" t="s">
        <v>489</v>
      </c>
      <c r="B51" s="199"/>
      <c r="C51" s="219" t="s">
        <v>152</v>
      </c>
      <c r="D51" s="209">
        <f>IF($A51="Quarter",HLOOKUP("Quarter"&amp;D$1,APMdata,'1 APM'!$BW51,FALSE),IF($A51="Year to date",HLOOKUP("Year to date"&amp;D$1,APMdata,'1 APM'!$BW51,FALSE),HLOOKUP($C$4&amp;D$1,APMdata,'1 APM'!$BW51,FALSE)))</f>
        <v>194109.59400007996</v>
      </c>
      <c r="E51" s="209">
        <f>IF($A51="Quarter",HLOOKUP("Quarter"&amp;E$1,APMdata,'1 APM'!$BW51,FALSE),IF($A51="Year to date",HLOOKUP("Year to date"&amp;E$1,APMdata,'1 APM'!$BW51,FALSE),HLOOKUP($C$4&amp;E$1,APMdata,'1 APM'!$BW51,FALSE)))</f>
        <v>190287.29349999997</v>
      </c>
      <c r="F51" s="209">
        <f>IF($A51="Quarter",HLOOKUP("Quarter"&amp;F$1,APMdata,'1 APM'!$BW51,FALSE),IF($A51="Year to date",HLOOKUP("Year to date"&amp;F$1,APMdata,'1 APM'!$BW51,FALSE),HLOOKUP($C$4&amp;F$1,APMdata,'1 APM'!$BW51,FALSE)))</f>
        <v>188728.94554399999</v>
      </c>
      <c r="G51" s="209">
        <f>IF($A51="Quarter",HLOOKUP("Quarter"&amp;G$1,APMdata,'1 APM'!$BW51,FALSE),IF($A51="Year to date",HLOOKUP("Year to date"&amp;G$1,APMdata,'1 APM'!$BW51,FALSE),HLOOKUP($C$4&amp;G$1,APMdata,'1 APM'!$BW51,FALSE)))</f>
        <v>186699.84668592998</v>
      </c>
      <c r="H51" s="209">
        <f>IF($A51="Quarter",HLOOKUP("Quarter"&amp;H$1,APMdata,'1 APM'!$BW51,FALSE),IF($A51="Year to date",HLOOKUP("Year to date"&amp;H$1,APMdata,'1 APM'!$BW51,FALSE),HLOOKUP($C$4&amp;H$1,APMdata,'1 APM'!$BW51,FALSE)))</f>
        <v>183345.72237912996</v>
      </c>
      <c r="I51" s="209">
        <f>IF($A51="Quarter",HLOOKUP("Quarter"&amp;I$1,APMdata,'1 APM'!$BW51,FALSE),IF($A51="Year to date",HLOOKUP("Year to date"&amp;I$1,APMdata,'1 APM'!$BW51,FALSE),HLOOKUP($C$4&amp;I$1,APMdata,'1 APM'!$BW51,FALSE)))</f>
        <v>177830.73257312999</v>
      </c>
      <c r="J51" s="209">
        <f>IF($A51="Quarter",HLOOKUP("Quarter"&amp;J$1,APMdata,'1 APM'!$BW51,FALSE),IF($A51="Year to date",HLOOKUP("Year to date"&amp;J$1,APMdata,'1 APM'!$BW51,FALSE),HLOOKUP($C$4&amp;J$1,APMdata,'1 APM'!$BW51,FALSE)))</f>
        <v>173699.77755162001</v>
      </c>
      <c r="K51" s="209">
        <f>IF($A51="Quarter",HLOOKUP("Quarter"&amp;K$1,APMdata,'1 APM'!$BW51,FALSE),IF($A51="Year to date",HLOOKUP("Year to date"&amp;K$1,APMdata,'1 APM'!$BW51,FALSE),HLOOKUP($C$4&amp;K$1,APMdata,'1 APM'!$BW51,FALSE)))</f>
        <v>170369.45929168796</v>
      </c>
      <c r="L51" s="209">
        <f>IF($A51="Quarter",HLOOKUP("Quarter"&amp;L$1,APMdata,'1 APM'!$BW51,FALSE),IF($A51="Year to date",HLOOKUP("Year to date"&amp;L$1,APMdata,'1 APM'!$BW51,FALSE),HLOOKUP($C$4&amp;L$1,APMdata,'1 APM'!$BW51,FALSE)))</f>
        <v>167289.88909138678</v>
      </c>
      <c r="M51" s="209">
        <f>IF($A51="Quarter",HLOOKUP("Quarter"&amp;M$1,APMdata,'1 APM'!$BW51,FALSE),IF($A51="Year to date",HLOOKUP("Year to date"&amp;M$1,APMdata,'1 APM'!$BW51,FALSE),HLOOKUP($C$4&amp;M$1,APMdata,'1 APM'!$BW51,FALSE)))</f>
        <v>162566.98843422209</v>
      </c>
      <c r="N51" s="209">
        <f>IF($A51="Quarter",HLOOKUP("Quarter"&amp;N$1,APMdata,'1 APM'!$BW51,FALSE),IF($A51="Year to date",HLOOKUP("Year to date"&amp;N$1,APMdata,'1 APM'!$BW51,FALSE),HLOOKUP($C$4&amp;N$1,APMdata,'1 APM'!$BW51,FALSE)))</f>
        <v>161258.58197865885</v>
      </c>
      <c r="O51" s="209">
        <f>IF($A51="Quarter",HLOOKUP("Quarter"&amp;O$1,APMdata,'1 APM'!$BW51,FALSE),IF($A51="Year to date",HLOOKUP("Year to date"&amp;O$1,APMdata,'1 APM'!$BW51,FALSE),HLOOKUP($C$4&amp;O$1,APMdata,'1 APM'!$BW51,FALSE)))</f>
        <v>160992.78360000002</v>
      </c>
      <c r="P51" s="209">
        <f>IF($A51="Quarter",HLOOKUP("Quarter"&amp;P$1,APMdata,'1 APM'!$BW51,FALSE),IF($A51="Year to date",HLOOKUP("Year to date"&amp;P$1,APMdata,'1 APM'!$BW51,FALSE),HLOOKUP($C$4&amp;P$1,APMdata,'1 APM'!$BW51,FALSE)))</f>
        <v>157956.06740085623</v>
      </c>
      <c r="Q51" s="209">
        <f>IF($A51="Quarter",HLOOKUP("Quarter"&amp;Q$1,APMdata,'1 APM'!$BW51,FALSE),IF($A51="Year to date",HLOOKUP("Year to date"&amp;Q$1,APMdata,'1 APM'!$BW51,FALSE),HLOOKUP($C$4&amp;Q$1,APMdata,'1 APM'!$BW51,FALSE)))</f>
        <v>153845.74316593996</v>
      </c>
      <c r="R51" s="209">
        <f>IF($A51="Quarter",HLOOKUP("Quarter"&amp;R$1,APMdata,'1 APM'!$BW51,FALSE),IF($A51="Year to date",HLOOKUP("Year to date"&amp;R$1,APMdata,'1 APM'!$BW51,FALSE),HLOOKUP($C$4&amp;R$1,APMdata,'1 APM'!$BW51,FALSE)))</f>
        <v>150687.74644061932</v>
      </c>
      <c r="S51" s="209">
        <f>IF($A51="Quarter",HLOOKUP("Quarter"&amp;S$1,APMdata,'1 APM'!$BW51,FALSE),IF($A51="Year to date",HLOOKUP("Year to date"&amp;S$1,APMdata,'1 APM'!$BW51,FALSE),HLOOKUP($C$4&amp;S$1,APMdata,'1 APM'!$BW51,FALSE)))</f>
        <v>147309.9</v>
      </c>
      <c r="T51" s="209">
        <f>IF($A51="Quarter",HLOOKUP("Quarter"&amp;T$1,APMdata,'1 APM'!$BW51,FALSE),IF($A51="Year to date",HLOOKUP("Year to date"&amp;T$1,APMdata,'1 APM'!$BW51,FALSE),HLOOKUP($C$4&amp;T$1,APMdata,'1 APM'!$BW51,FALSE)))</f>
        <v>144336.74926297023</v>
      </c>
      <c r="U51" s="209">
        <f>IF($A51="Quarter",HLOOKUP("Quarter"&amp;U$1,APMdata,'1 APM'!$BW51,FALSE),IF($A51="Year to date",HLOOKUP("Year to date"&amp;U$1,APMdata,'1 APM'!$BW51,FALSE),HLOOKUP($C$4&amp;U$1,APMdata,'1 APM'!$BW51,FALSE)))</f>
        <v>141079</v>
      </c>
      <c r="V51" s="209">
        <f>IF($A51="Quarter",HLOOKUP("Quarter"&amp;V$1,APMdata,'1 APM'!$BW51,FALSE),IF($A51="Year to date",HLOOKUP("Year to date"&amp;V$1,APMdata,'1 APM'!$BW51,FALSE),HLOOKUP($C$4&amp;V$1,APMdata,'1 APM'!$BW51,FALSE)))</f>
        <v>140165.15885532982</v>
      </c>
      <c r="W51" s="209">
        <f>IF($A51="Quarter",HLOOKUP("Quarter"&amp;W$1,APMdata,'1 APM'!$BW51,FALSE),IF($A51="Year to date",HLOOKUP("Year to date"&amp;W$1,APMdata,'1 APM'!$BW51,FALSE),HLOOKUP($C$4&amp;W$1,APMdata,'1 APM'!$BW51,FALSE)))</f>
        <v>138152.57848746004</v>
      </c>
      <c r="X51" s="209">
        <f>IF($A51="Quarter",HLOOKUP("Quarter"&amp;X$1,APMdata,'1 APM'!$BW51,FALSE),IF($A51="Year to date",HLOOKUP("Year to date"&amp;X$1,APMdata,'1 APM'!$BW51,FALSE),HLOOKUP($C$4&amp;X$1,APMdata,'1 APM'!$BW51,FALSE)))</f>
        <v>135491.78370445999</v>
      </c>
      <c r="Y51" s="209">
        <f>IF($A51="Quarter",HLOOKUP("Quarter"&amp;Y$1,APMdata,'1 APM'!$BW51,FALSE),IF($A51="Year to date",HLOOKUP("Year to date"&amp;Y$1,APMdata,'1 APM'!$BW51,FALSE),HLOOKUP($C$4&amp;Y$1,APMdata,'1 APM'!$BW51,FALSE)))</f>
        <v>132432.8281199802</v>
      </c>
      <c r="Z51" s="209">
        <f>IF($A51="Quarter",HLOOKUP("Quarter"&amp;Z$1,APMdata,'1 APM'!$BW51,FALSE),IF($A51="Year to date",HLOOKUP("Year to date"&amp;Z$1,APMdata,'1 APM'!$BW51,FALSE),HLOOKUP($C$4&amp;Z$1,APMdata,'1 APM'!$BW51,FALSE)))</f>
        <v>129535.07469605003</v>
      </c>
      <c r="AA51" s="209">
        <f>IF($A51="Quarter",HLOOKUP("Quarter"&amp;AA$1,APMdata,'1 APM'!$BW51,FALSE),IF($A51="Year to date",HLOOKUP("Year to date"&amp;AA$1,APMdata,'1 APM'!$BW51,FALSE),HLOOKUP($C$4&amp;AA$1,APMdata,'1 APM'!$BW51,FALSE)))</f>
        <v>124393.18279451989</v>
      </c>
      <c r="AB51" s="209">
        <f>IF($A51="Quarter",HLOOKUP("Quarter"&amp;AB$1,APMdata,'1 APM'!$BW51,FALSE),IF($A51="Year to date",HLOOKUP("Year to date"&amp;AB$1,APMdata,'1 APM'!$BW51,FALSE),HLOOKUP($C$4&amp;AB$1,APMdata,'1 APM'!$BW51,FALSE)))</f>
        <v>121701.20138468998</v>
      </c>
      <c r="AC51" s="209">
        <f>IF($A51="Quarter",HLOOKUP("Quarter"&amp;AC$1,APMdata,'1 APM'!$BW51,FALSE),IF($A51="Year to date",HLOOKUP("Year to date"&amp;AC$1,APMdata,'1 APM'!$BW51,FALSE),HLOOKUP($C$4&amp;AC$1,APMdata,'1 APM'!$BW51,FALSE)))</f>
        <v>119450.075145</v>
      </c>
      <c r="AD51" s="209">
        <f>IF($A51="Quarter",HLOOKUP("Quarter"&amp;AD$1,APMdata,'1 APM'!$BW51,FALSE),IF($A51="Year to date",HLOOKUP("Year to date"&amp;AD$1,APMdata,'1 APM'!$BW51,FALSE),HLOOKUP($C$4&amp;AD$1,APMdata,'1 APM'!$BW51,FALSE)))</f>
        <v>117625.54336599998</v>
      </c>
      <c r="AE51" s="209">
        <f>IF($A51="Quarter",HLOOKUP("Quarter"&amp;AE$1,APMdata,'1 APM'!$BW51,FALSE),IF($A51="Year to date",HLOOKUP("Year to date"&amp;AE$1,APMdata,'1 APM'!$BW51,FALSE),HLOOKUP($C$4&amp;AE$1,APMdata,'1 APM'!$BW51,FALSE)))</f>
        <v>115223.03667298002</v>
      </c>
      <c r="AF51" s="209"/>
      <c r="AG51" s="220"/>
      <c r="AH51" s="209"/>
      <c r="AI51" s="220"/>
      <c r="AJ51" s="209"/>
      <c r="AK51" s="220"/>
      <c r="AL51" s="209"/>
      <c r="AM51" s="220"/>
      <c r="AN51" s="209"/>
      <c r="AO51" s="220"/>
      <c r="AP51" s="209"/>
      <c r="AQ51" s="220"/>
      <c r="AR51" s="209"/>
      <c r="AS51" s="220"/>
      <c r="AT51" s="209"/>
      <c r="AU51" s="220"/>
      <c r="AV51" s="209"/>
      <c r="AW51" s="220"/>
      <c r="AX51" s="209"/>
      <c r="AY51" s="220"/>
      <c r="AZ51" s="209"/>
      <c r="BA51" s="220"/>
      <c r="BB51" s="209"/>
      <c r="BC51" s="220"/>
      <c r="BD51" s="209"/>
      <c r="BE51" s="220"/>
      <c r="BF51" s="209"/>
      <c r="BG51" s="220"/>
      <c r="BH51" s="220"/>
      <c r="BI51" s="220"/>
      <c r="BJ51" s="220"/>
      <c r="BK51" s="220"/>
      <c r="BL51" s="220"/>
      <c r="BM51" s="220"/>
      <c r="BN51" s="220"/>
      <c r="BO51" s="220"/>
      <c r="BP51" s="220"/>
      <c r="BQ51" s="220"/>
      <c r="BR51" s="220"/>
      <c r="BS51" s="220"/>
      <c r="BT51" s="220"/>
      <c r="BU51" s="220"/>
      <c r="BV51" s="220"/>
      <c r="BW51">
        <v>51</v>
      </c>
    </row>
    <row r="52" spans="1:75" ht="12.75" customHeight="1">
      <c r="A52" t="s">
        <v>489</v>
      </c>
      <c r="B52" s="199"/>
      <c r="C52" s="216" t="s">
        <v>153</v>
      </c>
      <c r="D52" s="205">
        <f>IF($A52="Quarter",HLOOKUP("Quarter"&amp;D$1,APMdata,'1 APM'!$BW52,FALSE),IF($A52="Year to date",HLOOKUP("Year to date"&amp;D$1,APMdata,'1 APM'!$BW52,FALSE),HLOOKUP($C$4&amp;D$1,APMdata,'1 APM'!$BW52,FALSE)))</f>
        <v>9539.8898851699778</v>
      </c>
      <c r="E52" s="205">
        <f>IF($A52="Quarter",HLOOKUP("Quarter"&amp;E$1,APMdata,'1 APM'!$BW52,FALSE),IF($A52="Year to date",HLOOKUP("Year to date"&amp;E$1,APMdata,'1 APM'!$BW52,FALSE),HLOOKUP($C$4&amp;E$1,APMdata,'1 APM'!$BW52,FALSE)))</f>
        <v>9120.8887910399935</v>
      </c>
      <c r="F52" s="205">
        <f>IF($A52="Quarter",HLOOKUP("Quarter"&amp;F$1,APMdata,'1 APM'!$BW52,FALSE),IF($A52="Year to date",HLOOKUP("Year to date"&amp;F$1,APMdata,'1 APM'!$BW52,FALSE),HLOOKUP($C$4&amp;F$1,APMdata,'1 APM'!$BW52,FALSE)))</f>
        <v>9915.9214205399912</v>
      </c>
      <c r="G52" s="205">
        <f>IF($A52="Quarter",HLOOKUP("Quarter"&amp;G$1,APMdata,'1 APM'!$BW52,FALSE),IF($A52="Year to date",HLOOKUP("Year to date"&amp;G$1,APMdata,'1 APM'!$BW52,FALSE),HLOOKUP($C$4&amp;G$1,APMdata,'1 APM'!$BW52,FALSE)))</f>
        <v>10158.194910919759</v>
      </c>
      <c r="H52" s="205">
        <f>IF($A52="Quarter",HLOOKUP("Quarter"&amp;H$1,APMdata,'1 APM'!$BW52,FALSE),IF($A52="Year to date",HLOOKUP("Year to date"&amp;H$1,APMdata,'1 APM'!$BW52,FALSE),HLOOKUP($C$4&amp;H$1,APMdata,'1 APM'!$BW52,FALSE)))</f>
        <v>10763.871620949998</v>
      </c>
      <c r="I52" s="205">
        <f>IF($A52="Quarter",HLOOKUP("Quarter"&amp;I$1,APMdata,'1 APM'!$BW52,FALSE),IF($A52="Year to date",HLOOKUP("Year to date"&amp;I$1,APMdata,'1 APM'!$BW52,FALSE),HLOOKUP($C$4&amp;I$1,APMdata,'1 APM'!$BW52,FALSE)))</f>
        <v>12456.560926869977</v>
      </c>
      <c r="J52" s="205">
        <f>IF($A52="Quarter",HLOOKUP("Quarter"&amp;J$1,APMdata,'1 APM'!$BW52,FALSE),IF($A52="Year to date",HLOOKUP("Year to date"&amp;J$1,APMdata,'1 APM'!$BW52,FALSE),HLOOKUP($C$4&amp;J$1,APMdata,'1 APM'!$BW52,FALSE)))</f>
        <v>15029.167992379982</v>
      </c>
      <c r="K52" s="205">
        <f>IF($A52="Quarter",HLOOKUP("Quarter"&amp;K$1,APMdata,'1 APM'!$BW52,FALSE),IF($A52="Year to date",HLOOKUP("Year to date"&amp;K$1,APMdata,'1 APM'!$BW52,FALSE),HLOOKUP($C$4&amp;K$1,APMdata,'1 APM'!$BW52,FALSE)))</f>
        <v>16330.387394242018</v>
      </c>
      <c r="L52" s="205">
        <f>IF($A52="Quarter",HLOOKUP("Quarter"&amp;L$1,APMdata,'1 APM'!$BW52,FALSE),IF($A52="Year to date",HLOOKUP("Year to date"&amp;L$1,APMdata,'1 APM'!$BW52,FALSE),HLOOKUP($C$4&amp;L$1,APMdata,'1 APM'!$BW52,FALSE)))</f>
        <v>16055.833287743182</v>
      </c>
      <c r="M52" s="205">
        <f>IF($A52="Quarter",HLOOKUP("Quarter"&amp;M$1,APMdata,'1 APM'!$BW52,FALSE),IF($A52="Year to date",HLOOKUP("Year to date"&amp;M$1,APMdata,'1 APM'!$BW52,FALSE),HLOOKUP($C$4&amp;M$1,APMdata,'1 APM'!$BW52,FALSE)))</f>
        <v>15263.744138907903</v>
      </c>
      <c r="N52" s="205">
        <f>IF($A52="Quarter",HLOOKUP("Quarter"&amp;N$1,APMdata,'1 APM'!$BW52,FALSE),IF($A52="Year to date",HLOOKUP("Year to date"&amp;N$1,APMdata,'1 APM'!$BW52,FALSE),HLOOKUP($C$4&amp;N$1,APMdata,'1 APM'!$BW52,FALSE)))</f>
        <v>12441.195572961151</v>
      </c>
      <c r="O52" s="205">
        <f>IF($A52="Quarter",HLOOKUP("Quarter"&amp;O$1,APMdata,'1 APM'!$BW52,FALSE),IF($A52="Year to date",HLOOKUP("Year to date"&amp;O$1,APMdata,'1 APM'!$BW52,FALSE),HLOOKUP($C$4&amp;O$1,APMdata,'1 APM'!$BW52,FALSE)))</f>
        <v>9376.2576915500395</v>
      </c>
      <c r="P52" s="205">
        <f>IF($A52="Quarter",HLOOKUP("Quarter"&amp;P$1,APMdata,'1 APM'!$BW52,FALSE),IF($A52="Year to date",HLOOKUP("Year to date"&amp;P$1,APMdata,'1 APM'!$BW52,FALSE),HLOOKUP($C$4&amp;P$1,APMdata,'1 APM'!$BW52,FALSE)))</f>
        <v>9334.0316899704922</v>
      </c>
      <c r="Q52" s="205">
        <f>IF($A52="Quarter",HLOOKUP("Quarter"&amp;Q$1,APMdata,'1 APM'!$BW52,FALSE),IF($A52="Year to date",HLOOKUP("Year to date"&amp;Q$1,APMdata,'1 APM'!$BW52,FALSE),HLOOKUP($C$4&amp;Q$1,APMdata,'1 APM'!$BW52,FALSE)))</f>
        <v>8721.2952335701848</v>
      </c>
      <c r="R52" s="205">
        <f>IF($A52="Quarter",HLOOKUP("Quarter"&amp;R$1,APMdata,'1 APM'!$BW52,FALSE),IF($A52="Year to date",HLOOKUP("Year to date"&amp;R$1,APMdata,'1 APM'!$BW52,FALSE),HLOOKUP($C$4&amp;R$1,APMdata,'1 APM'!$BW52,FALSE)))</f>
        <v>10570.903859380691</v>
      </c>
      <c r="S52" s="205">
        <f>IF($A52="Quarter",HLOOKUP("Quarter"&amp;S$1,APMdata,'1 APM'!$BW52,FALSE),IF($A52="Year to date",HLOOKUP("Year to date"&amp;S$1,APMdata,'1 APM'!$BW52,FALSE),HLOOKUP($C$4&amp;S$1,APMdata,'1 APM'!$BW52,FALSE)))</f>
        <v>13682.883599999999</v>
      </c>
      <c r="T52" s="205">
        <f>IF($A52="Quarter",HLOOKUP("Quarter"&amp;T$1,APMdata,'1 APM'!$BW52,FALSE),IF($A52="Year to date",HLOOKUP("Year to date"&amp;T$1,APMdata,'1 APM'!$BW52,FALSE),HLOOKUP($C$4&amp;T$1,APMdata,'1 APM'!$BW52,FALSE)))</f>
        <v>13619.318137886003</v>
      </c>
      <c r="U52" s="205">
        <f>IF($A52="Quarter",HLOOKUP("Quarter"&amp;U$1,APMdata,'1 APM'!$BW52,FALSE),IF($A52="Year to date",HLOOKUP("Year to date"&amp;U$1,APMdata,'1 APM'!$BW52,FALSE),HLOOKUP($C$4&amp;U$1,APMdata,'1 APM'!$BW52,FALSE)))</f>
        <v>12767</v>
      </c>
      <c r="V52" s="205">
        <f>IF($A52="Quarter",HLOOKUP("Quarter"&amp;V$1,APMdata,'1 APM'!$BW52,FALSE),IF($A52="Year to date",HLOOKUP("Year to date"&amp;V$1,APMdata,'1 APM'!$BW52,FALSE),HLOOKUP($C$4&amp;V$1,APMdata,'1 APM'!$BW52,FALSE)))</f>
        <v>10523.000702602207</v>
      </c>
      <c r="W52" s="205">
        <f>IF($A52="Quarter",HLOOKUP("Quarter"&amp;W$1,APMdata,'1 APM'!$BW52,FALSE),IF($A52="Year to date",HLOOKUP("Year to date"&amp;W$1,APMdata,'1 APM'!$BW52,FALSE),HLOOKUP($C$4&amp;W$1,APMdata,'1 APM'!$BW52,FALSE)))</f>
        <v>9157.3644139999815</v>
      </c>
      <c r="X52" s="205">
        <f>IF($A52="Quarter",HLOOKUP("Quarter"&amp;X$1,APMdata,'1 APM'!$BW52,FALSE),IF($A52="Year to date",HLOOKUP("Year to date"&amp;X$1,APMdata,'1 APM'!$BW52,FALSE),HLOOKUP($C$4&amp;X$1,APMdata,'1 APM'!$BW52,FALSE)))</f>
        <v>8844.840056320274</v>
      </c>
      <c r="Y52" s="205">
        <f>IF($A52="Quarter",HLOOKUP("Quarter"&amp;Y$1,APMdata,'1 APM'!$BW52,FALSE),IF($A52="Year to date",HLOOKUP("Year to date"&amp;Y$1,APMdata,'1 APM'!$BW52,FALSE),HLOOKUP($C$4&amp;Y$1,APMdata,'1 APM'!$BW52,FALSE)))</f>
        <v>8645.7923213297909</v>
      </c>
      <c r="Z52" s="205">
        <f>IF($A52="Quarter",HLOOKUP("Quarter"&amp;Z$1,APMdata,'1 APM'!$BW52,FALSE),IF($A52="Year to date",HLOOKUP("Year to date"&amp;Z$1,APMdata,'1 APM'!$BW52,FALSE),HLOOKUP($C$4&amp;Z$1,APMdata,'1 APM'!$BW52,FALSE)))</f>
        <v>10630.084159279795</v>
      </c>
      <c r="AA52" s="205">
        <f>IF($A52="Quarter",HLOOKUP("Quarter"&amp;AA$1,APMdata,'1 APM'!$BW52,FALSE),IF($A52="Year to date",HLOOKUP("Year to date"&amp;AA$1,APMdata,'1 APM'!$BW52,FALSE),HLOOKUP($C$4&amp;AA$1,APMdata,'1 APM'!$BW52,FALSE)))</f>
        <v>11098.600909940098</v>
      </c>
      <c r="AB52" s="205">
        <f>IF($A52="Quarter",HLOOKUP("Quarter"&amp;AB$1,APMdata,'1 APM'!$BW52,FALSE),IF($A52="Year to date",HLOOKUP("Year to date"&amp;AB$1,APMdata,'1 APM'!$BW52,FALSE),HLOOKUP($C$4&amp;AB$1,APMdata,'1 APM'!$BW52,FALSE)))</f>
        <v>10731.626735290221</v>
      </c>
      <c r="AC52" s="205">
        <f>IF($A52="Quarter",HLOOKUP("Quarter"&amp;AC$1,APMdata,'1 APM'!$BW52,FALSE),IF($A52="Year to date",HLOOKUP("Year to date"&amp;AC$1,APMdata,'1 APM'!$BW52,FALSE),HLOOKUP($C$4&amp;AC$1,APMdata,'1 APM'!$BW52,FALSE)))</f>
        <v>10084.99955105003</v>
      </c>
      <c r="AD52" s="205">
        <f>IF($A52="Quarter",HLOOKUP("Quarter"&amp;AD$1,APMdata,'1 APM'!$BW52,FALSE),IF($A52="Year to date",HLOOKUP("Year to date"&amp;AD$1,APMdata,'1 APM'!$BW52,FALSE),HLOOKUP($C$4&amp;AD$1,APMdata,'1 APM'!$BW52,FALSE)))</f>
        <v>9293.6479016100348</v>
      </c>
      <c r="AE52" s="205">
        <f>IF($A52="Quarter",HLOOKUP("Quarter"&amp;AE$1,APMdata,'1 APM'!$BW52,FALSE),IF($A52="Year to date",HLOOKUP("Year to date"&amp;AE$1,APMdata,'1 APM'!$BW52,FALSE),HLOOKUP($C$4&amp;AE$1,APMdata,'1 APM'!$BW52,FALSE)))</f>
        <v>9170.146121539874</v>
      </c>
      <c r="AF52" s="205"/>
      <c r="AG52" s="210"/>
      <c r="AH52" s="205"/>
      <c r="AI52" s="210"/>
      <c r="AJ52" s="205"/>
      <c r="AK52" s="210"/>
      <c r="AL52" s="205"/>
      <c r="AM52" s="210"/>
      <c r="AN52" s="205"/>
      <c r="AO52" s="210"/>
      <c r="AP52" s="205"/>
      <c r="AQ52" s="210"/>
      <c r="AR52" s="205"/>
      <c r="AS52" s="210"/>
      <c r="AT52" s="205"/>
      <c r="AU52" s="210"/>
      <c r="AV52" s="205"/>
      <c r="AW52" s="210"/>
      <c r="AX52" s="205"/>
      <c r="AY52" s="210"/>
      <c r="AZ52" s="205"/>
      <c r="BA52" s="210"/>
      <c r="BB52" s="205"/>
      <c r="BC52" s="210"/>
      <c r="BD52" s="205"/>
      <c r="BE52" s="210"/>
      <c r="BF52" s="205"/>
      <c r="BG52" s="210"/>
      <c r="BH52" s="210"/>
      <c r="BI52" s="210"/>
      <c r="BJ52" s="210"/>
      <c r="BK52" s="210"/>
      <c r="BL52" s="210"/>
      <c r="BM52" s="210"/>
      <c r="BN52" s="210"/>
      <c r="BO52" s="210"/>
      <c r="BP52" s="210"/>
      <c r="BQ52" s="210"/>
      <c r="BR52" s="210"/>
      <c r="BS52" s="210"/>
      <c r="BT52" s="210"/>
      <c r="BU52" s="210"/>
      <c r="BV52" s="210"/>
      <c r="BW52">
        <v>52</v>
      </c>
    </row>
    <row r="53" spans="1:75" ht="12.75" customHeight="1">
      <c r="A53" t="s">
        <v>489</v>
      </c>
      <c r="B53" s="199"/>
      <c r="C53" s="221" t="s">
        <v>154</v>
      </c>
      <c r="D53" s="205">
        <f>IF($A53="Quarter",HLOOKUP("Quarter"&amp;D$1,APMdata,'1 APM'!$BW53,FALSE),IF($A53="Year to date",HLOOKUP("Year to date"&amp;D$1,APMdata,'1 APM'!$BW53,FALSE),HLOOKUP($C$4&amp;D$1,APMdata,'1 APM'!$BW53,FALSE)))</f>
        <v>194109.59400007996</v>
      </c>
      <c r="E53" s="205">
        <f>IF($A53="Quarter",HLOOKUP("Quarter"&amp;E$1,APMdata,'1 APM'!$BW53,FALSE),IF($A53="Year to date",HLOOKUP("Year to date"&amp;E$1,APMdata,'1 APM'!$BW53,FALSE),HLOOKUP($C$4&amp;E$1,APMdata,'1 APM'!$BW53,FALSE)))</f>
        <v>190287.29349999997</v>
      </c>
      <c r="F53" s="205">
        <f>IF($A53="Quarter",HLOOKUP("Quarter"&amp;F$1,APMdata,'1 APM'!$BW53,FALSE),IF($A53="Year to date",HLOOKUP("Year to date"&amp;F$1,APMdata,'1 APM'!$BW53,FALSE),HLOOKUP($C$4&amp;F$1,APMdata,'1 APM'!$BW53,FALSE)))</f>
        <v>188728.94554399999</v>
      </c>
      <c r="G53" s="205">
        <f>IF($A53="Quarter",HLOOKUP("Quarter"&amp;G$1,APMdata,'1 APM'!$BW53,FALSE),IF($A53="Year to date",HLOOKUP("Year to date"&amp;G$1,APMdata,'1 APM'!$BW53,FALSE),HLOOKUP($C$4&amp;G$1,APMdata,'1 APM'!$BW53,FALSE)))</f>
        <v>186699.84668592998</v>
      </c>
      <c r="H53" s="205">
        <f>IF($A53="Quarter",HLOOKUP("Quarter"&amp;H$1,APMdata,'1 APM'!$BW53,FALSE),IF($A53="Year to date",HLOOKUP("Year to date"&amp;H$1,APMdata,'1 APM'!$BW53,FALSE),HLOOKUP($C$4&amp;H$1,APMdata,'1 APM'!$BW53,FALSE)))</f>
        <v>183345.72237912996</v>
      </c>
      <c r="I53" s="205">
        <f>IF($A53="Quarter",HLOOKUP("Quarter"&amp;I$1,APMdata,'1 APM'!$BW53,FALSE),IF($A53="Year to date",HLOOKUP("Year to date"&amp;I$1,APMdata,'1 APM'!$BW53,FALSE),HLOOKUP($C$4&amp;I$1,APMdata,'1 APM'!$BW53,FALSE)))</f>
        <v>177830.73257312999</v>
      </c>
      <c r="J53" s="205">
        <f>IF($A53="Quarter",HLOOKUP("Quarter"&amp;J$1,APMdata,'1 APM'!$BW53,FALSE),IF($A53="Year to date",HLOOKUP("Year to date"&amp;J$1,APMdata,'1 APM'!$BW53,FALSE),HLOOKUP($C$4&amp;J$1,APMdata,'1 APM'!$BW53,FALSE)))</f>
        <v>173699.77755162001</v>
      </c>
      <c r="K53" s="205">
        <f>IF($A53="Quarter",HLOOKUP("Quarter"&amp;K$1,APMdata,'1 APM'!$BW53,FALSE),IF($A53="Year to date",HLOOKUP("Year to date"&amp;K$1,APMdata,'1 APM'!$BW53,FALSE),HLOOKUP($C$4&amp;K$1,APMdata,'1 APM'!$BW53,FALSE)))</f>
        <v>170369.45929168796</v>
      </c>
      <c r="L53" s="205">
        <f>IF($A53="Quarter",HLOOKUP("Quarter"&amp;L$1,APMdata,'1 APM'!$BW53,FALSE),IF($A53="Year to date",HLOOKUP("Year to date"&amp;L$1,APMdata,'1 APM'!$BW53,FALSE),HLOOKUP($C$4&amp;L$1,APMdata,'1 APM'!$BW53,FALSE)))</f>
        <v>167289.88909138678</v>
      </c>
      <c r="M53" s="205">
        <f>IF($A53="Quarter",HLOOKUP("Quarter"&amp;M$1,APMdata,'1 APM'!$BW53,FALSE),IF($A53="Year to date",HLOOKUP("Year to date"&amp;M$1,APMdata,'1 APM'!$BW53,FALSE),HLOOKUP($C$4&amp;M$1,APMdata,'1 APM'!$BW53,FALSE)))</f>
        <v>162566.98843422209</v>
      </c>
      <c r="N53" s="205">
        <f>IF($A53="Quarter",HLOOKUP("Quarter"&amp;N$1,APMdata,'1 APM'!$BW53,FALSE),IF($A53="Year to date",HLOOKUP("Year to date"&amp;N$1,APMdata,'1 APM'!$BW53,FALSE),HLOOKUP($C$4&amp;N$1,APMdata,'1 APM'!$BW53,FALSE)))</f>
        <v>161258.58197865885</v>
      </c>
      <c r="O53" s="205">
        <f>IF($A53="Quarter",HLOOKUP("Quarter"&amp;O$1,APMdata,'1 APM'!$BW53,FALSE),IF($A53="Year to date",HLOOKUP("Year to date"&amp;O$1,APMdata,'1 APM'!$BW53,FALSE),HLOOKUP($C$4&amp;O$1,APMdata,'1 APM'!$BW53,FALSE)))</f>
        <v>160992.78360000002</v>
      </c>
      <c r="P53" s="205">
        <f>IF($A53="Quarter",HLOOKUP("Quarter"&amp;P$1,APMdata,'1 APM'!$BW53,FALSE),IF($A53="Year to date",HLOOKUP("Year to date"&amp;P$1,APMdata,'1 APM'!$BW53,FALSE),HLOOKUP($C$4&amp;P$1,APMdata,'1 APM'!$BW53,FALSE)))</f>
        <v>157956.06740085623</v>
      </c>
      <c r="Q53" s="205">
        <f>IF($A53="Quarter",HLOOKUP("Quarter"&amp;Q$1,APMdata,'1 APM'!$BW53,FALSE),IF($A53="Year to date",HLOOKUP("Year to date"&amp;Q$1,APMdata,'1 APM'!$BW53,FALSE),HLOOKUP($C$4&amp;Q$1,APMdata,'1 APM'!$BW53,FALSE)))</f>
        <v>153845.74316593996</v>
      </c>
      <c r="R53" s="205">
        <f>IF($A53="Quarter",HLOOKUP("Quarter"&amp;R$1,APMdata,'1 APM'!$BW53,FALSE),IF($A53="Year to date",HLOOKUP("Year to date"&amp;R$1,APMdata,'1 APM'!$BW53,FALSE),HLOOKUP($C$4&amp;R$1,APMdata,'1 APM'!$BW53,FALSE)))</f>
        <v>150687.74644061932</v>
      </c>
      <c r="S53" s="205">
        <f>IF($A53="Quarter",HLOOKUP("Quarter"&amp;S$1,APMdata,'1 APM'!$BW53,FALSE),IF($A53="Year to date",HLOOKUP("Year to date"&amp;S$1,APMdata,'1 APM'!$BW53,FALSE),HLOOKUP($C$4&amp;S$1,APMdata,'1 APM'!$BW53,FALSE)))</f>
        <v>147309.9</v>
      </c>
      <c r="T53" s="205">
        <f>IF($A53="Quarter",HLOOKUP("Quarter"&amp;T$1,APMdata,'1 APM'!$BW53,FALSE),IF($A53="Year to date",HLOOKUP("Year to date"&amp;T$1,APMdata,'1 APM'!$BW53,FALSE),HLOOKUP($C$4&amp;T$1,APMdata,'1 APM'!$BW53,FALSE)))</f>
        <v>144336.74926297023</v>
      </c>
      <c r="U53" s="205">
        <f>IF($A53="Quarter",HLOOKUP("Quarter"&amp;U$1,APMdata,'1 APM'!$BW53,FALSE),IF($A53="Year to date",HLOOKUP("Year to date"&amp;U$1,APMdata,'1 APM'!$BW53,FALSE),HLOOKUP($C$4&amp;U$1,APMdata,'1 APM'!$BW53,FALSE)))</f>
        <v>141079</v>
      </c>
      <c r="V53" s="205">
        <f>IF($A53="Quarter",HLOOKUP("Quarter"&amp;V$1,APMdata,'1 APM'!$BW53,FALSE),IF($A53="Year to date",HLOOKUP("Year to date"&amp;V$1,APMdata,'1 APM'!$BW53,FALSE),HLOOKUP($C$4&amp;V$1,APMdata,'1 APM'!$BW53,FALSE)))</f>
        <v>140165.15885532982</v>
      </c>
      <c r="W53" s="205">
        <f>IF($A53="Quarter",HLOOKUP("Quarter"&amp;W$1,APMdata,'1 APM'!$BW53,FALSE),IF($A53="Year to date",HLOOKUP("Year to date"&amp;W$1,APMdata,'1 APM'!$BW53,FALSE),HLOOKUP($C$4&amp;W$1,APMdata,'1 APM'!$BW53,FALSE)))</f>
        <v>138152.57848746004</v>
      </c>
      <c r="X53" s="205">
        <f>IF($A53="Quarter",HLOOKUP("Quarter"&amp;X$1,APMdata,'1 APM'!$BW53,FALSE),IF($A53="Year to date",HLOOKUP("Year to date"&amp;X$1,APMdata,'1 APM'!$BW53,FALSE),HLOOKUP($C$4&amp;X$1,APMdata,'1 APM'!$BW53,FALSE)))</f>
        <v>135491.78370445999</v>
      </c>
      <c r="Y53" s="205">
        <f>IF($A53="Quarter",HLOOKUP("Quarter"&amp;Y$1,APMdata,'1 APM'!$BW53,FALSE),IF($A53="Year to date",HLOOKUP("Year to date"&amp;Y$1,APMdata,'1 APM'!$BW53,FALSE),HLOOKUP($C$4&amp;Y$1,APMdata,'1 APM'!$BW53,FALSE)))</f>
        <v>132432.8281199802</v>
      </c>
      <c r="Z53" s="205">
        <f>IF($A53="Quarter",HLOOKUP("Quarter"&amp;Z$1,APMdata,'1 APM'!$BW53,FALSE),IF($A53="Year to date",HLOOKUP("Year to date"&amp;Z$1,APMdata,'1 APM'!$BW53,FALSE),HLOOKUP($C$4&amp;Z$1,APMdata,'1 APM'!$BW53,FALSE)))</f>
        <v>129535.07469605003</v>
      </c>
      <c r="AA53" s="205">
        <f>IF($A53="Quarter",HLOOKUP("Quarter"&amp;AA$1,APMdata,'1 APM'!$BW53,FALSE),IF($A53="Year to date",HLOOKUP("Year to date"&amp;AA$1,APMdata,'1 APM'!$BW53,FALSE),HLOOKUP($C$4&amp;AA$1,APMdata,'1 APM'!$BW53,FALSE)))</f>
        <v>124393.18279451989</v>
      </c>
      <c r="AB53" s="205">
        <f>IF($A53="Quarter",HLOOKUP("Quarter"&amp;AB$1,APMdata,'1 APM'!$BW53,FALSE),IF($A53="Year to date",HLOOKUP("Year to date"&amp;AB$1,APMdata,'1 APM'!$BW53,FALSE),HLOOKUP($C$4&amp;AB$1,APMdata,'1 APM'!$BW53,FALSE)))</f>
        <v>121701.20138468998</v>
      </c>
      <c r="AC53" s="205">
        <f>IF($A53="Quarter",HLOOKUP("Quarter"&amp;AC$1,APMdata,'1 APM'!$BW53,FALSE),IF($A53="Year to date",HLOOKUP("Year to date"&amp;AC$1,APMdata,'1 APM'!$BW53,FALSE),HLOOKUP($C$4&amp;AC$1,APMdata,'1 APM'!$BW53,FALSE)))</f>
        <v>119450.075145</v>
      </c>
      <c r="AD53" s="205">
        <f>IF($A53="Quarter",HLOOKUP("Quarter"&amp;AD$1,APMdata,'1 APM'!$BW53,FALSE),IF($A53="Year to date",HLOOKUP("Year to date"&amp;AD$1,APMdata,'1 APM'!$BW53,FALSE),HLOOKUP($C$4&amp;AD$1,APMdata,'1 APM'!$BW53,FALSE)))</f>
        <v>117625.54336599998</v>
      </c>
      <c r="AE53" s="205">
        <f>IF($A53="Quarter",HLOOKUP("Quarter"&amp;AE$1,APMdata,'1 APM'!$BW53,FALSE),IF($A53="Year to date",HLOOKUP("Year to date"&amp;AE$1,APMdata,'1 APM'!$BW53,FALSE),HLOOKUP($C$4&amp;AE$1,APMdata,'1 APM'!$BW53,FALSE)))</f>
        <v>115223.03667298002</v>
      </c>
      <c r="AF53" s="205"/>
      <c r="AG53" s="210"/>
      <c r="AH53" s="205"/>
      <c r="AI53" s="210"/>
      <c r="AJ53" s="205"/>
      <c r="AK53" s="210"/>
      <c r="AL53" s="205"/>
      <c r="AM53" s="210"/>
      <c r="AN53" s="205"/>
      <c r="AO53" s="210"/>
      <c r="AP53" s="205"/>
      <c r="AQ53" s="210"/>
      <c r="AR53" s="205"/>
      <c r="AS53" s="210"/>
      <c r="AT53" s="205"/>
      <c r="AU53" s="210"/>
      <c r="AV53" s="205"/>
      <c r="AW53" s="210"/>
      <c r="AX53" s="205"/>
      <c r="AY53" s="210"/>
      <c r="AZ53" s="205"/>
      <c r="BA53" s="210"/>
      <c r="BB53" s="205"/>
      <c r="BC53" s="210"/>
      <c r="BD53" s="205"/>
      <c r="BE53" s="210"/>
      <c r="BF53" s="205"/>
      <c r="BG53" s="210"/>
      <c r="BH53" s="210"/>
      <c r="BI53" s="210"/>
      <c r="BJ53" s="210"/>
      <c r="BK53" s="210"/>
      <c r="BL53" s="210"/>
      <c r="BM53" s="210"/>
      <c r="BN53" s="210"/>
      <c r="BO53" s="210"/>
      <c r="BP53" s="210"/>
      <c r="BQ53" s="210"/>
      <c r="BR53" s="210"/>
      <c r="BS53" s="210"/>
      <c r="BT53" s="210"/>
      <c r="BU53" s="210"/>
      <c r="BV53" s="210"/>
      <c r="BW53">
        <v>53</v>
      </c>
    </row>
    <row r="54" spans="1:75" ht="12.75" customHeight="1" thickBot="1">
      <c r="A54" t="s">
        <v>489</v>
      </c>
      <c r="B54" s="251" t="s">
        <v>337</v>
      </c>
      <c r="C54" s="222" t="s">
        <v>155</v>
      </c>
      <c r="D54" s="213">
        <f>IF($A54="Quarter",HLOOKUP("Quarter"&amp;D$1,APMdata,'1 APM'!$BW54,FALSE),IF($A54="Year to date",HLOOKUP("Year to date"&amp;D$1,APMdata,'1 APM'!$BW54,FALSE),HLOOKUP($C$4&amp;D$1,APMdata,'1 APM'!$BW54,FALSE)))</f>
        <v>4.9146926169790703E-2</v>
      </c>
      <c r="E54" s="213">
        <f>IF($A54="Quarter",HLOOKUP("Quarter"&amp;E$1,APMdata,'1 APM'!$BW54,FALSE),IF($A54="Year to date",HLOOKUP("Year to date"&amp;E$1,APMdata,'1 APM'!$BW54,FALSE),HLOOKUP($C$4&amp;E$1,APMdata,'1 APM'!$BW54,FALSE)))</f>
        <v>4.7932200954027414E-2</v>
      </c>
      <c r="F54" s="213">
        <f>IF($A54="Quarter",HLOOKUP("Quarter"&amp;F$1,APMdata,'1 APM'!$BW54,FALSE),IF($A54="Year to date",HLOOKUP("Year to date"&amp;F$1,APMdata,'1 APM'!$BW54,FALSE),HLOOKUP($C$4&amp;F$1,APMdata,'1 APM'!$BW54,FALSE)))</f>
        <v>5.2540543751558276E-2</v>
      </c>
      <c r="G54" s="213">
        <f>IF($A54="Quarter",HLOOKUP("Quarter"&amp;G$1,APMdata,'1 APM'!$BW54,FALSE),IF($A54="Year to date",HLOOKUP("Year to date"&amp;G$1,APMdata,'1 APM'!$BW54,FALSE),HLOOKUP($C$4&amp;G$1,APMdata,'1 APM'!$BW54,FALSE)))</f>
        <v>5.4409230062240313E-2</v>
      </c>
      <c r="H54" s="213">
        <f>IF($A54="Quarter",HLOOKUP("Quarter"&amp;H$1,APMdata,'1 APM'!$BW54,FALSE),IF($A54="Year to date",HLOOKUP("Year to date"&amp;H$1,APMdata,'1 APM'!$BW54,FALSE),HLOOKUP($C$4&amp;H$1,APMdata,'1 APM'!$BW54,FALSE)))</f>
        <v>5.8708059731505564E-2</v>
      </c>
      <c r="I54" s="213">
        <f>IF($A54="Quarter",HLOOKUP("Quarter"&amp;I$1,APMdata,'1 APM'!$BW54,FALSE),IF($A54="Year to date",HLOOKUP("Year to date"&amp;I$1,APMdata,'1 APM'!$BW54,FALSE),HLOOKUP($C$4&amp;I$1,APMdata,'1 APM'!$BW54,FALSE)))</f>
        <v>7.0047290176614554E-2</v>
      </c>
      <c r="J54" s="213">
        <f>IF($A54="Quarter",HLOOKUP("Quarter"&amp;J$1,APMdata,'1 APM'!$BW54,FALSE),IF($A54="Year to date",HLOOKUP("Year to date"&amp;J$1,APMdata,'1 APM'!$BW54,FALSE),HLOOKUP($C$4&amp;J$1,APMdata,'1 APM'!$BW54,FALSE)))</f>
        <v>8.6523818304336184E-2</v>
      </c>
      <c r="K54" s="213">
        <f>IF($A54="Quarter",HLOOKUP("Quarter"&amp;K$1,APMdata,'1 APM'!$BW54,FALSE),IF($A54="Year to date",HLOOKUP("Year to date"&amp;K$1,APMdata,'1 APM'!$BW54,FALSE),HLOOKUP($C$4&amp;K$1,APMdata,'1 APM'!$BW54,FALSE)))</f>
        <v>9.5852786421555244E-2</v>
      </c>
      <c r="L54" s="213">
        <f>IF($A54="Quarter",HLOOKUP("Quarter"&amp;L$1,APMdata,'1 APM'!$BW54,FALSE),IF($A54="Year to date",HLOOKUP("Year to date"&amp;L$1,APMdata,'1 APM'!$BW54,FALSE),HLOOKUP($C$4&amp;L$1,APMdata,'1 APM'!$BW54,FALSE)))</f>
        <v>9.5976112931560581E-2</v>
      </c>
      <c r="M54" s="213">
        <f>IF($A54="Quarter",HLOOKUP("Quarter"&amp;M$1,APMdata,'1 APM'!$BW54,FALSE),IF($A54="Year to date",HLOOKUP("Year to date"&amp;M$1,APMdata,'1 APM'!$BW54,FALSE),HLOOKUP($C$4&amp;M$1,APMdata,'1 APM'!$BW54,FALSE)))</f>
        <v>9.3892027440023132E-2</v>
      </c>
      <c r="N54" s="213">
        <f>IF($A54="Quarter",HLOOKUP("Quarter"&amp;N$1,APMdata,'1 APM'!$BW54,FALSE),IF($A54="Year to date",HLOOKUP("Year to date"&amp;N$1,APMdata,'1 APM'!$BW54,FALSE),HLOOKUP($C$4&amp;N$1,APMdata,'1 APM'!$BW54,FALSE)))</f>
        <v>7.7150595151628171E-2</v>
      </c>
      <c r="O54" s="213">
        <f>IF($A54="Quarter",HLOOKUP("Quarter"&amp;O$1,APMdata,'1 APM'!$BW54,FALSE),IF($A54="Year to date",HLOOKUP("Year to date"&amp;O$1,APMdata,'1 APM'!$BW54,FALSE),HLOOKUP($C$4&amp;O$1,APMdata,'1 APM'!$BW54,FALSE)))</f>
        <v>5.824023587818776E-2</v>
      </c>
      <c r="P54" s="213">
        <f>IF($A54="Quarter",HLOOKUP("Quarter"&amp;P$1,APMdata,'1 APM'!$BW54,FALSE),IF($A54="Year to date",HLOOKUP("Year to date"&amp;P$1,APMdata,'1 APM'!$BW54,FALSE),HLOOKUP($C$4&amp;P$1,APMdata,'1 APM'!$BW54,FALSE)))</f>
        <v>5.9092580890120941E-2</v>
      </c>
      <c r="Q54" s="213">
        <f>IF($A54="Quarter",HLOOKUP("Quarter"&amp;Q$1,APMdata,'1 APM'!$BW54,FALSE),IF($A54="Year to date",HLOOKUP("Year to date"&amp;Q$1,APMdata,'1 APM'!$BW54,FALSE),HLOOKUP($C$4&amp;Q$1,APMdata,'1 APM'!$BW54,FALSE)))</f>
        <v>5.668857034388846E-2</v>
      </c>
      <c r="R54" s="213">
        <f>IF($A54="Quarter",HLOOKUP("Quarter"&amp;R$1,APMdata,'1 APM'!$BW54,FALSE),IF($A54="Year to date",HLOOKUP("Year to date"&amp;R$1,APMdata,'1 APM'!$BW54,FALSE),HLOOKUP($C$4&amp;R$1,APMdata,'1 APM'!$BW54,FALSE)))</f>
        <v>7.0151051489420926E-2</v>
      </c>
      <c r="S54" s="213">
        <f>IF($A54="Quarter",HLOOKUP("Quarter"&amp;S$1,APMdata,'1 APM'!$BW54,FALSE),IF($A54="Year to date",HLOOKUP("Year to date"&amp;S$1,APMdata,'1 APM'!$BW54,FALSE),HLOOKUP($C$4&amp;S$1,APMdata,'1 APM'!$BW54,FALSE)))</f>
        <v>9.2899999999999996E-2</v>
      </c>
      <c r="T54" s="213">
        <f>IF($A54="Quarter",HLOOKUP("Quarter"&amp;T$1,APMdata,'1 APM'!$BW54,FALSE),IF($A54="Year to date",HLOOKUP("Year to date"&amp;T$1,APMdata,'1 APM'!$BW54,FALSE),HLOOKUP($C$4&amp;T$1,APMdata,'1 APM'!$BW54,FALSE)))</f>
        <v>9.4357938691501733E-2</v>
      </c>
      <c r="U54" s="213">
        <f>IF($A54="Quarter",HLOOKUP("Quarter"&amp;U$1,APMdata,'1 APM'!$BW54,FALSE),IF($A54="Year to date",HLOOKUP("Year to date"&amp;U$1,APMdata,'1 APM'!$BW54,FALSE),HLOOKUP($C$4&amp;U$1,APMdata,'1 APM'!$BW54,FALSE)))</f>
        <v>0.09</v>
      </c>
      <c r="V54" s="213">
        <f>IF($A54="Quarter",HLOOKUP("Quarter"&amp;V$1,APMdata,'1 APM'!$BW54,FALSE),IF($A54="Year to date",HLOOKUP("Year to date"&amp;V$1,APMdata,'1 APM'!$BW54,FALSE),HLOOKUP($C$4&amp;V$1,APMdata,'1 APM'!$BW54,FALSE)))</f>
        <v>7.5075723443251863E-2</v>
      </c>
      <c r="W54" s="213">
        <f>IF($A54="Quarter",HLOOKUP("Quarter"&amp;W$1,APMdata,'1 APM'!$BW54,FALSE),IF($A54="Year to date",HLOOKUP("Year to date"&amp;W$1,APMdata,'1 APM'!$BW54,FALSE),HLOOKUP($C$4&amp;W$1,APMdata,'1 APM'!$BW54,FALSE)))</f>
        <v>6.6284426351341574E-2</v>
      </c>
      <c r="X54" s="213">
        <f>IF($A54="Quarter",HLOOKUP("Quarter"&amp;X$1,APMdata,'1 APM'!$BW54,FALSE),IF($A54="Year to date",HLOOKUP("Year to date"&amp;X$1,APMdata,'1 APM'!$BW54,FALSE),HLOOKUP($C$4&amp;X$1,APMdata,'1 APM'!$BW54,FALSE)))</f>
        <v>6.5279530717618911E-2</v>
      </c>
      <c r="Y54" s="213">
        <f>IF($A54="Quarter",HLOOKUP("Quarter"&amp;Y$1,APMdata,'1 APM'!$BW54,FALSE),IF($A54="Year to date",HLOOKUP("Year to date"&amp;Y$1,APMdata,'1 APM'!$BW54,FALSE),HLOOKUP($C$4&amp;Y$1,APMdata,'1 APM'!$BW54,FALSE)))</f>
        <v>6.5284359203572701E-2</v>
      </c>
      <c r="Z54" s="213">
        <f>IF($A54="Quarter",HLOOKUP("Quarter"&amp;Z$1,APMdata,'1 APM'!$BW54,FALSE),IF($A54="Year to date",HLOOKUP("Year to date"&amp;Z$1,APMdata,'1 APM'!$BW54,FALSE),HLOOKUP($C$4&amp;Z$1,APMdata,'1 APM'!$BW54,FALSE)))</f>
        <v>8.206336534118619E-2</v>
      </c>
      <c r="AA54" s="213">
        <f>IF($A54="Quarter",HLOOKUP("Quarter"&amp;AA$1,APMdata,'1 APM'!$BW54,FALSE),IF($A54="Year to date",HLOOKUP("Year to date"&amp;AA$1,APMdata,'1 APM'!$BW54,FALSE),HLOOKUP($C$4&amp;AA$1,APMdata,'1 APM'!$BW54,FALSE)))</f>
        <v>8.9221938538813911E-2</v>
      </c>
      <c r="AB54" s="213">
        <f>IF($A54="Quarter",HLOOKUP("Quarter"&amp;AB$1,APMdata,'1 APM'!$BW54,FALSE),IF($A54="Year to date",HLOOKUP("Year to date"&amp;AB$1,APMdata,'1 APM'!$BW54,FALSE),HLOOKUP($C$4&amp;AB$1,APMdata,'1 APM'!$BW54,FALSE)))</f>
        <v>8.8180121586213536E-2</v>
      </c>
      <c r="AC54" s="213">
        <f>IF($A54="Quarter",HLOOKUP("Quarter"&amp;AC$1,APMdata,'1 APM'!$BW54,FALSE),IF($A54="Year to date",HLOOKUP("Year to date"&amp;AC$1,APMdata,'1 APM'!$BW54,FALSE),HLOOKUP($C$4&amp;AC$1,APMdata,'1 APM'!$BW54,FALSE)))</f>
        <v>8.4428574354665636E-2</v>
      </c>
      <c r="AD54" s="213">
        <f>IF($A54="Quarter",HLOOKUP("Quarter"&amp;AD$1,APMdata,'1 APM'!$BW54,FALSE),IF($A54="Year to date",HLOOKUP("Year to date"&amp;AD$1,APMdata,'1 APM'!$BW54,FALSE),HLOOKUP($C$4&amp;AD$1,APMdata,'1 APM'!$BW54,FALSE)))</f>
        <v>7.9010456705753185E-2</v>
      </c>
      <c r="AE54" s="213">
        <f>IF($A54="Quarter",HLOOKUP("Quarter"&amp;AE$1,APMdata,'1 APM'!$BW54,FALSE),IF($A54="Year to date",HLOOKUP("Year to date"&amp;AE$1,APMdata,'1 APM'!$BW54,FALSE),HLOOKUP($C$4&amp;AE$1,APMdata,'1 APM'!$BW54,FALSE)))</f>
        <v>7.9586047949474742E-2</v>
      </c>
      <c r="AF54" s="213"/>
      <c r="AG54" s="215"/>
      <c r="AH54" s="213"/>
      <c r="AI54" s="215"/>
      <c r="AJ54" s="213"/>
      <c r="AK54" s="215"/>
      <c r="AL54" s="213"/>
      <c r="AM54" s="215"/>
      <c r="AN54" s="213"/>
      <c r="AO54" s="215"/>
      <c r="AP54" s="213"/>
      <c r="AQ54" s="215"/>
      <c r="AR54" s="213"/>
      <c r="AS54" s="215"/>
      <c r="AT54" s="213"/>
      <c r="AU54" s="215"/>
      <c r="AV54" s="213"/>
      <c r="AW54" s="215"/>
      <c r="AX54" s="213"/>
      <c r="AY54" s="215"/>
      <c r="AZ54" s="213"/>
      <c r="BA54" s="215"/>
      <c r="BB54" s="213"/>
      <c r="BC54" s="215"/>
      <c r="BD54" s="213"/>
      <c r="BE54" s="215"/>
      <c r="BF54" s="213"/>
      <c r="BG54" s="215"/>
      <c r="BH54" s="215"/>
      <c r="BI54" s="215"/>
      <c r="BJ54" s="215"/>
      <c r="BK54" s="215"/>
      <c r="BL54" s="215"/>
      <c r="BM54" s="215"/>
      <c r="BN54" s="215"/>
      <c r="BO54" s="215"/>
      <c r="BP54" s="215"/>
      <c r="BQ54" s="215"/>
      <c r="BR54" s="215"/>
      <c r="BS54" s="215"/>
      <c r="BT54" s="215"/>
      <c r="BU54" s="215"/>
      <c r="BV54" s="215"/>
      <c r="BW54">
        <v>54</v>
      </c>
    </row>
    <row r="55" spans="1:75" ht="12.75" customHeight="1">
      <c r="B55" s="199"/>
      <c r="C55" s="202"/>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v>55</v>
      </c>
    </row>
    <row r="56" spans="1:75" ht="12.75" customHeight="1">
      <c r="B56" s="199"/>
      <c r="C56" s="202"/>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v>56</v>
      </c>
    </row>
    <row r="57" spans="1:75" ht="12.75" customHeight="1">
      <c r="B57" s="199"/>
      <c r="C57" s="202"/>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v>57</v>
      </c>
    </row>
    <row r="58" spans="1:75" ht="12.75" customHeight="1">
      <c r="A58" t="s">
        <v>489</v>
      </c>
      <c r="B58" s="199"/>
      <c r="C58" s="202" t="s">
        <v>147</v>
      </c>
      <c r="D58" s="205">
        <f>IF($A58="Quarter",HLOOKUP("Quarter"&amp;D$1,APMdata,'1 APM'!$BW58,FALSE),IF($A58="Year to date",HLOOKUP("Year to date"&amp;D$1,APMdata,'1 APM'!$BW58,FALSE),HLOOKUP($C$4&amp;D$1,APMdata,'1 APM'!$BW58,FALSE)))</f>
        <v>138508.79931744994</v>
      </c>
      <c r="E58" s="205">
        <f>IF($A58="Quarter",HLOOKUP("Quarter"&amp;E$1,APMdata,'1 APM'!$BW58,FALSE),IF($A58="Year to date",HLOOKUP("Year to date"&amp;E$1,APMdata,'1 APM'!$BW58,FALSE),HLOOKUP($C$4&amp;E$1,APMdata,'1 APM'!$BW58,FALSE)))</f>
        <v>134464.84167147998</v>
      </c>
      <c r="F58" s="205">
        <f>IF($A58="Quarter",HLOOKUP("Quarter"&amp;F$1,APMdata,'1 APM'!$BW58,FALSE),IF($A58="Year to date",HLOOKUP("Year to date"&amp;F$1,APMdata,'1 APM'!$BW58,FALSE),HLOOKUP($C$4&amp;F$1,APMdata,'1 APM'!$BW58,FALSE)))</f>
        <v>133680.77901379997</v>
      </c>
      <c r="G58" s="205">
        <f>IF($A58="Quarter",HLOOKUP("Quarter"&amp;G$1,APMdata,'1 APM'!$BW58,FALSE),IF($A58="Year to date",HLOOKUP("Year to date"&amp;G$1,APMdata,'1 APM'!$BW58,FALSE),HLOOKUP($C$4&amp;G$1,APMdata,'1 APM'!$BW58,FALSE)))</f>
        <v>132726.24851072973</v>
      </c>
      <c r="H58" s="205">
        <f>IF($A58="Quarter",HLOOKUP("Quarter"&amp;H$1,APMdata,'1 APM'!$BW58,FALSE),IF($A58="Year to date",HLOOKUP("Year to date"&amp;H$1,APMdata,'1 APM'!$BW58,FALSE),HLOOKUP($C$4&amp;H$1,APMdata,'1 APM'!$BW58,FALSE)))</f>
        <v>130814.26414567999</v>
      </c>
      <c r="I58" s="205">
        <f>IF($A58="Quarter",HLOOKUP("Quarter"&amp;I$1,APMdata,'1 APM'!$BW58,FALSE),IF($A58="Year to date",HLOOKUP("Year to date"&amp;I$1,APMdata,'1 APM'!$BW58,FALSE),HLOOKUP($C$4&amp;I$1,APMdata,'1 APM'!$BW58,FALSE)))</f>
        <v>127895.85782498002</v>
      </c>
      <c r="J58" s="205">
        <f>IF($A58="Quarter",HLOOKUP("Quarter"&amp;J$1,APMdata,'1 APM'!$BW58,FALSE),IF($A58="Year to date",HLOOKUP("Year to date"&amp;J$1,APMdata,'1 APM'!$BW58,FALSE),HLOOKUP($C$4&amp;J$1,APMdata,'1 APM'!$BW58,FALSE)))</f>
        <v>130850.89922363999</v>
      </c>
      <c r="K58" s="205">
        <f>IF($A58="Quarter",HLOOKUP("Quarter"&amp;K$1,APMdata,'1 APM'!$BW58,FALSE),IF($A58="Year to date",HLOOKUP("Year to date"&amp;K$1,APMdata,'1 APM'!$BW58,FALSE),HLOOKUP($C$4&amp;K$1,APMdata,'1 APM'!$BW58,FALSE)))</f>
        <v>130408.67157912999</v>
      </c>
      <c r="L58" s="205">
        <f>IF($A58="Quarter",HLOOKUP("Quarter"&amp;L$1,APMdata,'1 APM'!$BW58,FALSE),IF($A58="Year to date",HLOOKUP("Year to date"&amp;L$1,APMdata,'1 APM'!$BW58,FALSE),HLOOKUP($C$4&amp;L$1,APMdata,'1 APM'!$BW58,FALSE)))</f>
        <v>128943.31964875996</v>
      </c>
      <c r="M58" s="205">
        <f>IF($A58="Quarter",HLOOKUP("Quarter"&amp;M$1,APMdata,'1 APM'!$BW58,FALSE),IF($A58="Year to date",HLOOKUP("Year to date"&amp;M$1,APMdata,'1 APM'!$BW58,FALSE),HLOOKUP($C$4&amp;M$1,APMdata,'1 APM'!$BW58,FALSE)))</f>
        <v>124052.51733626999</v>
      </c>
      <c r="N58" s="205">
        <f>IF($A58="Quarter",HLOOKUP("Quarter"&amp;N$1,APMdata,'1 APM'!$BW58,FALSE),IF($A58="Year to date",HLOOKUP("Year to date"&amp;N$1,APMdata,'1 APM'!$BW58,FALSE),HLOOKUP($C$4&amp;N$1,APMdata,'1 APM'!$BW58,FALSE)))</f>
        <v>121283.85827932002</v>
      </c>
      <c r="O58" s="205">
        <f>IF($A58="Quarter",HLOOKUP("Quarter"&amp;O$1,APMdata,'1 APM'!$BW58,FALSE),IF($A58="Year to date",HLOOKUP("Year to date"&amp;O$1,APMdata,'1 APM'!$BW58,FALSE),HLOOKUP($C$4&amp;O$1,APMdata,'1 APM'!$BW58,FALSE)))</f>
        <v>119510.62946618006</v>
      </c>
      <c r="P58" s="205">
        <f>IF($A58="Quarter",HLOOKUP("Quarter"&amp;P$1,APMdata,'1 APM'!$BW58,FALSE),IF($A58="Year to date",HLOOKUP("Year to date"&amp;P$1,APMdata,'1 APM'!$BW58,FALSE),HLOOKUP($C$4&amp;P$1,APMdata,'1 APM'!$BW58,FALSE)))</f>
        <v>118131.69884341676</v>
      </c>
      <c r="Q58" s="205">
        <f>IF($A58="Quarter",HLOOKUP("Quarter"&amp;Q$1,APMdata,'1 APM'!$BW58,FALSE),IF($A58="Year to date",HLOOKUP("Year to date"&amp;Q$1,APMdata,'1 APM'!$BW58,FALSE),HLOOKUP($C$4&amp;Q$1,APMdata,'1 APM'!$BW58,FALSE)))</f>
        <v>114037.49212344014</v>
      </c>
      <c r="R58" s="205">
        <f>IF($A58="Quarter",HLOOKUP("Quarter"&amp;R$1,APMdata,'1 APM'!$BW58,FALSE),IF($A58="Year to date",HLOOKUP("Year to date"&amp;R$1,APMdata,'1 APM'!$BW58,FALSE),HLOOKUP($C$4&amp;R$1,APMdata,'1 APM'!$BW58,FALSE)))</f>
        <v>113368.40780000002</v>
      </c>
      <c r="S58" s="205">
        <f>IF($A58="Quarter",HLOOKUP("Quarter"&amp;S$1,APMdata,'1 APM'!$BW58,FALSE),IF($A58="Year to date",HLOOKUP("Year to date"&amp;S$1,APMdata,'1 APM'!$BW58,FALSE),HLOOKUP($C$4&amp;S$1,APMdata,'1 APM'!$BW58,FALSE)))</f>
        <v>113623.98480000001</v>
      </c>
      <c r="T58" s="205">
        <f>IF($A58="Quarter",HLOOKUP("Quarter"&amp;T$1,APMdata,'1 APM'!$BW58,FALSE),IF($A58="Year to date",HLOOKUP("Year to date"&amp;T$1,APMdata,'1 APM'!$BW58,FALSE),HLOOKUP($C$4&amp;T$1,APMdata,'1 APM'!$BW58,FALSE)))</f>
        <v>112381.12907763624</v>
      </c>
      <c r="U58" s="205">
        <f>IF($A58="Quarter",HLOOKUP("Quarter"&amp;U$1,APMdata,'1 APM'!$BW58,FALSE),IF($A58="Year to date",HLOOKUP("Year to date"&amp;U$1,APMdata,'1 APM'!$BW58,FALSE),HLOOKUP($C$4&amp;U$1,APMdata,'1 APM'!$BW58,FALSE)))</f>
        <v>108811</v>
      </c>
      <c r="V58" s="205">
        <f>IF($A58="Quarter",HLOOKUP("Quarter"&amp;V$1,APMdata,'1 APM'!$BW58,FALSE),IF($A58="Year to date",HLOOKUP("Year to date"&amp;V$1,APMdata,'1 APM'!$BW58,FALSE),HLOOKUP($C$4&amp;V$1,APMdata,'1 APM'!$BW58,FALSE)))</f>
        <v>107035</v>
      </c>
      <c r="W58" s="205">
        <f>IF($A58="Quarter",HLOOKUP("Quarter"&amp;W$1,APMdata,'1 APM'!$BW58,FALSE),IF($A58="Year to date",HLOOKUP("Year to date"&amp;W$1,APMdata,'1 APM'!$BW58,FALSE),HLOOKUP($C$4&amp;W$1,APMdata,'1 APM'!$BW58,FALSE)))</f>
        <v>104037</v>
      </c>
      <c r="X58" s="205">
        <f>IF($A58="Quarter",HLOOKUP("Quarter"&amp;X$1,APMdata,'1 APM'!$BW58,FALSE),IF($A58="Year to date",HLOOKUP("Year to date"&amp;X$1,APMdata,'1 APM'!$BW58,FALSE),HLOOKUP($C$4&amp;X$1,APMdata,'1 APM'!$BW58,FALSE)))</f>
        <v>101668</v>
      </c>
      <c r="Y58" s="205">
        <f>IF($A58="Quarter",HLOOKUP("Quarter"&amp;Y$1,APMdata,'1 APM'!$BW58,FALSE),IF($A58="Year to date",HLOOKUP("Year to date"&amp;Y$1,APMdata,'1 APM'!$BW58,FALSE),HLOOKUP($C$4&amp;Y$1,APMdata,'1 APM'!$BW58,FALSE)))</f>
        <v>98744</v>
      </c>
      <c r="Z58" s="205">
        <f>IF($A58="Quarter",HLOOKUP("Quarter"&amp;Z$1,APMdata,'1 APM'!$BW58,FALSE),IF($A58="Year to date",HLOOKUP("Year to date"&amp;Z$1,APMdata,'1 APM'!$BW58,FALSE),HLOOKUP($C$4&amp;Z$1,APMdata,'1 APM'!$BW58,FALSE)))</f>
        <v>98940</v>
      </c>
      <c r="AA58" s="205">
        <f>IF($A58="Quarter",HLOOKUP("Quarter"&amp;AA$1,APMdata,'1 APM'!$BW58,FALSE),IF($A58="Year to date",HLOOKUP("Year to date"&amp;AA$1,APMdata,'1 APM'!$BW58,FALSE),HLOOKUP($C$4&amp;AA$1,APMdata,'1 APM'!$BW58,FALSE)))</f>
        <v>96040</v>
      </c>
      <c r="AB58" s="205">
        <f>IF($A58="Quarter",HLOOKUP("Quarter"&amp;AB$1,APMdata,'1 APM'!$BW58,FALSE),IF($A58="Year to date",HLOOKUP("Year to date"&amp;AB$1,APMdata,'1 APM'!$BW58,FALSE),HLOOKUP($C$4&amp;AB$1,APMdata,'1 APM'!$BW58,FALSE)))</f>
        <v>92818</v>
      </c>
      <c r="AC58" s="205">
        <f>IF($A58="Quarter",HLOOKUP("Quarter"&amp;AC$1,APMdata,'1 APM'!$BW58,FALSE),IF($A58="Year to date",HLOOKUP("Year to date"&amp;AC$1,APMdata,'1 APM'!$BW58,FALSE),HLOOKUP($C$4&amp;AC$1,APMdata,'1 APM'!$BW58,FALSE)))</f>
        <v>90460</v>
      </c>
      <c r="AD58" s="205">
        <f>IF($A58="Quarter",HLOOKUP("Quarter"&amp;AD$1,APMdata,'1 APM'!$BW58,FALSE),IF($A58="Year to date",HLOOKUP("Year to date"&amp;AD$1,APMdata,'1 APM'!$BW58,FALSE),HLOOKUP($C$4&amp;AD$1,APMdata,'1 APM'!$BW58,FALSE)))</f>
        <v>88945</v>
      </c>
      <c r="AE58" s="205">
        <f>IF($A58="Quarter",HLOOKUP("Quarter"&amp;AE$1,APMdata,'1 APM'!$BW58,FALSE),IF($A58="Year to date",HLOOKUP("Year to date"&amp;AE$1,APMdata,'1 APM'!$BW58,FALSE),HLOOKUP($C$4&amp;AE$1,APMdata,'1 APM'!$BW58,FALSE)))</f>
        <v>87528</v>
      </c>
      <c r="AF58" s="205"/>
      <c r="AG58" s="210"/>
      <c r="AH58" s="205"/>
      <c r="AI58" s="210"/>
      <c r="AJ58" s="205"/>
      <c r="AK58" s="210"/>
      <c r="AL58" s="205"/>
      <c r="AM58" s="210"/>
      <c r="AN58" s="205"/>
      <c r="AO58" s="205"/>
      <c r="AP58" s="205"/>
      <c r="AQ58" s="205"/>
      <c r="AR58" s="205"/>
      <c r="AS58" s="205"/>
      <c r="AT58" s="205"/>
      <c r="AU58" s="205"/>
      <c r="AV58" s="205"/>
      <c r="AW58" s="210"/>
      <c r="AX58" s="205"/>
      <c r="AY58" s="210"/>
      <c r="AZ58" s="205"/>
      <c r="BA58" s="210"/>
      <c r="BB58" s="205"/>
      <c r="BC58" s="210"/>
      <c r="BD58" s="205"/>
      <c r="BE58" s="210"/>
      <c r="BF58" s="205"/>
      <c r="BG58" s="210"/>
      <c r="BH58" s="210"/>
      <c r="BI58" s="210"/>
      <c r="BJ58" s="210"/>
      <c r="BK58" s="210"/>
      <c r="BL58" s="210"/>
      <c r="BM58" s="210"/>
      <c r="BN58" s="210"/>
      <c r="BO58" s="210"/>
      <c r="BP58" s="210"/>
      <c r="BQ58" s="210"/>
      <c r="BR58" s="210"/>
      <c r="BS58" s="210"/>
      <c r="BT58" s="210"/>
      <c r="BU58" s="210"/>
      <c r="BV58" s="210"/>
      <c r="BW58">
        <v>58</v>
      </c>
    </row>
    <row r="59" spans="1:75" ht="12.75" customHeight="1">
      <c r="A59" t="s">
        <v>489</v>
      </c>
      <c r="B59" s="199"/>
      <c r="C59" s="219" t="s">
        <v>294</v>
      </c>
      <c r="D59" s="209">
        <f>IF($A59="Quarter",HLOOKUP("Quarter"&amp;D$1,APMdata,'1 APM'!$BW59,FALSE),IF($A59="Year to date",HLOOKUP("Year to date"&amp;D$1,APMdata,'1 APM'!$BW59,FALSE),HLOOKUP($C$4&amp;D$1,APMdata,'1 APM'!$BW59,FALSE)))</f>
        <v>134464.84167147998</v>
      </c>
      <c r="E59" s="209">
        <f>IF($A59="Quarter",HLOOKUP("Quarter"&amp;E$1,APMdata,'1 APM'!$BW59,FALSE),IF($A59="Year to date",HLOOKUP("Year to date"&amp;E$1,APMdata,'1 APM'!$BW59,FALSE),HLOOKUP($C$4&amp;E$1,APMdata,'1 APM'!$BW59,FALSE)))</f>
        <v>133680.7790138</v>
      </c>
      <c r="F59" s="209">
        <f>IF($A59="Quarter",HLOOKUP("Quarter"&amp;F$1,APMdata,'1 APM'!$BW59,FALSE),IF($A59="Year to date",HLOOKUP("Year to date"&amp;F$1,APMdata,'1 APM'!$BW59,FALSE),HLOOKUP($C$4&amp;F$1,APMdata,'1 APM'!$BW59,FALSE)))</f>
        <v>132726.24851072973</v>
      </c>
      <c r="G59" s="209">
        <f>IF($A59="Quarter",HLOOKUP("Quarter"&amp;G$1,APMdata,'1 APM'!$BW59,FALSE),IF($A59="Year to date",HLOOKUP("Year to date"&amp;G$1,APMdata,'1 APM'!$BW59,FALSE),HLOOKUP($C$4&amp;G$1,APMdata,'1 APM'!$BW59,FALSE)))</f>
        <v>130814.26414567999</v>
      </c>
      <c r="H59" s="209">
        <f>IF($A59="Quarter",HLOOKUP("Quarter"&amp;H$1,APMdata,'1 APM'!$BW59,FALSE),IF($A59="Year to date",HLOOKUP("Year to date"&amp;H$1,APMdata,'1 APM'!$BW59,FALSE),HLOOKUP($C$4&amp;H$1,APMdata,'1 APM'!$BW59,FALSE)))</f>
        <v>127895.85782498002</v>
      </c>
      <c r="I59" s="209">
        <f>IF($A59="Quarter",HLOOKUP("Quarter"&amp;I$1,APMdata,'1 APM'!$BW59,FALSE),IF($A59="Year to date",HLOOKUP("Year to date"&amp;I$1,APMdata,'1 APM'!$BW59,FALSE),HLOOKUP($C$4&amp;I$1,APMdata,'1 APM'!$BW59,FALSE)))</f>
        <v>130850.89922363999</v>
      </c>
      <c r="J59" s="209">
        <f>IF($A59="Quarter",HLOOKUP("Quarter"&amp;J$1,APMdata,'1 APM'!$BW59,FALSE),IF($A59="Year to date",HLOOKUP("Year to date"&amp;J$1,APMdata,'1 APM'!$BW59,FALSE),HLOOKUP($C$4&amp;J$1,APMdata,'1 APM'!$BW59,FALSE)))</f>
        <v>130408.67157912999</v>
      </c>
      <c r="K59" s="209">
        <f>IF($A59="Quarter",HLOOKUP("Quarter"&amp;K$1,APMdata,'1 APM'!$BW59,FALSE),IF($A59="Year to date",HLOOKUP("Year to date"&amp;K$1,APMdata,'1 APM'!$BW59,FALSE),HLOOKUP($C$4&amp;K$1,APMdata,'1 APM'!$BW59,FALSE)))</f>
        <v>128943.31964875996</v>
      </c>
      <c r="L59" s="209">
        <f>IF($A59="Quarter",HLOOKUP("Quarter"&amp;L$1,APMdata,'1 APM'!$BW59,FALSE),IF($A59="Year to date",HLOOKUP("Year to date"&amp;L$1,APMdata,'1 APM'!$BW59,FALSE),HLOOKUP($C$4&amp;L$1,APMdata,'1 APM'!$BW59,FALSE)))</f>
        <v>124052.51733626999</v>
      </c>
      <c r="M59" s="209">
        <f>IF($A59="Quarter",HLOOKUP("Quarter"&amp;M$1,APMdata,'1 APM'!$BW59,FALSE),IF($A59="Year to date",HLOOKUP("Year to date"&amp;M$1,APMdata,'1 APM'!$BW59,FALSE),HLOOKUP($C$4&amp;M$1,APMdata,'1 APM'!$BW59,FALSE)))</f>
        <v>121283.85827932002</v>
      </c>
      <c r="N59" s="209">
        <f>IF($A59="Quarter",HLOOKUP("Quarter"&amp;N$1,APMdata,'1 APM'!$BW59,FALSE),IF($A59="Year to date",HLOOKUP("Year to date"&amp;N$1,APMdata,'1 APM'!$BW59,FALSE),HLOOKUP($C$4&amp;N$1,APMdata,'1 APM'!$BW59,FALSE)))</f>
        <v>119510.62946618006</v>
      </c>
      <c r="O59" s="209">
        <f>IF($A59="Quarter",HLOOKUP("Quarter"&amp;O$1,APMdata,'1 APM'!$BW59,FALSE),IF($A59="Year to date",HLOOKUP("Year to date"&amp;O$1,APMdata,'1 APM'!$BW59,FALSE),HLOOKUP($C$4&amp;O$1,APMdata,'1 APM'!$BW59,FALSE)))</f>
        <v>118131.69884341676</v>
      </c>
      <c r="P59" s="209">
        <f>IF($A59="Quarter",HLOOKUP("Quarter"&amp;P$1,APMdata,'1 APM'!$BW59,FALSE),IF($A59="Year to date",HLOOKUP("Year to date"&amp;P$1,APMdata,'1 APM'!$BW59,FALSE),HLOOKUP($C$4&amp;P$1,APMdata,'1 APM'!$BW59,FALSE)))</f>
        <v>114037.49212344014</v>
      </c>
      <c r="Q59" s="209">
        <f>IF($A59="Quarter",HLOOKUP("Quarter"&amp;Q$1,APMdata,'1 APM'!$BW59,FALSE),IF($A59="Year to date",HLOOKUP("Year to date"&amp;Q$1,APMdata,'1 APM'!$BW59,FALSE),HLOOKUP($C$4&amp;Q$1,APMdata,'1 APM'!$BW59,FALSE)))</f>
        <v>113368.40780000002</v>
      </c>
      <c r="R59" s="209">
        <f>IF($A59="Quarter",HLOOKUP("Quarter"&amp;R$1,APMdata,'1 APM'!$BW59,FALSE),IF($A59="Year to date",HLOOKUP("Year to date"&amp;R$1,APMdata,'1 APM'!$BW59,FALSE),HLOOKUP($C$4&amp;R$1,APMdata,'1 APM'!$BW59,FALSE)))</f>
        <v>113623.98480000001</v>
      </c>
      <c r="S59" s="209">
        <f>IF($A59="Quarter",HLOOKUP("Quarter"&amp;S$1,APMdata,'1 APM'!$BW59,FALSE),IF($A59="Year to date",HLOOKUP("Year to date"&amp;S$1,APMdata,'1 APM'!$BW59,FALSE),HLOOKUP($C$4&amp;S$1,APMdata,'1 APM'!$BW59,FALSE)))</f>
        <v>112381.12910000001</v>
      </c>
      <c r="T59" s="209">
        <f>IF($A59="Quarter",HLOOKUP("Quarter"&amp;T$1,APMdata,'1 APM'!$BW59,FALSE),IF($A59="Year to date",HLOOKUP("Year to date"&amp;T$1,APMdata,'1 APM'!$BW59,FALSE),HLOOKUP($C$4&amp;T$1,APMdata,'1 APM'!$BW59,FALSE)))</f>
        <v>108810.93195658</v>
      </c>
      <c r="U59" s="209">
        <f>IF($A59="Quarter",HLOOKUP("Quarter"&amp;U$1,APMdata,'1 APM'!$BW59,FALSE),IF($A59="Year to date",HLOOKUP("Year to date"&amp;U$1,APMdata,'1 APM'!$BW59,FALSE),HLOOKUP($C$4&amp;U$1,APMdata,'1 APM'!$BW59,FALSE)))</f>
        <v>107035</v>
      </c>
      <c r="V59" s="209">
        <f>IF($A59="Quarter",HLOOKUP("Quarter"&amp;V$1,APMdata,'1 APM'!$BW59,FALSE),IF($A59="Year to date",HLOOKUP("Year to date"&amp;V$1,APMdata,'1 APM'!$BW59,FALSE),HLOOKUP($C$4&amp;V$1,APMdata,'1 APM'!$BW59,FALSE)))</f>
        <v>104037</v>
      </c>
      <c r="W59" s="209">
        <f>IF($A59="Quarter",HLOOKUP("Quarter"&amp;W$1,APMdata,'1 APM'!$BW59,FALSE),IF($A59="Year to date",HLOOKUP("Year to date"&amp;W$1,APMdata,'1 APM'!$BW59,FALSE),HLOOKUP($C$4&amp;W$1,APMdata,'1 APM'!$BW59,FALSE)))</f>
        <v>101668</v>
      </c>
      <c r="X59" s="209">
        <f>IF($A59="Quarter",HLOOKUP("Quarter"&amp;X$1,APMdata,'1 APM'!$BW59,FALSE),IF($A59="Year to date",HLOOKUP("Year to date"&amp;X$1,APMdata,'1 APM'!$BW59,FALSE),HLOOKUP($C$4&amp;X$1,APMdata,'1 APM'!$BW59,FALSE)))</f>
        <v>98744</v>
      </c>
      <c r="Y59" s="209">
        <f>IF($A59="Quarter",HLOOKUP("Quarter"&amp;Y$1,APMdata,'1 APM'!$BW59,FALSE),IF($A59="Year to date",HLOOKUP("Year to date"&amp;Y$1,APMdata,'1 APM'!$BW59,FALSE),HLOOKUP($C$4&amp;Y$1,APMdata,'1 APM'!$BW59,FALSE)))</f>
        <v>98940</v>
      </c>
      <c r="Z59" s="209">
        <f>IF($A59="Quarter",HLOOKUP("Quarter"&amp;Z$1,APMdata,'1 APM'!$BW59,FALSE),IF($A59="Year to date",HLOOKUP("Year to date"&amp;Z$1,APMdata,'1 APM'!$BW59,FALSE),HLOOKUP($C$4&amp;Z$1,APMdata,'1 APM'!$BW59,FALSE)))</f>
        <v>98259</v>
      </c>
      <c r="AA59" s="209">
        <f>IF($A59="Quarter",HLOOKUP("Quarter"&amp;AA$1,APMdata,'1 APM'!$BW59,FALSE),IF($A59="Year to date",HLOOKUP("Year to date"&amp;AA$1,APMdata,'1 APM'!$BW59,FALSE),HLOOKUP($C$4&amp;AA$1,APMdata,'1 APM'!$BW59,FALSE)))</f>
        <v>92818</v>
      </c>
      <c r="AB59" s="209">
        <f>IF($A59="Quarter",HLOOKUP("Quarter"&amp;AB$1,APMdata,'1 APM'!$BW59,FALSE),IF($A59="Year to date",HLOOKUP("Year to date"&amp;AB$1,APMdata,'1 APM'!$BW59,FALSE),HLOOKUP($C$4&amp;AB$1,APMdata,'1 APM'!$BW59,FALSE)))</f>
        <v>90460</v>
      </c>
      <c r="AC59" s="209">
        <f>IF($A59="Quarter",HLOOKUP("Quarter"&amp;AC$1,APMdata,'1 APM'!$BW59,FALSE),IF($A59="Year to date",HLOOKUP("Year to date"&amp;AC$1,APMdata,'1 APM'!$BW59,FALSE),HLOOKUP($C$4&amp;AC$1,APMdata,'1 APM'!$BW59,FALSE)))</f>
        <v>88945</v>
      </c>
      <c r="AD59" s="209">
        <f>IF($A59="Quarter",HLOOKUP("Quarter"&amp;AD$1,APMdata,'1 APM'!$BW59,FALSE),IF($A59="Year to date",HLOOKUP("Year to date"&amp;AD$1,APMdata,'1 APM'!$BW59,FALSE),HLOOKUP($C$4&amp;AD$1,APMdata,'1 APM'!$BW59,FALSE)))</f>
        <v>87528</v>
      </c>
      <c r="AE59" s="209">
        <f>IF($A59="Quarter",HLOOKUP("Quarter"&amp;AE$1,APMdata,'1 APM'!$BW59,FALSE),IF($A59="Year to date",HLOOKUP("Year to date"&amp;AE$1,APMdata,'1 APM'!$BW59,FALSE),HLOOKUP($C$4&amp;AE$1,APMdata,'1 APM'!$BW59,FALSE)))</f>
        <v>84901</v>
      </c>
      <c r="AF59" s="209"/>
      <c r="AG59" s="220"/>
      <c r="AH59" s="209"/>
      <c r="AI59" s="220"/>
      <c r="AJ59" s="209"/>
      <c r="AK59" s="220"/>
      <c r="AL59" s="209"/>
      <c r="AM59" s="220"/>
      <c r="AN59" s="209"/>
      <c r="AO59" s="220"/>
      <c r="AP59" s="209"/>
      <c r="AQ59" s="220"/>
      <c r="AR59" s="209"/>
      <c r="AS59" s="220"/>
      <c r="AT59" s="209"/>
      <c r="AU59" s="220"/>
      <c r="AV59" s="209"/>
      <c r="AW59" s="220"/>
      <c r="AX59" s="209"/>
      <c r="AY59" s="220"/>
      <c r="AZ59" s="209"/>
      <c r="BA59" s="220"/>
      <c r="BB59" s="209"/>
      <c r="BC59" s="220"/>
      <c r="BD59" s="209"/>
      <c r="BE59" s="220"/>
      <c r="BF59" s="209"/>
      <c r="BG59" s="220"/>
      <c r="BH59" s="220"/>
      <c r="BI59" s="220"/>
      <c r="BJ59" s="220"/>
      <c r="BK59" s="220"/>
      <c r="BL59" s="220"/>
      <c r="BM59" s="220"/>
      <c r="BN59" s="220"/>
      <c r="BO59" s="220"/>
      <c r="BP59" s="220"/>
      <c r="BQ59" s="220"/>
      <c r="BR59" s="220"/>
      <c r="BS59" s="220"/>
      <c r="BT59" s="220"/>
      <c r="BU59" s="220"/>
      <c r="BV59" s="220"/>
      <c r="BW59">
        <v>59</v>
      </c>
    </row>
    <row r="60" spans="1:75" ht="12.75" customHeight="1">
      <c r="A60" t="s">
        <v>489</v>
      </c>
      <c r="B60" s="199"/>
      <c r="C60" s="216" t="s">
        <v>149</v>
      </c>
      <c r="D60" s="205">
        <f>IF($A60="Quarter",HLOOKUP("Quarter"&amp;D$1,APMdata,'1 APM'!$BW60,FALSE),IF($A60="Year to date",HLOOKUP("Year to date"&amp;D$1,APMdata,'1 APM'!$BW60,FALSE),HLOOKUP($C$4&amp;D$1,APMdata,'1 APM'!$BW60,FALSE)))</f>
        <v>4043.9576459699601</v>
      </c>
      <c r="E60" s="205">
        <f>IF($A60="Quarter",HLOOKUP("Quarter"&amp;E$1,APMdata,'1 APM'!$BW60,FALSE),IF($A60="Year to date",HLOOKUP("Year to date"&amp;E$1,APMdata,'1 APM'!$BW60,FALSE),HLOOKUP($C$4&amp;E$1,APMdata,'1 APM'!$BW60,FALSE)))</f>
        <v>784.06265767998411</v>
      </c>
      <c r="F60" s="205">
        <f>IF($A60="Quarter",HLOOKUP("Quarter"&amp;F$1,APMdata,'1 APM'!$BW60,FALSE),IF($A60="Year to date",HLOOKUP("Year to date"&amp;F$1,APMdata,'1 APM'!$BW60,FALSE),HLOOKUP($C$4&amp;F$1,APMdata,'1 APM'!$BW60,FALSE)))</f>
        <v>954.53050307024387</v>
      </c>
      <c r="G60" s="205">
        <f>IF($A60="Quarter",HLOOKUP("Quarter"&amp;G$1,APMdata,'1 APM'!$BW60,FALSE),IF($A60="Year to date",HLOOKUP("Year to date"&amp;G$1,APMdata,'1 APM'!$BW60,FALSE),HLOOKUP($C$4&amp;G$1,APMdata,'1 APM'!$BW60,FALSE)))</f>
        <v>1911.9843650497351</v>
      </c>
      <c r="H60" s="205">
        <f>IF($A60="Quarter",HLOOKUP("Quarter"&amp;H$1,APMdata,'1 APM'!$BW60,FALSE),IF($A60="Year to date",HLOOKUP("Year to date"&amp;H$1,APMdata,'1 APM'!$BW60,FALSE),HLOOKUP($C$4&amp;H$1,APMdata,'1 APM'!$BW60,FALSE)))</f>
        <v>2918.4063206999708</v>
      </c>
      <c r="I60" s="205">
        <f>IF($A60="Quarter",HLOOKUP("Quarter"&amp;I$1,APMdata,'1 APM'!$BW60,FALSE),IF($A60="Year to date",HLOOKUP("Year to date"&amp;I$1,APMdata,'1 APM'!$BW60,FALSE),HLOOKUP($C$4&amp;I$1,APMdata,'1 APM'!$BW60,FALSE)))</f>
        <v>-2955.0413986599742</v>
      </c>
      <c r="J60" s="205">
        <f>IF($A60="Quarter",HLOOKUP("Quarter"&amp;J$1,APMdata,'1 APM'!$BW60,FALSE),IF($A60="Year to date",HLOOKUP("Year to date"&amp;J$1,APMdata,'1 APM'!$BW60,FALSE),HLOOKUP($C$4&amp;J$1,APMdata,'1 APM'!$BW60,FALSE)))</f>
        <v>442.22764450999966</v>
      </c>
      <c r="K60" s="205">
        <f>IF($A60="Quarter",HLOOKUP("Quarter"&amp;K$1,APMdata,'1 APM'!$BW60,FALSE),IF($A60="Year to date",HLOOKUP("Year to date"&amp;K$1,APMdata,'1 APM'!$BW60,FALSE),HLOOKUP($C$4&amp;K$1,APMdata,'1 APM'!$BW60,FALSE)))</f>
        <v>1465.3519303700305</v>
      </c>
      <c r="L60" s="205">
        <f>IF($A60="Quarter",HLOOKUP("Quarter"&amp;L$1,APMdata,'1 APM'!$BW60,FALSE),IF($A60="Year to date",HLOOKUP("Year to date"&amp;L$1,APMdata,'1 APM'!$BW60,FALSE),HLOOKUP($C$4&amp;L$1,APMdata,'1 APM'!$BW60,FALSE)))</f>
        <v>4890.8023124899773</v>
      </c>
      <c r="M60" s="205">
        <f>IF($A60="Quarter",HLOOKUP("Quarter"&amp;M$1,APMdata,'1 APM'!$BW60,FALSE),IF($A60="Year to date",HLOOKUP("Year to date"&amp;M$1,APMdata,'1 APM'!$BW60,FALSE),HLOOKUP($C$4&amp;M$1,APMdata,'1 APM'!$BW60,FALSE)))</f>
        <v>2768.6590569499676</v>
      </c>
      <c r="N60" s="205">
        <f>IF($A60="Quarter",HLOOKUP("Quarter"&amp;N$1,APMdata,'1 APM'!$BW60,FALSE),IF($A60="Year to date",HLOOKUP("Year to date"&amp;N$1,APMdata,'1 APM'!$BW60,FALSE),HLOOKUP($C$4&amp;N$1,APMdata,'1 APM'!$BW60,FALSE)))</f>
        <v>1773.2288131399546</v>
      </c>
      <c r="O60" s="205">
        <f>IF($A60="Quarter",HLOOKUP("Quarter"&amp;O$1,APMdata,'1 APM'!$BW60,FALSE),IF($A60="Year to date",HLOOKUP("Year to date"&amp;O$1,APMdata,'1 APM'!$BW60,FALSE),HLOOKUP($C$4&amp;O$1,APMdata,'1 APM'!$BW60,FALSE)))</f>
        <v>1378.930622763306</v>
      </c>
      <c r="P60" s="205">
        <f>IF($A60="Quarter",HLOOKUP("Quarter"&amp;P$1,APMdata,'1 APM'!$BW60,FALSE),IF($A60="Year to date",HLOOKUP("Year to date"&amp;P$1,APMdata,'1 APM'!$BW60,FALSE),HLOOKUP($C$4&amp;P$1,APMdata,'1 APM'!$BW60,FALSE)))</f>
        <v>4094.206719976617</v>
      </c>
      <c r="Q60" s="205">
        <f>IF($A60="Quarter",HLOOKUP("Quarter"&amp;Q$1,APMdata,'1 APM'!$BW60,FALSE),IF($A60="Year to date",HLOOKUP("Year to date"&amp;Q$1,APMdata,'1 APM'!$BW60,FALSE),HLOOKUP($C$4&amp;Q$1,APMdata,'1 APM'!$BW60,FALSE)))</f>
        <v>669.08432344012544</v>
      </c>
      <c r="R60" s="205">
        <f>IF($A60="Quarter",HLOOKUP("Quarter"&amp;R$1,APMdata,'1 APM'!$BW60,FALSE),IF($A60="Year to date",HLOOKUP("Year to date"&amp;R$1,APMdata,'1 APM'!$BW60,FALSE),HLOOKUP($C$4&amp;R$1,APMdata,'1 APM'!$BW60,FALSE)))</f>
        <v>-255.57699999999022</v>
      </c>
      <c r="S60" s="205">
        <f>IF($A60="Quarter",HLOOKUP("Quarter"&amp;S$1,APMdata,'1 APM'!$BW60,FALSE),IF($A60="Year to date",HLOOKUP("Year to date"&amp;S$1,APMdata,'1 APM'!$BW60,FALSE),HLOOKUP($C$4&amp;S$1,APMdata,'1 APM'!$BW60,FALSE)))</f>
        <v>1242.8557000000001</v>
      </c>
      <c r="T60" s="205">
        <f>IF($A60="Quarter",HLOOKUP("Quarter"&amp;T$1,APMdata,'1 APM'!$BW60,FALSE),IF($A60="Year to date",HLOOKUP("Year to date"&amp;T$1,APMdata,'1 APM'!$BW60,FALSE),HLOOKUP($C$4&amp;T$1,APMdata,'1 APM'!$BW60,FALSE)))</f>
        <v>3570.1971210562479</v>
      </c>
      <c r="U60" s="205">
        <f>IF($A60="Quarter",HLOOKUP("Quarter"&amp;U$1,APMdata,'1 APM'!$BW60,FALSE),IF($A60="Year to date",HLOOKUP("Year to date"&amp;U$1,APMdata,'1 APM'!$BW60,FALSE),HLOOKUP($C$4&amp;U$1,APMdata,'1 APM'!$BW60,FALSE)))</f>
        <v>1775</v>
      </c>
      <c r="V60" s="205">
        <f>IF($A60="Quarter",HLOOKUP("Quarter"&amp;V$1,APMdata,'1 APM'!$BW60,FALSE),IF($A60="Year to date",HLOOKUP("Year to date"&amp;V$1,APMdata,'1 APM'!$BW60,FALSE),HLOOKUP($C$4&amp;V$1,APMdata,'1 APM'!$BW60,FALSE)))</f>
        <v>2998</v>
      </c>
      <c r="W60" s="205">
        <f>IF($A60="Quarter",HLOOKUP("Quarter"&amp;W$1,APMdata,'1 APM'!$BW60,FALSE),IF($A60="Year to date",HLOOKUP("Year to date"&amp;W$1,APMdata,'1 APM'!$BW60,FALSE),HLOOKUP($C$4&amp;W$1,APMdata,'1 APM'!$BW60,FALSE)))</f>
        <v>2369</v>
      </c>
      <c r="X60" s="205">
        <f>IF($A60="Quarter",HLOOKUP("Quarter"&amp;X$1,APMdata,'1 APM'!$BW60,FALSE),IF($A60="Year to date",HLOOKUP("Year to date"&amp;X$1,APMdata,'1 APM'!$BW60,FALSE),HLOOKUP($C$4&amp;X$1,APMdata,'1 APM'!$BW60,FALSE)))</f>
        <v>2924</v>
      </c>
      <c r="Y60" s="205">
        <f>IF($A60="Quarter",HLOOKUP("Quarter"&amp;Y$1,APMdata,'1 APM'!$BW60,FALSE),IF($A60="Year to date",HLOOKUP("Year to date"&amp;Y$1,APMdata,'1 APM'!$BW60,FALSE),HLOOKUP($C$4&amp;Y$1,APMdata,'1 APM'!$BW60,FALSE)))</f>
        <v>-196</v>
      </c>
      <c r="Z60" s="205">
        <f>IF($A60="Quarter",HLOOKUP("Quarter"&amp;Z$1,APMdata,'1 APM'!$BW60,FALSE),IF($A60="Year to date",HLOOKUP("Year to date"&amp;Z$1,APMdata,'1 APM'!$BW60,FALSE),HLOOKUP($C$4&amp;Z$1,APMdata,'1 APM'!$BW60,FALSE)))</f>
        <v>681</v>
      </c>
      <c r="AA60" s="205">
        <f>IF($A60="Quarter",HLOOKUP("Quarter"&amp;AA$1,APMdata,'1 APM'!$BW60,FALSE),IF($A60="Year to date",HLOOKUP("Year to date"&amp;AA$1,APMdata,'1 APM'!$BW60,FALSE),HLOOKUP($C$4&amp;AA$1,APMdata,'1 APM'!$BW60,FALSE)))</f>
        <v>3222</v>
      </c>
      <c r="AB60" s="205">
        <f>IF($A60="Quarter",HLOOKUP("Quarter"&amp;AB$1,APMdata,'1 APM'!$BW60,FALSE),IF($A60="Year to date",HLOOKUP("Year to date"&amp;AB$1,APMdata,'1 APM'!$BW60,FALSE),HLOOKUP($C$4&amp;AB$1,APMdata,'1 APM'!$BW60,FALSE)))</f>
        <v>2358</v>
      </c>
      <c r="AC60" s="205">
        <f>IF($A60="Quarter",HLOOKUP("Quarter"&amp;AC$1,APMdata,'1 APM'!$BW60,FALSE),IF($A60="Year to date",HLOOKUP("Year to date"&amp;AC$1,APMdata,'1 APM'!$BW60,FALSE),HLOOKUP($C$4&amp;AC$1,APMdata,'1 APM'!$BW60,FALSE)))</f>
        <v>1515</v>
      </c>
      <c r="AD60" s="205">
        <f>IF($A60="Quarter",HLOOKUP("Quarter"&amp;AD$1,APMdata,'1 APM'!$BW60,FALSE),IF($A60="Year to date",HLOOKUP("Year to date"&amp;AD$1,APMdata,'1 APM'!$BW60,FALSE),HLOOKUP($C$4&amp;AD$1,APMdata,'1 APM'!$BW60,FALSE)))</f>
        <v>1417</v>
      </c>
      <c r="AE60" s="205">
        <f>IF($A60="Quarter",HLOOKUP("Quarter"&amp;AE$1,APMdata,'1 APM'!$BW60,FALSE),IF($A60="Year to date",HLOOKUP("Year to date"&amp;AE$1,APMdata,'1 APM'!$BW60,FALSE),HLOOKUP($C$4&amp;AE$1,APMdata,'1 APM'!$BW60,FALSE)))</f>
        <v>2627</v>
      </c>
      <c r="AF60" s="205"/>
      <c r="AG60" s="210"/>
      <c r="AH60" s="205"/>
      <c r="AI60" s="210"/>
      <c r="AJ60" s="205"/>
      <c r="AK60" s="210"/>
      <c r="AL60" s="205"/>
      <c r="AM60" s="210"/>
      <c r="AN60" s="205"/>
      <c r="AO60" s="210"/>
      <c r="AP60" s="205"/>
      <c r="AQ60" s="210"/>
      <c r="AR60" s="205"/>
      <c r="AS60" s="210"/>
      <c r="AT60" s="205"/>
      <c r="AU60" s="210"/>
      <c r="AV60" s="205"/>
      <c r="AW60" s="210"/>
      <c r="AX60" s="205"/>
      <c r="AY60" s="210"/>
      <c r="AZ60" s="205"/>
      <c r="BA60" s="210"/>
      <c r="BB60" s="205"/>
      <c r="BC60" s="210"/>
      <c r="BD60" s="205"/>
      <c r="BE60" s="210"/>
      <c r="BF60" s="205"/>
      <c r="BG60" s="210"/>
      <c r="BH60" s="210"/>
      <c r="BI60" s="210"/>
      <c r="BJ60" s="210"/>
      <c r="BK60" s="210"/>
      <c r="BL60" s="210"/>
      <c r="BM60" s="210"/>
      <c r="BN60" s="210"/>
      <c r="BO60" s="210"/>
      <c r="BP60" s="210"/>
      <c r="BQ60" s="210"/>
      <c r="BR60" s="210"/>
      <c r="BS60" s="210"/>
      <c r="BT60" s="210"/>
      <c r="BU60" s="210"/>
      <c r="BV60" s="210"/>
      <c r="BW60">
        <v>60</v>
      </c>
    </row>
    <row r="61" spans="1:75" ht="12.75" customHeight="1">
      <c r="A61" t="s">
        <v>489</v>
      </c>
      <c r="B61" s="199"/>
      <c r="C61" s="221" t="s">
        <v>296</v>
      </c>
      <c r="D61" s="205">
        <f>IF($A61="Quarter",HLOOKUP("Quarter"&amp;D$1,APMdata,'1 APM'!$BW61,FALSE),IF($A61="Year to date",HLOOKUP("Year to date"&amp;D$1,APMdata,'1 APM'!$BW61,FALSE),HLOOKUP($C$4&amp;D$1,APMdata,'1 APM'!$BW61,FALSE)))</f>
        <v>134464.84167147998</v>
      </c>
      <c r="E61" s="205">
        <f>IF($A61="Quarter",HLOOKUP("Quarter"&amp;E$1,APMdata,'1 APM'!$BW61,FALSE),IF($A61="Year to date",HLOOKUP("Year to date"&amp;E$1,APMdata,'1 APM'!$BW61,FALSE),HLOOKUP($C$4&amp;E$1,APMdata,'1 APM'!$BW61,FALSE)))</f>
        <v>133680.7790138</v>
      </c>
      <c r="F61" s="205">
        <f>IF($A61="Quarter",HLOOKUP("Quarter"&amp;F$1,APMdata,'1 APM'!$BW61,FALSE),IF($A61="Year to date",HLOOKUP("Year to date"&amp;F$1,APMdata,'1 APM'!$BW61,FALSE),HLOOKUP($C$4&amp;F$1,APMdata,'1 APM'!$BW61,FALSE)))</f>
        <v>132726.24851072973</v>
      </c>
      <c r="G61" s="205">
        <f>IF($A61="Quarter",HLOOKUP("Quarter"&amp;G$1,APMdata,'1 APM'!$BW61,FALSE),IF($A61="Year to date",HLOOKUP("Year to date"&amp;G$1,APMdata,'1 APM'!$BW61,FALSE),HLOOKUP($C$4&amp;G$1,APMdata,'1 APM'!$BW61,FALSE)))</f>
        <v>130814.26414567999</v>
      </c>
      <c r="H61" s="205">
        <f>IF($A61="Quarter",HLOOKUP("Quarter"&amp;H$1,APMdata,'1 APM'!$BW61,FALSE),IF($A61="Year to date",HLOOKUP("Year to date"&amp;H$1,APMdata,'1 APM'!$BW61,FALSE),HLOOKUP($C$4&amp;H$1,APMdata,'1 APM'!$BW61,FALSE)))</f>
        <v>127895.85782498002</v>
      </c>
      <c r="I61" s="205">
        <f>IF($A61="Quarter",HLOOKUP("Quarter"&amp;I$1,APMdata,'1 APM'!$BW61,FALSE),IF($A61="Year to date",HLOOKUP("Year to date"&amp;I$1,APMdata,'1 APM'!$BW61,FALSE),HLOOKUP($C$4&amp;I$1,APMdata,'1 APM'!$BW61,FALSE)))</f>
        <v>130850.89922363999</v>
      </c>
      <c r="J61" s="205">
        <f>IF($A61="Quarter",HLOOKUP("Quarter"&amp;J$1,APMdata,'1 APM'!$BW61,FALSE),IF($A61="Year to date",HLOOKUP("Year to date"&amp;J$1,APMdata,'1 APM'!$BW61,FALSE),HLOOKUP($C$4&amp;J$1,APMdata,'1 APM'!$BW61,FALSE)))</f>
        <v>130408.67157912999</v>
      </c>
      <c r="K61" s="205">
        <f>IF($A61="Quarter",HLOOKUP("Quarter"&amp;K$1,APMdata,'1 APM'!$BW61,FALSE),IF($A61="Year to date",HLOOKUP("Year to date"&amp;K$1,APMdata,'1 APM'!$BW61,FALSE),HLOOKUP($C$4&amp;K$1,APMdata,'1 APM'!$BW61,FALSE)))</f>
        <v>128943.31964875996</v>
      </c>
      <c r="L61" s="205">
        <f>IF($A61="Quarter",HLOOKUP("Quarter"&amp;L$1,APMdata,'1 APM'!$BW61,FALSE),IF($A61="Year to date",HLOOKUP("Year to date"&amp;L$1,APMdata,'1 APM'!$BW61,FALSE),HLOOKUP($C$4&amp;L$1,APMdata,'1 APM'!$BW61,FALSE)))</f>
        <v>124052.51733626999</v>
      </c>
      <c r="M61" s="205">
        <f>IF($A61="Quarter",HLOOKUP("Quarter"&amp;M$1,APMdata,'1 APM'!$BW61,FALSE),IF($A61="Year to date",HLOOKUP("Year to date"&amp;M$1,APMdata,'1 APM'!$BW61,FALSE),HLOOKUP($C$4&amp;M$1,APMdata,'1 APM'!$BW61,FALSE)))</f>
        <v>121283.85827932002</v>
      </c>
      <c r="N61" s="205">
        <f>IF($A61="Quarter",HLOOKUP("Quarter"&amp;N$1,APMdata,'1 APM'!$BW61,FALSE),IF($A61="Year to date",HLOOKUP("Year to date"&amp;N$1,APMdata,'1 APM'!$BW61,FALSE),HLOOKUP($C$4&amp;N$1,APMdata,'1 APM'!$BW61,FALSE)))</f>
        <v>119510.62946618006</v>
      </c>
      <c r="O61" s="205">
        <f>IF($A61="Quarter",HLOOKUP("Quarter"&amp;O$1,APMdata,'1 APM'!$BW61,FALSE),IF($A61="Year to date",HLOOKUP("Year to date"&amp;O$1,APMdata,'1 APM'!$BW61,FALSE),HLOOKUP($C$4&amp;O$1,APMdata,'1 APM'!$BW61,FALSE)))</f>
        <v>118131.69884341676</v>
      </c>
      <c r="P61" s="205">
        <f>IF($A61="Quarter",HLOOKUP("Quarter"&amp;P$1,APMdata,'1 APM'!$BW61,FALSE),IF($A61="Year to date",HLOOKUP("Year to date"&amp;P$1,APMdata,'1 APM'!$BW61,FALSE),HLOOKUP($C$4&amp;P$1,APMdata,'1 APM'!$BW61,FALSE)))</f>
        <v>114037.49212344014</v>
      </c>
      <c r="Q61" s="205">
        <f>IF($A61="Quarter",HLOOKUP("Quarter"&amp;Q$1,APMdata,'1 APM'!$BW61,FALSE),IF($A61="Year to date",HLOOKUP("Year to date"&amp;Q$1,APMdata,'1 APM'!$BW61,FALSE),HLOOKUP($C$4&amp;Q$1,APMdata,'1 APM'!$BW61,FALSE)))</f>
        <v>113368.40780000002</v>
      </c>
      <c r="R61" s="205">
        <f>IF($A61="Quarter",HLOOKUP("Quarter"&amp;R$1,APMdata,'1 APM'!$BW61,FALSE),IF($A61="Year to date",HLOOKUP("Year to date"&amp;R$1,APMdata,'1 APM'!$BW61,FALSE),HLOOKUP($C$4&amp;R$1,APMdata,'1 APM'!$BW61,FALSE)))</f>
        <v>113623.98480000001</v>
      </c>
      <c r="S61" s="205">
        <f>IF($A61="Quarter",HLOOKUP("Quarter"&amp;S$1,APMdata,'1 APM'!$BW61,FALSE),IF($A61="Year to date",HLOOKUP("Year to date"&amp;S$1,APMdata,'1 APM'!$BW61,FALSE),HLOOKUP($C$4&amp;S$1,APMdata,'1 APM'!$BW61,FALSE)))</f>
        <v>112381.12910000001</v>
      </c>
      <c r="T61" s="205">
        <f>IF($A61="Quarter",HLOOKUP("Quarter"&amp;T$1,APMdata,'1 APM'!$BW61,FALSE),IF($A61="Year to date",HLOOKUP("Year to date"&amp;T$1,APMdata,'1 APM'!$BW61,FALSE),HLOOKUP($C$4&amp;T$1,APMdata,'1 APM'!$BW61,FALSE)))</f>
        <v>108810.93195658</v>
      </c>
      <c r="U61" s="205">
        <f>IF($A61="Quarter",HLOOKUP("Quarter"&amp;U$1,APMdata,'1 APM'!$BW61,FALSE),IF($A61="Year to date",HLOOKUP("Year to date"&amp;U$1,APMdata,'1 APM'!$BW61,FALSE),HLOOKUP($C$4&amp;U$1,APMdata,'1 APM'!$BW61,FALSE)))</f>
        <v>107035</v>
      </c>
      <c r="V61" s="205">
        <f>IF($A61="Quarter",HLOOKUP("Quarter"&amp;V$1,APMdata,'1 APM'!$BW61,FALSE),IF($A61="Year to date",HLOOKUP("Year to date"&amp;V$1,APMdata,'1 APM'!$BW61,FALSE),HLOOKUP($C$4&amp;V$1,APMdata,'1 APM'!$BW61,FALSE)))</f>
        <v>104037</v>
      </c>
      <c r="W61" s="205">
        <f>IF($A61="Quarter",HLOOKUP("Quarter"&amp;W$1,APMdata,'1 APM'!$BW61,FALSE),IF($A61="Year to date",HLOOKUP("Year to date"&amp;W$1,APMdata,'1 APM'!$BW61,FALSE),HLOOKUP($C$4&amp;W$1,APMdata,'1 APM'!$BW61,FALSE)))</f>
        <v>101668</v>
      </c>
      <c r="X61" s="205">
        <f>IF($A61="Quarter",HLOOKUP("Quarter"&amp;X$1,APMdata,'1 APM'!$BW61,FALSE),IF($A61="Year to date",HLOOKUP("Year to date"&amp;X$1,APMdata,'1 APM'!$BW61,FALSE),HLOOKUP($C$4&amp;X$1,APMdata,'1 APM'!$BW61,FALSE)))</f>
        <v>98744</v>
      </c>
      <c r="Y61" s="205">
        <f>IF($A61="Quarter",HLOOKUP("Quarter"&amp;Y$1,APMdata,'1 APM'!$BW61,FALSE),IF($A61="Year to date",HLOOKUP("Year to date"&amp;Y$1,APMdata,'1 APM'!$BW61,FALSE),HLOOKUP($C$4&amp;Y$1,APMdata,'1 APM'!$BW61,FALSE)))</f>
        <v>98940</v>
      </c>
      <c r="Z61" s="205">
        <f>IF($A61="Quarter",HLOOKUP("Quarter"&amp;Z$1,APMdata,'1 APM'!$BW61,FALSE),IF($A61="Year to date",HLOOKUP("Year to date"&amp;Z$1,APMdata,'1 APM'!$BW61,FALSE),HLOOKUP($C$4&amp;Z$1,APMdata,'1 APM'!$BW61,FALSE)))</f>
        <v>98259</v>
      </c>
      <c r="AA61" s="205">
        <f>IF($A61="Quarter",HLOOKUP("Quarter"&amp;AA$1,APMdata,'1 APM'!$BW61,FALSE),IF($A61="Year to date",HLOOKUP("Year to date"&amp;AA$1,APMdata,'1 APM'!$BW61,FALSE),HLOOKUP($C$4&amp;AA$1,APMdata,'1 APM'!$BW61,FALSE)))</f>
        <v>92818</v>
      </c>
      <c r="AB61" s="205">
        <f>IF($A61="Quarter",HLOOKUP("Quarter"&amp;AB$1,APMdata,'1 APM'!$BW61,FALSE),IF($A61="Year to date",HLOOKUP("Year to date"&amp;AB$1,APMdata,'1 APM'!$BW61,FALSE),HLOOKUP($C$4&amp;AB$1,APMdata,'1 APM'!$BW61,FALSE)))</f>
        <v>90460</v>
      </c>
      <c r="AC61" s="205">
        <f>IF($A61="Quarter",HLOOKUP("Quarter"&amp;AC$1,APMdata,'1 APM'!$BW61,FALSE),IF($A61="Year to date",HLOOKUP("Year to date"&amp;AC$1,APMdata,'1 APM'!$BW61,FALSE),HLOOKUP($C$4&amp;AC$1,APMdata,'1 APM'!$BW61,FALSE)))</f>
        <v>88945</v>
      </c>
      <c r="AD61" s="205">
        <f>IF($A61="Quarter",HLOOKUP("Quarter"&amp;AD$1,APMdata,'1 APM'!$BW61,FALSE),IF($A61="Year to date",HLOOKUP("Year to date"&amp;AD$1,APMdata,'1 APM'!$BW61,FALSE),HLOOKUP($C$4&amp;AD$1,APMdata,'1 APM'!$BW61,FALSE)))</f>
        <v>87528</v>
      </c>
      <c r="AE61" s="205">
        <f>IF($A61="Quarter",HLOOKUP("Quarter"&amp;AE$1,APMdata,'1 APM'!$BW61,FALSE),IF($A61="Year to date",HLOOKUP("Year to date"&amp;AE$1,APMdata,'1 APM'!$BW61,FALSE),HLOOKUP($C$4&amp;AE$1,APMdata,'1 APM'!$BW61,FALSE)))</f>
        <v>84901</v>
      </c>
      <c r="AF61" s="205"/>
      <c r="AG61" s="210"/>
      <c r="AH61" s="205"/>
      <c r="AI61" s="210"/>
      <c r="AJ61" s="205"/>
      <c r="AK61" s="210"/>
      <c r="AL61" s="205"/>
      <c r="AM61" s="210"/>
      <c r="AN61" s="205"/>
      <c r="AO61" s="210"/>
      <c r="AP61" s="205"/>
      <c r="AQ61" s="210"/>
      <c r="AR61" s="205"/>
      <c r="AS61" s="210"/>
      <c r="AT61" s="205"/>
      <c r="AU61" s="210"/>
      <c r="AV61" s="205"/>
      <c r="AW61" s="210"/>
      <c r="AX61" s="205"/>
      <c r="AY61" s="210"/>
      <c r="AZ61" s="205"/>
      <c r="BA61" s="210"/>
      <c r="BB61" s="205"/>
      <c r="BC61" s="210"/>
      <c r="BD61" s="205"/>
      <c r="BE61" s="210"/>
      <c r="BF61" s="205"/>
      <c r="BG61" s="210"/>
      <c r="BH61" s="210"/>
      <c r="BI61" s="210"/>
      <c r="BJ61" s="210"/>
      <c r="BK61" s="210"/>
      <c r="BL61" s="210"/>
      <c r="BM61" s="210"/>
      <c r="BN61" s="210"/>
      <c r="BO61" s="210"/>
      <c r="BP61" s="210"/>
      <c r="BQ61" s="210"/>
      <c r="BR61" s="210"/>
      <c r="BS61" s="210"/>
      <c r="BT61" s="210"/>
      <c r="BU61" s="210"/>
      <c r="BV61" s="210"/>
      <c r="BW61">
        <v>61</v>
      </c>
    </row>
    <row r="62" spans="1:75" ht="12.75" customHeight="1" thickBot="1">
      <c r="A62" t="s">
        <v>489</v>
      </c>
      <c r="B62" s="251" t="s">
        <v>338</v>
      </c>
      <c r="C62" s="212" t="s">
        <v>297</v>
      </c>
      <c r="D62" s="213">
        <f>IF($A62="Quarter",HLOOKUP("Quarter"&amp;D$1,APMdata,'1 APM'!$BW62,FALSE),IF($A62="Year to date",HLOOKUP("Year to date"&amp;D$1,APMdata,'1 APM'!$BW62,FALSE),HLOOKUP($C$4&amp;D$1,APMdata,'1 APM'!$BW62,FALSE)))</f>
        <v>3.0074461068790179E-2</v>
      </c>
      <c r="E62" s="213">
        <f>IF($A62="Quarter",HLOOKUP("Quarter"&amp;E$1,APMdata,'1 APM'!$BW62,FALSE),IF($A62="Year to date",HLOOKUP("Year to date"&amp;E$1,APMdata,'1 APM'!$BW62,FALSE),HLOOKUP($C$4&amp;E$1,APMdata,'1 APM'!$BW62,FALSE)))</f>
        <v>5.8651861805730839E-3</v>
      </c>
      <c r="F62" s="213">
        <f>IF($A62="Quarter",HLOOKUP("Quarter"&amp;F$1,APMdata,'1 APM'!$BW62,FALSE),IF($A62="Year to date",HLOOKUP("Year to date"&amp;F$1,APMdata,'1 APM'!$BW62,FALSE),HLOOKUP($C$4&amp;F$1,APMdata,'1 APM'!$BW62,FALSE)))</f>
        <v>7.1917236701908183E-3</v>
      </c>
      <c r="G62" s="213">
        <f>IF($A62="Quarter",HLOOKUP("Quarter"&amp;G$1,APMdata,'1 APM'!$BW62,FALSE),IF($A62="Year to date",HLOOKUP("Year to date"&amp;G$1,APMdata,'1 APM'!$BW62,FALSE),HLOOKUP($C$4&amp;G$1,APMdata,'1 APM'!$BW62,FALSE)))</f>
        <v>1.4616023547099366E-2</v>
      </c>
      <c r="H62" s="213">
        <f>IF($A62="Quarter",HLOOKUP("Quarter"&amp;H$1,APMdata,'1 APM'!$BW62,FALSE),IF($A62="Year to date",HLOOKUP("Year to date"&amp;H$1,APMdata,'1 APM'!$BW62,FALSE),HLOOKUP($C$4&amp;H$1,APMdata,'1 APM'!$BW62,FALSE)))</f>
        <v>2.2818614850636403E-2</v>
      </c>
      <c r="I62" s="213">
        <f>IF($A62="Quarter",HLOOKUP("Quarter"&amp;I$1,APMdata,'1 APM'!$BW62,FALSE),IF($A62="Year to date",HLOOKUP("Year to date"&amp;I$1,APMdata,'1 APM'!$BW62,FALSE),HLOOKUP($C$4&amp;I$1,APMdata,'1 APM'!$BW62,FALSE)))</f>
        <v>-2.2583271618251941E-2</v>
      </c>
      <c r="J62" s="213">
        <f>IF($A62="Quarter",HLOOKUP("Quarter"&amp;J$1,APMdata,'1 APM'!$BW62,FALSE),IF($A62="Year to date",HLOOKUP("Year to date"&amp;J$1,APMdata,'1 APM'!$BW62,FALSE),HLOOKUP($C$4&amp;J$1,APMdata,'1 APM'!$BW62,FALSE)))</f>
        <v>3.3910907852601094E-3</v>
      </c>
      <c r="K62" s="213">
        <f>IF($A62="Quarter",HLOOKUP("Quarter"&amp;K$1,APMdata,'1 APM'!$BW62,FALSE),IF($A62="Year to date",HLOOKUP("Year to date"&amp;K$1,APMdata,'1 APM'!$BW62,FALSE),HLOOKUP($C$4&amp;K$1,APMdata,'1 APM'!$BW62,FALSE)))</f>
        <v>1.1364310569648985E-2</v>
      </c>
      <c r="L62" s="213">
        <f>IF($A62="Quarter",HLOOKUP("Quarter"&amp;L$1,APMdata,'1 APM'!$BW62,FALSE),IF($A62="Year to date",HLOOKUP("Year to date"&amp;L$1,APMdata,'1 APM'!$BW62,FALSE),HLOOKUP($C$4&amp;L$1,APMdata,'1 APM'!$BW62,FALSE)))</f>
        <v>3.9425256476113633E-2</v>
      </c>
      <c r="M62" s="213">
        <f>IF($A62="Quarter",HLOOKUP("Quarter"&amp;M$1,APMdata,'1 APM'!$BW62,FALSE),IF($A62="Year to date",HLOOKUP("Year to date"&amp;M$1,APMdata,'1 APM'!$BW62,FALSE),HLOOKUP($C$4&amp;M$1,APMdata,'1 APM'!$BW62,FALSE)))</f>
        <v>2.2827926949468169E-2</v>
      </c>
      <c r="N62" s="213">
        <f>IF($A62="Quarter",HLOOKUP("Quarter"&amp;N$1,APMdata,'1 APM'!$BW62,FALSE),IF($A62="Year to date",HLOOKUP("Year to date"&amp;N$1,APMdata,'1 APM'!$BW62,FALSE),HLOOKUP($C$4&amp;N$1,APMdata,'1 APM'!$BW62,FALSE)))</f>
        <v>1.4837415057225139E-2</v>
      </c>
      <c r="O62" s="213">
        <f>IF($A62="Quarter",HLOOKUP("Quarter"&amp;O$1,APMdata,'1 APM'!$BW62,FALSE),IF($A62="Year to date",HLOOKUP("Year to date"&amp;O$1,APMdata,'1 APM'!$BW62,FALSE),HLOOKUP($C$4&amp;O$1,APMdata,'1 APM'!$BW62,FALSE)))</f>
        <v>1.1672824790161317E-2</v>
      </c>
      <c r="P62" s="213">
        <f>IF($A62="Quarter",HLOOKUP("Quarter"&amp;P$1,APMdata,'1 APM'!$BW62,FALSE),IF($A62="Year to date",HLOOKUP("Year to date"&amp;P$1,APMdata,'1 APM'!$BW62,FALSE),HLOOKUP($C$4&amp;P$1,APMdata,'1 APM'!$BW62,FALSE)))</f>
        <v>3.5902286552784185E-2</v>
      </c>
      <c r="Q62" s="213">
        <f>IF($A62="Quarter",HLOOKUP("Quarter"&amp;Q$1,APMdata,'1 APM'!$BW62,FALSE),IF($A62="Year to date",HLOOKUP("Year to date"&amp;Q$1,APMdata,'1 APM'!$BW62,FALSE),HLOOKUP($C$4&amp;Q$1,APMdata,'1 APM'!$BW62,FALSE)))</f>
        <v>5.9018586961236772E-3</v>
      </c>
      <c r="R62" s="213">
        <f>IF($A62="Quarter",HLOOKUP("Quarter"&amp;R$1,APMdata,'1 APM'!$BW62,FALSE),IF($A62="Year to date",HLOOKUP("Year to date"&amp;R$1,APMdata,'1 APM'!$BW62,FALSE),HLOOKUP($C$4&amp;R$1,APMdata,'1 APM'!$BW62,FALSE)))</f>
        <v>-2.2493226271711447E-3</v>
      </c>
      <c r="S62" s="213">
        <f>IF($A62="Quarter",HLOOKUP("Quarter"&amp;S$1,APMdata,'1 APM'!$BW62,FALSE),IF($A62="Year to date",HLOOKUP("Year to date"&amp;S$1,APMdata,'1 APM'!$BW62,FALSE),HLOOKUP($C$4&amp;S$1,APMdata,'1 APM'!$BW62,FALSE)))</f>
        <v>1.11E-2</v>
      </c>
      <c r="T62" s="213">
        <f>IF($A62="Quarter",HLOOKUP("Quarter"&amp;T$1,APMdata,'1 APM'!$BW62,FALSE),IF($A62="Year to date",HLOOKUP("Year to date"&amp;T$1,APMdata,'1 APM'!$BW62,FALSE),HLOOKUP($C$4&amp;T$1,APMdata,'1 APM'!$BW62,FALSE)))</f>
        <v>3.2811015004272755E-2</v>
      </c>
      <c r="U62" s="213">
        <f>IF($A62="Quarter",HLOOKUP("Quarter"&amp;U$1,APMdata,'1 APM'!$BW62,FALSE),IF($A62="Year to date",HLOOKUP("Year to date"&amp;U$1,APMdata,'1 APM'!$BW62,FALSE),HLOOKUP($C$4&amp;U$1,APMdata,'1 APM'!$BW62,FALSE)))</f>
        <v>1.7000000000000001E-2</v>
      </c>
      <c r="V62" s="213">
        <f>IF($A62="Quarter",HLOOKUP("Quarter"&amp;V$1,APMdata,'1 APM'!$BW62,FALSE),IF($A62="Year to date",HLOOKUP("Year to date"&amp;V$1,APMdata,'1 APM'!$BW62,FALSE),HLOOKUP($C$4&amp;V$1,APMdata,'1 APM'!$BW62,FALSE)))</f>
        <v>2.9000000000000001E-2</v>
      </c>
      <c r="W62" s="213">
        <f>IF($A62="Quarter",HLOOKUP("Quarter"&amp;W$1,APMdata,'1 APM'!$BW62,FALSE),IF($A62="Year to date",HLOOKUP("Year to date"&amp;W$1,APMdata,'1 APM'!$BW62,FALSE),HLOOKUP($C$4&amp;W$1,APMdata,'1 APM'!$BW62,FALSE)))</f>
        <v>2.3E-2</v>
      </c>
      <c r="X62" s="213">
        <f>IF($A62="Quarter",HLOOKUP("Quarter"&amp;X$1,APMdata,'1 APM'!$BW62,FALSE),IF($A62="Year to date",HLOOKUP("Year to date"&amp;X$1,APMdata,'1 APM'!$BW62,FALSE),HLOOKUP($C$4&amp;X$1,APMdata,'1 APM'!$BW62,FALSE)))</f>
        <v>0.03</v>
      </c>
      <c r="Y62" s="213">
        <f>IF($A62="Quarter",HLOOKUP("Quarter"&amp;Y$1,APMdata,'1 APM'!$BW62,FALSE),IF($A62="Year to date",HLOOKUP("Year to date"&amp;Y$1,APMdata,'1 APM'!$BW62,FALSE),HLOOKUP($C$4&amp;Y$1,APMdata,'1 APM'!$BW62,FALSE)))</f>
        <v>-2E-3</v>
      </c>
      <c r="Z62" s="213">
        <f>IF($A62="Quarter",HLOOKUP("Quarter"&amp;Z$1,APMdata,'1 APM'!$BW62,FALSE),IF($A62="Year to date",HLOOKUP("Year to date"&amp;Z$1,APMdata,'1 APM'!$BW62,FALSE),HLOOKUP($C$4&amp;Z$1,APMdata,'1 APM'!$BW62,FALSE)))</f>
        <v>7.0000000000000001E-3</v>
      </c>
      <c r="AA62" s="213">
        <f>IF($A62="Quarter",HLOOKUP("Quarter"&amp;AA$1,APMdata,'1 APM'!$BW62,FALSE),IF($A62="Year to date",HLOOKUP("Year to date"&amp;AA$1,APMdata,'1 APM'!$BW62,FALSE),HLOOKUP($C$4&amp;AA$1,APMdata,'1 APM'!$BW62,FALSE)))</f>
        <v>3.5000000000000003E-2</v>
      </c>
      <c r="AB62" s="213">
        <f>IF($A62="Quarter",HLOOKUP("Quarter"&amp;AB$1,APMdata,'1 APM'!$BW62,FALSE),IF($A62="Year to date",HLOOKUP("Year to date"&amp;AB$1,APMdata,'1 APM'!$BW62,FALSE),HLOOKUP($C$4&amp;AB$1,APMdata,'1 APM'!$BW62,FALSE)))</f>
        <v>2.5999999999999999E-2</v>
      </c>
      <c r="AC62" s="213">
        <f>IF($A62="Quarter",HLOOKUP("Quarter"&amp;AC$1,APMdata,'1 APM'!$BW62,FALSE),IF($A62="Year to date",HLOOKUP("Year to date"&amp;AC$1,APMdata,'1 APM'!$BW62,FALSE),HLOOKUP($C$4&amp;AC$1,APMdata,'1 APM'!$BW62,FALSE)))</f>
        <v>1.7000000000000001E-2</v>
      </c>
      <c r="AD62" s="213">
        <f>IF($A62="Quarter",HLOOKUP("Quarter"&amp;AD$1,APMdata,'1 APM'!$BW62,FALSE),IF($A62="Year to date",HLOOKUP("Year to date"&amp;AD$1,APMdata,'1 APM'!$BW62,FALSE),HLOOKUP($C$4&amp;AD$1,APMdata,'1 APM'!$BW62,FALSE)))</f>
        <v>1.6E-2</v>
      </c>
      <c r="AE62" s="213">
        <f>IF($A62="Quarter",HLOOKUP("Quarter"&amp;AE$1,APMdata,'1 APM'!$BW62,FALSE),IF($A62="Year to date",HLOOKUP("Year to date"&amp;AE$1,APMdata,'1 APM'!$BW62,FALSE),HLOOKUP($C$4&amp;AE$1,APMdata,'1 APM'!$BW62,FALSE)))</f>
        <v>3.1E-2</v>
      </c>
      <c r="AF62" s="213"/>
      <c r="AG62" s="215"/>
      <c r="AH62" s="213"/>
      <c r="AI62" s="215"/>
      <c r="AJ62" s="213"/>
      <c r="AK62" s="215"/>
      <c r="AL62" s="213"/>
      <c r="AM62" s="215"/>
      <c r="AN62" s="213"/>
      <c r="AO62" s="215"/>
      <c r="AP62" s="213"/>
      <c r="AQ62" s="215"/>
      <c r="AR62" s="213"/>
      <c r="AS62" s="215"/>
      <c r="AT62" s="213"/>
      <c r="AU62" s="215"/>
      <c r="AV62" s="213"/>
      <c r="AW62" s="215"/>
      <c r="AX62" s="213"/>
      <c r="AY62" s="215"/>
      <c r="AZ62" s="213"/>
      <c r="BA62" s="215"/>
      <c r="BB62" s="213"/>
      <c r="BC62" s="215"/>
      <c r="BD62" s="213"/>
      <c r="BE62" s="215"/>
      <c r="BF62" s="213"/>
      <c r="BG62" s="215"/>
      <c r="BH62" s="215"/>
      <c r="BI62" s="215"/>
      <c r="BJ62" s="215"/>
      <c r="BK62" s="215"/>
      <c r="BL62" s="215"/>
      <c r="BM62" s="215"/>
      <c r="BN62" s="215"/>
      <c r="BO62" s="215"/>
      <c r="BP62" s="215"/>
      <c r="BQ62" s="215"/>
      <c r="BR62" s="215"/>
      <c r="BS62" s="215"/>
      <c r="BT62" s="215"/>
      <c r="BU62" s="215"/>
      <c r="BV62" s="215"/>
      <c r="BW62">
        <v>62</v>
      </c>
    </row>
    <row r="63" spans="1:75" ht="12.75" customHeight="1">
      <c r="B63" s="199"/>
      <c r="C63" s="202"/>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210"/>
      <c r="BU63" s="210"/>
      <c r="BV63" s="210"/>
      <c r="BW63">
        <v>63</v>
      </c>
    </row>
    <row r="64" spans="1:75" ht="12.75" customHeight="1">
      <c r="B64" s="199"/>
      <c r="C64" s="202"/>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v>64</v>
      </c>
    </row>
    <row r="65" spans="1:75" ht="12.75" customHeight="1">
      <c r="A65" t="s">
        <v>489</v>
      </c>
      <c r="B65" s="199"/>
      <c r="C65" s="203" t="s">
        <v>151</v>
      </c>
      <c r="D65" s="205">
        <f>IF($A65="Quarter",HLOOKUP("Quarter"&amp;D$1,APMdata,'1 APM'!$BW65,FALSE),IF($A65="Year to date",HLOOKUP("Year to date"&amp;D$1,APMdata,'1 APM'!$BW65,FALSE),HLOOKUP($C$4&amp;D$1,APMdata,'1 APM'!$BW65,FALSE)))</f>
        <v>203649.48388524994</v>
      </c>
      <c r="E65" s="205">
        <f>IF($A65="Quarter",HLOOKUP("Quarter"&amp;E$1,APMdata,'1 APM'!$BW65,FALSE),IF($A65="Year to date",HLOOKUP("Year to date"&amp;E$1,APMdata,'1 APM'!$BW65,FALSE),HLOOKUP($C$4&amp;E$1,APMdata,'1 APM'!$BW65,FALSE)))</f>
        <v>199408.18229103996</v>
      </c>
      <c r="F65" s="205">
        <f>IF($A65="Quarter",HLOOKUP("Quarter"&amp;F$1,APMdata,'1 APM'!$BW65,FALSE),IF($A65="Year to date",HLOOKUP("Year to date"&amp;F$1,APMdata,'1 APM'!$BW65,FALSE),HLOOKUP($C$4&amp;F$1,APMdata,'1 APM'!$BW65,FALSE)))</f>
        <v>198644.86696453998</v>
      </c>
      <c r="G65" s="205">
        <f>IF($A65="Quarter",HLOOKUP("Quarter"&amp;G$1,APMdata,'1 APM'!$BW65,FALSE),IF($A65="Year to date",HLOOKUP("Year to date"&amp;G$1,APMdata,'1 APM'!$BW65,FALSE),HLOOKUP($C$4&amp;G$1,APMdata,'1 APM'!$BW65,FALSE)))</f>
        <v>196858.04159684974</v>
      </c>
      <c r="H65" s="205">
        <f>IF($A65="Quarter",HLOOKUP("Quarter"&amp;H$1,APMdata,'1 APM'!$BW65,FALSE),IF($A65="Year to date",HLOOKUP("Year to date"&amp;H$1,APMdata,'1 APM'!$BW65,FALSE),HLOOKUP($C$4&amp;H$1,APMdata,'1 APM'!$BW65,FALSE)))</f>
        <v>194109.59400007996</v>
      </c>
      <c r="I65" s="205">
        <f>IF($A65="Quarter",HLOOKUP("Quarter"&amp;I$1,APMdata,'1 APM'!$BW65,FALSE),IF($A65="Year to date",HLOOKUP("Year to date"&amp;I$1,APMdata,'1 APM'!$BW65,FALSE),HLOOKUP($C$4&amp;I$1,APMdata,'1 APM'!$BW65,FALSE)))</f>
        <v>190287.29349999997</v>
      </c>
      <c r="J65" s="205">
        <f>IF($A65="Quarter",HLOOKUP("Quarter"&amp;J$1,APMdata,'1 APM'!$BW65,FALSE),IF($A65="Year to date",HLOOKUP("Year to date"&amp;J$1,APMdata,'1 APM'!$BW65,FALSE),HLOOKUP($C$4&amp;J$1,APMdata,'1 APM'!$BW65,FALSE)))</f>
        <v>188728.94554399999</v>
      </c>
      <c r="K65" s="205">
        <f>IF($A65="Quarter",HLOOKUP("Quarter"&amp;K$1,APMdata,'1 APM'!$BW65,FALSE),IF($A65="Year to date",HLOOKUP("Year to date"&amp;K$1,APMdata,'1 APM'!$BW65,FALSE),HLOOKUP($C$4&amp;K$1,APMdata,'1 APM'!$BW65,FALSE)))</f>
        <v>186699.84668592998</v>
      </c>
      <c r="L65" s="205">
        <f>IF($A65="Quarter",HLOOKUP("Quarter"&amp;L$1,APMdata,'1 APM'!$BW65,FALSE),IF($A65="Year to date",HLOOKUP("Year to date"&amp;L$1,APMdata,'1 APM'!$BW65,FALSE),HLOOKUP($C$4&amp;L$1,APMdata,'1 APM'!$BW65,FALSE)))</f>
        <v>183345.72237912996</v>
      </c>
      <c r="M65" s="205">
        <f>IF($A65="Quarter",HLOOKUP("Quarter"&amp;M$1,APMdata,'1 APM'!$BW65,FALSE),IF($A65="Year to date",HLOOKUP("Year to date"&amp;M$1,APMdata,'1 APM'!$BW65,FALSE),HLOOKUP($C$4&amp;M$1,APMdata,'1 APM'!$BW65,FALSE)))</f>
        <v>177830.73257312999</v>
      </c>
      <c r="N65" s="205">
        <f>IF($A65="Quarter",HLOOKUP("Quarter"&amp;N$1,APMdata,'1 APM'!$BW65,FALSE),IF($A65="Year to date",HLOOKUP("Year to date"&amp;N$1,APMdata,'1 APM'!$BW65,FALSE),HLOOKUP($C$4&amp;N$1,APMdata,'1 APM'!$BW65,FALSE)))</f>
        <v>173699.77755162001</v>
      </c>
      <c r="O65" s="205">
        <f>IF($A65="Quarter",HLOOKUP("Quarter"&amp;O$1,APMdata,'1 APM'!$BW65,FALSE),IF($A65="Year to date",HLOOKUP("Year to date"&amp;O$1,APMdata,'1 APM'!$BW65,FALSE),HLOOKUP($C$4&amp;O$1,APMdata,'1 APM'!$BW65,FALSE)))</f>
        <v>170369.04129155006</v>
      </c>
      <c r="P65" s="205">
        <f>IF($A65="Quarter",HLOOKUP("Quarter"&amp;P$1,APMdata,'1 APM'!$BW65,FALSE),IF($A65="Year to date",HLOOKUP("Year to date"&amp;P$1,APMdata,'1 APM'!$BW65,FALSE),HLOOKUP($C$4&amp;P$1,APMdata,'1 APM'!$BW65,FALSE)))</f>
        <v>167290.09909082673</v>
      </c>
      <c r="Q65" s="205">
        <f>IF($A65="Quarter",HLOOKUP("Quarter"&amp;Q$1,APMdata,'1 APM'!$BW65,FALSE),IF($A65="Year to date",HLOOKUP("Year to date"&amp;Q$1,APMdata,'1 APM'!$BW65,FALSE),HLOOKUP($C$4&amp;Q$1,APMdata,'1 APM'!$BW65,FALSE)))</f>
        <v>162567.03839951014</v>
      </c>
      <c r="R65" s="205">
        <f>IF($A65="Quarter",HLOOKUP("Quarter"&amp;R$1,APMdata,'1 APM'!$BW65,FALSE),IF($A65="Year to date",HLOOKUP("Year to date"&amp;R$1,APMdata,'1 APM'!$BW65,FALSE),HLOOKUP($C$4&amp;R$1,APMdata,'1 APM'!$BW65,FALSE)))</f>
        <v>161258.65030000001</v>
      </c>
      <c r="S65" s="205">
        <f>IF($A65="Quarter",HLOOKUP("Quarter"&amp;S$1,APMdata,'1 APM'!$BW65,FALSE),IF($A65="Year to date",HLOOKUP("Year to date"&amp;S$1,APMdata,'1 APM'!$BW65,FALSE),HLOOKUP($C$4&amp;S$1,APMdata,'1 APM'!$BW65,FALSE)))</f>
        <v>160992.7836</v>
      </c>
      <c r="T65" s="205">
        <f>IF($A65="Quarter",HLOOKUP("Quarter"&amp;T$1,APMdata,'1 APM'!$BW65,FALSE),IF($A65="Year to date",HLOOKUP("Year to date"&amp;T$1,APMdata,'1 APM'!$BW65,FALSE),HLOOKUP($C$4&amp;T$1,APMdata,'1 APM'!$BW65,FALSE)))</f>
        <v>157956.06740085623</v>
      </c>
      <c r="U65" s="205">
        <f>IF($A65="Quarter",HLOOKUP("Quarter"&amp;U$1,APMdata,'1 APM'!$BW65,FALSE),IF($A65="Year to date",HLOOKUP("Year to date"&amp;U$1,APMdata,'1 APM'!$BW65,FALSE),HLOOKUP($C$4&amp;U$1,APMdata,'1 APM'!$BW65,FALSE)))</f>
        <v>153846</v>
      </c>
      <c r="V65" s="205">
        <f>IF($A65="Quarter",HLOOKUP("Quarter"&amp;V$1,APMdata,'1 APM'!$BW65,FALSE),IF($A65="Year to date",HLOOKUP("Year to date"&amp;V$1,APMdata,'1 APM'!$BW65,FALSE),HLOOKUP($C$4&amp;V$1,APMdata,'1 APM'!$BW65,FALSE)))</f>
        <v>150688</v>
      </c>
      <c r="W65" s="205">
        <f>IF($A65="Quarter",HLOOKUP("Quarter"&amp;W$1,APMdata,'1 APM'!$BW65,FALSE),IF($A65="Year to date",HLOOKUP("Year to date"&amp;W$1,APMdata,'1 APM'!$BW65,FALSE),HLOOKUP($C$4&amp;W$1,APMdata,'1 APM'!$BW65,FALSE)))</f>
        <v>147310</v>
      </c>
      <c r="X65" s="205">
        <f>IF($A65="Quarter",HLOOKUP("Quarter"&amp;X$1,APMdata,'1 APM'!$BW65,FALSE),IF($A65="Year to date",HLOOKUP("Year to date"&amp;X$1,APMdata,'1 APM'!$BW65,FALSE),HLOOKUP($C$4&amp;X$1,APMdata,'1 APM'!$BW65,FALSE)))</f>
        <v>144337</v>
      </c>
      <c r="Y65" s="205">
        <f>IF($A65="Quarter",HLOOKUP("Quarter"&amp;Y$1,APMdata,'1 APM'!$BW65,FALSE),IF($A65="Year to date",HLOOKUP("Year to date"&amp;Y$1,APMdata,'1 APM'!$BW65,FALSE),HLOOKUP($C$4&amp;Y$1,APMdata,'1 APM'!$BW65,FALSE)))</f>
        <v>141079</v>
      </c>
      <c r="Z65" s="205">
        <f>IF($A65="Quarter",HLOOKUP("Quarter"&amp;Z$1,APMdata,'1 APM'!$BW65,FALSE),IF($A65="Year to date",HLOOKUP("Year to date"&amp;Z$1,APMdata,'1 APM'!$BW65,FALSE),HLOOKUP($C$4&amp;Z$1,APMdata,'1 APM'!$BW65,FALSE)))</f>
        <v>140165</v>
      </c>
      <c r="AA65" s="205">
        <f>IF($A65="Quarter",HLOOKUP("Quarter"&amp;AA$1,APMdata,'1 APM'!$BW65,FALSE),IF($A65="Year to date",HLOOKUP("Year to date"&amp;AA$1,APMdata,'1 APM'!$BW65,FALSE),HLOOKUP($C$4&amp;AA$1,APMdata,'1 APM'!$BW65,FALSE)))</f>
        <v>135492</v>
      </c>
      <c r="AB65" s="205">
        <f>IF($A65="Quarter",HLOOKUP("Quarter"&amp;AB$1,APMdata,'1 APM'!$BW65,FALSE),IF($A65="Year to date",HLOOKUP("Year to date"&amp;AB$1,APMdata,'1 APM'!$BW65,FALSE),HLOOKUP($C$4&amp;AB$1,APMdata,'1 APM'!$BW65,FALSE)))</f>
        <v>132433</v>
      </c>
      <c r="AC65" s="205">
        <f>IF($A65="Quarter",HLOOKUP("Quarter"&amp;AC$1,APMdata,'1 APM'!$BW65,FALSE),IF($A65="Year to date",HLOOKUP("Year to date"&amp;AC$1,APMdata,'1 APM'!$BW65,FALSE),HLOOKUP($C$4&amp;AC$1,APMdata,'1 APM'!$BW65,FALSE)))</f>
        <v>129535</v>
      </c>
      <c r="AD65" s="205">
        <f>IF($A65="Quarter",HLOOKUP("Quarter"&amp;AD$1,APMdata,'1 APM'!$BW65,FALSE),IF($A65="Year to date",HLOOKUP("Year to date"&amp;AD$1,APMdata,'1 APM'!$BW65,FALSE),HLOOKUP($C$4&amp;AD$1,APMdata,'1 APM'!$BW65,FALSE)))</f>
        <v>126919</v>
      </c>
      <c r="AE65" s="205">
        <f>IF($A65="Quarter",HLOOKUP("Quarter"&amp;AE$1,APMdata,'1 APM'!$BW65,FALSE),IF($A65="Year to date",HLOOKUP("Year to date"&amp;AE$1,APMdata,'1 APM'!$BW65,FALSE),HLOOKUP($C$4&amp;AE$1,APMdata,'1 APM'!$BW65,FALSE)))</f>
        <v>124393</v>
      </c>
      <c r="AF65" s="205"/>
      <c r="AG65" s="210"/>
      <c r="AH65" s="205"/>
      <c r="AI65" s="210"/>
      <c r="AJ65" s="205"/>
      <c r="AK65" s="210"/>
      <c r="AL65" s="205"/>
      <c r="AM65" s="210"/>
      <c r="AN65" s="205"/>
      <c r="AO65" s="210"/>
      <c r="AP65" s="205"/>
      <c r="AQ65" s="210"/>
      <c r="AR65" s="205"/>
      <c r="AS65" s="210"/>
      <c r="AT65" s="205"/>
      <c r="AU65" s="210"/>
      <c r="AV65" s="205"/>
      <c r="AW65" s="210"/>
      <c r="AX65" s="205"/>
      <c r="AY65" s="210"/>
      <c r="AZ65" s="205"/>
      <c r="BA65" s="210"/>
      <c r="BB65" s="205"/>
      <c r="BC65" s="210"/>
      <c r="BD65" s="205"/>
      <c r="BE65" s="210"/>
      <c r="BF65" s="205"/>
      <c r="BG65" s="210"/>
      <c r="BH65" s="210"/>
      <c r="BI65" s="210"/>
      <c r="BJ65" s="210"/>
      <c r="BK65" s="210"/>
      <c r="BL65" s="210"/>
      <c r="BM65" s="210"/>
      <c r="BN65" s="210"/>
      <c r="BO65" s="210"/>
      <c r="BP65" s="210"/>
      <c r="BQ65" s="210"/>
      <c r="BR65" s="210"/>
      <c r="BS65" s="210"/>
      <c r="BT65" s="210"/>
      <c r="BU65" s="210"/>
      <c r="BV65" s="210"/>
      <c r="BW65">
        <v>65</v>
      </c>
    </row>
    <row r="66" spans="1:75" ht="12.75" customHeight="1">
      <c r="A66" t="s">
        <v>489</v>
      </c>
      <c r="B66" s="199"/>
      <c r="C66" s="219" t="s">
        <v>300</v>
      </c>
      <c r="D66" s="209">
        <f>IF($A66="Quarter",HLOOKUP("Quarter"&amp;D$1,APMdata,'1 APM'!$BW66,FALSE),IF($A66="Year to date",HLOOKUP("Year to date"&amp;D$1,APMdata,'1 APM'!$BW66,FALSE),HLOOKUP($C$4&amp;D$1,APMdata,'1 APM'!$BW66,FALSE)))</f>
        <v>199408.18229103996</v>
      </c>
      <c r="E66" s="209">
        <f>IF($A66="Quarter",HLOOKUP("Quarter"&amp;E$1,APMdata,'1 APM'!$BW66,FALSE),IF($A66="Year to date",HLOOKUP("Year to date"&amp;E$1,APMdata,'1 APM'!$BW66,FALSE),HLOOKUP($C$4&amp;E$1,APMdata,'1 APM'!$BW66,FALSE)))</f>
        <v>198644.86696453998</v>
      </c>
      <c r="F66" s="209">
        <f>IF($A66="Quarter",HLOOKUP("Quarter"&amp;F$1,APMdata,'1 APM'!$BW66,FALSE),IF($A66="Year to date",HLOOKUP("Year to date"&amp;F$1,APMdata,'1 APM'!$BW66,FALSE),HLOOKUP($C$4&amp;F$1,APMdata,'1 APM'!$BW66,FALSE)))</f>
        <v>196858.04159684974</v>
      </c>
      <c r="G66" s="209">
        <f>IF($A66="Quarter",HLOOKUP("Quarter"&amp;G$1,APMdata,'1 APM'!$BW66,FALSE),IF($A66="Year to date",HLOOKUP("Year to date"&amp;G$1,APMdata,'1 APM'!$BW66,FALSE),HLOOKUP($C$4&amp;G$1,APMdata,'1 APM'!$BW66,FALSE)))</f>
        <v>194109.59400007996</v>
      </c>
      <c r="H66" s="209">
        <f>IF($A66="Quarter",HLOOKUP("Quarter"&amp;H$1,APMdata,'1 APM'!$BW66,FALSE),IF($A66="Year to date",HLOOKUP("Year to date"&amp;H$1,APMdata,'1 APM'!$BW66,FALSE),HLOOKUP($C$4&amp;H$1,APMdata,'1 APM'!$BW66,FALSE)))</f>
        <v>190287.29349999997</v>
      </c>
      <c r="I66" s="209">
        <f>IF($A66="Quarter",HLOOKUP("Quarter"&amp;I$1,APMdata,'1 APM'!$BW66,FALSE),IF($A66="Year to date",HLOOKUP("Year to date"&amp;I$1,APMdata,'1 APM'!$BW66,FALSE),HLOOKUP($C$4&amp;I$1,APMdata,'1 APM'!$BW66,FALSE)))</f>
        <v>188728.94554399999</v>
      </c>
      <c r="J66" s="209">
        <f>IF($A66="Quarter",HLOOKUP("Quarter"&amp;J$1,APMdata,'1 APM'!$BW66,FALSE),IF($A66="Year to date",HLOOKUP("Year to date"&amp;J$1,APMdata,'1 APM'!$BW66,FALSE),HLOOKUP($C$4&amp;J$1,APMdata,'1 APM'!$BW66,FALSE)))</f>
        <v>186699.84668592998</v>
      </c>
      <c r="K66" s="209">
        <f>IF($A66="Quarter",HLOOKUP("Quarter"&amp;K$1,APMdata,'1 APM'!$BW66,FALSE),IF($A66="Year to date",HLOOKUP("Year to date"&amp;K$1,APMdata,'1 APM'!$BW66,FALSE),HLOOKUP($C$4&amp;K$1,APMdata,'1 APM'!$BW66,FALSE)))</f>
        <v>183345.72237912996</v>
      </c>
      <c r="L66" s="209">
        <f>IF($A66="Quarter",HLOOKUP("Quarter"&amp;L$1,APMdata,'1 APM'!$BW66,FALSE),IF($A66="Year to date",HLOOKUP("Year to date"&amp;L$1,APMdata,'1 APM'!$BW66,FALSE),HLOOKUP($C$4&amp;L$1,APMdata,'1 APM'!$BW66,FALSE)))</f>
        <v>177830.73257312999</v>
      </c>
      <c r="M66" s="209">
        <f>IF($A66="Quarter",HLOOKUP("Quarter"&amp;M$1,APMdata,'1 APM'!$BW66,FALSE),IF($A66="Year to date",HLOOKUP("Year to date"&amp;M$1,APMdata,'1 APM'!$BW66,FALSE),HLOOKUP($C$4&amp;M$1,APMdata,'1 APM'!$BW66,FALSE)))</f>
        <v>173699.77755162001</v>
      </c>
      <c r="N66" s="209">
        <f>IF($A66="Quarter",HLOOKUP("Quarter"&amp;N$1,APMdata,'1 APM'!$BW66,FALSE),IF($A66="Year to date",HLOOKUP("Year to date"&amp;N$1,APMdata,'1 APM'!$BW66,FALSE),HLOOKUP($C$4&amp;N$1,APMdata,'1 APM'!$BW66,FALSE)))</f>
        <v>170369.04129155006</v>
      </c>
      <c r="O66" s="209">
        <f>IF($A66="Quarter",HLOOKUP("Quarter"&amp;O$1,APMdata,'1 APM'!$BW66,FALSE),IF($A66="Year to date",HLOOKUP("Year to date"&amp;O$1,APMdata,'1 APM'!$BW66,FALSE),HLOOKUP($C$4&amp;O$1,APMdata,'1 APM'!$BW66,FALSE)))</f>
        <v>167290.09909082673</v>
      </c>
      <c r="P66" s="209">
        <f>IF($A66="Quarter",HLOOKUP("Quarter"&amp;P$1,APMdata,'1 APM'!$BW66,FALSE),IF($A66="Year to date",HLOOKUP("Year to date"&amp;P$1,APMdata,'1 APM'!$BW66,FALSE),HLOOKUP($C$4&amp;P$1,APMdata,'1 APM'!$BW66,FALSE)))</f>
        <v>162567.03839951014</v>
      </c>
      <c r="Q66" s="209">
        <f>IF($A66="Quarter",HLOOKUP("Quarter"&amp;Q$1,APMdata,'1 APM'!$BW66,FALSE),IF($A66="Year to date",HLOOKUP("Year to date"&amp;Q$1,APMdata,'1 APM'!$BW66,FALSE),HLOOKUP($C$4&amp;Q$1,APMdata,'1 APM'!$BW66,FALSE)))</f>
        <v>161258.65030000001</v>
      </c>
      <c r="R66" s="209">
        <f>IF($A66="Quarter",HLOOKUP("Quarter"&amp;R$1,APMdata,'1 APM'!$BW66,FALSE),IF($A66="Year to date",HLOOKUP("Year to date"&amp;R$1,APMdata,'1 APM'!$BW66,FALSE),HLOOKUP($C$4&amp;R$1,APMdata,'1 APM'!$BW66,FALSE)))</f>
        <v>160992.78360000002</v>
      </c>
      <c r="S66" s="209">
        <f>IF($A66="Quarter",HLOOKUP("Quarter"&amp;S$1,APMdata,'1 APM'!$BW66,FALSE),IF($A66="Year to date",HLOOKUP("Year to date"&amp;S$1,APMdata,'1 APM'!$BW66,FALSE),HLOOKUP($C$4&amp;S$1,APMdata,'1 APM'!$BW66,FALSE)))</f>
        <v>157956.0674</v>
      </c>
      <c r="T66" s="209">
        <f>IF($A66="Quarter",HLOOKUP("Quarter"&amp;T$1,APMdata,'1 APM'!$BW66,FALSE),IF($A66="Year to date",HLOOKUP("Year to date"&amp;T$1,APMdata,'1 APM'!$BW66,FALSE),HLOOKUP($C$4&amp;T$1,APMdata,'1 APM'!$BW66,FALSE)))</f>
        <v>153845.74316593996</v>
      </c>
      <c r="U66" s="209">
        <f>IF($A66="Quarter",HLOOKUP("Quarter"&amp;U$1,APMdata,'1 APM'!$BW66,FALSE),IF($A66="Year to date",HLOOKUP("Year to date"&amp;U$1,APMdata,'1 APM'!$BW66,FALSE),HLOOKUP($C$4&amp;U$1,APMdata,'1 APM'!$BW66,FALSE)))</f>
        <v>150688</v>
      </c>
      <c r="V66" s="209">
        <f>IF($A66="Quarter",HLOOKUP("Quarter"&amp;V$1,APMdata,'1 APM'!$BW66,FALSE),IF($A66="Year to date",HLOOKUP("Year to date"&amp;V$1,APMdata,'1 APM'!$BW66,FALSE),HLOOKUP($C$4&amp;V$1,APMdata,'1 APM'!$BW66,FALSE)))</f>
        <v>147310</v>
      </c>
      <c r="W66" s="209">
        <f>IF($A66="Quarter",HLOOKUP("Quarter"&amp;W$1,APMdata,'1 APM'!$BW66,FALSE),IF($A66="Year to date",HLOOKUP("Year to date"&amp;W$1,APMdata,'1 APM'!$BW66,FALSE),HLOOKUP($C$4&amp;W$1,APMdata,'1 APM'!$BW66,FALSE)))</f>
        <v>144337</v>
      </c>
      <c r="X66" s="209">
        <f>IF($A66="Quarter",HLOOKUP("Quarter"&amp;X$1,APMdata,'1 APM'!$BW66,FALSE),IF($A66="Year to date",HLOOKUP("Year to date"&amp;X$1,APMdata,'1 APM'!$BW66,FALSE),HLOOKUP($C$4&amp;X$1,APMdata,'1 APM'!$BW66,FALSE)))</f>
        <v>141079</v>
      </c>
      <c r="Y66" s="209">
        <f>IF($A66="Quarter",HLOOKUP("Quarter"&amp;Y$1,APMdata,'1 APM'!$BW66,FALSE),IF($A66="Year to date",HLOOKUP("Year to date"&amp;Y$1,APMdata,'1 APM'!$BW66,FALSE),HLOOKUP($C$4&amp;Y$1,APMdata,'1 APM'!$BW66,FALSE)))</f>
        <v>140165</v>
      </c>
      <c r="Z66" s="209">
        <f>IF($A66="Quarter",HLOOKUP("Quarter"&amp;Z$1,APMdata,'1 APM'!$BW66,FALSE),IF($A66="Year to date",HLOOKUP("Year to date"&amp;Z$1,APMdata,'1 APM'!$BW66,FALSE),HLOOKUP($C$4&amp;Z$1,APMdata,'1 APM'!$BW66,FALSE)))</f>
        <v>138153</v>
      </c>
      <c r="AA66" s="209">
        <f>IF($A66="Quarter",HLOOKUP("Quarter"&amp;AA$1,APMdata,'1 APM'!$BW66,FALSE),IF($A66="Year to date",HLOOKUP("Year to date"&amp;AA$1,APMdata,'1 APM'!$BW66,FALSE),HLOOKUP($C$4&amp;AA$1,APMdata,'1 APM'!$BW66,FALSE)))</f>
        <v>132433</v>
      </c>
      <c r="AB66" s="209">
        <f>IF($A66="Quarter",HLOOKUP("Quarter"&amp;AB$1,APMdata,'1 APM'!$BW66,FALSE),IF($A66="Year to date",HLOOKUP("Year to date"&amp;AB$1,APMdata,'1 APM'!$BW66,FALSE),HLOOKUP($C$4&amp;AB$1,APMdata,'1 APM'!$BW66,FALSE)))</f>
        <v>129535</v>
      </c>
      <c r="AC66" s="209">
        <f>IF($A66="Quarter",HLOOKUP("Quarter"&amp;AC$1,APMdata,'1 APM'!$BW66,FALSE),IF($A66="Year to date",HLOOKUP("Year to date"&amp;AC$1,APMdata,'1 APM'!$BW66,FALSE),HLOOKUP($C$4&amp;AC$1,APMdata,'1 APM'!$BW66,FALSE)))</f>
        <v>126919</v>
      </c>
      <c r="AD66" s="209">
        <f>IF($A66="Quarter",HLOOKUP("Quarter"&amp;AD$1,APMdata,'1 APM'!$BW66,FALSE),IF($A66="Year to date",HLOOKUP("Year to date"&amp;AD$1,APMdata,'1 APM'!$BW66,FALSE),HLOOKUP($C$4&amp;AD$1,APMdata,'1 APM'!$BW66,FALSE)))</f>
        <v>124393</v>
      </c>
      <c r="AE66" s="209">
        <f>IF($A66="Quarter",HLOOKUP("Quarter"&amp;AE$1,APMdata,'1 APM'!$BW66,FALSE),IF($A66="Year to date",HLOOKUP("Year to date"&amp;AE$1,APMdata,'1 APM'!$BW66,FALSE),HLOOKUP($C$4&amp;AE$1,APMdata,'1 APM'!$BW66,FALSE)))</f>
        <v>121701</v>
      </c>
      <c r="AF66" s="209"/>
      <c r="AG66" s="220"/>
      <c r="AH66" s="209"/>
      <c r="AI66" s="220"/>
      <c r="AJ66" s="209"/>
      <c r="AK66" s="220"/>
      <c r="AL66" s="209"/>
      <c r="AM66" s="220"/>
      <c r="AN66" s="209"/>
      <c r="AO66" s="220"/>
      <c r="AP66" s="209"/>
      <c r="AQ66" s="220"/>
      <c r="AR66" s="209"/>
      <c r="AS66" s="220"/>
      <c r="AT66" s="209"/>
      <c r="AU66" s="220"/>
      <c r="AV66" s="209"/>
      <c r="AW66" s="220"/>
      <c r="AX66" s="209"/>
      <c r="AY66" s="220"/>
      <c r="AZ66" s="209"/>
      <c r="BA66" s="220"/>
      <c r="BB66" s="209"/>
      <c r="BC66" s="220"/>
      <c r="BD66" s="209"/>
      <c r="BE66" s="220"/>
      <c r="BF66" s="209"/>
      <c r="BG66" s="220"/>
      <c r="BH66" s="220"/>
      <c r="BI66" s="220"/>
      <c r="BJ66" s="220"/>
      <c r="BK66" s="220"/>
      <c r="BL66" s="220"/>
      <c r="BM66" s="220"/>
      <c r="BN66" s="220"/>
      <c r="BO66" s="220"/>
      <c r="BP66" s="220"/>
      <c r="BQ66" s="220"/>
      <c r="BR66" s="220"/>
      <c r="BS66" s="220"/>
      <c r="BT66" s="220"/>
      <c r="BU66" s="220"/>
      <c r="BV66" s="220"/>
      <c r="BW66">
        <v>66</v>
      </c>
    </row>
    <row r="67" spans="1:75" ht="12.75" customHeight="1">
      <c r="A67" t="s">
        <v>489</v>
      </c>
      <c r="B67" s="199"/>
      <c r="C67" s="216" t="s">
        <v>153</v>
      </c>
      <c r="D67" s="205">
        <f>IF($A67="Quarter",HLOOKUP("Quarter"&amp;D$1,APMdata,'1 APM'!$BW67,FALSE),IF($A67="Year to date",HLOOKUP("Year to date"&amp;D$1,APMdata,'1 APM'!$BW67,FALSE),HLOOKUP($C$4&amp;D$1,APMdata,'1 APM'!$BW67,FALSE)))</f>
        <v>4241.3015942099737</v>
      </c>
      <c r="E67" s="205">
        <f>IF($A67="Quarter",HLOOKUP("Quarter"&amp;E$1,APMdata,'1 APM'!$BW67,FALSE),IF($A67="Year to date",HLOOKUP("Year to date"&amp;E$1,APMdata,'1 APM'!$BW67,FALSE),HLOOKUP($C$4&amp;E$1,APMdata,'1 APM'!$BW67,FALSE)))</f>
        <v>763.31532649998553</v>
      </c>
      <c r="F67" s="205">
        <f>IF($A67="Quarter",HLOOKUP("Quarter"&amp;F$1,APMdata,'1 APM'!$BW67,FALSE),IF($A67="Year to date",HLOOKUP("Year to date"&amp;F$1,APMdata,'1 APM'!$BW67,FALSE),HLOOKUP($C$4&amp;F$1,APMdata,'1 APM'!$BW67,FALSE)))</f>
        <v>1786.8253676902386</v>
      </c>
      <c r="G67" s="205">
        <f>IF($A67="Quarter",HLOOKUP("Quarter"&amp;G$1,APMdata,'1 APM'!$BW67,FALSE),IF($A67="Year to date",HLOOKUP("Year to date"&amp;G$1,APMdata,'1 APM'!$BW67,FALSE),HLOOKUP($C$4&amp;G$1,APMdata,'1 APM'!$BW67,FALSE)))</f>
        <v>2748.4475967697799</v>
      </c>
      <c r="H67" s="205">
        <f>IF($A67="Quarter",HLOOKUP("Quarter"&amp;H$1,APMdata,'1 APM'!$BW67,FALSE),IF($A67="Year to date",HLOOKUP("Year to date"&amp;H$1,APMdata,'1 APM'!$BW67,FALSE),HLOOKUP($C$4&amp;H$1,APMdata,'1 APM'!$BW67,FALSE)))</f>
        <v>3822.3005000799894</v>
      </c>
      <c r="I67" s="205">
        <f>IF($A67="Quarter",HLOOKUP("Quarter"&amp;I$1,APMdata,'1 APM'!$BW67,FALSE),IF($A67="Year to date",HLOOKUP("Year to date"&amp;I$1,APMdata,'1 APM'!$BW67,FALSE),HLOOKUP($C$4&amp;I$1,APMdata,'1 APM'!$BW67,FALSE)))</f>
        <v>1558.3479559999832</v>
      </c>
      <c r="J67" s="205">
        <f>IF($A67="Quarter",HLOOKUP("Quarter"&amp;J$1,APMdata,'1 APM'!$BW67,FALSE),IF($A67="Year to date",HLOOKUP("Year to date"&amp;J$1,APMdata,'1 APM'!$BW67,FALSE),HLOOKUP($C$4&amp;J$1,APMdata,'1 APM'!$BW67,FALSE)))</f>
        <v>2029.0988580700068</v>
      </c>
      <c r="K67" s="205">
        <f>IF($A67="Quarter",HLOOKUP("Quarter"&amp;K$1,APMdata,'1 APM'!$BW67,FALSE),IF($A67="Year to date",HLOOKUP("Year to date"&amp;K$1,APMdata,'1 APM'!$BW67,FALSE),HLOOKUP($C$4&amp;K$1,APMdata,'1 APM'!$BW67,FALSE)))</f>
        <v>3354.1243068000185</v>
      </c>
      <c r="L67" s="205">
        <f>IF($A67="Quarter",HLOOKUP("Quarter"&amp;L$1,APMdata,'1 APM'!$BW67,FALSE),IF($A67="Year to date",HLOOKUP("Year to date"&amp;L$1,APMdata,'1 APM'!$BW67,FALSE),HLOOKUP($C$4&amp;L$1,APMdata,'1 APM'!$BW67,FALSE)))</f>
        <v>5514.9898059999687</v>
      </c>
      <c r="M67" s="205">
        <f>IF($A67="Quarter",HLOOKUP("Quarter"&amp;M$1,APMdata,'1 APM'!$BW67,FALSE),IF($A67="Year to date",HLOOKUP("Year to date"&amp;M$1,APMdata,'1 APM'!$BW67,FALSE),HLOOKUP($C$4&amp;M$1,APMdata,'1 APM'!$BW67,FALSE)))</f>
        <v>4130.955021509988</v>
      </c>
      <c r="N67" s="205">
        <f>IF($A67="Quarter",HLOOKUP("Quarter"&amp;N$1,APMdata,'1 APM'!$BW67,FALSE),IF($A67="Year to date",HLOOKUP("Year to date"&amp;N$1,APMdata,'1 APM'!$BW67,FALSE),HLOOKUP($C$4&amp;N$1,APMdata,'1 APM'!$BW67,FALSE)))</f>
        <v>3330.7362600699416</v>
      </c>
      <c r="O67" s="205">
        <f>IF($A67="Quarter",HLOOKUP("Quarter"&amp;O$1,APMdata,'1 APM'!$BW67,FALSE),IF($A67="Year to date",HLOOKUP("Year to date"&amp;O$1,APMdata,'1 APM'!$BW67,FALSE),HLOOKUP($C$4&amp;O$1,APMdata,'1 APM'!$BW67,FALSE)))</f>
        <v>3078.942200723337</v>
      </c>
      <c r="P67" s="205">
        <f>IF($A67="Quarter",HLOOKUP("Quarter"&amp;P$1,APMdata,'1 APM'!$BW67,FALSE),IF($A67="Year to date",HLOOKUP("Year to date"&amp;P$1,APMdata,'1 APM'!$BW67,FALSE),HLOOKUP($C$4&amp;P$1,APMdata,'1 APM'!$BW67,FALSE)))</f>
        <v>4723.060691316583</v>
      </c>
      <c r="Q67" s="205">
        <f>IF($A67="Quarter",HLOOKUP("Quarter"&amp;Q$1,APMdata,'1 APM'!$BW67,FALSE),IF($A67="Year to date",HLOOKUP("Year to date"&amp;Q$1,APMdata,'1 APM'!$BW67,FALSE),HLOOKUP($C$4&amp;Q$1,APMdata,'1 APM'!$BW67,FALSE)))</f>
        <v>1308.3880995101354</v>
      </c>
      <c r="R67" s="205">
        <f>IF($A67="Quarter",HLOOKUP("Quarter"&amp;R$1,APMdata,'1 APM'!$BW67,FALSE),IF($A67="Year to date",HLOOKUP("Year to date"&amp;R$1,APMdata,'1 APM'!$BW67,FALSE),HLOOKUP($C$4&amp;R$1,APMdata,'1 APM'!$BW67,FALSE)))</f>
        <v>265.86669999998412</v>
      </c>
      <c r="S67" s="205">
        <f>IF($A67="Quarter",HLOOKUP("Quarter"&amp;S$1,APMdata,'1 APM'!$BW67,FALSE),IF($A67="Year to date",HLOOKUP("Year to date"&amp;S$1,APMdata,'1 APM'!$BW67,FALSE),HLOOKUP($C$4&amp;S$1,APMdata,'1 APM'!$BW67,FALSE)))</f>
        <v>3036.7161999999998</v>
      </c>
      <c r="T67" s="205">
        <f>IF($A67="Quarter",HLOOKUP("Quarter"&amp;T$1,APMdata,'1 APM'!$BW67,FALSE),IF($A67="Year to date",HLOOKUP("Year to date"&amp;T$1,APMdata,'1 APM'!$BW67,FALSE),HLOOKUP($C$4&amp;T$1,APMdata,'1 APM'!$BW67,FALSE)))</f>
        <v>4110.3242349162756</v>
      </c>
      <c r="U67" s="205">
        <f>IF($A67="Quarter",HLOOKUP("Quarter"&amp;U$1,APMdata,'1 APM'!$BW67,FALSE),IF($A67="Year to date",HLOOKUP("Year to date"&amp;U$1,APMdata,'1 APM'!$BW67,FALSE),HLOOKUP($C$4&amp;U$1,APMdata,'1 APM'!$BW67,FALSE)))</f>
        <v>3158</v>
      </c>
      <c r="V67" s="205">
        <f>IF($A67="Quarter",HLOOKUP("Quarter"&amp;V$1,APMdata,'1 APM'!$BW67,FALSE),IF($A67="Year to date",HLOOKUP("Year to date"&amp;V$1,APMdata,'1 APM'!$BW67,FALSE),HLOOKUP($C$4&amp;V$1,APMdata,'1 APM'!$BW67,FALSE)))</f>
        <v>3378</v>
      </c>
      <c r="W67" s="205">
        <f>IF($A67="Quarter",HLOOKUP("Quarter"&amp;W$1,APMdata,'1 APM'!$BW67,FALSE),IF($A67="Year to date",HLOOKUP("Year to date"&amp;W$1,APMdata,'1 APM'!$BW67,FALSE),HLOOKUP($C$4&amp;W$1,APMdata,'1 APM'!$BW67,FALSE)))</f>
        <v>2973</v>
      </c>
      <c r="X67" s="205">
        <f>IF($A67="Quarter",HLOOKUP("Quarter"&amp;X$1,APMdata,'1 APM'!$BW67,FALSE),IF($A67="Year to date",HLOOKUP("Year to date"&amp;X$1,APMdata,'1 APM'!$BW67,FALSE),HLOOKUP($C$4&amp;X$1,APMdata,'1 APM'!$BW67,FALSE)))</f>
        <v>3258</v>
      </c>
      <c r="Y67" s="205">
        <f>IF($A67="Quarter",HLOOKUP("Quarter"&amp;Y$1,APMdata,'1 APM'!$BW67,FALSE),IF($A67="Year to date",HLOOKUP("Year to date"&amp;Y$1,APMdata,'1 APM'!$BW67,FALSE),HLOOKUP($C$4&amp;Y$1,APMdata,'1 APM'!$BW67,FALSE)))</f>
        <v>913</v>
      </c>
      <c r="Z67" s="205">
        <f>IF($A67="Quarter",HLOOKUP("Quarter"&amp;Z$1,APMdata,'1 APM'!$BW67,FALSE),IF($A67="Year to date",HLOOKUP("Year to date"&amp;Z$1,APMdata,'1 APM'!$BW67,FALSE),HLOOKUP($C$4&amp;Z$1,APMdata,'1 APM'!$BW67,FALSE)))</f>
        <v>2013</v>
      </c>
      <c r="AA67" s="205">
        <f>IF($A67="Quarter",HLOOKUP("Quarter"&amp;AA$1,APMdata,'1 APM'!$BW67,FALSE),IF($A67="Year to date",HLOOKUP("Year to date"&amp;AA$1,APMdata,'1 APM'!$BW67,FALSE),HLOOKUP($C$4&amp;AA$1,APMdata,'1 APM'!$BW67,FALSE)))</f>
        <v>3059</v>
      </c>
      <c r="AB67" s="205">
        <f>IF($A67="Quarter",HLOOKUP("Quarter"&amp;AB$1,APMdata,'1 APM'!$BW67,FALSE),IF($A67="Year to date",HLOOKUP("Year to date"&amp;AB$1,APMdata,'1 APM'!$BW67,FALSE),HLOOKUP($C$4&amp;AB$1,APMdata,'1 APM'!$BW67,FALSE)))</f>
        <v>2898</v>
      </c>
      <c r="AC67" s="205">
        <f>IF($A67="Quarter",HLOOKUP("Quarter"&amp;AC$1,APMdata,'1 APM'!$BW67,FALSE),IF($A67="Year to date",HLOOKUP("Year to date"&amp;AC$1,APMdata,'1 APM'!$BW67,FALSE),HLOOKUP($C$4&amp;AC$1,APMdata,'1 APM'!$BW67,FALSE)))</f>
        <v>2616</v>
      </c>
      <c r="AD67" s="205">
        <f>IF($A67="Quarter",HLOOKUP("Quarter"&amp;AD$1,APMdata,'1 APM'!$BW67,FALSE),IF($A67="Year to date",HLOOKUP("Year to date"&amp;AD$1,APMdata,'1 APM'!$BW67,FALSE),HLOOKUP($C$4&amp;AD$1,APMdata,'1 APM'!$BW67,FALSE)))</f>
        <v>2526</v>
      </c>
      <c r="AE67" s="205">
        <f>IF($A67="Quarter",HLOOKUP("Quarter"&amp;AE$1,APMdata,'1 APM'!$BW67,FALSE),IF($A67="Year to date",HLOOKUP("Year to date"&amp;AE$1,APMdata,'1 APM'!$BW67,FALSE),HLOOKUP($C$4&amp;AE$1,APMdata,'1 APM'!$BW67,FALSE)))</f>
        <v>2692</v>
      </c>
      <c r="AF67" s="205"/>
      <c r="AG67" s="210"/>
      <c r="AH67" s="205"/>
      <c r="AI67" s="210"/>
      <c r="AJ67" s="205"/>
      <c r="AK67" s="210"/>
      <c r="AL67" s="205"/>
      <c r="AM67" s="210"/>
      <c r="AN67" s="205"/>
      <c r="AO67" s="210"/>
      <c r="AP67" s="205"/>
      <c r="AQ67" s="210"/>
      <c r="AR67" s="205"/>
      <c r="AS67" s="210"/>
      <c r="AT67" s="205"/>
      <c r="AU67" s="210"/>
      <c r="AV67" s="205"/>
      <c r="AW67" s="210"/>
      <c r="AX67" s="205"/>
      <c r="AY67" s="210"/>
      <c r="AZ67" s="205"/>
      <c r="BA67" s="210"/>
      <c r="BB67" s="205"/>
      <c r="BC67" s="210"/>
      <c r="BD67" s="205"/>
      <c r="BE67" s="210"/>
      <c r="BF67" s="205"/>
      <c r="BG67" s="210"/>
      <c r="BH67" s="210"/>
      <c r="BI67" s="210"/>
      <c r="BJ67" s="210"/>
      <c r="BK67" s="210"/>
      <c r="BL67" s="210"/>
      <c r="BM67" s="210"/>
      <c r="BN67" s="210"/>
      <c r="BO67" s="210"/>
      <c r="BP67" s="210"/>
      <c r="BQ67" s="210"/>
      <c r="BR67" s="210"/>
      <c r="BS67" s="210"/>
      <c r="BT67" s="210"/>
      <c r="BU67" s="210"/>
      <c r="BV67" s="210"/>
      <c r="BW67">
        <v>67</v>
      </c>
    </row>
    <row r="68" spans="1:75" ht="12.75" customHeight="1">
      <c r="A68" t="s">
        <v>489</v>
      </c>
      <c r="B68" s="199"/>
      <c r="C68" s="221" t="s">
        <v>299</v>
      </c>
      <c r="D68" s="205">
        <f>IF($A68="Quarter",HLOOKUP("Quarter"&amp;D$1,APMdata,'1 APM'!$BW68,FALSE),IF($A68="Year to date",HLOOKUP("Year to date"&amp;D$1,APMdata,'1 APM'!$BW68,FALSE),HLOOKUP($C$4&amp;D$1,APMdata,'1 APM'!$BW68,FALSE)))</f>
        <v>199408.18229103996</v>
      </c>
      <c r="E68" s="205">
        <f>IF($A68="Quarter",HLOOKUP("Quarter"&amp;E$1,APMdata,'1 APM'!$BW68,FALSE),IF($A68="Year to date",HLOOKUP("Year to date"&amp;E$1,APMdata,'1 APM'!$BW68,FALSE),HLOOKUP($C$4&amp;E$1,APMdata,'1 APM'!$BW68,FALSE)))</f>
        <v>198644.86696453998</v>
      </c>
      <c r="F68" s="205">
        <f>IF($A68="Quarter",HLOOKUP("Quarter"&amp;F$1,APMdata,'1 APM'!$BW68,FALSE),IF($A68="Year to date",HLOOKUP("Year to date"&amp;F$1,APMdata,'1 APM'!$BW68,FALSE),HLOOKUP($C$4&amp;F$1,APMdata,'1 APM'!$BW68,FALSE)))</f>
        <v>196858.04159684974</v>
      </c>
      <c r="G68" s="205">
        <f>IF($A68="Quarter",HLOOKUP("Quarter"&amp;G$1,APMdata,'1 APM'!$BW68,FALSE),IF($A68="Year to date",HLOOKUP("Year to date"&amp;G$1,APMdata,'1 APM'!$BW68,FALSE),HLOOKUP($C$4&amp;G$1,APMdata,'1 APM'!$BW68,FALSE)))</f>
        <v>194109.59400007996</v>
      </c>
      <c r="H68" s="205">
        <f>IF($A68="Quarter",HLOOKUP("Quarter"&amp;H$1,APMdata,'1 APM'!$BW68,FALSE),IF($A68="Year to date",HLOOKUP("Year to date"&amp;H$1,APMdata,'1 APM'!$BW68,FALSE),HLOOKUP($C$4&amp;H$1,APMdata,'1 APM'!$BW68,FALSE)))</f>
        <v>190287.29349999997</v>
      </c>
      <c r="I68" s="205">
        <f>IF($A68="Quarter",HLOOKUP("Quarter"&amp;I$1,APMdata,'1 APM'!$BW68,FALSE),IF($A68="Year to date",HLOOKUP("Year to date"&amp;I$1,APMdata,'1 APM'!$BW68,FALSE),HLOOKUP($C$4&amp;I$1,APMdata,'1 APM'!$BW68,FALSE)))</f>
        <v>188728.94554399999</v>
      </c>
      <c r="J68" s="205">
        <f>IF($A68="Quarter",HLOOKUP("Quarter"&amp;J$1,APMdata,'1 APM'!$BW68,FALSE),IF($A68="Year to date",HLOOKUP("Year to date"&amp;J$1,APMdata,'1 APM'!$BW68,FALSE),HLOOKUP($C$4&amp;J$1,APMdata,'1 APM'!$BW68,FALSE)))</f>
        <v>186699.84668592998</v>
      </c>
      <c r="K68" s="205">
        <f>IF($A68="Quarter",HLOOKUP("Quarter"&amp;K$1,APMdata,'1 APM'!$BW68,FALSE),IF($A68="Year to date",HLOOKUP("Year to date"&amp;K$1,APMdata,'1 APM'!$BW68,FALSE),HLOOKUP($C$4&amp;K$1,APMdata,'1 APM'!$BW68,FALSE)))</f>
        <v>183345.72237912996</v>
      </c>
      <c r="L68" s="205">
        <f>IF($A68="Quarter",HLOOKUP("Quarter"&amp;L$1,APMdata,'1 APM'!$BW68,FALSE),IF($A68="Year to date",HLOOKUP("Year to date"&amp;L$1,APMdata,'1 APM'!$BW68,FALSE),HLOOKUP($C$4&amp;L$1,APMdata,'1 APM'!$BW68,FALSE)))</f>
        <v>177830.73257312999</v>
      </c>
      <c r="M68" s="205">
        <f>IF($A68="Quarter",HLOOKUP("Quarter"&amp;M$1,APMdata,'1 APM'!$BW68,FALSE),IF($A68="Year to date",HLOOKUP("Year to date"&amp;M$1,APMdata,'1 APM'!$BW68,FALSE),HLOOKUP($C$4&amp;M$1,APMdata,'1 APM'!$BW68,FALSE)))</f>
        <v>173699.77755162001</v>
      </c>
      <c r="N68" s="205">
        <f>IF($A68="Quarter",HLOOKUP("Quarter"&amp;N$1,APMdata,'1 APM'!$BW68,FALSE),IF($A68="Year to date",HLOOKUP("Year to date"&amp;N$1,APMdata,'1 APM'!$BW68,FALSE),HLOOKUP($C$4&amp;N$1,APMdata,'1 APM'!$BW68,FALSE)))</f>
        <v>170369.04129155006</v>
      </c>
      <c r="O68" s="205">
        <f>IF($A68="Quarter",HLOOKUP("Quarter"&amp;O$1,APMdata,'1 APM'!$BW68,FALSE),IF($A68="Year to date",HLOOKUP("Year to date"&amp;O$1,APMdata,'1 APM'!$BW68,FALSE),HLOOKUP($C$4&amp;O$1,APMdata,'1 APM'!$BW68,FALSE)))</f>
        <v>167290.09909082673</v>
      </c>
      <c r="P68" s="205">
        <f>IF($A68="Quarter",HLOOKUP("Quarter"&amp;P$1,APMdata,'1 APM'!$BW68,FALSE),IF($A68="Year to date",HLOOKUP("Year to date"&amp;P$1,APMdata,'1 APM'!$BW68,FALSE),HLOOKUP($C$4&amp;P$1,APMdata,'1 APM'!$BW68,FALSE)))</f>
        <v>162567.03839951014</v>
      </c>
      <c r="Q68" s="205">
        <f>IF($A68="Quarter",HLOOKUP("Quarter"&amp;Q$1,APMdata,'1 APM'!$BW68,FALSE),IF($A68="Year to date",HLOOKUP("Year to date"&amp;Q$1,APMdata,'1 APM'!$BW68,FALSE),HLOOKUP($C$4&amp;Q$1,APMdata,'1 APM'!$BW68,FALSE)))</f>
        <v>161258.65030000001</v>
      </c>
      <c r="R68" s="205">
        <f>IF($A68="Quarter",HLOOKUP("Quarter"&amp;R$1,APMdata,'1 APM'!$BW68,FALSE),IF($A68="Year to date",HLOOKUP("Year to date"&amp;R$1,APMdata,'1 APM'!$BW68,FALSE),HLOOKUP($C$4&amp;R$1,APMdata,'1 APM'!$BW68,FALSE)))</f>
        <v>160992.78360000002</v>
      </c>
      <c r="S68" s="205">
        <f>IF($A68="Quarter",HLOOKUP("Quarter"&amp;S$1,APMdata,'1 APM'!$BW68,FALSE),IF($A68="Year to date",HLOOKUP("Year to date"&amp;S$1,APMdata,'1 APM'!$BW68,FALSE),HLOOKUP($C$4&amp;S$1,APMdata,'1 APM'!$BW68,FALSE)))</f>
        <v>157956.0674</v>
      </c>
      <c r="T68" s="205">
        <f>IF($A68="Quarter",HLOOKUP("Quarter"&amp;T$1,APMdata,'1 APM'!$BW68,FALSE),IF($A68="Year to date",HLOOKUP("Year to date"&amp;T$1,APMdata,'1 APM'!$BW68,FALSE),HLOOKUP($C$4&amp;T$1,APMdata,'1 APM'!$BW68,FALSE)))</f>
        <v>153845.74316593996</v>
      </c>
      <c r="U68" s="205">
        <f>IF($A68="Quarter",HLOOKUP("Quarter"&amp;U$1,APMdata,'1 APM'!$BW68,FALSE),IF($A68="Year to date",HLOOKUP("Year to date"&amp;U$1,APMdata,'1 APM'!$BW68,FALSE),HLOOKUP($C$4&amp;U$1,APMdata,'1 APM'!$BW68,FALSE)))</f>
        <v>150688</v>
      </c>
      <c r="V68" s="205">
        <f>IF($A68="Quarter",HLOOKUP("Quarter"&amp;V$1,APMdata,'1 APM'!$BW68,FALSE),IF($A68="Year to date",HLOOKUP("Year to date"&amp;V$1,APMdata,'1 APM'!$BW68,FALSE),HLOOKUP($C$4&amp;V$1,APMdata,'1 APM'!$BW68,FALSE)))</f>
        <v>147310</v>
      </c>
      <c r="W68" s="205">
        <f>IF($A68="Quarter",HLOOKUP("Quarter"&amp;W$1,APMdata,'1 APM'!$BW68,FALSE),IF($A68="Year to date",HLOOKUP("Year to date"&amp;W$1,APMdata,'1 APM'!$BW68,FALSE),HLOOKUP($C$4&amp;W$1,APMdata,'1 APM'!$BW68,FALSE)))</f>
        <v>144337</v>
      </c>
      <c r="X68" s="205">
        <f>IF($A68="Quarter",HLOOKUP("Quarter"&amp;X$1,APMdata,'1 APM'!$BW68,FALSE),IF($A68="Year to date",HLOOKUP("Year to date"&amp;X$1,APMdata,'1 APM'!$BW68,FALSE),HLOOKUP($C$4&amp;X$1,APMdata,'1 APM'!$BW68,FALSE)))</f>
        <v>141079</v>
      </c>
      <c r="Y68" s="205">
        <f>IF($A68="Quarter",HLOOKUP("Quarter"&amp;Y$1,APMdata,'1 APM'!$BW68,FALSE),IF($A68="Year to date",HLOOKUP("Year to date"&amp;Y$1,APMdata,'1 APM'!$BW68,FALSE),HLOOKUP($C$4&amp;Y$1,APMdata,'1 APM'!$BW68,FALSE)))</f>
        <v>140165</v>
      </c>
      <c r="Z68" s="205">
        <f>IF($A68="Quarter",HLOOKUP("Quarter"&amp;Z$1,APMdata,'1 APM'!$BW68,FALSE),IF($A68="Year to date",HLOOKUP("Year to date"&amp;Z$1,APMdata,'1 APM'!$BW68,FALSE),HLOOKUP($C$4&amp;Z$1,APMdata,'1 APM'!$BW68,FALSE)))</f>
        <v>138153</v>
      </c>
      <c r="AA68" s="205">
        <f>IF($A68="Quarter",HLOOKUP("Quarter"&amp;AA$1,APMdata,'1 APM'!$BW68,FALSE),IF($A68="Year to date",HLOOKUP("Year to date"&amp;AA$1,APMdata,'1 APM'!$BW68,FALSE),HLOOKUP($C$4&amp;AA$1,APMdata,'1 APM'!$BW68,FALSE)))</f>
        <v>132433</v>
      </c>
      <c r="AB68" s="205">
        <f>IF($A68="Quarter",HLOOKUP("Quarter"&amp;AB$1,APMdata,'1 APM'!$BW68,FALSE),IF($A68="Year to date",HLOOKUP("Year to date"&amp;AB$1,APMdata,'1 APM'!$BW68,FALSE),HLOOKUP($C$4&amp;AB$1,APMdata,'1 APM'!$BW68,FALSE)))</f>
        <v>129535</v>
      </c>
      <c r="AC68" s="205">
        <f>IF($A68="Quarter",HLOOKUP("Quarter"&amp;AC$1,APMdata,'1 APM'!$BW68,FALSE),IF($A68="Year to date",HLOOKUP("Year to date"&amp;AC$1,APMdata,'1 APM'!$BW68,FALSE),HLOOKUP($C$4&amp;AC$1,APMdata,'1 APM'!$BW68,FALSE)))</f>
        <v>126919</v>
      </c>
      <c r="AD68" s="205">
        <f>IF($A68="Quarter",HLOOKUP("Quarter"&amp;AD$1,APMdata,'1 APM'!$BW68,FALSE),IF($A68="Year to date",HLOOKUP("Year to date"&amp;AD$1,APMdata,'1 APM'!$BW68,FALSE),HLOOKUP($C$4&amp;AD$1,APMdata,'1 APM'!$BW68,FALSE)))</f>
        <v>124393</v>
      </c>
      <c r="AE68" s="205">
        <f>IF($A68="Quarter",HLOOKUP("Quarter"&amp;AE$1,APMdata,'1 APM'!$BW68,FALSE),IF($A68="Year to date",HLOOKUP("Year to date"&amp;AE$1,APMdata,'1 APM'!$BW68,FALSE),HLOOKUP($C$4&amp;AE$1,APMdata,'1 APM'!$BW68,FALSE)))</f>
        <v>121701</v>
      </c>
      <c r="AF68" s="205"/>
      <c r="AG68" s="210"/>
      <c r="AH68" s="205"/>
      <c r="AI68" s="210"/>
      <c r="AJ68" s="205"/>
      <c r="AK68" s="210"/>
      <c r="AL68" s="205"/>
      <c r="AM68" s="210"/>
      <c r="AN68" s="205"/>
      <c r="AO68" s="210"/>
      <c r="AP68" s="205"/>
      <c r="AQ68" s="210"/>
      <c r="AR68" s="205"/>
      <c r="AS68" s="210"/>
      <c r="AT68" s="205"/>
      <c r="AU68" s="210"/>
      <c r="AV68" s="205"/>
      <c r="AW68" s="210"/>
      <c r="AX68" s="205"/>
      <c r="AY68" s="210"/>
      <c r="AZ68" s="205"/>
      <c r="BA68" s="210"/>
      <c r="BB68" s="205"/>
      <c r="BC68" s="210"/>
      <c r="BD68" s="205"/>
      <c r="BE68" s="210"/>
      <c r="BF68" s="205"/>
      <c r="BG68" s="210"/>
      <c r="BH68" s="210"/>
      <c r="BI68" s="210"/>
      <c r="BJ68" s="210"/>
      <c r="BK68" s="210"/>
      <c r="BL68" s="210"/>
      <c r="BM68" s="210"/>
      <c r="BN68" s="210"/>
      <c r="BO68" s="210"/>
      <c r="BP68" s="210"/>
      <c r="BQ68" s="210"/>
      <c r="BR68" s="210"/>
      <c r="BS68" s="210"/>
      <c r="BT68" s="210"/>
      <c r="BU68" s="210"/>
      <c r="BV68" s="210"/>
      <c r="BW68">
        <v>68</v>
      </c>
    </row>
    <row r="69" spans="1:75" ht="12.75" customHeight="1" thickBot="1">
      <c r="A69" t="s">
        <v>489</v>
      </c>
      <c r="B69" s="251" t="s">
        <v>339</v>
      </c>
      <c r="C69" s="222" t="s">
        <v>298</v>
      </c>
      <c r="D69" s="213">
        <f>IF($A69="Quarter",HLOOKUP("Quarter"&amp;D$1,APMdata,'1 APM'!$BW69,FALSE),IF($A69="Year to date",HLOOKUP("Year to date"&amp;D$1,APMdata,'1 APM'!$BW69,FALSE),HLOOKUP($C$4&amp;D$1,APMdata,'1 APM'!$BW69,FALSE)))</f>
        <v>2.1269446145493243E-2</v>
      </c>
      <c r="E69" s="213">
        <f>IF($A69="Quarter",HLOOKUP("Quarter"&amp;E$1,APMdata,'1 APM'!$BW69,FALSE),IF($A69="Year to date",HLOOKUP("Year to date"&amp;E$1,APMdata,'1 APM'!$BW69,FALSE),HLOOKUP($C$4&amp;E$1,APMdata,'1 APM'!$BW69,FALSE)))</f>
        <v>3.8426128908543339E-3</v>
      </c>
      <c r="F69" s="213">
        <f>IF($A69="Quarter",HLOOKUP("Quarter"&amp;F$1,APMdata,'1 APM'!$BW69,FALSE),IF($A69="Year to date",HLOOKUP("Year to date"&amp;F$1,APMdata,'1 APM'!$BW69,FALSE),HLOOKUP($C$4&amp;F$1,APMdata,'1 APM'!$BW69,FALSE)))</f>
        <v>9.0767202253770295E-3</v>
      </c>
      <c r="G69" s="213">
        <f>IF($A69="Quarter",HLOOKUP("Quarter"&amp;G$1,APMdata,'1 APM'!$BW69,FALSE),IF($A69="Year to date",HLOOKUP("Year to date"&amp;G$1,APMdata,'1 APM'!$BW69,FALSE),HLOOKUP($C$4&amp;G$1,APMdata,'1 APM'!$BW69,FALSE)))</f>
        <v>1.4159256841105174E-2</v>
      </c>
      <c r="H69" s="213">
        <f>IF($A69="Quarter",HLOOKUP("Quarter"&amp;H$1,APMdata,'1 APM'!$BW69,FALSE),IF($A69="Year to date",HLOOKUP("Year to date"&amp;H$1,APMdata,'1 APM'!$BW69,FALSE),HLOOKUP($C$4&amp;H$1,APMdata,'1 APM'!$BW69,FALSE)))</f>
        <v>2.0086998084714418E-2</v>
      </c>
      <c r="I69" s="213">
        <f>IF($A69="Quarter",HLOOKUP("Quarter"&amp;I$1,APMdata,'1 APM'!$BW69,FALSE),IF($A69="Year to date",HLOOKUP("Year to date"&amp;I$1,APMdata,'1 APM'!$BW69,FALSE),HLOOKUP($C$4&amp;I$1,APMdata,'1 APM'!$BW69,FALSE)))</f>
        <v>8.2570691607910893E-3</v>
      </c>
      <c r="J69" s="213">
        <f>IF($A69="Quarter",HLOOKUP("Quarter"&amp;J$1,APMdata,'1 APM'!$BW69,FALSE),IF($A69="Year to date",HLOOKUP("Year to date"&amp;J$1,APMdata,'1 APM'!$BW69,FALSE),HLOOKUP($C$4&amp;J$1,APMdata,'1 APM'!$BW69,FALSE)))</f>
        <v>1.0868240623054155E-2</v>
      </c>
      <c r="K69" s="213">
        <f>IF($A69="Quarter",HLOOKUP("Quarter"&amp;K$1,APMdata,'1 APM'!$BW69,FALSE),IF($A69="Year to date",HLOOKUP("Year to date"&amp;K$1,APMdata,'1 APM'!$BW69,FALSE),HLOOKUP($C$4&amp;K$1,APMdata,'1 APM'!$BW69,FALSE)))</f>
        <v>1.829398724593214E-2</v>
      </c>
      <c r="L69" s="213">
        <f>IF($A69="Quarter",HLOOKUP("Quarter"&amp;L$1,APMdata,'1 APM'!$BW69,FALSE),IF($A69="Year to date",HLOOKUP("Year to date"&amp;L$1,APMdata,'1 APM'!$BW69,FALSE),HLOOKUP($C$4&amp;L$1,APMdata,'1 APM'!$BW69,FALSE)))</f>
        <v>3.1012579919120667E-2</v>
      </c>
      <c r="M69" s="213">
        <f>IF($A69="Quarter",HLOOKUP("Quarter"&amp;M$1,APMdata,'1 APM'!$BW69,FALSE),IF($A69="Year to date",HLOOKUP("Year to date"&amp;M$1,APMdata,'1 APM'!$BW69,FALSE),HLOOKUP($C$4&amp;M$1,APMdata,'1 APM'!$BW69,FALSE)))</f>
        <v>2.3782154932710568E-2</v>
      </c>
      <c r="N69" s="213">
        <f>IF($A69="Quarter",HLOOKUP("Quarter"&amp;N$1,APMdata,'1 APM'!$BW69,FALSE),IF($A69="Year to date",HLOOKUP("Year to date"&amp;N$1,APMdata,'1 APM'!$BW69,FALSE),HLOOKUP($C$4&amp;N$1,APMdata,'1 APM'!$BW69,FALSE)))</f>
        <v>1.9550126213189762E-2</v>
      </c>
      <c r="O69" s="213">
        <f>IF($A69="Quarter",HLOOKUP("Quarter"&amp;O$1,APMdata,'1 APM'!$BW69,FALSE),IF($A69="Year to date",HLOOKUP("Year to date"&amp;O$1,APMdata,'1 APM'!$BW69,FALSE),HLOOKUP($C$4&amp;O$1,APMdata,'1 APM'!$BW69,FALSE)))</f>
        <v>1.8404808278890961E-2</v>
      </c>
      <c r="P69" s="213">
        <f>IF($A69="Quarter",HLOOKUP("Quarter"&amp;P$1,APMdata,'1 APM'!$BW69,FALSE),IF($A69="Year to date",HLOOKUP("Year to date"&amp;P$1,APMdata,'1 APM'!$BW69,FALSE),HLOOKUP($C$4&amp;P$1,APMdata,'1 APM'!$BW69,FALSE)))</f>
        <v>2.9053003227564579E-2</v>
      </c>
      <c r="Q69" s="213">
        <f>IF($A69="Quarter",HLOOKUP("Quarter"&amp;Q$1,APMdata,'1 APM'!$BW69,FALSE),IF($A69="Year to date",HLOOKUP("Year to date"&amp;Q$1,APMdata,'1 APM'!$BW69,FALSE),HLOOKUP($C$4&amp;Q$1,APMdata,'1 APM'!$BW69,FALSE)))</f>
        <v>8.1135994693993501E-3</v>
      </c>
      <c r="R69" s="213">
        <f>IF($A69="Quarter",HLOOKUP("Quarter"&amp;R$1,APMdata,'1 APM'!$BW69,FALSE),IF($A69="Year to date",HLOOKUP("Year to date"&amp;R$1,APMdata,'1 APM'!$BW69,FALSE),HLOOKUP($C$4&amp;R$1,APMdata,'1 APM'!$BW69,FALSE)))</f>
        <v>1.6514199832742321E-3</v>
      </c>
      <c r="S69" s="213">
        <f>IF($A69="Quarter",HLOOKUP("Quarter"&amp;S$1,APMdata,'1 APM'!$BW69,FALSE),IF($A69="Year to date",HLOOKUP("Year to date"&amp;S$1,APMdata,'1 APM'!$BW69,FALSE),HLOOKUP($C$4&amp;S$1,APMdata,'1 APM'!$BW69,FALSE)))</f>
        <v>1.9199999999999998E-2</v>
      </c>
      <c r="T69" s="213">
        <f>IF($A69="Quarter",HLOOKUP("Quarter"&amp;T$1,APMdata,'1 APM'!$BW69,FALSE),IF($A69="Year to date",HLOOKUP("Year to date"&amp;T$1,APMdata,'1 APM'!$BW69,FALSE),HLOOKUP($C$4&amp;T$1,APMdata,'1 APM'!$BW69,FALSE)))</f>
        <v>2.671717884636449E-2</v>
      </c>
      <c r="U69" s="213">
        <f>IF($A69="Quarter",HLOOKUP("Quarter"&amp;U$1,APMdata,'1 APM'!$BW69,FALSE),IF($A69="Year to date",HLOOKUP("Year to date"&amp;U$1,APMdata,'1 APM'!$BW69,FALSE),HLOOKUP($C$4&amp;U$1,APMdata,'1 APM'!$BW69,FALSE)))</f>
        <v>2.1000000000000001E-2</v>
      </c>
      <c r="V69" s="213">
        <f>IF($A69="Quarter",HLOOKUP("Quarter"&amp;V$1,APMdata,'1 APM'!$BW69,FALSE),IF($A69="Year to date",HLOOKUP("Year to date"&amp;V$1,APMdata,'1 APM'!$BW69,FALSE),HLOOKUP($C$4&amp;V$1,APMdata,'1 APM'!$BW69,FALSE)))</f>
        <v>2.3E-2</v>
      </c>
      <c r="W69" s="213">
        <f>IF($A69="Quarter",HLOOKUP("Quarter"&amp;W$1,APMdata,'1 APM'!$BW69,FALSE),IF($A69="Year to date",HLOOKUP("Year to date"&amp;W$1,APMdata,'1 APM'!$BW69,FALSE),HLOOKUP($C$4&amp;W$1,APMdata,'1 APM'!$BW69,FALSE)))</f>
        <v>2.1000000000000001E-2</v>
      </c>
      <c r="X69" s="213">
        <f>IF($A69="Quarter",HLOOKUP("Quarter"&amp;X$1,APMdata,'1 APM'!$BW69,FALSE),IF($A69="Year to date",HLOOKUP("Year to date"&amp;X$1,APMdata,'1 APM'!$BW69,FALSE),HLOOKUP($C$4&amp;X$1,APMdata,'1 APM'!$BW69,FALSE)))</f>
        <v>2.3E-2</v>
      </c>
      <c r="Y69" s="213">
        <f>IF($A69="Quarter",HLOOKUP("Quarter"&amp;Y$1,APMdata,'1 APM'!$BW69,FALSE),IF($A69="Year to date",HLOOKUP("Year to date"&amp;Y$1,APMdata,'1 APM'!$BW69,FALSE),HLOOKUP($C$4&amp;Y$1,APMdata,'1 APM'!$BW69,FALSE)))</f>
        <v>7.0000000000000001E-3</v>
      </c>
      <c r="Z69" s="213">
        <f>IF($A69="Quarter",HLOOKUP("Quarter"&amp;Z$1,APMdata,'1 APM'!$BW69,FALSE),IF($A69="Year to date",HLOOKUP("Year to date"&amp;Z$1,APMdata,'1 APM'!$BW69,FALSE),HLOOKUP($C$4&amp;Z$1,APMdata,'1 APM'!$BW69,FALSE)))</f>
        <v>1.4999999999999999E-2</v>
      </c>
      <c r="AA69" s="213">
        <f>IF($A69="Quarter",HLOOKUP("Quarter"&amp;AA$1,APMdata,'1 APM'!$BW69,FALSE),IF($A69="Year to date",HLOOKUP("Year to date"&amp;AA$1,APMdata,'1 APM'!$BW69,FALSE),HLOOKUP($C$4&amp;AA$1,APMdata,'1 APM'!$BW69,FALSE)))</f>
        <v>2.3E-2</v>
      </c>
      <c r="AB69" s="213">
        <f>IF($A69="Quarter",HLOOKUP("Quarter"&amp;AB$1,APMdata,'1 APM'!$BW69,FALSE),IF($A69="Year to date",HLOOKUP("Year to date"&amp;AB$1,APMdata,'1 APM'!$BW69,FALSE),HLOOKUP($C$4&amp;AB$1,APMdata,'1 APM'!$BW69,FALSE)))</f>
        <v>2.1999999999999999E-2</v>
      </c>
      <c r="AC69" s="213">
        <f>IF($A69="Quarter",HLOOKUP("Quarter"&amp;AC$1,APMdata,'1 APM'!$BW69,FALSE),IF($A69="Year to date",HLOOKUP("Year to date"&amp;AC$1,APMdata,'1 APM'!$BW69,FALSE),HLOOKUP($C$4&amp;AC$1,APMdata,'1 APM'!$BW69,FALSE)))</f>
        <v>2.1000000000000001E-2</v>
      </c>
      <c r="AD69" s="213">
        <f>IF($A69="Quarter",HLOOKUP("Quarter"&amp;AD$1,APMdata,'1 APM'!$BW69,FALSE),IF($A69="Year to date",HLOOKUP("Year to date"&amp;AD$1,APMdata,'1 APM'!$BW69,FALSE),HLOOKUP($C$4&amp;AD$1,APMdata,'1 APM'!$BW69,FALSE)))</f>
        <v>0.02</v>
      </c>
      <c r="AE69" s="213">
        <f>IF($A69="Quarter",HLOOKUP("Quarter"&amp;AE$1,APMdata,'1 APM'!$BW69,FALSE),IF($A69="Year to date",HLOOKUP("Year to date"&amp;AE$1,APMdata,'1 APM'!$BW69,FALSE),HLOOKUP($C$4&amp;AE$1,APMdata,'1 APM'!$BW69,FALSE)))</f>
        <v>2.1999999999999999E-2</v>
      </c>
      <c r="AF69" s="213"/>
      <c r="AG69" s="215"/>
      <c r="AH69" s="213"/>
      <c r="AI69" s="215"/>
      <c r="AJ69" s="213"/>
      <c r="AK69" s="215"/>
      <c r="AL69" s="213"/>
      <c r="AM69" s="215"/>
      <c r="AN69" s="213"/>
      <c r="AO69" s="215"/>
      <c r="AP69" s="213"/>
      <c r="AQ69" s="215"/>
      <c r="AR69" s="213"/>
      <c r="AS69" s="215"/>
      <c r="AT69" s="213"/>
      <c r="AU69" s="215"/>
      <c r="AV69" s="213"/>
      <c r="AW69" s="215"/>
      <c r="AX69" s="213"/>
      <c r="AY69" s="215"/>
      <c r="AZ69" s="213"/>
      <c r="BA69" s="215"/>
      <c r="BB69" s="213"/>
      <c r="BC69" s="215"/>
      <c r="BD69" s="213"/>
      <c r="BE69" s="215"/>
      <c r="BF69" s="213"/>
      <c r="BG69" s="215"/>
      <c r="BH69" s="215"/>
      <c r="BI69" s="215"/>
      <c r="BJ69" s="215"/>
      <c r="BK69" s="215"/>
      <c r="BL69" s="215"/>
      <c r="BM69" s="215"/>
      <c r="BN69" s="215"/>
      <c r="BO69" s="215"/>
      <c r="BP69" s="215"/>
      <c r="BQ69" s="215"/>
      <c r="BR69" s="215"/>
      <c r="BS69" s="215"/>
      <c r="BT69" s="215"/>
      <c r="BU69" s="215"/>
      <c r="BV69" s="215"/>
      <c r="BW69">
        <v>69</v>
      </c>
    </row>
    <row r="70" spans="1:75" ht="12.75" customHeight="1">
      <c r="B70" s="199"/>
      <c r="C70" s="202"/>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0"/>
      <c r="BR70" s="210"/>
      <c r="BS70" s="210"/>
      <c r="BT70" s="210"/>
      <c r="BU70" s="210"/>
      <c r="BV70" s="210"/>
      <c r="BW70">
        <v>70</v>
      </c>
    </row>
    <row r="71" spans="1:75" ht="12.75" customHeight="1">
      <c r="B71" s="199"/>
      <c r="C71" s="202"/>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10"/>
      <c r="BS71" s="210"/>
      <c r="BT71" s="210"/>
      <c r="BU71" s="210"/>
      <c r="BV71" s="210"/>
      <c r="BW71">
        <v>71</v>
      </c>
    </row>
    <row r="72" spans="1:75" ht="12.75" customHeight="1">
      <c r="A72" t="s">
        <v>489</v>
      </c>
      <c r="B72" s="199"/>
      <c r="C72" s="202" t="s">
        <v>131</v>
      </c>
      <c r="D72" s="205">
        <f>IF($A72="Quarter",HLOOKUP("Quarter"&amp;D$1,APMdata,'1 APM'!$BW72,FALSE),IF($A72="Year to date",HLOOKUP("Year to date"&amp;D$1,APMdata,'1 APM'!$BW72,FALSE),HLOOKUP($C$4&amp;D$1,APMdata,'1 APM'!$BW72,FALSE)))</f>
        <v>115358.89544309997</v>
      </c>
      <c r="E72" s="205">
        <f>IF($A72="Quarter",HLOOKUP("Quarter"&amp;E$1,APMdata,'1 APM'!$BW72,FALSE),IF($A72="Year to date",HLOOKUP("Year to date"&amp;E$1,APMdata,'1 APM'!$BW72,FALSE),HLOOKUP($C$4&amp;E$1,APMdata,'1 APM'!$BW72,FALSE)))</f>
        <v>108192.96321607003</v>
      </c>
      <c r="F72" s="205">
        <f>IF($A72="Quarter",HLOOKUP("Quarter"&amp;F$1,APMdata,'1 APM'!$BW72,FALSE),IF($A72="Year to date",HLOOKUP("Year to date"&amp;F$1,APMdata,'1 APM'!$BW72,FALSE),HLOOKUP($C$4&amp;F$1,APMdata,'1 APM'!$BW72,FALSE)))</f>
        <v>106534.51756375995</v>
      </c>
      <c r="G72" s="205">
        <f>IF($A72="Quarter",HLOOKUP("Quarter"&amp;G$1,APMdata,'1 APM'!$BW72,FALSE),IF($A72="Year to date",HLOOKUP("Year to date"&amp;G$1,APMdata,'1 APM'!$BW72,FALSE),HLOOKUP($C$4&amp;G$1,APMdata,'1 APM'!$BW72,FALSE)))</f>
        <v>103879.94605184002</v>
      </c>
      <c r="H72" s="205">
        <f>IF($A72="Quarter",HLOOKUP("Quarter"&amp;H$1,APMdata,'1 APM'!$BW72,FALSE),IF($A72="Year to date",HLOOKUP("Year to date"&amp;H$1,APMdata,'1 APM'!$BW72,FALSE),HLOOKUP($C$4&amp;H$1,APMdata,'1 APM'!$BW72,FALSE)))</f>
        <v>105881.11059816999</v>
      </c>
      <c r="I72" s="205">
        <f>IF($A72="Quarter",HLOOKUP("Quarter"&amp;I$1,APMdata,'1 APM'!$BW72,FALSE),IF($A72="Year to date",HLOOKUP("Year to date"&amp;I$1,APMdata,'1 APM'!$BW72,FALSE),HLOOKUP($C$4&amp;I$1,APMdata,'1 APM'!$BW72,FALSE)))</f>
        <v>100400.10823998001</v>
      </c>
      <c r="J72" s="205">
        <f>IF($A72="Quarter",HLOOKUP("Quarter"&amp;J$1,APMdata,'1 APM'!$BW72,FALSE),IF($A72="Year to date",HLOOKUP("Year to date"&amp;J$1,APMdata,'1 APM'!$BW72,FALSE),HLOOKUP($C$4&amp;J$1,APMdata,'1 APM'!$BW72,FALSE)))</f>
        <v>98812.723648290004</v>
      </c>
      <c r="K72" s="205">
        <f>IF($A72="Quarter",HLOOKUP("Quarter"&amp;K$1,APMdata,'1 APM'!$BW72,FALSE),IF($A72="Year to date",HLOOKUP("Year to date"&amp;K$1,APMdata,'1 APM'!$BW72,FALSE),HLOOKUP($C$4&amp;K$1,APMdata,'1 APM'!$BW72,FALSE)))</f>
        <v>98895.766511569978</v>
      </c>
      <c r="L72" s="205">
        <f>IF($A72="Quarter",HLOOKUP("Quarter"&amp;L$1,APMdata,'1 APM'!$BW72,FALSE),IF($A72="Year to date",HLOOKUP("Year to date"&amp;L$1,APMdata,'1 APM'!$BW72,FALSE),HLOOKUP($C$4&amp;L$1,APMdata,'1 APM'!$BW72,FALSE)))</f>
        <v>100005.10316021</v>
      </c>
      <c r="M72" s="205">
        <f>IF($A72="Quarter",HLOOKUP("Quarter"&amp;M$1,APMdata,'1 APM'!$BW72,FALSE),IF($A72="Year to date",HLOOKUP("Year to date"&amp;M$1,APMdata,'1 APM'!$BW72,FALSE),HLOOKUP($C$4&amp;M$1,APMdata,'1 APM'!$BW72,FALSE)))</f>
        <v>93924.343945789995</v>
      </c>
      <c r="N72" s="205">
        <f>IF($A72="Quarter",HLOOKUP("Quarter"&amp;N$1,APMdata,'1 APM'!$BW72,FALSE),IF($A72="Year to date",HLOOKUP("Year to date"&amp;N$1,APMdata,'1 APM'!$BW72,FALSE),HLOOKUP($C$4&amp;N$1,APMdata,'1 APM'!$BW72,FALSE)))</f>
        <v>92177.839224470023</v>
      </c>
      <c r="O72" s="205">
        <f>IF($A72="Quarter",HLOOKUP("Quarter"&amp;O$1,APMdata,'1 APM'!$BW72,FALSE),IF($A72="Year to date",HLOOKUP("Year to date"&amp;O$1,APMdata,'1 APM'!$BW72,FALSE),HLOOKUP($C$4&amp;O$1,APMdata,'1 APM'!$BW72,FALSE)))</f>
        <v>91265.364921159984</v>
      </c>
      <c r="P72" s="205">
        <f>IF($A72="Quarter",HLOOKUP("Quarter"&amp;P$1,APMdata,'1 APM'!$BW72,FALSE),IF($A72="Year to date",HLOOKUP("Year to date"&amp;P$1,APMdata,'1 APM'!$BW72,FALSE),HLOOKUP($C$4&amp;P$1,APMdata,'1 APM'!$BW72,FALSE)))</f>
        <v>92550.731135340044</v>
      </c>
      <c r="Q72" s="205">
        <f>IF($A72="Quarter",HLOOKUP("Quarter"&amp;Q$1,APMdata,'1 APM'!$BW72,FALSE),IF($A72="Year to date",HLOOKUP("Year to date"&amp;Q$1,APMdata,'1 APM'!$BW72,FALSE),HLOOKUP($C$4&amp;Q$1,APMdata,'1 APM'!$BW72,FALSE)))</f>
        <v>87476.178799999994</v>
      </c>
      <c r="R72" s="205">
        <f>IF($A72="Quarter",HLOOKUP("Quarter"&amp;R$1,APMdata,'1 APM'!$BW72,FALSE),IF($A72="Year to date",HLOOKUP("Year to date"&amp;R$1,APMdata,'1 APM'!$BW72,FALSE),HLOOKUP($C$4&amp;R$1,APMdata,'1 APM'!$BW72,FALSE)))</f>
        <v>85613.011799999993</v>
      </c>
      <c r="S72" s="205">
        <f>IF($A72="Quarter",HLOOKUP("Quarter"&amp;S$1,APMdata,'1 APM'!$BW72,FALSE),IF($A72="Year to date",HLOOKUP("Year to date"&amp;S$1,APMdata,'1 APM'!$BW72,FALSE),HLOOKUP($C$4&amp;S$1,APMdata,'1 APM'!$BW72,FALSE)))</f>
        <v>85495.609500000006</v>
      </c>
      <c r="T72" s="205">
        <f>IF($A72="Quarter",HLOOKUP("Quarter"&amp;T$1,APMdata,'1 APM'!$BW72,FALSE),IF($A72="Year to date",HLOOKUP("Year to date"&amp;T$1,APMdata,'1 APM'!$BW72,FALSE),HLOOKUP($C$4&amp;T$1,APMdata,'1 APM'!$BW72,FALSE)))</f>
        <v>85481.013749749996</v>
      </c>
      <c r="U72" s="205">
        <f>IF($A72="Quarter",HLOOKUP("Quarter"&amp;U$1,APMdata,'1 APM'!$BW72,FALSE),IF($A72="Year to date",HLOOKUP("Year to date"&amp;U$1,APMdata,'1 APM'!$BW72,FALSE),HLOOKUP($C$4&amp;U$1,APMdata,'1 APM'!$BW72,FALSE)))</f>
        <v>79901</v>
      </c>
      <c r="V72" s="205">
        <f>IF($A72="Quarter",HLOOKUP("Quarter"&amp;V$1,APMdata,'1 APM'!$BW72,FALSE),IF($A72="Year to date",HLOOKUP("Year to date"&amp;V$1,APMdata,'1 APM'!$BW72,FALSE),HLOOKUP($C$4&amp;V$1,APMdata,'1 APM'!$BW72,FALSE)))</f>
        <v>78493.732629149992</v>
      </c>
      <c r="W72" s="205">
        <f>IF($A72="Quarter",HLOOKUP("Quarter"&amp;W$1,APMdata,'1 APM'!$BW72,FALSE),IF($A72="Year to date",HLOOKUP("Year to date"&amp;W$1,APMdata,'1 APM'!$BW72,FALSE),HLOOKUP($C$4&amp;W$1,APMdata,'1 APM'!$BW72,FALSE)))</f>
        <v>76866.417997609999</v>
      </c>
      <c r="X72" s="205">
        <f>IF($A72="Quarter",HLOOKUP("Quarter"&amp;X$1,APMdata,'1 APM'!$BW72,FALSE),IF($A72="Year to date",HLOOKUP("Year to date"&amp;X$1,APMdata,'1 APM'!$BW72,FALSE),HLOOKUP($C$4&amp;X$1,APMdata,'1 APM'!$BW72,FALSE)))</f>
        <v>77352.269637999998</v>
      </c>
      <c r="Y72" s="205">
        <f>IF($A72="Quarter",HLOOKUP("Quarter"&amp;Y$1,APMdata,'1 APM'!$BW72,FALSE),IF($A72="Year to date",HLOOKUP("Year to date"&amp;Y$1,APMdata,'1 APM'!$BW72,FALSE),HLOOKUP($C$4&amp;Y$1,APMdata,'1 APM'!$BW72,FALSE)))</f>
        <v>72377.261180020068</v>
      </c>
      <c r="Z72" s="205">
        <f>IF($A72="Quarter",HLOOKUP("Quarter"&amp;Z$1,APMdata,'1 APM'!$BW72,FALSE),IF($A72="Year to date",HLOOKUP("Year to date"&amp;Z$1,APMdata,'1 APM'!$BW72,FALSE),HLOOKUP($C$4&amp;Z$1,APMdata,'1 APM'!$BW72,FALSE)))</f>
        <v>71496.705265899989</v>
      </c>
      <c r="AA72" s="205">
        <f>IF($A72="Quarter",HLOOKUP("Quarter"&amp;AA$1,APMdata,'1 APM'!$BW72,FALSE),IF($A72="Year to date",HLOOKUP("Year to date"&amp;AA$1,APMdata,'1 APM'!$BW72,FALSE),HLOOKUP($C$4&amp;AA$1,APMdata,'1 APM'!$BW72,FALSE)))</f>
        <v>70644.62560828017</v>
      </c>
      <c r="AB72" s="205">
        <f>IF($A72="Quarter",HLOOKUP("Quarter"&amp;AB$1,APMdata,'1 APM'!$BW72,FALSE),IF($A72="Year to date",HLOOKUP("Year to date"&amp;AB$1,APMdata,'1 APM'!$BW72,FALSE),HLOOKUP($C$4&amp;AB$1,APMdata,'1 APM'!$BW72,FALSE)))</f>
        <v>66109.582498999996</v>
      </c>
      <c r="AC72" s="205">
        <f>IF($A72="Quarter",HLOOKUP("Quarter"&amp;AC$1,APMdata,'1 APM'!$BW72,FALSE),IF($A72="Year to date",HLOOKUP("Year to date"&amp;AC$1,APMdata,'1 APM'!$BW72,FALSE),HLOOKUP($C$4&amp;AC$1,APMdata,'1 APM'!$BW72,FALSE)))</f>
        <v>65985.425443</v>
      </c>
      <c r="AD72" s="205">
        <f>IF($A72="Quarter",HLOOKUP("Quarter"&amp;AD$1,APMdata,'1 APM'!$BW72,FALSE),IF($A72="Year to date",HLOOKUP("Year to date"&amp;AD$1,APMdata,'1 APM'!$BW72,FALSE),HLOOKUP($C$4&amp;AD$1,APMdata,'1 APM'!$BW72,FALSE)))</f>
        <v>65267.820076999997</v>
      </c>
      <c r="AE72" s="205">
        <f>IF($A72="Quarter",HLOOKUP("Quarter"&amp;AE$1,APMdata,'1 APM'!$BW72,FALSE),IF($A72="Year to date",HLOOKUP("Year to date"&amp;AE$1,APMdata,'1 APM'!$BW72,FALSE),HLOOKUP($C$4&amp;AE$1,APMdata,'1 APM'!$BW72,FALSE)))</f>
        <v>66652.514345999996</v>
      </c>
      <c r="AF72" s="205"/>
      <c r="AG72" s="210"/>
      <c r="AH72" s="205"/>
      <c r="AI72" s="210"/>
      <c r="AJ72" s="205"/>
      <c r="AK72" s="210"/>
      <c r="AL72" s="205"/>
      <c r="AM72" s="210"/>
      <c r="AN72" s="205"/>
      <c r="AO72" s="210"/>
      <c r="AP72" s="205"/>
      <c r="AQ72" s="210"/>
      <c r="AR72" s="205"/>
      <c r="AS72" s="210"/>
      <c r="AT72" s="205"/>
      <c r="AU72" s="210"/>
      <c r="AV72" s="205"/>
      <c r="AW72" s="210"/>
      <c r="AX72" s="205"/>
      <c r="AY72" s="210"/>
      <c r="AZ72" s="205"/>
      <c r="BA72" s="210"/>
      <c r="BB72" s="205"/>
      <c r="BC72" s="210"/>
      <c r="BD72" s="205"/>
      <c r="BE72" s="210"/>
      <c r="BF72" s="205"/>
      <c r="BG72" s="210"/>
      <c r="BH72" s="210"/>
      <c r="BI72" s="210"/>
      <c r="BJ72" s="210"/>
      <c r="BK72" s="210"/>
      <c r="BL72" s="210"/>
      <c r="BM72" s="210"/>
      <c r="BN72" s="210"/>
      <c r="BO72" s="210"/>
      <c r="BP72" s="210"/>
      <c r="BQ72" s="210"/>
      <c r="BR72" s="210"/>
      <c r="BS72" s="210"/>
      <c r="BT72" s="210"/>
      <c r="BU72" s="210"/>
      <c r="BV72" s="210"/>
      <c r="BW72">
        <v>72</v>
      </c>
    </row>
    <row r="73" spans="1:75" ht="12.75" customHeight="1">
      <c r="A73" t="s">
        <v>489</v>
      </c>
      <c r="B73" s="199"/>
      <c r="C73" s="202" t="s">
        <v>156</v>
      </c>
      <c r="D73" s="205">
        <f>IF($A73="Quarter",HLOOKUP("Quarter"&amp;D$1,APMdata,'1 APM'!$BW73,FALSE),IF($A73="Year to date",HLOOKUP("Year to date"&amp;D$1,APMdata,'1 APM'!$BW73,FALSE),HLOOKUP($C$4&amp;D$1,APMdata,'1 APM'!$BW73,FALSE)))</f>
        <v>138508.79931744994</v>
      </c>
      <c r="E73" s="205">
        <f>IF($A73="Quarter",HLOOKUP("Quarter"&amp;E$1,APMdata,'1 APM'!$BW73,FALSE),IF($A73="Year to date",HLOOKUP("Year to date"&amp;E$1,APMdata,'1 APM'!$BW73,FALSE),HLOOKUP($C$4&amp;E$1,APMdata,'1 APM'!$BW73,FALSE)))</f>
        <v>134464.84167147998</v>
      </c>
      <c r="F73" s="205">
        <f>IF($A73="Quarter",HLOOKUP("Quarter"&amp;F$1,APMdata,'1 APM'!$BW73,FALSE),IF($A73="Year to date",HLOOKUP("Year to date"&amp;F$1,APMdata,'1 APM'!$BW73,FALSE),HLOOKUP($C$4&amp;F$1,APMdata,'1 APM'!$BW73,FALSE)))</f>
        <v>133680.77901379997</v>
      </c>
      <c r="G73" s="205">
        <f>IF($A73="Quarter",HLOOKUP("Quarter"&amp;G$1,APMdata,'1 APM'!$BW73,FALSE),IF($A73="Year to date",HLOOKUP("Year to date"&amp;G$1,APMdata,'1 APM'!$BW73,FALSE),HLOOKUP($C$4&amp;G$1,APMdata,'1 APM'!$BW73,FALSE)))</f>
        <v>132726.24851072973</v>
      </c>
      <c r="H73" s="205">
        <f>IF($A73="Quarter",HLOOKUP("Quarter"&amp;H$1,APMdata,'1 APM'!$BW73,FALSE),IF($A73="Year to date",HLOOKUP("Year to date"&amp;H$1,APMdata,'1 APM'!$BW73,FALSE),HLOOKUP($C$4&amp;H$1,APMdata,'1 APM'!$BW73,FALSE)))</f>
        <v>130814.26414567999</v>
      </c>
      <c r="I73" s="205">
        <f>IF($A73="Quarter",HLOOKUP("Quarter"&amp;I$1,APMdata,'1 APM'!$BW73,FALSE),IF($A73="Year to date",HLOOKUP("Year to date"&amp;I$1,APMdata,'1 APM'!$BW73,FALSE),HLOOKUP($C$4&amp;I$1,APMdata,'1 APM'!$BW73,FALSE)))</f>
        <v>127895.85782498002</v>
      </c>
      <c r="J73" s="205">
        <f>IF($A73="Quarter",HLOOKUP("Quarter"&amp;J$1,APMdata,'1 APM'!$BW73,FALSE),IF($A73="Year to date",HLOOKUP("Year to date"&amp;J$1,APMdata,'1 APM'!$BW73,FALSE),HLOOKUP($C$4&amp;J$1,APMdata,'1 APM'!$BW73,FALSE)))</f>
        <v>130850.89922363999</v>
      </c>
      <c r="K73" s="205">
        <f>IF($A73="Quarter",HLOOKUP("Quarter"&amp;K$1,APMdata,'1 APM'!$BW73,FALSE),IF($A73="Year to date",HLOOKUP("Year to date"&amp;K$1,APMdata,'1 APM'!$BW73,FALSE),HLOOKUP($C$4&amp;K$1,APMdata,'1 APM'!$BW73,FALSE)))</f>
        <v>130408.67157912999</v>
      </c>
      <c r="L73" s="205">
        <f>IF($A73="Quarter",HLOOKUP("Quarter"&amp;L$1,APMdata,'1 APM'!$BW73,FALSE),IF($A73="Year to date",HLOOKUP("Year to date"&amp;L$1,APMdata,'1 APM'!$BW73,FALSE),HLOOKUP($C$4&amp;L$1,APMdata,'1 APM'!$BW73,FALSE)))</f>
        <v>128943.31964875996</v>
      </c>
      <c r="M73" s="205">
        <f>IF($A73="Quarter",HLOOKUP("Quarter"&amp;M$1,APMdata,'1 APM'!$BW73,FALSE),IF($A73="Year to date",HLOOKUP("Year to date"&amp;M$1,APMdata,'1 APM'!$BW73,FALSE),HLOOKUP($C$4&amp;M$1,APMdata,'1 APM'!$BW73,FALSE)))</f>
        <v>124052.51733626999</v>
      </c>
      <c r="N73" s="205">
        <f>IF($A73="Quarter",HLOOKUP("Quarter"&amp;N$1,APMdata,'1 APM'!$BW73,FALSE),IF($A73="Year to date",HLOOKUP("Year to date"&amp;N$1,APMdata,'1 APM'!$BW73,FALSE),HLOOKUP($C$4&amp;N$1,APMdata,'1 APM'!$BW73,FALSE)))</f>
        <v>121283.85827932002</v>
      </c>
      <c r="O73" s="205">
        <f>IF($A73="Quarter",HLOOKUP("Quarter"&amp;O$1,APMdata,'1 APM'!$BW73,FALSE),IF($A73="Year to date",HLOOKUP("Year to date"&amp;O$1,APMdata,'1 APM'!$BW73,FALSE),HLOOKUP($C$4&amp;O$1,APMdata,'1 APM'!$BW73,FALSE)))</f>
        <v>119510.62946618006</v>
      </c>
      <c r="P73" s="205">
        <f>IF($A73="Quarter",HLOOKUP("Quarter"&amp;P$1,APMdata,'1 APM'!$BW73,FALSE),IF($A73="Year to date",HLOOKUP("Year to date"&amp;P$1,APMdata,'1 APM'!$BW73,FALSE),HLOOKUP($C$4&amp;P$1,APMdata,'1 APM'!$BW73,FALSE)))</f>
        <v>118131.69884341676</v>
      </c>
      <c r="Q73" s="205">
        <f>IF($A73="Quarter",HLOOKUP("Quarter"&amp;Q$1,APMdata,'1 APM'!$BW73,FALSE),IF($A73="Year to date",HLOOKUP("Year to date"&amp;Q$1,APMdata,'1 APM'!$BW73,FALSE),HLOOKUP($C$4&amp;Q$1,APMdata,'1 APM'!$BW73,FALSE)))</f>
        <v>114037.49212344014</v>
      </c>
      <c r="R73" s="205">
        <f>IF($A73="Quarter",HLOOKUP("Quarter"&amp;R$1,APMdata,'1 APM'!$BW73,FALSE),IF($A73="Year to date",HLOOKUP("Year to date"&amp;R$1,APMdata,'1 APM'!$BW73,FALSE),HLOOKUP($C$4&amp;R$1,APMdata,'1 APM'!$BW73,FALSE)))</f>
        <v>113368.40780000002</v>
      </c>
      <c r="S73" s="205">
        <f>IF($A73="Quarter",HLOOKUP("Quarter"&amp;S$1,APMdata,'1 APM'!$BW73,FALSE),IF($A73="Year to date",HLOOKUP("Year to date"&amp;S$1,APMdata,'1 APM'!$BW73,FALSE),HLOOKUP($C$4&amp;S$1,APMdata,'1 APM'!$BW73,FALSE)))</f>
        <v>113623.98480000001</v>
      </c>
      <c r="T73" s="205">
        <f>IF($A73="Quarter",HLOOKUP("Quarter"&amp;T$1,APMdata,'1 APM'!$BW73,FALSE),IF($A73="Year to date",HLOOKUP("Year to date"&amp;T$1,APMdata,'1 APM'!$BW73,FALSE),HLOOKUP($C$4&amp;T$1,APMdata,'1 APM'!$BW73,FALSE)))</f>
        <v>112381.12907763624</v>
      </c>
      <c r="U73" s="205">
        <f>IF($A73="Quarter",HLOOKUP("Quarter"&amp;U$1,APMdata,'1 APM'!$BW73,FALSE),IF($A73="Year to date",HLOOKUP("Year to date"&amp;U$1,APMdata,'1 APM'!$BW73,FALSE),HLOOKUP($C$4&amp;U$1,APMdata,'1 APM'!$BW73,FALSE)))</f>
        <v>108811</v>
      </c>
      <c r="V73" s="205">
        <f>IF($A73="Quarter",HLOOKUP("Quarter"&amp;V$1,APMdata,'1 APM'!$BW73,FALSE),IF($A73="Year to date",HLOOKUP("Year to date"&amp;V$1,APMdata,'1 APM'!$BW73,FALSE),HLOOKUP($C$4&amp;V$1,APMdata,'1 APM'!$BW73,FALSE)))</f>
        <v>107035.45492119202</v>
      </c>
      <c r="W73" s="205">
        <f>IF($A73="Quarter",HLOOKUP("Quarter"&amp;W$1,APMdata,'1 APM'!$BW73,FALSE),IF($A73="Year to date",HLOOKUP("Year to date"&amp;W$1,APMdata,'1 APM'!$BW73,FALSE),HLOOKUP($C$4&amp;W$1,APMdata,'1 APM'!$BW73,FALSE)))</f>
        <v>104037.30788707999</v>
      </c>
      <c r="X73" s="205">
        <f>IF($A73="Quarter",HLOOKUP("Quarter"&amp;X$1,APMdata,'1 APM'!$BW73,FALSE),IF($A73="Year to date",HLOOKUP("Year to date"&amp;X$1,APMdata,'1 APM'!$BW73,FALSE),HLOOKUP($C$4&amp;X$1,APMdata,'1 APM'!$BW73,FALSE)))</f>
        <v>101668.24776078029</v>
      </c>
      <c r="Y73" s="205">
        <f>IF($A73="Quarter",HLOOKUP("Quarter"&amp;Y$1,APMdata,'1 APM'!$BW73,FALSE),IF($A73="Year to date",HLOOKUP("Year to date"&amp;Y$1,APMdata,'1 APM'!$BW73,FALSE),HLOOKUP($C$4&amp;Y$1,APMdata,'1 APM'!$BW73,FALSE)))</f>
        <v>98744.151407699988</v>
      </c>
      <c r="Z73" s="205">
        <f>IF($A73="Quarter",HLOOKUP("Quarter"&amp;Z$1,APMdata,'1 APM'!$BW73,FALSE),IF($A73="Year to date",HLOOKUP("Year to date"&amp;Z$1,APMdata,'1 APM'!$BW73,FALSE),HLOOKUP($C$4&amp;Z$1,APMdata,'1 APM'!$BW73,FALSE)))</f>
        <v>98940.269777329799</v>
      </c>
      <c r="AA73" s="205">
        <f>IF($A73="Quarter",HLOOKUP("Quarter"&amp;AA$1,APMdata,'1 APM'!$BW73,FALSE),IF($A73="Year to date",HLOOKUP("Year to date"&amp;AA$1,APMdata,'1 APM'!$BW73,FALSE),HLOOKUP($C$4&amp;AA$1,APMdata,'1 APM'!$BW73,FALSE)))</f>
        <v>96039.543704459997</v>
      </c>
      <c r="AB73" s="205">
        <f>IF($A73="Quarter",HLOOKUP("Quarter"&amp;AB$1,APMdata,'1 APM'!$BW73,FALSE),IF($A73="Year to date",HLOOKUP("Year to date"&amp;AB$1,APMdata,'1 APM'!$BW73,FALSE),HLOOKUP($C$4&amp;AB$1,APMdata,'1 APM'!$BW73,FALSE)))</f>
        <v>92817.744119980198</v>
      </c>
      <c r="AC73" s="205">
        <f>IF($A73="Quarter",HLOOKUP("Quarter"&amp;AC$1,APMdata,'1 APM'!$BW73,FALSE),IF($A73="Year to date",HLOOKUP("Year to date"&amp;AC$1,APMdata,'1 APM'!$BW73,FALSE),HLOOKUP($C$4&amp;AC$1,APMdata,'1 APM'!$BW73,FALSE)))</f>
        <v>90460.14825605003</v>
      </c>
      <c r="AD73" s="205">
        <f>IF($A73="Quarter",HLOOKUP("Quarter"&amp;AD$1,APMdata,'1 APM'!$BW73,FALSE),IF($A73="Year to date",HLOOKUP("Year to date"&amp;AD$1,APMdata,'1 APM'!$BW73,FALSE),HLOOKUP($C$4&amp;AD$1,APMdata,'1 APM'!$BW73,FALSE)))</f>
        <v>88945.039514610005</v>
      </c>
      <c r="AE73" s="205">
        <f>IF($A73="Quarter",HLOOKUP("Quarter"&amp;AE$1,APMdata,'1 APM'!$BW73,FALSE),IF($A73="Year to date",HLOOKUP("Year to date"&amp;AE$1,APMdata,'1 APM'!$BW73,FALSE),HLOOKUP($C$4&amp;AE$1,APMdata,'1 APM'!$BW73,FALSE)))</f>
        <v>87527.837190519887</v>
      </c>
      <c r="AF73" s="205"/>
      <c r="AG73" s="210"/>
      <c r="AH73" s="205"/>
      <c r="AI73" s="210"/>
      <c r="AJ73" s="205"/>
      <c r="AK73" s="210"/>
      <c r="AL73" s="205"/>
      <c r="AM73" s="210"/>
      <c r="AN73" s="205"/>
      <c r="AO73" s="210"/>
      <c r="AP73" s="205"/>
      <c r="AQ73" s="210"/>
      <c r="AR73" s="205"/>
      <c r="AS73" s="210"/>
      <c r="AT73" s="205"/>
      <c r="AU73" s="210"/>
      <c r="AV73" s="205"/>
      <c r="AW73" s="210"/>
      <c r="AX73" s="205"/>
      <c r="AY73" s="210"/>
      <c r="AZ73" s="205"/>
      <c r="BA73" s="210"/>
      <c r="BB73" s="205"/>
      <c r="BC73" s="210"/>
      <c r="BD73" s="205"/>
      <c r="BE73" s="210"/>
      <c r="BF73" s="205"/>
      <c r="BG73" s="210"/>
      <c r="BH73" s="210"/>
      <c r="BI73" s="210"/>
      <c r="BJ73" s="210"/>
      <c r="BK73" s="210"/>
      <c r="BL73" s="210"/>
      <c r="BM73" s="210"/>
      <c r="BN73" s="210"/>
      <c r="BO73" s="210"/>
      <c r="BP73" s="210"/>
      <c r="BQ73" s="210"/>
      <c r="BR73" s="210"/>
      <c r="BS73" s="210"/>
      <c r="BT73" s="210"/>
      <c r="BU73" s="210"/>
      <c r="BV73" s="210"/>
      <c r="BW73">
        <v>73</v>
      </c>
    </row>
    <row r="74" spans="1:75" ht="12.75" customHeight="1" thickBot="1">
      <c r="A74" t="s">
        <v>489</v>
      </c>
      <c r="B74" s="251" t="s">
        <v>648</v>
      </c>
      <c r="C74" s="212" t="s">
        <v>646</v>
      </c>
      <c r="D74" s="213">
        <f>IF($A74="Quarter",HLOOKUP("Quarter"&amp;D$1,APMdata,'1 APM'!$BW74,FALSE),IF($A74="Year to date",HLOOKUP("Year to date"&amp;D$1,APMdata,'1 APM'!$BW74,FALSE),HLOOKUP($C$4&amp;D$1,APMdata,'1 APM'!$BW74,FALSE)))</f>
        <v>0.83286329829996986</v>
      </c>
      <c r="E74" s="213">
        <f>IF($A74="Quarter",HLOOKUP("Quarter"&amp;E$1,APMdata,'1 APM'!$BW74,FALSE),IF($A74="Year to date",HLOOKUP("Year to date"&amp;E$1,APMdata,'1 APM'!$BW74,FALSE),HLOOKUP($C$4&amp;E$1,APMdata,'1 APM'!$BW74,FALSE)))</f>
        <v>0.80461897601756349</v>
      </c>
      <c r="F74" s="213">
        <f>IF($A74="Quarter",HLOOKUP("Quarter"&amp;F$1,APMdata,'1 APM'!$BW74,FALSE),IF($A74="Year to date",HLOOKUP("Year to date"&amp;F$1,APMdata,'1 APM'!$BW74,FALSE),HLOOKUP($C$4&amp;F$1,APMdata,'1 APM'!$BW74,FALSE)))</f>
        <v>0.79693220184453228</v>
      </c>
      <c r="G74" s="213">
        <f>IF($A74="Quarter",HLOOKUP("Quarter"&amp;G$1,APMdata,'1 APM'!$BW74,FALSE),IF($A74="Year to date",HLOOKUP("Year to date"&amp;G$1,APMdata,'1 APM'!$BW74,FALSE),HLOOKUP($C$4&amp;G$1,APMdata,'1 APM'!$BW74,FALSE)))</f>
        <v>0.78266316736468489</v>
      </c>
      <c r="H74" s="213">
        <f>IF($A74="Quarter",HLOOKUP("Quarter"&amp;H$1,APMdata,'1 APM'!$BW74,FALSE),IF($A74="Year to date",HLOOKUP("Year to date"&amp;H$1,APMdata,'1 APM'!$BW74,FALSE),HLOOKUP($C$4&amp;H$1,APMdata,'1 APM'!$BW74,FALSE)))</f>
        <v>0.80940034551779894</v>
      </c>
      <c r="I74" s="213">
        <f>IF($A74="Quarter",HLOOKUP("Quarter"&amp;I$1,APMdata,'1 APM'!$BW74,FALSE),IF($A74="Year to date",HLOOKUP("Year to date"&amp;I$1,APMdata,'1 APM'!$BW74,FALSE),HLOOKUP($C$4&amp;I$1,APMdata,'1 APM'!$BW74,FALSE)))</f>
        <v>0.78501454188902065</v>
      </c>
      <c r="J74" s="213">
        <f>IF($A74="Quarter",HLOOKUP("Quarter"&amp;J$1,APMdata,'1 APM'!$BW74,FALSE),IF($A74="Year to date",HLOOKUP("Year to date"&amp;J$1,APMdata,'1 APM'!$BW74,FALSE),HLOOKUP($C$4&amp;J$1,APMdata,'1 APM'!$BW74,FALSE)))</f>
        <v>0.75515509816563908</v>
      </c>
      <c r="K74" s="213">
        <f>IF($A74="Quarter",HLOOKUP("Quarter"&amp;K$1,APMdata,'1 APM'!$BW74,FALSE),IF($A74="Year to date",HLOOKUP("Year to date"&amp;K$1,APMdata,'1 APM'!$BW74,FALSE),HLOOKUP($C$4&amp;K$1,APMdata,'1 APM'!$BW74,FALSE)))</f>
        <v>0.75835268708769521</v>
      </c>
      <c r="L74" s="213">
        <f>IF($A74="Quarter",HLOOKUP("Quarter"&amp;L$1,APMdata,'1 APM'!$BW74,FALSE),IF($A74="Year to date",HLOOKUP("Year to date"&amp;L$1,APMdata,'1 APM'!$BW74,FALSE),HLOOKUP($C$4&amp;L$1,APMdata,'1 APM'!$BW74,FALSE)))</f>
        <v>0.77557413158450306</v>
      </c>
      <c r="M74" s="213">
        <f>IF($A74="Quarter",HLOOKUP("Quarter"&amp;M$1,APMdata,'1 APM'!$BW74,FALSE),IF($A74="Year to date",HLOOKUP("Year to date"&amp;M$1,APMdata,'1 APM'!$BW74,FALSE),HLOOKUP($C$4&amp;M$1,APMdata,'1 APM'!$BW74,FALSE)))</f>
        <v>0.75713372015812186</v>
      </c>
      <c r="N74" s="213">
        <f>IF($A74="Quarter",HLOOKUP("Quarter"&amp;N$1,APMdata,'1 APM'!$BW74,FALSE),IF($A74="Year to date",HLOOKUP("Year to date"&amp;N$1,APMdata,'1 APM'!$BW74,FALSE),HLOOKUP($C$4&amp;N$1,APMdata,'1 APM'!$BW74,FALSE)))</f>
        <v>0.76001737190931007</v>
      </c>
      <c r="O74" s="213">
        <f>IF($A74="Quarter",HLOOKUP("Quarter"&amp;O$1,APMdata,'1 APM'!$BW74,FALSE),IF($A74="Year to date",HLOOKUP("Year to date"&amp;O$1,APMdata,'1 APM'!$BW74,FALSE),HLOOKUP($C$4&amp;O$1,APMdata,'1 APM'!$BW74,FALSE)))</f>
        <v>0.7636589760159106</v>
      </c>
      <c r="P74" s="213">
        <f>IF($A74="Quarter",HLOOKUP("Quarter"&amp;P$1,APMdata,'1 APM'!$BW74,FALSE),IF($A74="Year to date",HLOOKUP("Year to date"&amp;P$1,APMdata,'1 APM'!$BW74,FALSE),HLOOKUP($C$4&amp;P$1,APMdata,'1 APM'!$BW74,FALSE)))</f>
        <v>0.78345382349927761</v>
      </c>
      <c r="Q74" s="213">
        <f>IF($A74="Quarter",HLOOKUP("Quarter"&amp;Q$1,APMdata,'1 APM'!$BW74,FALSE),IF($A74="Year to date",HLOOKUP("Year to date"&amp;Q$1,APMdata,'1 APM'!$BW74,FALSE),HLOOKUP($C$4&amp;Q$1,APMdata,'1 APM'!$BW74,FALSE)))</f>
        <v>0.76708262494330559</v>
      </c>
      <c r="R74" s="213">
        <f>IF($A74="Quarter",HLOOKUP("Quarter"&amp;R$1,APMdata,'1 APM'!$BW74,FALSE),IF($A74="Year to date",HLOOKUP("Year to date"&amp;R$1,APMdata,'1 APM'!$BW74,FALSE),HLOOKUP($C$4&amp;R$1,APMdata,'1 APM'!$BW74,FALSE)))</f>
        <v>0.75517521557712108</v>
      </c>
      <c r="S74" s="213">
        <f>IF($A74="Quarter",HLOOKUP("Quarter"&amp;S$1,APMdata,'1 APM'!$BW74,FALSE),IF($A74="Year to date",HLOOKUP("Year to date"&amp;S$1,APMdata,'1 APM'!$BW74,FALSE),HLOOKUP($C$4&amp;S$1,APMdata,'1 APM'!$BW74,FALSE)))</f>
        <v>0.75239999999999996</v>
      </c>
      <c r="T74" s="213">
        <f>IF($A74="Quarter",HLOOKUP("Quarter"&amp;T$1,APMdata,'1 APM'!$BW74,FALSE),IF($A74="Year to date",HLOOKUP("Year to date"&amp;T$1,APMdata,'1 APM'!$BW74,FALSE),HLOOKUP($C$4&amp;T$1,APMdata,'1 APM'!$BW74,FALSE)))</f>
        <v>0.76063494335154047</v>
      </c>
      <c r="U74" s="213">
        <f>IF($A74="Quarter",HLOOKUP("Quarter"&amp;U$1,APMdata,'1 APM'!$BW74,FALSE),IF($A74="Year to date",HLOOKUP("Year to date"&amp;U$1,APMdata,'1 APM'!$BW74,FALSE),HLOOKUP($C$4&amp;U$1,APMdata,'1 APM'!$BW74,FALSE)))</f>
        <v>0.73399999999999999</v>
      </c>
      <c r="V74" s="213">
        <f>IF($A74="Quarter",HLOOKUP("Quarter"&amp;V$1,APMdata,'1 APM'!$BW74,FALSE),IF($A74="Year to date",HLOOKUP("Year to date"&amp;V$1,APMdata,'1 APM'!$BW74,FALSE),HLOOKUP($C$4&amp;V$1,APMdata,'1 APM'!$BW74,FALSE)))</f>
        <v>0.7333432897252905</v>
      </c>
      <c r="W74" s="213">
        <f>IF($A74="Quarter",HLOOKUP("Quarter"&amp;W$1,APMdata,'1 APM'!$BW74,FALSE),IF($A74="Year to date",HLOOKUP("Year to date"&amp;W$1,APMdata,'1 APM'!$BW74,FALSE),HLOOKUP($C$4&amp;W$1,APMdata,'1 APM'!$BW74,FALSE)))</f>
        <v>0.73883513096128228</v>
      </c>
      <c r="X74" s="213">
        <f>IF($A74="Quarter",HLOOKUP("Quarter"&amp;X$1,APMdata,'1 APM'!$BW74,FALSE),IF($A74="Year to date",HLOOKUP("Year to date"&amp;X$1,APMdata,'1 APM'!$BW74,FALSE),HLOOKUP($C$4&amp;X$1,APMdata,'1 APM'!$BW74,FALSE)))</f>
        <v>0.76083016420235328</v>
      </c>
      <c r="Y74" s="213">
        <f>IF($A74="Quarter",HLOOKUP("Quarter"&amp;Y$1,APMdata,'1 APM'!$BW74,FALSE),IF($A74="Year to date",HLOOKUP("Year to date"&amp;Y$1,APMdata,'1 APM'!$BW74,FALSE),HLOOKUP($C$4&amp;Y$1,APMdata,'1 APM'!$BW74,FALSE)))</f>
        <v>0.73297770195203837</v>
      </c>
      <c r="Z74" s="213">
        <f>IF($A74="Quarter",HLOOKUP("Quarter"&amp;Z$1,APMdata,'1 APM'!$BW74,FALSE),IF($A74="Year to date",HLOOKUP("Year to date"&amp;Z$1,APMdata,'1 APM'!$BW74,FALSE),HLOOKUP($C$4&amp;Z$1,APMdata,'1 APM'!$BW74,FALSE)))</f>
        <v>0.72262492741132633</v>
      </c>
      <c r="AA74" s="213">
        <f>IF($A74="Quarter",HLOOKUP("Quarter"&amp;AA$1,APMdata,'1 APM'!$BW74,FALSE),IF($A74="Year to date",HLOOKUP("Year to date"&amp;AA$1,APMdata,'1 APM'!$BW74,FALSE),HLOOKUP($C$4&amp;AA$1,APMdata,'1 APM'!$BW74,FALSE)))</f>
        <v>0.73557852196458839</v>
      </c>
      <c r="AB74" s="213">
        <f>IF($A74="Quarter",HLOOKUP("Quarter"&amp;AB$1,APMdata,'1 APM'!$BW74,FALSE),IF($A74="Year to date",HLOOKUP("Year to date"&amp;AB$1,APMdata,'1 APM'!$BW74,FALSE),HLOOKUP($C$4&amp;AB$1,APMdata,'1 APM'!$BW74,FALSE)))</f>
        <v>0.71225155411603103</v>
      </c>
      <c r="AC74" s="213">
        <f>IF($A74="Quarter",HLOOKUP("Quarter"&amp;AC$1,APMdata,'1 APM'!$BW74,FALSE),IF($A74="Year to date",HLOOKUP("Year to date"&amp;AC$1,APMdata,'1 APM'!$BW74,FALSE),HLOOKUP($C$4&amp;AC$1,APMdata,'1 APM'!$BW74,FALSE)))</f>
        <v>0.72944193343820718</v>
      </c>
      <c r="AD74" s="213">
        <f>IF($A74="Quarter",HLOOKUP("Quarter"&amp;AD$1,APMdata,'1 APM'!$BW74,FALSE),IF($A74="Year to date",HLOOKUP("Year to date"&amp;AD$1,APMdata,'1 APM'!$BW74,FALSE),HLOOKUP($C$4&amp;AD$1,APMdata,'1 APM'!$BW74,FALSE)))</f>
        <v>0.73379943876779308</v>
      </c>
      <c r="AE74" s="213">
        <f>IF($A74="Quarter",HLOOKUP("Quarter"&amp;AE$1,APMdata,'1 APM'!$BW74,FALSE),IF($A74="Year to date",HLOOKUP("Year to date"&amp;AE$1,APMdata,'1 APM'!$BW74,FALSE),HLOOKUP($C$4&amp;AE$1,APMdata,'1 APM'!$BW74,FALSE)))</f>
        <v>0.76150075776371529</v>
      </c>
      <c r="AF74" s="213"/>
      <c r="AG74" s="215"/>
      <c r="AH74" s="213"/>
      <c r="AI74" s="215"/>
      <c r="AJ74" s="213"/>
      <c r="AK74" s="215"/>
      <c r="AL74" s="213"/>
      <c r="AM74" s="215"/>
      <c r="AN74" s="213"/>
      <c r="AO74" s="215"/>
      <c r="AP74" s="213"/>
      <c r="AQ74" s="215"/>
      <c r="AR74" s="213"/>
      <c r="AS74" s="215"/>
      <c r="AT74" s="213"/>
      <c r="AU74" s="215"/>
      <c r="AV74" s="213"/>
      <c r="AW74" s="215"/>
      <c r="AX74" s="213"/>
      <c r="AY74" s="215"/>
      <c r="AZ74" s="213"/>
      <c r="BA74" s="215"/>
      <c r="BB74" s="213"/>
      <c r="BC74" s="215"/>
      <c r="BD74" s="213"/>
      <c r="BE74" s="215"/>
      <c r="BF74" s="213"/>
      <c r="BG74" s="215"/>
      <c r="BH74" s="215"/>
      <c r="BI74" s="215"/>
      <c r="BJ74" s="215"/>
      <c r="BK74" s="215"/>
      <c r="BL74" s="215"/>
      <c r="BM74" s="215"/>
      <c r="BN74" s="215"/>
      <c r="BO74" s="215"/>
      <c r="BP74" s="215"/>
      <c r="BQ74" s="215"/>
      <c r="BR74" s="215"/>
      <c r="BS74" s="215"/>
      <c r="BT74" s="215"/>
      <c r="BU74" s="215"/>
      <c r="BV74" s="215"/>
      <c r="BW74">
        <v>74</v>
      </c>
    </row>
    <row r="75" spans="1:75" ht="12.75" customHeight="1">
      <c r="B75" s="199"/>
      <c r="C75" s="202"/>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v>75</v>
      </c>
    </row>
    <row r="76" spans="1:75" ht="12.75" customHeight="1">
      <c r="B76" s="199"/>
      <c r="C76" s="202"/>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0"/>
      <c r="BR76" s="210"/>
      <c r="BS76" s="210"/>
      <c r="BT76" s="210"/>
      <c r="BU76" s="210"/>
      <c r="BV76" s="210"/>
      <c r="BW76">
        <v>76</v>
      </c>
    </row>
    <row r="77" spans="1:75" ht="12.75" customHeight="1">
      <c r="A77" t="s">
        <v>489</v>
      </c>
      <c r="B77" s="199"/>
      <c r="C77" s="202" t="s">
        <v>131</v>
      </c>
      <c r="D77" s="205">
        <f>IF($A77="Quarter",HLOOKUP("Quarter"&amp;D$1,APMdata,'1 APM'!$BW77,FALSE),IF($A77="Year to date",HLOOKUP("Year to date"&amp;D$1,APMdata,'1 APM'!$BW77,FALSE),HLOOKUP($C$4&amp;D$1,APMdata,'1 APM'!$BW77,FALSE)))</f>
        <v>115358.89544309997</v>
      </c>
      <c r="E77" s="205">
        <f>IF($A77="Quarter",HLOOKUP("Quarter"&amp;E$1,APMdata,'1 APM'!$BW77,FALSE),IF($A77="Year to date",HLOOKUP("Year to date"&amp;E$1,APMdata,'1 APM'!$BW77,FALSE),HLOOKUP($C$4&amp;E$1,APMdata,'1 APM'!$BW77,FALSE)))</f>
        <v>108192.96321607003</v>
      </c>
      <c r="F77" s="205">
        <f>IF($A77="Quarter",HLOOKUP("Quarter"&amp;F$1,APMdata,'1 APM'!$BW77,FALSE),IF($A77="Year to date",HLOOKUP("Year to date"&amp;F$1,APMdata,'1 APM'!$BW77,FALSE),HLOOKUP($C$4&amp;F$1,APMdata,'1 APM'!$BW77,FALSE)))</f>
        <v>106534.51756375995</v>
      </c>
      <c r="G77" s="205">
        <f>IF($A77="Quarter",HLOOKUP("Quarter"&amp;G$1,APMdata,'1 APM'!$BW77,FALSE),IF($A77="Year to date",HLOOKUP("Year to date"&amp;G$1,APMdata,'1 APM'!$BW77,FALSE),HLOOKUP($C$4&amp;G$1,APMdata,'1 APM'!$BW77,FALSE)))</f>
        <v>103879.94605184002</v>
      </c>
      <c r="H77" s="205">
        <f>IF($A77="Quarter",HLOOKUP("Quarter"&amp;H$1,APMdata,'1 APM'!$BW77,FALSE),IF($A77="Year to date",HLOOKUP("Year to date"&amp;H$1,APMdata,'1 APM'!$BW77,FALSE),HLOOKUP($C$4&amp;H$1,APMdata,'1 APM'!$BW77,FALSE)))</f>
        <v>105881.11059816999</v>
      </c>
      <c r="I77" s="205">
        <f>IF($A77="Quarter",HLOOKUP("Quarter"&amp;I$1,APMdata,'1 APM'!$BW77,FALSE),IF($A77="Year to date",HLOOKUP("Year to date"&amp;I$1,APMdata,'1 APM'!$BW77,FALSE),HLOOKUP($C$4&amp;I$1,APMdata,'1 APM'!$BW77,FALSE)))</f>
        <v>100400.10823998001</v>
      </c>
      <c r="J77" s="205">
        <f>IF($A77="Quarter",HLOOKUP("Quarter"&amp;J$1,APMdata,'1 APM'!$BW77,FALSE),IF($A77="Year to date",HLOOKUP("Year to date"&amp;J$1,APMdata,'1 APM'!$BW77,FALSE),HLOOKUP($C$4&amp;J$1,APMdata,'1 APM'!$BW77,FALSE)))</f>
        <v>98812.723648290004</v>
      </c>
      <c r="K77" s="205">
        <f>IF($A77="Quarter",HLOOKUP("Quarter"&amp;K$1,APMdata,'1 APM'!$BW77,FALSE),IF($A77="Year to date",HLOOKUP("Year to date"&amp;K$1,APMdata,'1 APM'!$BW77,FALSE),HLOOKUP($C$4&amp;K$1,APMdata,'1 APM'!$BW77,FALSE)))</f>
        <v>98895.766511569978</v>
      </c>
      <c r="L77" s="205">
        <f>IF($A77="Quarter",HLOOKUP("Quarter"&amp;L$1,APMdata,'1 APM'!$BW77,FALSE),IF($A77="Year to date",HLOOKUP("Year to date"&amp;L$1,APMdata,'1 APM'!$BW77,FALSE),HLOOKUP($C$4&amp;L$1,APMdata,'1 APM'!$BW77,FALSE)))</f>
        <v>100005.10316021</v>
      </c>
      <c r="M77" s="205">
        <f>IF($A77="Quarter",HLOOKUP("Quarter"&amp;M$1,APMdata,'1 APM'!$BW77,FALSE),IF($A77="Year to date",HLOOKUP("Year to date"&amp;M$1,APMdata,'1 APM'!$BW77,FALSE),HLOOKUP($C$4&amp;M$1,APMdata,'1 APM'!$BW77,FALSE)))</f>
        <v>93924.343945789995</v>
      </c>
      <c r="N77" s="205">
        <f>IF($A77="Quarter",HLOOKUP("Quarter"&amp;N$1,APMdata,'1 APM'!$BW77,FALSE),IF($A77="Year to date",HLOOKUP("Year to date"&amp;N$1,APMdata,'1 APM'!$BW77,FALSE),HLOOKUP($C$4&amp;N$1,APMdata,'1 APM'!$BW77,FALSE)))</f>
        <v>92177.839224470023</v>
      </c>
      <c r="O77" s="205">
        <f>IF($A77="Quarter",HLOOKUP("Quarter"&amp;O$1,APMdata,'1 APM'!$BW77,FALSE),IF($A77="Year to date",HLOOKUP("Year to date"&amp;O$1,APMdata,'1 APM'!$BW77,FALSE),HLOOKUP($C$4&amp;O$1,APMdata,'1 APM'!$BW77,FALSE)))</f>
        <v>91265.364921159984</v>
      </c>
      <c r="P77" s="205">
        <f>IF($A77="Quarter",HLOOKUP("Quarter"&amp;P$1,APMdata,'1 APM'!$BW77,FALSE),IF($A77="Year to date",HLOOKUP("Year to date"&amp;P$1,APMdata,'1 APM'!$BW77,FALSE),HLOOKUP($C$4&amp;P$1,APMdata,'1 APM'!$BW77,FALSE)))</f>
        <v>92550.731135340044</v>
      </c>
      <c r="Q77" s="205">
        <f>IF($A77="Quarter",HLOOKUP("Quarter"&amp;Q$1,APMdata,'1 APM'!$BW77,FALSE),IF($A77="Year to date",HLOOKUP("Year to date"&amp;Q$1,APMdata,'1 APM'!$BW77,FALSE),HLOOKUP($C$4&amp;Q$1,APMdata,'1 APM'!$BW77,FALSE)))</f>
        <v>87476.178799999994</v>
      </c>
      <c r="R77" s="205">
        <f>IF($A77="Quarter",HLOOKUP("Quarter"&amp;R$1,APMdata,'1 APM'!$BW77,FALSE),IF($A77="Year to date",HLOOKUP("Year to date"&amp;R$1,APMdata,'1 APM'!$BW77,FALSE),HLOOKUP($C$4&amp;R$1,APMdata,'1 APM'!$BW77,FALSE)))</f>
        <v>85613.011799999993</v>
      </c>
      <c r="S77" s="205">
        <f>IF($A77="Quarter",HLOOKUP("Quarter"&amp;S$1,APMdata,'1 APM'!$BW77,FALSE),IF($A77="Year to date",HLOOKUP("Year to date"&amp;S$1,APMdata,'1 APM'!$BW77,FALSE),HLOOKUP($C$4&amp;S$1,APMdata,'1 APM'!$BW77,FALSE)))</f>
        <v>85495.609500000006</v>
      </c>
      <c r="T77" s="205">
        <f>IF($A77="Quarter",HLOOKUP("Quarter"&amp;T$1,APMdata,'1 APM'!$BW77,FALSE),IF($A77="Year to date",HLOOKUP("Year to date"&amp;T$1,APMdata,'1 APM'!$BW77,FALSE),HLOOKUP($C$4&amp;T$1,APMdata,'1 APM'!$BW77,FALSE)))</f>
        <v>85481.013749749996</v>
      </c>
      <c r="U77" s="205">
        <f>IF($A77="Quarter",HLOOKUP("Quarter"&amp;U$1,APMdata,'1 APM'!$BW77,FALSE),IF($A77="Year to date",HLOOKUP("Year to date"&amp;U$1,APMdata,'1 APM'!$BW77,FALSE),HLOOKUP($C$4&amp;U$1,APMdata,'1 APM'!$BW77,FALSE)))</f>
        <v>79901</v>
      </c>
      <c r="V77" s="205">
        <f>IF($A77="Quarter",HLOOKUP("Quarter"&amp;V$1,APMdata,'1 APM'!$BW77,FALSE),IF($A77="Year to date",HLOOKUP("Year to date"&amp;V$1,APMdata,'1 APM'!$BW77,FALSE),HLOOKUP($C$4&amp;V$1,APMdata,'1 APM'!$BW77,FALSE)))</f>
        <v>78493.732629149992</v>
      </c>
      <c r="W77" s="205">
        <f>IF($A77="Quarter",HLOOKUP("Quarter"&amp;W$1,APMdata,'1 APM'!$BW77,FALSE),IF($A77="Year to date",HLOOKUP("Year to date"&amp;W$1,APMdata,'1 APM'!$BW77,FALSE),HLOOKUP($C$4&amp;W$1,APMdata,'1 APM'!$BW77,FALSE)))</f>
        <v>76866.417997609999</v>
      </c>
      <c r="X77" s="205">
        <f>IF($A77="Quarter",HLOOKUP("Quarter"&amp;X$1,APMdata,'1 APM'!$BW77,FALSE),IF($A77="Year to date",HLOOKUP("Year to date"&amp;X$1,APMdata,'1 APM'!$BW77,FALSE),HLOOKUP($C$4&amp;X$1,APMdata,'1 APM'!$BW77,FALSE)))</f>
        <v>77352.269637999998</v>
      </c>
      <c r="Y77" s="205">
        <f>IF($A77="Quarter",HLOOKUP("Quarter"&amp;Y$1,APMdata,'1 APM'!$BW77,FALSE),IF($A77="Year to date",HLOOKUP("Year to date"&amp;Y$1,APMdata,'1 APM'!$BW77,FALSE),HLOOKUP($C$4&amp;Y$1,APMdata,'1 APM'!$BW77,FALSE)))</f>
        <v>72377.261180020068</v>
      </c>
      <c r="Z77" s="205">
        <f>IF($A77="Quarter",HLOOKUP("Quarter"&amp;Z$1,APMdata,'1 APM'!$BW77,FALSE),IF($A77="Year to date",HLOOKUP("Year to date"&amp;Z$1,APMdata,'1 APM'!$BW77,FALSE),HLOOKUP($C$4&amp;Z$1,APMdata,'1 APM'!$BW77,FALSE)))</f>
        <v>71496.705265899989</v>
      </c>
      <c r="AA77" s="205">
        <f>IF($A77="Quarter",HLOOKUP("Quarter"&amp;AA$1,APMdata,'1 APM'!$BW77,FALSE),IF($A77="Year to date",HLOOKUP("Year to date"&amp;AA$1,APMdata,'1 APM'!$BW77,FALSE),HLOOKUP($C$4&amp;AA$1,APMdata,'1 APM'!$BW77,FALSE)))</f>
        <v>70644.62560828017</v>
      </c>
      <c r="AB77" s="205">
        <f>IF($A77="Quarter",HLOOKUP("Quarter"&amp;AB$1,APMdata,'1 APM'!$BW77,FALSE),IF($A77="Year to date",HLOOKUP("Year to date"&amp;AB$1,APMdata,'1 APM'!$BW77,FALSE),HLOOKUP($C$4&amp;AB$1,APMdata,'1 APM'!$BW77,FALSE)))</f>
        <v>66109.582498999996</v>
      </c>
      <c r="AC77" s="205">
        <f>IF($A77="Quarter",HLOOKUP("Quarter"&amp;AC$1,APMdata,'1 APM'!$BW77,FALSE),IF($A77="Year to date",HLOOKUP("Year to date"&amp;AC$1,APMdata,'1 APM'!$BW77,FALSE),HLOOKUP($C$4&amp;AC$1,APMdata,'1 APM'!$BW77,FALSE)))</f>
        <v>65985.425443</v>
      </c>
      <c r="AD77" s="205">
        <f>IF($A77="Quarter",HLOOKUP("Quarter"&amp;AD$1,APMdata,'1 APM'!$BW77,FALSE),IF($A77="Year to date",HLOOKUP("Year to date"&amp;AD$1,APMdata,'1 APM'!$BW77,FALSE),HLOOKUP($C$4&amp;AD$1,APMdata,'1 APM'!$BW77,FALSE)))</f>
        <v>65267.820076999997</v>
      </c>
      <c r="AE77" s="205">
        <f>IF($A77="Quarter",HLOOKUP("Quarter"&amp;AE$1,APMdata,'1 APM'!$BW77,FALSE),IF($A77="Year to date",HLOOKUP("Year to date"&amp;AE$1,APMdata,'1 APM'!$BW77,FALSE),HLOOKUP($C$4&amp;AE$1,APMdata,'1 APM'!$BW77,FALSE)))</f>
        <v>66652.514345999996</v>
      </c>
      <c r="AF77" s="205"/>
      <c r="AG77" s="210"/>
      <c r="AH77" s="205"/>
      <c r="AI77" s="210"/>
      <c r="AJ77" s="205"/>
      <c r="AK77" s="210"/>
      <c r="AL77" s="205"/>
      <c r="AM77" s="210"/>
      <c r="AN77" s="205"/>
      <c r="AO77" s="210"/>
      <c r="AP77" s="205"/>
      <c r="AQ77" s="210"/>
      <c r="AR77" s="205"/>
      <c r="AS77" s="210"/>
      <c r="AT77" s="205"/>
      <c r="AU77" s="210"/>
      <c r="AV77" s="205"/>
      <c r="AW77" s="210"/>
      <c r="AX77" s="205"/>
      <c r="AY77" s="210"/>
      <c r="AZ77" s="205"/>
      <c r="BA77" s="210"/>
      <c r="BB77" s="205"/>
      <c r="BC77" s="210"/>
      <c r="BD77" s="205"/>
      <c r="BE77" s="210"/>
      <c r="BF77" s="205"/>
      <c r="BG77" s="210"/>
      <c r="BH77" s="210"/>
      <c r="BI77" s="210"/>
      <c r="BJ77" s="210"/>
      <c r="BK77" s="210"/>
      <c r="BL77" s="210"/>
      <c r="BM77" s="210"/>
      <c r="BN77" s="210"/>
      <c r="BO77" s="210"/>
      <c r="BP77" s="210"/>
      <c r="BQ77" s="210"/>
      <c r="BR77" s="210"/>
      <c r="BS77" s="210"/>
      <c r="BT77" s="210"/>
      <c r="BU77" s="210"/>
      <c r="BV77" s="210"/>
      <c r="BW77">
        <v>77</v>
      </c>
    </row>
    <row r="78" spans="1:75" ht="12.75" customHeight="1">
      <c r="A78" t="s">
        <v>489</v>
      </c>
      <c r="B78" s="199"/>
      <c r="C78" s="221" t="s">
        <v>157</v>
      </c>
      <c r="D78" s="205">
        <f>IF($A78="Quarter",HLOOKUP("Quarter"&amp;D$1,APMdata,'1 APM'!$BW78,FALSE),IF($A78="Year to date",HLOOKUP("Year to date"&amp;D$1,APMdata,'1 APM'!$BW78,FALSE),HLOOKUP($C$4&amp;D$1,APMdata,'1 APM'!$BW78,FALSE)))</f>
        <v>203649.48388524994</v>
      </c>
      <c r="E78" s="205">
        <f>IF($A78="Quarter",HLOOKUP("Quarter"&amp;E$1,APMdata,'1 APM'!$BW78,FALSE),IF($A78="Year to date",HLOOKUP("Year to date"&amp;E$1,APMdata,'1 APM'!$BW78,FALSE),HLOOKUP($C$4&amp;E$1,APMdata,'1 APM'!$BW78,FALSE)))</f>
        <v>199408.18229103996</v>
      </c>
      <c r="F78" s="205">
        <f>IF($A78="Quarter",HLOOKUP("Quarter"&amp;F$1,APMdata,'1 APM'!$BW78,FALSE),IF($A78="Year to date",HLOOKUP("Year to date"&amp;F$1,APMdata,'1 APM'!$BW78,FALSE),HLOOKUP($C$4&amp;F$1,APMdata,'1 APM'!$BW78,FALSE)))</f>
        <v>198644.86696453998</v>
      </c>
      <c r="G78" s="205">
        <f>IF($A78="Quarter",HLOOKUP("Quarter"&amp;G$1,APMdata,'1 APM'!$BW78,FALSE),IF($A78="Year to date",HLOOKUP("Year to date"&amp;G$1,APMdata,'1 APM'!$BW78,FALSE),HLOOKUP($C$4&amp;G$1,APMdata,'1 APM'!$BW78,FALSE)))</f>
        <v>196858.04159684974</v>
      </c>
      <c r="H78" s="205">
        <f>IF($A78="Quarter",HLOOKUP("Quarter"&amp;H$1,APMdata,'1 APM'!$BW78,FALSE),IF($A78="Year to date",HLOOKUP("Year to date"&amp;H$1,APMdata,'1 APM'!$BW78,FALSE),HLOOKUP($C$4&amp;H$1,APMdata,'1 APM'!$BW78,FALSE)))</f>
        <v>194109.59400007996</v>
      </c>
      <c r="I78" s="205">
        <f>IF($A78="Quarter",HLOOKUP("Quarter"&amp;I$1,APMdata,'1 APM'!$BW78,FALSE),IF($A78="Year to date",HLOOKUP("Year to date"&amp;I$1,APMdata,'1 APM'!$BW78,FALSE),HLOOKUP($C$4&amp;I$1,APMdata,'1 APM'!$BW78,FALSE)))</f>
        <v>190287.29349999997</v>
      </c>
      <c r="J78" s="205">
        <f>IF($A78="Quarter",HLOOKUP("Quarter"&amp;J$1,APMdata,'1 APM'!$BW78,FALSE),IF($A78="Year to date",HLOOKUP("Year to date"&amp;J$1,APMdata,'1 APM'!$BW78,FALSE),HLOOKUP($C$4&amp;J$1,APMdata,'1 APM'!$BW78,FALSE)))</f>
        <v>188728.94554399999</v>
      </c>
      <c r="K78" s="205">
        <f>IF($A78="Quarter",HLOOKUP("Quarter"&amp;K$1,APMdata,'1 APM'!$BW78,FALSE),IF($A78="Year to date",HLOOKUP("Year to date"&amp;K$1,APMdata,'1 APM'!$BW78,FALSE),HLOOKUP($C$4&amp;K$1,APMdata,'1 APM'!$BW78,FALSE)))</f>
        <v>186699.84668592998</v>
      </c>
      <c r="L78" s="205">
        <f>IF($A78="Quarter",HLOOKUP("Quarter"&amp;L$1,APMdata,'1 APM'!$BW78,FALSE),IF($A78="Year to date",HLOOKUP("Year to date"&amp;L$1,APMdata,'1 APM'!$BW78,FALSE),HLOOKUP($C$4&amp;L$1,APMdata,'1 APM'!$BW78,FALSE)))</f>
        <v>183345.72237912996</v>
      </c>
      <c r="M78" s="205">
        <f>IF($A78="Quarter",HLOOKUP("Quarter"&amp;M$1,APMdata,'1 APM'!$BW78,FALSE),IF($A78="Year to date",HLOOKUP("Year to date"&amp;M$1,APMdata,'1 APM'!$BW78,FALSE),HLOOKUP($C$4&amp;M$1,APMdata,'1 APM'!$BW78,FALSE)))</f>
        <v>177830.73257312999</v>
      </c>
      <c r="N78" s="205">
        <f>IF($A78="Quarter",HLOOKUP("Quarter"&amp;N$1,APMdata,'1 APM'!$BW78,FALSE),IF($A78="Year to date",HLOOKUP("Year to date"&amp;N$1,APMdata,'1 APM'!$BW78,FALSE),HLOOKUP($C$4&amp;N$1,APMdata,'1 APM'!$BW78,FALSE)))</f>
        <v>173699.77755162001</v>
      </c>
      <c r="O78" s="205">
        <f>IF($A78="Quarter",HLOOKUP("Quarter"&amp;O$1,APMdata,'1 APM'!$BW78,FALSE),IF($A78="Year to date",HLOOKUP("Year to date"&amp;O$1,APMdata,'1 APM'!$BW78,FALSE),HLOOKUP($C$4&amp;O$1,APMdata,'1 APM'!$BW78,FALSE)))</f>
        <v>170369.04129155006</v>
      </c>
      <c r="P78" s="205">
        <f>IF($A78="Quarter",HLOOKUP("Quarter"&amp;P$1,APMdata,'1 APM'!$BW78,FALSE),IF($A78="Year to date",HLOOKUP("Year to date"&amp;P$1,APMdata,'1 APM'!$BW78,FALSE),HLOOKUP($C$4&amp;P$1,APMdata,'1 APM'!$BW78,FALSE)))</f>
        <v>167290.09909082673</v>
      </c>
      <c r="Q78" s="205">
        <f>IF($A78="Quarter",HLOOKUP("Quarter"&amp;Q$1,APMdata,'1 APM'!$BW78,FALSE),IF($A78="Year to date",HLOOKUP("Year to date"&amp;Q$1,APMdata,'1 APM'!$BW78,FALSE),HLOOKUP($C$4&amp;Q$1,APMdata,'1 APM'!$BW78,FALSE)))</f>
        <v>162567.03839951014</v>
      </c>
      <c r="R78" s="205">
        <f>IF($A78="Quarter",HLOOKUP("Quarter"&amp;R$1,APMdata,'1 APM'!$BW78,FALSE),IF($A78="Year to date",HLOOKUP("Year to date"&amp;R$1,APMdata,'1 APM'!$BW78,FALSE),HLOOKUP($C$4&amp;R$1,APMdata,'1 APM'!$BW78,FALSE)))</f>
        <v>161258.65030000001</v>
      </c>
      <c r="S78" s="205">
        <f>IF($A78="Quarter",HLOOKUP("Quarter"&amp;S$1,APMdata,'1 APM'!$BW78,FALSE),IF($A78="Year to date",HLOOKUP("Year to date"&amp;S$1,APMdata,'1 APM'!$BW78,FALSE),HLOOKUP($C$4&amp;S$1,APMdata,'1 APM'!$BW78,FALSE)))</f>
        <v>160992.7836</v>
      </c>
      <c r="T78" s="205">
        <f>IF($A78="Quarter",HLOOKUP("Quarter"&amp;T$1,APMdata,'1 APM'!$BW78,FALSE),IF($A78="Year to date",HLOOKUP("Year to date"&amp;T$1,APMdata,'1 APM'!$BW78,FALSE),HLOOKUP($C$4&amp;T$1,APMdata,'1 APM'!$BW78,FALSE)))</f>
        <v>157956.06740085623</v>
      </c>
      <c r="U78" s="205">
        <f>IF($A78="Quarter",HLOOKUP("Quarter"&amp;U$1,APMdata,'1 APM'!$BW78,FALSE),IF($A78="Year to date",HLOOKUP("Year to date"&amp;U$1,APMdata,'1 APM'!$BW78,FALSE),HLOOKUP($C$4&amp;U$1,APMdata,'1 APM'!$BW78,FALSE)))</f>
        <v>153846</v>
      </c>
      <c r="V78" s="205">
        <f>IF($A78="Quarter",HLOOKUP("Quarter"&amp;V$1,APMdata,'1 APM'!$BW78,FALSE),IF($A78="Year to date",HLOOKUP("Year to date"&amp;V$1,APMdata,'1 APM'!$BW78,FALSE),HLOOKUP($C$4&amp;V$1,APMdata,'1 APM'!$BW78,FALSE)))</f>
        <v>150688.15955793203</v>
      </c>
      <c r="W78" s="205">
        <f>IF($A78="Quarter",HLOOKUP("Quarter"&amp;W$1,APMdata,'1 APM'!$BW78,FALSE),IF($A78="Year to date",HLOOKUP("Year to date"&amp;W$1,APMdata,'1 APM'!$BW78,FALSE),HLOOKUP($C$4&amp;W$1,APMdata,'1 APM'!$BW78,FALSE)))</f>
        <v>147309.94290146002</v>
      </c>
      <c r="X78" s="205">
        <f>IF($A78="Quarter",HLOOKUP("Quarter"&amp;X$1,APMdata,'1 APM'!$BW78,FALSE),IF($A78="Year to date",HLOOKUP("Year to date"&amp;X$1,APMdata,'1 APM'!$BW78,FALSE),HLOOKUP($C$4&amp;X$1,APMdata,'1 APM'!$BW78,FALSE)))</f>
        <v>144336.62376078026</v>
      </c>
      <c r="Y78" s="205">
        <f>IF($A78="Quarter",HLOOKUP("Quarter"&amp;Y$1,APMdata,'1 APM'!$BW78,FALSE),IF($A78="Year to date",HLOOKUP("Year to date"&amp;Y$1,APMdata,'1 APM'!$BW78,FALSE),HLOOKUP($C$4&amp;Y$1,APMdata,'1 APM'!$BW78,FALSE)))</f>
        <v>141078.62044130999</v>
      </c>
      <c r="Z78" s="205">
        <f>IF($A78="Quarter",HLOOKUP("Quarter"&amp;Z$1,APMdata,'1 APM'!$BW78,FALSE),IF($A78="Year to date",HLOOKUP("Year to date"&amp;Z$1,APMdata,'1 APM'!$BW78,FALSE),HLOOKUP($C$4&amp;Z$1,APMdata,'1 APM'!$BW78,FALSE)))</f>
        <v>140165.15885532982</v>
      </c>
      <c r="AA78" s="205">
        <f>IF($A78="Quarter",HLOOKUP("Quarter"&amp;AA$1,APMdata,'1 APM'!$BW78,FALSE),IF($A78="Year to date",HLOOKUP("Year to date"&amp;AA$1,APMdata,'1 APM'!$BW78,FALSE),HLOOKUP($C$4&amp;AA$1,APMdata,'1 APM'!$BW78,FALSE)))</f>
        <v>135491.78370445999</v>
      </c>
      <c r="AB78" s="205">
        <f>IF($A78="Quarter",HLOOKUP("Quarter"&amp;AB$1,APMdata,'1 APM'!$BW78,FALSE),IF($A78="Year to date",HLOOKUP("Year to date"&amp;AB$1,APMdata,'1 APM'!$BW78,FALSE),HLOOKUP($C$4&amp;AB$1,APMdata,'1 APM'!$BW78,FALSE)))</f>
        <v>132432.8281199802</v>
      </c>
      <c r="AC78" s="205">
        <f>IF($A78="Quarter",HLOOKUP("Quarter"&amp;AC$1,APMdata,'1 APM'!$BW78,FALSE),IF($A78="Year to date",HLOOKUP("Year to date"&amp;AC$1,APMdata,'1 APM'!$BW78,FALSE),HLOOKUP($C$4&amp;AC$1,APMdata,'1 APM'!$BW78,FALSE)))</f>
        <v>129535.07469605003</v>
      </c>
      <c r="AD78" s="205">
        <f>IF($A78="Quarter",HLOOKUP("Quarter"&amp;AD$1,APMdata,'1 APM'!$BW78,FALSE),IF($A78="Year to date",HLOOKUP("Year to date"&amp;AD$1,APMdata,'1 APM'!$BW78,FALSE),HLOOKUP($C$4&amp;AD$1,APMdata,'1 APM'!$BW78,FALSE)))</f>
        <v>126919.19126761002</v>
      </c>
      <c r="AE78" s="205">
        <f>IF($A78="Quarter",HLOOKUP("Quarter"&amp;AE$1,APMdata,'1 APM'!$BW78,FALSE),IF($A78="Year to date",HLOOKUP("Year to date"&amp;AE$1,APMdata,'1 APM'!$BW78,FALSE),HLOOKUP($C$4&amp;AE$1,APMdata,'1 APM'!$BW78,FALSE)))</f>
        <v>124393.18279451989</v>
      </c>
      <c r="AF78" s="205"/>
      <c r="AG78" s="210"/>
      <c r="AH78" s="205"/>
      <c r="AI78" s="210"/>
      <c r="AJ78" s="205"/>
      <c r="AK78" s="210"/>
      <c r="AL78" s="205"/>
      <c r="AM78" s="210"/>
      <c r="AN78" s="205"/>
      <c r="AO78" s="210"/>
      <c r="AP78" s="205"/>
      <c r="AQ78" s="210"/>
      <c r="AR78" s="205"/>
      <c r="AS78" s="210"/>
      <c r="AT78" s="205"/>
      <c r="AU78" s="210"/>
      <c r="AV78" s="205"/>
      <c r="AW78" s="210"/>
      <c r="AX78" s="205"/>
      <c r="AY78" s="210"/>
      <c r="AZ78" s="205"/>
      <c r="BA78" s="210"/>
      <c r="BB78" s="205"/>
      <c r="BC78" s="210"/>
      <c r="BD78" s="205"/>
      <c r="BE78" s="210"/>
      <c r="BF78" s="205"/>
      <c r="BG78" s="210"/>
      <c r="BH78" s="210"/>
      <c r="BI78" s="210"/>
      <c r="BJ78" s="210"/>
      <c r="BK78" s="210"/>
      <c r="BL78" s="210"/>
      <c r="BM78" s="210"/>
      <c r="BN78" s="210"/>
      <c r="BO78" s="210"/>
      <c r="BP78" s="210"/>
      <c r="BQ78" s="210"/>
      <c r="BR78" s="210"/>
      <c r="BS78" s="210"/>
      <c r="BT78" s="210"/>
      <c r="BU78" s="210"/>
      <c r="BV78" s="210"/>
      <c r="BW78">
        <v>78</v>
      </c>
    </row>
    <row r="79" spans="1:75" ht="12.75" customHeight="1" thickBot="1">
      <c r="A79" t="s">
        <v>489</v>
      </c>
      <c r="B79" s="251" t="s">
        <v>649</v>
      </c>
      <c r="C79" s="212" t="s">
        <v>647</v>
      </c>
      <c r="D79" s="213">
        <f>IF($A79="Quarter",HLOOKUP("Quarter"&amp;D$1,APMdata,'1 APM'!$BW79,FALSE),IF($A79="Year to date",HLOOKUP("Year to date"&amp;D$1,APMdata,'1 APM'!$BW79,FALSE),HLOOKUP($C$4&amp;D$1,APMdata,'1 APM'!$BW79,FALSE)))</f>
        <v>0.56645807905951318</v>
      </c>
      <c r="E79" s="213">
        <f>IF($A79="Quarter",HLOOKUP("Quarter"&amp;E$1,APMdata,'1 APM'!$BW79,FALSE),IF($A79="Year to date",HLOOKUP("Year to date"&amp;E$1,APMdata,'1 APM'!$BW79,FALSE),HLOOKUP($C$4&amp;E$1,APMdata,'1 APM'!$BW79,FALSE)))</f>
        <v>0.54257032972779606</v>
      </c>
      <c r="F79" s="213">
        <f>IF($A79="Quarter",HLOOKUP("Quarter"&amp;F$1,APMdata,'1 APM'!$BW79,FALSE),IF($A79="Year to date",HLOOKUP("Year to date"&amp;F$1,APMdata,'1 APM'!$BW79,FALSE),HLOOKUP($C$4&amp;F$1,APMdata,'1 APM'!$BW79,FALSE)))</f>
        <v>0.53630642055692979</v>
      </c>
      <c r="G79" s="213">
        <f>IF($A79="Quarter",HLOOKUP("Quarter"&amp;G$1,APMdata,'1 APM'!$BW79,FALSE),IF($A79="Year to date",HLOOKUP("Year to date"&amp;G$1,APMdata,'1 APM'!$BW79,FALSE),HLOOKUP($C$4&amp;G$1,APMdata,'1 APM'!$BW79,FALSE)))</f>
        <v>0.52768962450910806</v>
      </c>
      <c r="H79" s="213">
        <f>IF($A79="Quarter",HLOOKUP("Quarter"&amp;H$1,APMdata,'1 APM'!$BW79,FALSE),IF($A79="Year to date",HLOOKUP("Year to date"&amp;H$1,APMdata,'1 APM'!$BW79,FALSE),HLOOKUP($C$4&amp;H$1,APMdata,'1 APM'!$BW79,FALSE)))</f>
        <v>0.54547077460852544</v>
      </c>
      <c r="I79" s="213">
        <f>IF($A79="Quarter",HLOOKUP("Quarter"&amp;I$1,APMdata,'1 APM'!$BW79,FALSE),IF($A79="Year to date",HLOOKUP("Year to date"&amp;I$1,APMdata,'1 APM'!$BW79,FALSE),HLOOKUP($C$4&amp;I$1,APMdata,'1 APM'!$BW79,FALSE)))</f>
        <v>0.5276238176143907</v>
      </c>
      <c r="J79" s="213">
        <f>IF($A79="Quarter",HLOOKUP("Quarter"&amp;J$1,APMdata,'1 APM'!$BW79,FALSE),IF($A79="Year to date",HLOOKUP("Year to date"&amp;J$1,APMdata,'1 APM'!$BW79,FALSE),HLOOKUP($C$4&amp;J$1,APMdata,'1 APM'!$BW79,FALSE)))</f>
        <v>0.52356952116416589</v>
      </c>
      <c r="K79" s="213">
        <f>IF($A79="Quarter",HLOOKUP("Quarter"&amp;K$1,APMdata,'1 APM'!$BW79,FALSE),IF($A79="Year to date",HLOOKUP("Year to date"&amp;K$1,APMdata,'1 APM'!$BW79,FALSE),HLOOKUP($C$4&amp;K$1,APMdata,'1 APM'!$BW79,FALSE)))</f>
        <v>0.52970459412285598</v>
      </c>
      <c r="L79" s="213">
        <f>IF($A79="Quarter",HLOOKUP("Quarter"&amp;L$1,APMdata,'1 APM'!$BW79,FALSE),IF($A79="Year to date",HLOOKUP("Year to date"&amp;L$1,APMdata,'1 APM'!$BW79,FALSE),HLOOKUP($C$4&amp;L$1,APMdata,'1 APM'!$BW79,FALSE)))</f>
        <v>0.54544552151271497</v>
      </c>
      <c r="M79" s="213">
        <f>IF($A79="Quarter",HLOOKUP("Quarter"&amp;M$1,APMdata,'1 APM'!$BW79,FALSE),IF($A79="Year to date",HLOOKUP("Year to date"&amp;M$1,APMdata,'1 APM'!$BW79,FALSE),HLOOKUP($C$4&amp;M$1,APMdata,'1 APM'!$BW79,FALSE)))</f>
        <v>0.52816710917594145</v>
      </c>
      <c r="N79" s="213">
        <f>IF($A79="Quarter",HLOOKUP("Quarter"&amp;N$1,APMdata,'1 APM'!$BW79,FALSE),IF($A79="Year to date",HLOOKUP("Year to date"&amp;N$1,APMdata,'1 APM'!$BW79,FALSE),HLOOKUP($C$4&amp;N$1,APMdata,'1 APM'!$BW79,FALSE)))</f>
        <v>0.53067332914157972</v>
      </c>
      <c r="O79" s="213">
        <f>IF($A79="Quarter",HLOOKUP("Quarter"&amp;O$1,APMdata,'1 APM'!$BW79,FALSE),IF($A79="Year to date",HLOOKUP("Year to date"&amp;O$1,APMdata,'1 APM'!$BW79,FALSE),HLOOKUP($C$4&amp;O$1,APMdata,'1 APM'!$BW79,FALSE)))</f>
        <v>0.53569219049004857</v>
      </c>
      <c r="P79" s="213">
        <f>IF($A79="Quarter",HLOOKUP("Quarter"&amp;P$1,APMdata,'1 APM'!$BW79,FALSE),IF($A79="Year to date",HLOOKUP("Year to date"&amp;P$1,APMdata,'1 APM'!$BW79,FALSE),HLOOKUP($C$4&amp;P$1,APMdata,'1 APM'!$BW79,FALSE)))</f>
        <v>0.5532349591417931</v>
      </c>
      <c r="Q79" s="213">
        <f>IF($A79="Quarter",HLOOKUP("Quarter"&amp;Q$1,APMdata,'1 APM'!$BW79,FALSE),IF($A79="Year to date",HLOOKUP("Year to date"&amp;Q$1,APMdata,'1 APM'!$BW79,FALSE),HLOOKUP($C$4&amp;Q$1,APMdata,'1 APM'!$BW79,FALSE)))</f>
        <v>0.53809295944130076</v>
      </c>
      <c r="R79" s="213">
        <f>IF($A79="Quarter",HLOOKUP("Quarter"&amp;R$1,APMdata,'1 APM'!$BW79,FALSE),IF($A79="Year to date",HLOOKUP("Year to date"&amp;R$1,APMdata,'1 APM'!$BW79,FALSE),HLOOKUP($C$4&amp;R$1,APMdata,'1 APM'!$BW79,FALSE)))</f>
        <v>0.53090492597283001</v>
      </c>
      <c r="S79" s="213">
        <f>IF($A79="Quarter",HLOOKUP("Quarter"&amp;S$1,APMdata,'1 APM'!$BW79,FALSE),IF($A79="Year to date",HLOOKUP("Year to date"&amp;S$1,APMdata,'1 APM'!$BW79,FALSE),HLOOKUP($C$4&amp;S$1,APMdata,'1 APM'!$BW79,FALSE)))</f>
        <v>0.53110000000000002</v>
      </c>
      <c r="T79" s="213">
        <f>IF($A79="Quarter",HLOOKUP("Quarter"&amp;T$1,APMdata,'1 APM'!$BW79,FALSE),IF($A79="Year to date",HLOOKUP("Year to date"&amp;T$1,APMdata,'1 APM'!$BW79,FALSE),HLOOKUP($C$4&amp;T$1,APMdata,'1 APM'!$BW79,FALSE)))</f>
        <v>0.54116954895324665</v>
      </c>
      <c r="U79" s="213">
        <f>IF($A79="Quarter",HLOOKUP("Quarter"&amp;U$1,APMdata,'1 APM'!$BW79,FALSE),IF($A79="Year to date",HLOOKUP("Year to date"&amp;U$1,APMdata,'1 APM'!$BW79,FALSE),HLOOKUP($C$4&amp;U$1,APMdata,'1 APM'!$BW79,FALSE)))</f>
        <v>0.51900000000000002</v>
      </c>
      <c r="V79" s="213">
        <f>IF($A79="Quarter",HLOOKUP("Quarter"&amp;V$1,APMdata,'1 APM'!$BW79,FALSE),IF($A79="Year to date",HLOOKUP("Year to date"&amp;V$1,APMdata,'1 APM'!$BW79,FALSE),HLOOKUP($C$4&amp;V$1,APMdata,'1 APM'!$BW79,FALSE)))</f>
        <v>0.52090179387301561</v>
      </c>
      <c r="W79" s="213">
        <f>IF($A79="Quarter",HLOOKUP("Quarter"&amp;W$1,APMdata,'1 APM'!$BW79,FALSE),IF($A79="Year to date",HLOOKUP("Year to date"&amp;W$1,APMdata,'1 APM'!$BW79,FALSE),HLOOKUP($C$4&amp;W$1,APMdata,'1 APM'!$BW79,FALSE)))</f>
        <v>0.52180060954221008</v>
      </c>
      <c r="X79" s="213">
        <f>IF($A79="Quarter",HLOOKUP("Quarter"&amp;X$1,APMdata,'1 APM'!$BW79,FALSE),IF($A79="Year to date",HLOOKUP("Year to date"&amp;X$1,APMdata,'1 APM'!$BW79,FALSE),HLOOKUP($C$4&amp;X$1,APMdata,'1 APM'!$BW79,FALSE)))</f>
        <v>0.53591574766361183</v>
      </c>
      <c r="Y79" s="213">
        <f>IF($A79="Quarter",HLOOKUP("Quarter"&amp;Y$1,APMdata,'1 APM'!$BW79,FALSE),IF($A79="Year to date",HLOOKUP("Year to date"&amp;Y$1,APMdata,'1 APM'!$BW79,FALSE),HLOOKUP($C$4&amp;Y$1,APMdata,'1 APM'!$BW79,FALSE)))</f>
        <v>0.51302784896546161</v>
      </c>
      <c r="Z79" s="213">
        <f>IF($A79="Quarter",HLOOKUP("Quarter"&amp;Z$1,APMdata,'1 APM'!$BW79,FALSE),IF($A79="Year to date",HLOOKUP("Year to date"&amp;Z$1,APMdata,'1 APM'!$BW79,FALSE),HLOOKUP($C$4&amp;Z$1,APMdata,'1 APM'!$BW79,FALSE)))</f>
        <v>0.51008899679338038</v>
      </c>
      <c r="AA79" s="213">
        <f>IF($A79="Quarter",HLOOKUP("Quarter"&amp;AA$1,APMdata,'1 APM'!$BW79,FALSE),IF($A79="Year to date",HLOOKUP("Year to date"&amp;AA$1,APMdata,'1 APM'!$BW79,FALSE),HLOOKUP($C$4&amp;AA$1,APMdata,'1 APM'!$BW79,FALSE)))</f>
        <v>0.52139416632356839</v>
      </c>
      <c r="AB79" s="213">
        <f>IF($A79="Quarter",HLOOKUP("Quarter"&amp;AB$1,APMdata,'1 APM'!$BW79,FALSE),IF($A79="Year to date",HLOOKUP("Year to date"&amp;AB$1,APMdata,'1 APM'!$BW79,FALSE),HLOOKUP($C$4&amp;AB$1,APMdata,'1 APM'!$BW79,FALSE)))</f>
        <v>0.49919331511297699</v>
      </c>
      <c r="AC79" s="213">
        <f>IF($A79="Quarter",HLOOKUP("Quarter"&amp;AC$1,APMdata,'1 APM'!$BW79,FALSE),IF($A79="Year to date",HLOOKUP("Year to date"&amp;AC$1,APMdata,'1 APM'!$BW79,FALSE),HLOOKUP($C$4&amp;AC$1,APMdata,'1 APM'!$BW79,FALSE)))</f>
        <v>0.50940199477116699</v>
      </c>
      <c r="AD79" s="213">
        <f>IF($A79="Quarter",HLOOKUP("Quarter"&amp;AD$1,APMdata,'1 APM'!$BW79,FALSE),IF($A79="Year to date",HLOOKUP("Year to date"&amp;AD$1,APMdata,'1 APM'!$BW79,FALSE),HLOOKUP($C$4&amp;AD$1,APMdata,'1 APM'!$BW79,FALSE)))</f>
        <v>0.51424705298808859</v>
      </c>
      <c r="AE79" s="213">
        <f>IF($A79="Quarter",HLOOKUP("Quarter"&amp;AE$1,APMdata,'1 APM'!$BW79,FALSE),IF($A79="Year to date",HLOOKUP("Year to date"&amp;AE$1,APMdata,'1 APM'!$BW79,FALSE),HLOOKUP($C$4&amp;AE$1,APMdata,'1 APM'!$BW79,FALSE)))</f>
        <v>0.53582127933892176</v>
      </c>
      <c r="AF79" s="213"/>
      <c r="AG79" s="215"/>
      <c r="AH79" s="213"/>
      <c r="AI79" s="215"/>
      <c r="AJ79" s="213"/>
      <c r="AK79" s="215"/>
      <c r="AL79" s="213"/>
      <c r="AM79" s="215"/>
      <c r="AN79" s="213"/>
      <c r="AO79" s="215"/>
      <c r="AP79" s="213"/>
      <c r="AQ79" s="215"/>
      <c r="AR79" s="213"/>
      <c r="AS79" s="215"/>
      <c r="AT79" s="213"/>
      <c r="AU79" s="215"/>
      <c r="AV79" s="213"/>
      <c r="AW79" s="215"/>
      <c r="AX79" s="213"/>
      <c r="AY79" s="215"/>
      <c r="AZ79" s="213"/>
      <c r="BA79" s="215"/>
      <c r="BB79" s="213"/>
      <c r="BC79" s="215"/>
      <c r="BD79" s="213"/>
      <c r="BE79" s="215"/>
      <c r="BF79" s="213"/>
      <c r="BG79" s="215"/>
      <c r="BH79" s="215"/>
      <c r="BI79" s="215"/>
      <c r="BJ79" s="215"/>
      <c r="BK79" s="215"/>
      <c r="BL79" s="215"/>
      <c r="BM79" s="215"/>
      <c r="BN79" s="215"/>
      <c r="BO79" s="215"/>
      <c r="BP79" s="215"/>
      <c r="BQ79" s="215"/>
      <c r="BR79" s="215"/>
      <c r="BS79" s="215"/>
      <c r="BT79" s="215"/>
      <c r="BU79" s="215"/>
      <c r="BV79" s="215"/>
      <c r="BW79">
        <v>79</v>
      </c>
    </row>
    <row r="80" spans="1:75" ht="12.75" customHeight="1">
      <c r="B80" s="199"/>
      <c r="C80" s="202"/>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c r="BA80" s="210"/>
      <c r="BB80" s="205"/>
      <c r="BC80" s="210"/>
      <c r="BD80" s="210"/>
      <c r="BE80" s="210"/>
      <c r="BF80" s="210"/>
      <c r="BG80" s="210"/>
      <c r="BH80" s="210"/>
      <c r="BI80" s="210"/>
      <c r="BJ80" s="210"/>
      <c r="BK80" s="210"/>
      <c r="BL80" s="210"/>
      <c r="BM80" s="210"/>
      <c r="BN80" s="210"/>
      <c r="BO80" s="210"/>
      <c r="BP80" s="210"/>
      <c r="BQ80" s="210"/>
      <c r="BR80" s="210"/>
      <c r="BS80" s="210"/>
      <c r="BT80" s="210"/>
      <c r="BU80" s="210"/>
      <c r="BV80" s="210"/>
      <c r="BW80">
        <v>80</v>
      </c>
    </row>
    <row r="81" spans="1:75" ht="12.75" customHeight="1">
      <c r="B81" s="199"/>
      <c r="C81" s="202"/>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c r="BI81" s="210"/>
      <c r="BJ81" s="210"/>
      <c r="BK81" s="210"/>
      <c r="BL81" s="210"/>
      <c r="BM81" s="210"/>
      <c r="BN81" s="210"/>
      <c r="BO81" s="210"/>
      <c r="BP81" s="210"/>
      <c r="BQ81" s="210"/>
      <c r="BR81" s="210"/>
      <c r="BS81" s="210"/>
      <c r="BT81" s="210"/>
      <c r="BU81" s="210"/>
      <c r="BV81" s="210"/>
      <c r="BW81">
        <v>81</v>
      </c>
    </row>
    <row r="82" spans="1:75" ht="12.75" customHeight="1">
      <c r="A82" t="s">
        <v>489</v>
      </c>
      <c r="B82" s="199"/>
      <c r="C82" s="202" t="s">
        <v>159</v>
      </c>
      <c r="D82" s="205">
        <f>IF($A82="Quarter",HLOOKUP("Quarter"&amp;D$1,APMdata,'1 APM'!$BW82,FALSE),IF($A82="Year to date",HLOOKUP("Year to date"&amp;D$1,APMdata,'1 APM'!$BW82,FALSE),HLOOKUP($C$4&amp;D$1,APMdata,'1 APM'!$BW82,FALSE)))</f>
        <v>115358.89544309997</v>
      </c>
      <c r="E82" s="205">
        <f>IF($A82="Quarter",HLOOKUP("Quarter"&amp;E$1,APMdata,'1 APM'!$BW82,FALSE),IF($A82="Year to date",HLOOKUP("Year to date"&amp;E$1,APMdata,'1 APM'!$BW82,FALSE),HLOOKUP($C$4&amp;E$1,APMdata,'1 APM'!$BW82,FALSE)))</f>
        <v>108192.96321607003</v>
      </c>
      <c r="F82" s="205">
        <f>IF($A82="Quarter",HLOOKUP("Quarter"&amp;F$1,APMdata,'1 APM'!$BW82,FALSE),IF($A82="Year to date",HLOOKUP("Year to date"&amp;F$1,APMdata,'1 APM'!$BW82,FALSE),HLOOKUP($C$4&amp;F$1,APMdata,'1 APM'!$BW82,FALSE)))</f>
        <v>106534.51756375995</v>
      </c>
      <c r="G82" s="205">
        <f>IF($A82="Quarter",HLOOKUP("Quarter"&amp;G$1,APMdata,'1 APM'!$BW82,FALSE),IF($A82="Year to date",HLOOKUP("Year to date"&amp;G$1,APMdata,'1 APM'!$BW82,FALSE),HLOOKUP($C$4&amp;G$1,APMdata,'1 APM'!$BW82,FALSE)))</f>
        <v>103879.94605184002</v>
      </c>
      <c r="H82" s="205">
        <f>IF($A82="Quarter",HLOOKUP("Quarter"&amp;H$1,APMdata,'1 APM'!$BW82,FALSE),IF($A82="Year to date",HLOOKUP("Year to date"&amp;H$1,APMdata,'1 APM'!$BW82,FALSE),HLOOKUP($C$4&amp;H$1,APMdata,'1 APM'!$BW82,FALSE)))</f>
        <v>105881.11059816999</v>
      </c>
      <c r="I82" s="205">
        <f>IF($A82="Quarter",HLOOKUP("Quarter"&amp;I$1,APMdata,'1 APM'!$BW82,FALSE),IF($A82="Year to date",HLOOKUP("Year to date"&amp;I$1,APMdata,'1 APM'!$BW82,FALSE),HLOOKUP($C$4&amp;I$1,APMdata,'1 APM'!$BW82,FALSE)))</f>
        <v>100400.10823998001</v>
      </c>
      <c r="J82" s="205">
        <f>IF($A82="Quarter",HLOOKUP("Quarter"&amp;J$1,APMdata,'1 APM'!$BW82,FALSE),IF($A82="Year to date",HLOOKUP("Year to date"&amp;J$1,APMdata,'1 APM'!$BW82,FALSE),HLOOKUP($C$4&amp;J$1,APMdata,'1 APM'!$BW82,FALSE)))</f>
        <v>98812.723648290004</v>
      </c>
      <c r="K82" s="205">
        <f>IF($A82="Quarter",HLOOKUP("Quarter"&amp;K$1,APMdata,'1 APM'!$BW82,FALSE),IF($A82="Year to date",HLOOKUP("Year to date"&amp;K$1,APMdata,'1 APM'!$BW82,FALSE),HLOOKUP($C$4&amp;K$1,APMdata,'1 APM'!$BW82,FALSE)))</f>
        <v>98895.766511569978</v>
      </c>
      <c r="L82" s="205">
        <f>IF($A82="Quarter",HLOOKUP("Quarter"&amp;L$1,APMdata,'1 APM'!$BW82,FALSE),IF($A82="Year to date",HLOOKUP("Year to date"&amp;L$1,APMdata,'1 APM'!$BW82,FALSE),HLOOKUP($C$4&amp;L$1,APMdata,'1 APM'!$BW82,FALSE)))</f>
        <v>100005.10316021</v>
      </c>
      <c r="M82" s="205">
        <f>IF($A82="Quarter",HLOOKUP("Quarter"&amp;M$1,APMdata,'1 APM'!$BW82,FALSE),IF($A82="Year to date",HLOOKUP("Year to date"&amp;M$1,APMdata,'1 APM'!$BW82,FALSE),HLOOKUP($C$4&amp;M$1,APMdata,'1 APM'!$BW82,FALSE)))</f>
        <v>93924.343945789995</v>
      </c>
      <c r="N82" s="205">
        <f>IF($A82="Quarter",HLOOKUP("Quarter"&amp;N$1,APMdata,'1 APM'!$BW82,FALSE),IF($A82="Year to date",HLOOKUP("Year to date"&amp;N$1,APMdata,'1 APM'!$BW82,FALSE),HLOOKUP($C$4&amp;N$1,APMdata,'1 APM'!$BW82,FALSE)))</f>
        <v>92177.839224470023</v>
      </c>
      <c r="O82" s="205">
        <f>IF($A82="Quarter",HLOOKUP("Quarter"&amp;O$1,APMdata,'1 APM'!$BW82,FALSE),IF($A82="Year to date",HLOOKUP("Year to date"&amp;O$1,APMdata,'1 APM'!$BW82,FALSE),HLOOKUP($C$4&amp;O$1,APMdata,'1 APM'!$BW82,FALSE)))</f>
        <v>91265.364921159984</v>
      </c>
      <c r="P82" s="205">
        <f>IF($A82="Quarter",HLOOKUP("Quarter"&amp;P$1,APMdata,'1 APM'!$BW82,FALSE),IF($A82="Year to date",HLOOKUP("Year to date"&amp;P$1,APMdata,'1 APM'!$BW82,FALSE),HLOOKUP($C$4&amp;P$1,APMdata,'1 APM'!$BW82,FALSE)))</f>
        <v>92550.731135340044</v>
      </c>
      <c r="Q82" s="205">
        <f>IF($A82="Quarter",HLOOKUP("Quarter"&amp;Q$1,APMdata,'1 APM'!$BW82,FALSE),IF($A82="Year to date",HLOOKUP("Year to date"&amp;Q$1,APMdata,'1 APM'!$BW82,FALSE),HLOOKUP($C$4&amp;Q$1,APMdata,'1 APM'!$BW82,FALSE)))</f>
        <v>87476.178799999994</v>
      </c>
      <c r="R82" s="205">
        <f>IF($A82="Quarter",HLOOKUP("Quarter"&amp;R$1,APMdata,'1 APM'!$BW82,FALSE),IF($A82="Year to date",HLOOKUP("Year to date"&amp;R$1,APMdata,'1 APM'!$BW82,FALSE),HLOOKUP($C$4&amp;R$1,APMdata,'1 APM'!$BW82,FALSE)))</f>
        <v>85613.011799999993</v>
      </c>
      <c r="S82" s="205">
        <f>IF($A82="Quarter",HLOOKUP("Quarter"&amp;S$1,APMdata,'1 APM'!$BW82,FALSE),IF($A82="Year to date",HLOOKUP("Year to date"&amp;S$1,APMdata,'1 APM'!$BW82,FALSE),HLOOKUP($C$4&amp;S$1,APMdata,'1 APM'!$BW82,FALSE)))</f>
        <v>85495.609500000006</v>
      </c>
      <c r="T82" s="205">
        <f>IF($A82="Quarter",HLOOKUP("Quarter"&amp;T$1,APMdata,'1 APM'!$BW82,FALSE),IF($A82="Year to date",HLOOKUP("Year to date"&amp;T$1,APMdata,'1 APM'!$BW82,FALSE),HLOOKUP($C$4&amp;T$1,APMdata,'1 APM'!$BW82,FALSE)))</f>
        <v>85481.013749749996</v>
      </c>
      <c r="U82" s="205">
        <f>IF($A82="Quarter",HLOOKUP("Quarter"&amp;U$1,APMdata,'1 APM'!$BW82,FALSE),IF($A82="Year to date",HLOOKUP("Year to date"&amp;U$1,APMdata,'1 APM'!$BW82,FALSE),HLOOKUP($C$4&amp;U$1,APMdata,'1 APM'!$BW82,FALSE)))</f>
        <v>79901</v>
      </c>
      <c r="V82" s="205">
        <f>IF($A82="Quarter",HLOOKUP("Quarter"&amp;V$1,APMdata,'1 APM'!$BW82,FALSE),IF($A82="Year to date",HLOOKUP("Year to date"&amp;V$1,APMdata,'1 APM'!$BW82,FALSE),HLOOKUP($C$4&amp;V$1,APMdata,'1 APM'!$BW82,FALSE)))</f>
        <v>78493.732629149992</v>
      </c>
      <c r="W82" s="205">
        <f>IF($A82="Quarter",HLOOKUP("Quarter"&amp;W$1,APMdata,'1 APM'!$BW82,FALSE),IF($A82="Year to date",HLOOKUP("Year to date"&amp;W$1,APMdata,'1 APM'!$BW82,FALSE),HLOOKUP($C$4&amp;W$1,APMdata,'1 APM'!$BW82,FALSE)))</f>
        <v>76866.417997609999</v>
      </c>
      <c r="X82" s="205">
        <f>IF($A82="Quarter",HLOOKUP("Quarter"&amp;X$1,APMdata,'1 APM'!$BW82,FALSE),IF($A82="Year to date",HLOOKUP("Year to date"&amp;X$1,APMdata,'1 APM'!$BW82,FALSE),HLOOKUP($C$4&amp;X$1,APMdata,'1 APM'!$BW82,FALSE)))</f>
        <v>77352.269637999998</v>
      </c>
      <c r="Y82" s="205">
        <f>IF($A82="Quarter",HLOOKUP("Quarter"&amp;Y$1,APMdata,'1 APM'!$BW82,FALSE),IF($A82="Year to date",HLOOKUP("Year to date"&amp;Y$1,APMdata,'1 APM'!$BW82,FALSE),HLOOKUP($C$4&amp;Y$1,APMdata,'1 APM'!$BW82,FALSE)))</f>
        <v>72377.261180020068</v>
      </c>
      <c r="Z82" s="205">
        <f>IF($A82="Quarter",HLOOKUP("Quarter"&amp;Z$1,APMdata,'1 APM'!$BW82,FALSE),IF($A82="Year to date",HLOOKUP("Year to date"&amp;Z$1,APMdata,'1 APM'!$BW82,FALSE),HLOOKUP($C$4&amp;Z$1,APMdata,'1 APM'!$BW82,FALSE)))</f>
        <v>71496.705265899989</v>
      </c>
      <c r="AA82" s="205">
        <f>IF($A82="Quarter",HLOOKUP("Quarter"&amp;AA$1,APMdata,'1 APM'!$BW82,FALSE),IF($A82="Year to date",HLOOKUP("Year to date"&amp;AA$1,APMdata,'1 APM'!$BW82,FALSE),HLOOKUP($C$4&amp;AA$1,APMdata,'1 APM'!$BW82,FALSE)))</f>
        <v>70644.62560828017</v>
      </c>
      <c r="AB82" s="205">
        <f>IF($A82="Quarter",HLOOKUP("Quarter"&amp;AB$1,APMdata,'1 APM'!$BW82,FALSE),IF($A82="Year to date",HLOOKUP("Year to date"&amp;AB$1,APMdata,'1 APM'!$BW82,FALSE),HLOOKUP($C$4&amp;AB$1,APMdata,'1 APM'!$BW82,FALSE)))</f>
        <v>66109.582498999996</v>
      </c>
      <c r="AC82" s="205">
        <f>IF($A82="Quarter",HLOOKUP("Quarter"&amp;AC$1,APMdata,'1 APM'!$BW82,FALSE),IF($A82="Year to date",HLOOKUP("Year to date"&amp;AC$1,APMdata,'1 APM'!$BW82,FALSE),HLOOKUP($C$4&amp;AC$1,APMdata,'1 APM'!$BW82,FALSE)))</f>
        <v>65985.425443</v>
      </c>
      <c r="AD82" s="205">
        <f>IF($A82="Quarter",HLOOKUP("Quarter"&amp;AD$1,APMdata,'1 APM'!$BW82,FALSE),IF($A82="Year to date",HLOOKUP("Year to date"&amp;AD$1,APMdata,'1 APM'!$BW82,FALSE),HLOOKUP($C$4&amp;AD$1,APMdata,'1 APM'!$BW82,FALSE)))</f>
        <v>65267.820076999997</v>
      </c>
      <c r="AE82" s="205">
        <f>IF($A82="Quarter",HLOOKUP("Quarter"&amp;AE$1,APMdata,'1 APM'!$BW82,FALSE),IF($A82="Year to date",HLOOKUP("Year to date"&amp;AE$1,APMdata,'1 APM'!$BW82,FALSE),HLOOKUP($C$4&amp;AE$1,APMdata,'1 APM'!$BW82,FALSE)))</f>
        <v>66652.514345999996</v>
      </c>
      <c r="AF82" s="205"/>
      <c r="AG82" s="210"/>
      <c r="AH82" s="205"/>
      <c r="AI82" s="210"/>
      <c r="AJ82" s="205"/>
      <c r="AK82" s="210"/>
      <c r="AL82" s="205"/>
      <c r="AM82" s="210"/>
      <c r="AN82" s="205"/>
      <c r="AO82" s="210"/>
      <c r="AP82" s="205"/>
      <c r="AQ82" s="210"/>
      <c r="AR82" s="205"/>
      <c r="AS82" s="210"/>
      <c r="AT82" s="205"/>
      <c r="AU82" s="210"/>
      <c r="AV82" s="205"/>
      <c r="AW82" s="210"/>
      <c r="AX82" s="205"/>
      <c r="AY82" s="210"/>
      <c r="AZ82" s="205"/>
      <c r="BA82" s="210"/>
      <c r="BB82" s="205"/>
      <c r="BC82" s="210"/>
      <c r="BD82" s="205"/>
      <c r="BE82" s="210"/>
      <c r="BF82" s="205"/>
      <c r="BG82" s="210"/>
      <c r="BH82" s="210"/>
      <c r="BI82" s="210"/>
      <c r="BJ82" s="210"/>
      <c r="BK82" s="210"/>
      <c r="BL82" s="210"/>
      <c r="BM82" s="210"/>
      <c r="BN82" s="210"/>
      <c r="BO82" s="210"/>
      <c r="BP82" s="210"/>
      <c r="BQ82" s="210"/>
      <c r="BR82" s="210"/>
      <c r="BS82" s="210"/>
      <c r="BT82" s="210"/>
      <c r="BU82" s="210"/>
      <c r="BV82" s="210"/>
      <c r="BW82">
        <v>82</v>
      </c>
    </row>
    <row r="83" spans="1:75" ht="12.75" customHeight="1">
      <c r="A83" t="s">
        <v>489</v>
      </c>
      <c r="B83" s="199"/>
      <c r="C83" s="219" t="s">
        <v>160</v>
      </c>
      <c r="D83" s="209">
        <f>IF($A83="Quarter",HLOOKUP("Quarter"&amp;D$1,APMdata,'1 APM'!$BW83,FALSE),IF($A83="Year to date",HLOOKUP("Year to date"&amp;D$1,APMdata,'1 APM'!$BW83,FALSE),HLOOKUP($C$4&amp;D$1,APMdata,'1 APM'!$BW83,FALSE)))</f>
        <v>105881.11059816999</v>
      </c>
      <c r="E83" s="209">
        <f>IF($A83="Quarter",HLOOKUP("Quarter"&amp;E$1,APMdata,'1 APM'!$BW83,FALSE),IF($A83="Year to date",HLOOKUP("Year to date"&amp;E$1,APMdata,'1 APM'!$BW83,FALSE),HLOOKUP($C$4&amp;E$1,APMdata,'1 APM'!$BW83,FALSE)))</f>
        <v>100400.10823998001</v>
      </c>
      <c r="F83" s="209">
        <f>IF($A83="Quarter",HLOOKUP("Quarter"&amp;F$1,APMdata,'1 APM'!$BW83,FALSE),IF($A83="Year to date",HLOOKUP("Year to date"&amp;F$1,APMdata,'1 APM'!$BW83,FALSE),HLOOKUP($C$4&amp;F$1,APMdata,'1 APM'!$BW83,FALSE)))</f>
        <v>98812.723648290004</v>
      </c>
      <c r="G83" s="209">
        <f>IF($A83="Quarter",HLOOKUP("Quarter"&amp;G$1,APMdata,'1 APM'!$BW83,FALSE),IF($A83="Year to date",HLOOKUP("Year to date"&amp;G$1,APMdata,'1 APM'!$BW83,FALSE),HLOOKUP($C$4&amp;G$1,APMdata,'1 APM'!$BW83,FALSE)))</f>
        <v>98895.766511569978</v>
      </c>
      <c r="H83" s="209">
        <f>IF($A83="Quarter",HLOOKUP("Quarter"&amp;H$1,APMdata,'1 APM'!$BW83,FALSE),IF($A83="Year to date",HLOOKUP("Year to date"&amp;H$1,APMdata,'1 APM'!$BW83,FALSE),HLOOKUP($C$4&amp;H$1,APMdata,'1 APM'!$BW83,FALSE)))</f>
        <v>100005.10316021</v>
      </c>
      <c r="I83" s="209">
        <f>IF($A83="Quarter",HLOOKUP("Quarter"&amp;I$1,APMdata,'1 APM'!$BW83,FALSE),IF($A83="Year to date",HLOOKUP("Year to date"&amp;I$1,APMdata,'1 APM'!$BW83,FALSE),HLOOKUP($C$4&amp;I$1,APMdata,'1 APM'!$BW83,FALSE)))</f>
        <v>93924.343945789995</v>
      </c>
      <c r="J83" s="209">
        <f>IF($A83="Quarter",HLOOKUP("Quarter"&amp;J$1,APMdata,'1 APM'!$BW83,FALSE),IF($A83="Year to date",HLOOKUP("Year to date"&amp;J$1,APMdata,'1 APM'!$BW83,FALSE),HLOOKUP($C$4&amp;J$1,APMdata,'1 APM'!$BW83,FALSE)))</f>
        <v>92177.839224470023</v>
      </c>
      <c r="K83" s="209">
        <f>IF($A83="Quarter",HLOOKUP("Quarter"&amp;K$1,APMdata,'1 APM'!$BW83,FALSE),IF($A83="Year to date",HLOOKUP("Year to date"&amp;K$1,APMdata,'1 APM'!$BW83,FALSE),HLOOKUP($C$4&amp;K$1,APMdata,'1 APM'!$BW83,FALSE)))</f>
        <v>91265.364921159984</v>
      </c>
      <c r="L83" s="209">
        <f>IF($A83="Quarter",HLOOKUP("Quarter"&amp;L$1,APMdata,'1 APM'!$BW83,FALSE),IF($A83="Year to date",HLOOKUP("Year to date"&amp;L$1,APMdata,'1 APM'!$BW83,FALSE),HLOOKUP($C$4&amp;L$1,APMdata,'1 APM'!$BW83,FALSE)))</f>
        <v>92550.731135340044</v>
      </c>
      <c r="M83" s="209">
        <f>IF($A83="Quarter",HLOOKUP("Quarter"&amp;M$1,APMdata,'1 APM'!$BW83,FALSE),IF($A83="Year to date",HLOOKUP("Year to date"&amp;M$1,APMdata,'1 APM'!$BW83,FALSE),HLOOKUP($C$4&amp;M$1,APMdata,'1 APM'!$BW83,FALSE)))</f>
        <v>87476.178799999994</v>
      </c>
      <c r="N83" s="209">
        <f>IF($A83="Quarter",HLOOKUP("Quarter"&amp;N$1,APMdata,'1 APM'!$BW83,FALSE),IF($A83="Year to date",HLOOKUP("Year to date"&amp;N$1,APMdata,'1 APM'!$BW83,FALSE),HLOOKUP($C$4&amp;N$1,APMdata,'1 APM'!$BW83,FALSE)))</f>
        <v>85613.011799999993</v>
      </c>
      <c r="O83" s="209">
        <f>IF($A83="Quarter",HLOOKUP("Quarter"&amp;O$1,APMdata,'1 APM'!$BW83,FALSE),IF($A83="Year to date",HLOOKUP("Year to date"&amp;O$1,APMdata,'1 APM'!$BW83,FALSE),HLOOKUP($C$4&amp;O$1,APMdata,'1 APM'!$BW83,FALSE)))</f>
        <v>85495.609540000005</v>
      </c>
      <c r="P83" s="209">
        <f>IF($A83="Quarter",HLOOKUP("Quarter"&amp;P$1,APMdata,'1 APM'!$BW83,FALSE),IF($A83="Year to date",HLOOKUP("Year to date"&amp;P$1,APMdata,'1 APM'!$BW83,FALSE),HLOOKUP($C$4&amp;P$1,APMdata,'1 APM'!$BW83,FALSE)))</f>
        <v>85481.013749749996</v>
      </c>
      <c r="Q83" s="209">
        <f>IF($A83="Quarter",HLOOKUP("Quarter"&amp;Q$1,APMdata,'1 APM'!$BW83,FALSE),IF($A83="Year to date",HLOOKUP("Year to date"&amp;Q$1,APMdata,'1 APM'!$BW83,FALSE),HLOOKUP($C$4&amp;Q$1,APMdata,'1 APM'!$BW83,FALSE)))</f>
        <v>79901.205413660005</v>
      </c>
      <c r="R83" s="209">
        <f>IF($A83="Quarter",HLOOKUP("Quarter"&amp;R$1,APMdata,'1 APM'!$BW83,FALSE),IF($A83="Year to date",HLOOKUP("Year to date"&amp;R$1,APMdata,'1 APM'!$BW83,FALSE),HLOOKUP($C$4&amp;R$1,APMdata,'1 APM'!$BW83,FALSE)))</f>
        <v>78493.732629149992</v>
      </c>
      <c r="S83" s="209">
        <f>IF($A83="Quarter",HLOOKUP("Quarter"&amp;S$1,APMdata,'1 APM'!$BW83,FALSE),IF($A83="Year to date",HLOOKUP("Year to date"&amp;S$1,APMdata,'1 APM'!$BW83,FALSE),HLOOKUP($C$4&amp;S$1,APMdata,'1 APM'!$BW83,FALSE)))</f>
        <v>76866.418000000005</v>
      </c>
      <c r="T83" s="209">
        <f>IF($A83="Quarter",HLOOKUP("Quarter"&amp;T$1,APMdata,'1 APM'!$BW83,FALSE),IF($A83="Year to date",HLOOKUP("Year to date"&amp;T$1,APMdata,'1 APM'!$BW83,FALSE),HLOOKUP($C$4&amp;T$1,APMdata,'1 APM'!$BW83,FALSE)))</f>
        <v>77352.269637999998</v>
      </c>
      <c r="U83" s="209">
        <f>IF($A83="Quarter",HLOOKUP("Quarter"&amp;U$1,APMdata,'1 APM'!$BW83,FALSE),IF($A83="Year to date",HLOOKUP("Year to date"&amp;U$1,APMdata,'1 APM'!$BW83,FALSE),HLOOKUP($C$4&amp;U$1,APMdata,'1 APM'!$BW83,FALSE)))</f>
        <v>72377</v>
      </c>
      <c r="V83" s="209">
        <f>IF($A83="Quarter",HLOOKUP("Quarter"&amp;V$1,APMdata,'1 APM'!$BW83,FALSE),IF($A83="Year to date",HLOOKUP("Year to date"&amp;V$1,APMdata,'1 APM'!$BW83,FALSE),HLOOKUP($C$4&amp;V$1,APMdata,'1 APM'!$BW83,FALSE)))</f>
        <v>71496.705265899989</v>
      </c>
      <c r="W83" s="209">
        <f>IF($A83="Quarter",HLOOKUP("Quarter"&amp;W$1,APMdata,'1 APM'!$BW83,FALSE),IF($A83="Year to date",HLOOKUP("Year to date"&amp;W$1,APMdata,'1 APM'!$BW83,FALSE),HLOOKUP($C$4&amp;W$1,APMdata,'1 APM'!$BW83,FALSE)))</f>
        <v>70251.127166959704</v>
      </c>
      <c r="X83" s="209">
        <f>IF($A83="Quarter",HLOOKUP("Quarter"&amp;X$1,APMdata,'1 APM'!$BW83,FALSE),IF($A83="Year to date",HLOOKUP("Year to date"&amp;X$1,APMdata,'1 APM'!$BW83,FALSE),HLOOKUP($C$4&amp;X$1,APMdata,'1 APM'!$BW83,FALSE)))</f>
        <v>66109.582498999996</v>
      </c>
      <c r="Y83" s="209">
        <f>IF($A83="Quarter",HLOOKUP("Quarter"&amp;Y$1,APMdata,'1 APM'!$BW83,FALSE),IF($A83="Year to date",HLOOKUP("Year to date"&amp;Y$1,APMdata,'1 APM'!$BW83,FALSE),HLOOKUP($C$4&amp;Y$1,APMdata,'1 APM'!$BW83,FALSE)))</f>
        <v>66109.582498999996</v>
      </c>
      <c r="Z83" s="209">
        <f>IF($A83="Quarter",HLOOKUP("Quarter"&amp;Z$1,APMdata,'1 APM'!$BW83,FALSE),IF($A83="Year to date",HLOOKUP("Year to date"&amp;Z$1,APMdata,'1 APM'!$BW83,FALSE),HLOOKUP($C$4&amp;Z$1,APMdata,'1 APM'!$BW83,FALSE)))</f>
        <v>65985.425443</v>
      </c>
      <c r="AA83" s="209">
        <f>IF($A83="Quarter",HLOOKUP("Quarter"&amp;AA$1,APMdata,'1 APM'!$BW83,FALSE),IF($A83="Year to date",HLOOKUP("Year to date"&amp;AA$1,APMdata,'1 APM'!$BW83,FALSE),HLOOKUP($C$4&amp;AA$1,APMdata,'1 APM'!$BW83,FALSE)))</f>
        <v>66652.514345999996</v>
      </c>
      <c r="AB83" s="209">
        <f>IF($A83="Quarter",HLOOKUP("Quarter"&amp;AB$1,APMdata,'1 APM'!$BW83,FALSE),IF($A83="Year to date",HLOOKUP("Year to date"&amp;AB$1,APMdata,'1 APM'!$BW83,FALSE),HLOOKUP($C$4&amp;AB$1,APMdata,'1 APM'!$BW83,FALSE)))</f>
        <v>62781.777000000002</v>
      </c>
      <c r="AC83" s="209">
        <f>IF($A83="Quarter",HLOOKUP("Quarter"&amp;AC$1,APMdata,'1 APM'!$BW83,FALSE),IF($A83="Year to date",HLOOKUP("Year to date"&amp;AC$1,APMdata,'1 APM'!$BW83,FALSE),HLOOKUP($C$4&amp;AC$1,APMdata,'1 APM'!$BW83,FALSE)))</f>
        <v>63070.315360000001</v>
      </c>
      <c r="AD83" s="209">
        <f>IF($A83="Quarter",HLOOKUP("Quarter"&amp;AD$1,APMdata,'1 APM'!$BW83,FALSE),IF($A83="Year to date",HLOOKUP("Year to date"&amp;AD$1,APMdata,'1 APM'!$BW83,FALSE),HLOOKUP($C$4&amp;AD$1,APMdata,'1 APM'!$BW83,FALSE)))</f>
        <v>62106.781999999999</v>
      </c>
      <c r="AE83" s="209">
        <f>IF($A83="Quarter",HLOOKUP("Quarter"&amp;AE$1,APMdata,'1 APM'!$BW83,FALSE),IF($A83="Year to date",HLOOKUP("Year to date"&amp;AE$1,APMdata,'1 APM'!$BW83,FALSE),HLOOKUP($C$4&amp;AE$1,APMdata,'1 APM'!$BW83,FALSE)))</f>
        <v>62636.800000000003</v>
      </c>
      <c r="AF83" s="209"/>
      <c r="AG83" s="220"/>
      <c r="AH83" s="209"/>
      <c r="AI83" s="220"/>
      <c r="AJ83" s="209"/>
      <c r="AK83" s="220"/>
      <c r="AL83" s="209"/>
      <c r="AM83" s="220"/>
      <c r="AN83" s="209"/>
      <c r="AO83" s="220"/>
      <c r="AP83" s="209"/>
      <c r="AQ83" s="220"/>
      <c r="AR83" s="209"/>
      <c r="AS83" s="220"/>
      <c r="AT83" s="209"/>
      <c r="AU83" s="220"/>
      <c r="AV83" s="209"/>
      <c r="AW83" s="220"/>
      <c r="AX83" s="209"/>
      <c r="AY83" s="220"/>
      <c r="AZ83" s="209"/>
      <c r="BA83" s="220"/>
      <c r="BB83" s="209"/>
      <c r="BC83" s="220"/>
      <c r="BD83" s="209"/>
      <c r="BE83" s="220"/>
      <c r="BF83" s="209"/>
      <c r="BG83" s="220"/>
      <c r="BH83" s="220"/>
      <c r="BI83" s="220"/>
      <c r="BJ83" s="220"/>
      <c r="BK83" s="220"/>
      <c r="BL83" s="220"/>
      <c r="BM83" s="220"/>
      <c r="BN83" s="220"/>
      <c r="BO83" s="220"/>
      <c r="BP83" s="220"/>
      <c r="BQ83" s="220"/>
      <c r="BR83" s="220"/>
      <c r="BS83" s="220"/>
      <c r="BT83" s="220"/>
      <c r="BU83" s="220"/>
      <c r="BV83" s="220"/>
      <c r="BW83">
        <v>83</v>
      </c>
    </row>
    <row r="84" spans="1:75" ht="12.75" customHeight="1">
      <c r="A84" t="s">
        <v>489</v>
      </c>
      <c r="B84" s="199"/>
      <c r="C84" s="202" t="s">
        <v>161</v>
      </c>
      <c r="D84" s="205">
        <f>IF($A84="Quarter",HLOOKUP("Quarter"&amp;D$1,APMdata,'1 APM'!$BW84,FALSE),IF($A84="Year to date",HLOOKUP("Year to date"&amp;D$1,APMdata,'1 APM'!$BW84,FALSE),HLOOKUP($C$4&amp;D$1,APMdata,'1 APM'!$BW84,FALSE)))</f>
        <v>9477.7848449299781</v>
      </c>
      <c r="E84" s="205">
        <f>IF($A84="Quarter",HLOOKUP("Quarter"&amp;E$1,APMdata,'1 APM'!$BW84,FALSE),IF($A84="Year to date",HLOOKUP("Year to date"&amp;E$1,APMdata,'1 APM'!$BW84,FALSE),HLOOKUP($C$4&amp;E$1,APMdata,'1 APM'!$BW84,FALSE)))</f>
        <v>7792.8549760900205</v>
      </c>
      <c r="F84" s="205">
        <f>IF($A84="Quarter",HLOOKUP("Quarter"&amp;F$1,APMdata,'1 APM'!$BW84,FALSE),IF($A84="Year to date",HLOOKUP("Year to date"&amp;F$1,APMdata,'1 APM'!$BW84,FALSE),HLOOKUP($C$4&amp;F$1,APMdata,'1 APM'!$BW84,FALSE)))</f>
        <v>7721.7939154699416</v>
      </c>
      <c r="G84" s="205">
        <f>IF($A84="Quarter",HLOOKUP("Quarter"&amp;G$1,APMdata,'1 APM'!$BW84,FALSE),IF($A84="Year to date",HLOOKUP("Year to date"&amp;G$1,APMdata,'1 APM'!$BW84,FALSE),HLOOKUP($C$4&amp;G$1,APMdata,'1 APM'!$BW84,FALSE)))</f>
        <v>4984.1795402700373</v>
      </c>
      <c r="H84" s="205">
        <f>IF($A84="Quarter",HLOOKUP("Quarter"&amp;H$1,APMdata,'1 APM'!$BW84,FALSE),IF($A84="Year to date",HLOOKUP("Year to date"&amp;H$1,APMdata,'1 APM'!$BW84,FALSE),HLOOKUP($C$4&amp;H$1,APMdata,'1 APM'!$BW84,FALSE)))</f>
        <v>5876.0074379599973</v>
      </c>
      <c r="I84" s="205">
        <f>IF($A84="Quarter",HLOOKUP("Quarter"&amp;I$1,APMdata,'1 APM'!$BW84,FALSE),IF($A84="Year to date",HLOOKUP("Year to date"&amp;I$1,APMdata,'1 APM'!$BW84,FALSE),HLOOKUP($C$4&amp;I$1,APMdata,'1 APM'!$BW84,FALSE)))</f>
        <v>6475.7642941900122</v>
      </c>
      <c r="J84" s="205">
        <f>IF($A84="Quarter",HLOOKUP("Quarter"&amp;J$1,APMdata,'1 APM'!$BW84,FALSE),IF($A84="Year to date",HLOOKUP("Year to date"&amp;J$1,APMdata,'1 APM'!$BW84,FALSE),HLOOKUP($C$4&amp;J$1,APMdata,'1 APM'!$BW84,FALSE)))</f>
        <v>6634.8844238199817</v>
      </c>
      <c r="K84" s="205">
        <f>IF($A84="Quarter",HLOOKUP("Quarter"&amp;K$1,APMdata,'1 APM'!$BW84,FALSE),IF($A84="Year to date",HLOOKUP("Year to date"&amp;K$1,APMdata,'1 APM'!$BW84,FALSE),HLOOKUP($C$4&amp;K$1,APMdata,'1 APM'!$BW84,FALSE)))</f>
        <v>7630.4015904099942</v>
      </c>
      <c r="L84" s="205">
        <f>IF($A84="Quarter",HLOOKUP("Quarter"&amp;L$1,APMdata,'1 APM'!$BW84,FALSE),IF($A84="Year to date",HLOOKUP("Year to date"&amp;L$1,APMdata,'1 APM'!$BW84,FALSE),HLOOKUP($C$4&amp;L$1,APMdata,'1 APM'!$BW84,FALSE)))</f>
        <v>7454.3720248699537</v>
      </c>
      <c r="M84" s="205">
        <f>IF($A84="Quarter",HLOOKUP("Quarter"&amp;M$1,APMdata,'1 APM'!$BW84,FALSE),IF($A84="Year to date",HLOOKUP("Year to date"&amp;M$1,APMdata,'1 APM'!$BW84,FALSE),HLOOKUP($C$4&amp;M$1,APMdata,'1 APM'!$BW84,FALSE)))</f>
        <v>6448.1651457900007</v>
      </c>
      <c r="N84" s="205">
        <f>IF($A84="Quarter",HLOOKUP("Quarter"&amp;N$1,APMdata,'1 APM'!$BW84,FALSE),IF($A84="Year to date",HLOOKUP("Year to date"&amp;N$1,APMdata,'1 APM'!$BW84,FALSE),HLOOKUP($C$4&amp;N$1,APMdata,'1 APM'!$BW84,FALSE)))</f>
        <v>6564.8274244700297</v>
      </c>
      <c r="O84" s="205">
        <f>IF($A84="Quarter",HLOOKUP("Quarter"&amp;O$1,APMdata,'1 APM'!$BW84,FALSE),IF($A84="Year to date",HLOOKUP("Year to date"&amp;O$1,APMdata,'1 APM'!$BW84,FALSE),HLOOKUP($C$4&amp;O$1,APMdata,'1 APM'!$BW84,FALSE)))</f>
        <v>5769.7553811599792</v>
      </c>
      <c r="P84" s="205">
        <f>IF($A84="Quarter",HLOOKUP("Quarter"&amp;P$1,APMdata,'1 APM'!$BW84,FALSE),IF($A84="Year to date",HLOOKUP("Year to date"&amp;P$1,APMdata,'1 APM'!$BW84,FALSE),HLOOKUP($C$4&amp;P$1,APMdata,'1 APM'!$BW84,FALSE)))</f>
        <v>7069.7173855900473</v>
      </c>
      <c r="Q84" s="205">
        <f>IF($A84="Quarter",HLOOKUP("Quarter"&amp;Q$1,APMdata,'1 APM'!$BW84,FALSE),IF($A84="Year to date",HLOOKUP("Year to date"&amp;Q$1,APMdata,'1 APM'!$BW84,FALSE),HLOOKUP($C$4&amp;Q$1,APMdata,'1 APM'!$BW84,FALSE)))</f>
        <v>7574.9733863399888</v>
      </c>
      <c r="R84" s="205">
        <f>IF($A84="Quarter",HLOOKUP("Quarter"&amp;R$1,APMdata,'1 APM'!$BW84,FALSE),IF($A84="Year to date",HLOOKUP("Year to date"&amp;R$1,APMdata,'1 APM'!$BW84,FALSE),HLOOKUP($C$4&amp;R$1,APMdata,'1 APM'!$BW84,FALSE)))</f>
        <v>7119.2791708500008</v>
      </c>
      <c r="S84" s="205">
        <f>IF($A84="Quarter",HLOOKUP("Quarter"&amp;S$1,APMdata,'1 APM'!$BW84,FALSE),IF($A84="Year to date",HLOOKUP("Year to date"&amp;S$1,APMdata,'1 APM'!$BW84,FALSE),HLOOKUP($C$4&amp;S$1,APMdata,'1 APM'!$BW84,FALSE)))</f>
        <v>8629.1915000000008</v>
      </c>
      <c r="T84" s="205">
        <f>IF($A84="Quarter",HLOOKUP("Quarter"&amp;T$1,APMdata,'1 APM'!$BW84,FALSE),IF($A84="Year to date",HLOOKUP("Year to date"&amp;T$1,APMdata,'1 APM'!$BW84,FALSE),HLOOKUP($C$4&amp;T$1,APMdata,'1 APM'!$BW84,FALSE)))</f>
        <v>8128.7441117499984</v>
      </c>
      <c r="U84" s="205">
        <f>IF($A84="Quarter",HLOOKUP("Quarter"&amp;U$1,APMdata,'1 APM'!$BW84,FALSE),IF($A84="Year to date",HLOOKUP("Year to date"&amp;U$1,APMdata,'1 APM'!$BW84,FALSE),HLOOKUP($C$4&amp;U$1,APMdata,'1 APM'!$BW84,FALSE)))</f>
        <v>7524</v>
      </c>
      <c r="V84" s="205">
        <f>IF($A84="Quarter",HLOOKUP("Quarter"&amp;V$1,APMdata,'1 APM'!$BW84,FALSE),IF($A84="Year to date",HLOOKUP("Year to date"&amp;V$1,APMdata,'1 APM'!$BW84,FALSE),HLOOKUP($C$4&amp;V$1,APMdata,'1 APM'!$BW84,FALSE)))</f>
        <v>6997.027363250003</v>
      </c>
      <c r="W84" s="205">
        <f>IF($A84="Quarter",HLOOKUP("Quarter"&amp;W$1,APMdata,'1 APM'!$BW84,FALSE),IF($A84="Year to date",HLOOKUP("Year to date"&amp;W$1,APMdata,'1 APM'!$BW84,FALSE),HLOOKUP($C$4&amp;W$1,APMdata,'1 APM'!$BW84,FALSE)))</f>
        <v>6615.2908306502941</v>
      </c>
      <c r="X84" s="205">
        <f>IF($A84="Quarter",HLOOKUP("Quarter"&amp;X$1,APMdata,'1 APM'!$BW84,FALSE),IF($A84="Year to date",HLOOKUP("Year to date"&amp;X$1,APMdata,'1 APM'!$BW84,FALSE),HLOOKUP($C$4&amp;X$1,APMdata,'1 APM'!$BW84,FALSE)))</f>
        <v>11242.687139000001</v>
      </c>
      <c r="Y84" s="205">
        <f>IF($A84="Quarter",HLOOKUP("Quarter"&amp;Y$1,APMdata,'1 APM'!$BW84,FALSE),IF($A84="Year to date",HLOOKUP("Year to date"&amp;Y$1,APMdata,'1 APM'!$BW84,FALSE),HLOOKUP($C$4&amp;Y$1,APMdata,'1 APM'!$BW84,FALSE)))</f>
        <v>6267.678681020072</v>
      </c>
      <c r="Z84" s="205">
        <f>IF($A84="Quarter",HLOOKUP("Quarter"&amp;Z$1,APMdata,'1 APM'!$BW84,FALSE),IF($A84="Year to date",HLOOKUP("Year to date"&amp;Z$1,APMdata,'1 APM'!$BW84,FALSE),HLOOKUP($C$4&amp;Z$1,APMdata,'1 APM'!$BW84,FALSE)))</f>
        <v>5511.2798228999891</v>
      </c>
      <c r="AA84" s="205">
        <f>IF($A84="Quarter",HLOOKUP("Quarter"&amp;AA$1,APMdata,'1 APM'!$BW84,FALSE),IF($A84="Year to date",HLOOKUP("Year to date"&amp;AA$1,APMdata,'1 APM'!$BW84,FALSE),HLOOKUP($C$4&amp;AA$1,APMdata,'1 APM'!$BW84,FALSE)))</f>
        <v>3992.1112622801738</v>
      </c>
      <c r="AB84" s="205">
        <f>IF($A84="Quarter",HLOOKUP("Quarter"&amp;AB$1,APMdata,'1 APM'!$BW84,FALSE),IF($A84="Year to date",HLOOKUP("Year to date"&amp;AB$1,APMdata,'1 APM'!$BW84,FALSE),HLOOKUP($C$4&amp;AB$1,APMdata,'1 APM'!$BW84,FALSE)))</f>
        <v>3327.8054989999946</v>
      </c>
      <c r="AC84" s="205">
        <f>IF($A84="Quarter",HLOOKUP("Quarter"&amp;AC$1,APMdata,'1 APM'!$BW84,FALSE),IF($A84="Year to date",HLOOKUP("Year to date"&amp;AC$1,APMdata,'1 APM'!$BW84,FALSE),HLOOKUP($C$4&amp;AC$1,APMdata,'1 APM'!$BW84,FALSE)))</f>
        <v>2915.1100829999996</v>
      </c>
      <c r="AD84" s="205">
        <f>IF($A84="Quarter",HLOOKUP("Quarter"&amp;AD$1,APMdata,'1 APM'!$BW84,FALSE),IF($A84="Year to date",HLOOKUP("Year to date"&amp;AD$1,APMdata,'1 APM'!$BW84,FALSE),HLOOKUP($C$4&amp;AD$1,APMdata,'1 APM'!$BW84,FALSE)))</f>
        <v>3161.0380769999974</v>
      </c>
      <c r="AE84" s="205">
        <f>IF($A84="Quarter",HLOOKUP("Quarter"&amp;AE$1,APMdata,'1 APM'!$BW84,FALSE),IF($A84="Year to date",HLOOKUP("Year to date"&amp;AE$1,APMdata,'1 APM'!$BW84,FALSE),HLOOKUP($C$4&amp;AE$1,APMdata,'1 APM'!$BW84,FALSE)))</f>
        <v>4015.7143459999934</v>
      </c>
      <c r="AF84" s="205"/>
      <c r="AG84" s="210"/>
      <c r="AH84" s="205"/>
      <c r="AI84" s="210"/>
      <c r="AJ84" s="205"/>
      <c r="AK84" s="210"/>
      <c r="AL84" s="205"/>
      <c r="AM84" s="210"/>
      <c r="AN84" s="205"/>
      <c r="AO84" s="210"/>
      <c r="AP84" s="205"/>
      <c r="AQ84" s="210"/>
      <c r="AR84" s="205"/>
      <c r="AS84" s="210"/>
      <c r="AT84" s="205"/>
      <c r="AU84" s="210"/>
      <c r="AV84" s="205"/>
      <c r="AW84" s="210"/>
      <c r="AX84" s="205"/>
      <c r="AY84" s="210"/>
      <c r="AZ84" s="205"/>
      <c r="BA84" s="210"/>
      <c r="BB84" s="205"/>
      <c r="BC84" s="210"/>
      <c r="BD84" s="205"/>
      <c r="BE84" s="210"/>
      <c r="BF84" s="205"/>
      <c r="BG84" s="210"/>
      <c r="BH84" s="210"/>
      <c r="BI84" s="210"/>
      <c r="BJ84" s="210"/>
      <c r="BK84" s="210"/>
      <c r="BL84" s="210"/>
      <c r="BM84" s="210"/>
      <c r="BN84" s="210"/>
      <c r="BO84" s="210"/>
      <c r="BP84" s="210"/>
      <c r="BQ84" s="210"/>
      <c r="BR84" s="210"/>
      <c r="BS84" s="210"/>
      <c r="BT84" s="210"/>
      <c r="BU84" s="210"/>
      <c r="BV84" s="210"/>
      <c r="BW84">
        <v>84</v>
      </c>
    </row>
    <row r="85" spans="1:75" ht="12.75" customHeight="1">
      <c r="A85" t="s">
        <v>489</v>
      </c>
      <c r="B85" s="199"/>
      <c r="C85" s="203" t="s">
        <v>162</v>
      </c>
      <c r="D85" s="205">
        <f>IF($A85="Quarter",HLOOKUP("Quarter"&amp;D$1,APMdata,'1 APM'!$BW85,FALSE),IF($A85="Year to date",HLOOKUP("Year to date"&amp;D$1,APMdata,'1 APM'!$BW85,FALSE),HLOOKUP($C$4&amp;D$1,APMdata,'1 APM'!$BW85,FALSE)))</f>
        <v>105881.11059816999</v>
      </c>
      <c r="E85" s="205">
        <f>IF($A85="Quarter",HLOOKUP("Quarter"&amp;E$1,APMdata,'1 APM'!$BW85,FALSE),IF($A85="Year to date",HLOOKUP("Year to date"&amp;E$1,APMdata,'1 APM'!$BW85,FALSE),HLOOKUP($C$4&amp;E$1,APMdata,'1 APM'!$BW85,FALSE)))</f>
        <v>100400.10823998001</v>
      </c>
      <c r="F85" s="205">
        <f>IF($A85="Quarter",HLOOKUP("Quarter"&amp;F$1,APMdata,'1 APM'!$BW85,FALSE),IF($A85="Year to date",HLOOKUP("Year to date"&amp;F$1,APMdata,'1 APM'!$BW85,FALSE),HLOOKUP($C$4&amp;F$1,APMdata,'1 APM'!$BW85,FALSE)))</f>
        <v>98812.723648290004</v>
      </c>
      <c r="G85" s="205">
        <f>IF($A85="Quarter",HLOOKUP("Quarter"&amp;G$1,APMdata,'1 APM'!$BW85,FALSE),IF($A85="Year to date",HLOOKUP("Year to date"&amp;G$1,APMdata,'1 APM'!$BW85,FALSE),HLOOKUP($C$4&amp;G$1,APMdata,'1 APM'!$BW85,FALSE)))</f>
        <v>98895.766511569978</v>
      </c>
      <c r="H85" s="205">
        <f>IF($A85="Quarter",HLOOKUP("Quarter"&amp;H$1,APMdata,'1 APM'!$BW85,FALSE),IF($A85="Year to date",HLOOKUP("Year to date"&amp;H$1,APMdata,'1 APM'!$BW85,FALSE),HLOOKUP($C$4&amp;H$1,APMdata,'1 APM'!$BW85,FALSE)))</f>
        <v>100005.10316021</v>
      </c>
      <c r="I85" s="205">
        <f>IF($A85="Quarter",HLOOKUP("Quarter"&amp;I$1,APMdata,'1 APM'!$BW85,FALSE),IF($A85="Year to date",HLOOKUP("Year to date"&amp;I$1,APMdata,'1 APM'!$BW85,FALSE),HLOOKUP($C$4&amp;I$1,APMdata,'1 APM'!$BW85,FALSE)))</f>
        <v>93924.343945789995</v>
      </c>
      <c r="J85" s="205">
        <f>IF($A85="Quarter",HLOOKUP("Quarter"&amp;J$1,APMdata,'1 APM'!$BW85,FALSE),IF($A85="Year to date",HLOOKUP("Year to date"&amp;J$1,APMdata,'1 APM'!$BW85,FALSE),HLOOKUP($C$4&amp;J$1,APMdata,'1 APM'!$BW85,FALSE)))</f>
        <v>92177.839224470023</v>
      </c>
      <c r="K85" s="205">
        <f>IF($A85="Quarter",HLOOKUP("Quarter"&amp;K$1,APMdata,'1 APM'!$BW85,FALSE),IF($A85="Year to date",HLOOKUP("Year to date"&amp;K$1,APMdata,'1 APM'!$BW85,FALSE),HLOOKUP($C$4&amp;K$1,APMdata,'1 APM'!$BW85,FALSE)))</f>
        <v>91265.364921159984</v>
      </c>
      <c r="L85" s="205">
        <f>IF($A85="Quarter",HLOOKUP("Quarter"&amp;L$1,APMdata,'1 APM'!$BW85,FALSE),IF($A85="Year to date",HLOOKUP("Year to date"&amp;L$1,APMdata,'1 APM'!$BW85,FALSE),HLOOKUP($C$4&amp;L$1,APMdata,'1 APM'!$BW85,FALSE)))</f>
        <v>92550.731135340044</v>
      </c>
      <c r="M85" s="205">
        <f>IF($A85="Quarter",HLOOKUP("Quarter"&amp;M$1,APMdata,'1 APM'!$BW85,FALSE),IF($A85="Year to date",HLOOKUP("Year to date"&amp;M$1,APMdata,'1 APM'!$BW85,FALSE),HLOOKUP($C$4&amp;M$1,APMdata,'1 APM'!$BW85,FALSE)))</f>
        <v>87476.178799999994</v>
      </c>
      <c r="N85" s="205">
        <f>IF($A85="Quarter",HLOOKUP("Quarter"&amp;N$1,APMdata,'1 APM'!$BW85,FALSE),IF($A85="Year to date",HLOOKUP("Year to date"&amp;N$1,APMdata,'1 APM'!$BW85,FALSE),HLOOKUP($C$4&amp;N$1,APMdata,'1 APM'!$BW85,FALSE)))</f>
        <v>85613.011799999993</v>
      </c>
      <c r="O85" s="205">
        <f>IF($A85="Quarter",HLOOKUP("Quarter"&amp;O$1,APMdata,'1 APM'!$BW85,FALSE),IF($A85="Year to date",HLOOKUP("Year to date"&amp;O$1,APMdata,'1 APM'!$BW85,FALSE),HLOOKUP($C$4&amp;O$1,APMdata,'1 APM'!$BW85,FALSE)))</f>
        <v>85495.609540000005</v>
      </c>
      <c r="P85" s="205">
        <f>IF($A85="Quarter",HLOOKUP("Quarter"&amp;P$1,APMdata,'1 APM'!$BW85,FALSE),IF($A85="Year to date",HLOOKUP("Year to date"&amp;P$1,APMdata,'1 APM'!$BW85,FALSE),HLOOKUP($C$4&amp;P$1,APMdata,'1 APM'!$BW85,FALSE)))</f>
        <v>85481.013749749996</v>
      </c>
      <c r="Q85" s="205">
        <f>IF($A85="Quarter",HLOOKUP("Quarter"&amp;Q$1,APMdata,'1 APM'!$BW85,FALSE),IF($A85="Year to date",HLOOKUP("Year to date"&amp;Q$1,APMdata,'1 APM'!$BW85,FALSE),HLOOKUP($C$4&amp;Q$1,APMdata,'1 APM'!$BW85,FALSE)))</f>
        <v>79901.205413660005</v>
      </c>
      <c r="R85" s="205">
        <f>IF($A85="Quarter",HLOOKUP("Quarter"&amp;R$1,APMdata,'1 APM'!$BW85,FALSE),IF($A85="Year to date",HLOOKUP("Year to date"&amp;R$1,APMdata,'1 APM'!$BW85,FALSE),HLOOKUP($C$4&amp;R$1,APMdata,'1 APM'!$BW85,FALSE)))</f>
        <v>78493.732629149992</v>
      </c>
      <c r="S85" s="205">
        <f>IF($A85="Quarter",HLOOKUP("Quarter"&amp;S$1,APMdata,'1 APM'!$BW85,FALSE),IF($A85="Year to date",HLOOKUP("Year to date"&amp;S$1,APMdata,'1 APM'!$BW85,FALSE),HLOOKUP($C$4&amp;S$1,APMdata,'1 APM'!$BW85,FALSE)))</f>
        <v>76866.418000000005</v>
      </c>
      <c r="T85" s="205">
        <f>IF($A85="Quarter",HLOOKUP("Quarter"&amp;T$1,APMdata,'1 APM'!$BW85,FALSE),IF($A85="Year to date",HLOOKUP("Year to date"&amp;T$1,APMdata,'1 APM'!$BW85,FALSE),HLOOKUP($C$4&amp;T$1,APMdata,'1 APM'!$BW85,FALSE)))</f>
        <v>77352.269637999998</v>
      </c>
      <c r="U85" s="205">
        <f>IF($A85="Quarter",HLOOKUP("Quarter"&amp;U$1,APMdata,'1 APM'!$BW85,FALSE),IF($A85="Year to date",HLOOKUP("Year to date"&amp;U$1,APMdata,'1 APM'!$BW85,FALSE),HLOOKUP($C$4&amp;U$1,APMdata,'1 APM'!$BW85,FALSE)))</f>
        <v>72377</v>
      </c>
      <c r="V85" s="205">
        <f>IF($A85="Quarter",HLOOKUP("Quarter"&amp;V$1,APMdata,'1 APM'!$BW85,FALSE),IF($A85="Year to date",HLOOKUP("Year to date"&amp;V$1,APMdata,'1 APM'!$BW85,FALSE),HLOOKUP($C$4&amp;V$1,APMdata,'1 APM'!$BW85,FALSE)))</f>
        <v>71496.705265899989</v>
      </c>
      <c r="W85" s="205">
        <f>IF($A85="Quarter",HLOOKUP("Quarter"&amp;W$1,APMdata,'1 APM'!$BW85,FALSE),IF($A85="Year to date",HLOOKUP("Year to date"&amp;W$1,APMdata,'1 APM'!$BW85,FALSE),HLOOKUP($C$4&amp;W$1,APMdata,'1 APM'!$BW85,FALSE)))</f>
        <v>70251.127166959704</v>
      </c>
      <c r="X85" s="205">
        <f>IF($A85="Quarter",HLOOKUP("Quarter"&amp;X$1,APMdata,'1 APM'!$BW85,FALSE),IF($A85="Year to date",HLOOKUP("Year to date"&amp;X$1,APMdata,'1 APM'!$BW85,FALSE),HLOOKUP($C$4&amp;X$1,APMdata,'1 APM'!$BW85,FALSE)))</f>
        <v>66109.582498999996</v>
      </c>
      <c r="Y85" s="205">
        <f>IF($A85="Quarter",HLOOKUP("Quarter"&amp;Y$1,APMdata,'1 APM'!$BW85,FALSE),IF($A85="Year to date",HLOOKUP("Year to date"&amp;Y$1,APMdata,'1 APM'!$BW85,FALSE),HLOOKUP($C$4&amp;Y$1,APMdata,'1 APM'!$BW85,FALSE)))</f>
        <v>66109.582498999996</v>
      </c>
      <c r="Z85" s="205">
        <f>IF($A85="Quarter",HLOOKUP("Quarter"&amp;Z$1,APMdata,'1 APM'!$BW85,FALSE),IF($A85="Year to date",HLOOKUP("Year to date"&amp;Z$1,APMdata,'1 APM'!$BW85,FALSE),HLOOKUP($C$4&amp;Z$1,APMdata,'1 APM'!$BW85,FALSE)))</f>
        <v>65985.425443</v>
      </c>
      <c r="AA85" s="205">
        <f>IF($A85="Quarter",HLOOKUP("Quarter"&amp;AA$1,APMdata,'1 APM'!$BW85,FALSE),IF($A85="Year to date",HLOOKUP("Year to date"&amp;AA$1,APMdata,'1 APM'!$BW85,FALSE),HLOOKUP($C$4&amp;AA$1,APMdata,'1 APM'!$BW85,FALSE)))</f>
        <v>66652.514345999996</v>
      </c>
      <c r="AB85" s="205">
        <f>IF($A85="Quarter",HLOOKUP("Quarter"&amp;AB$1,APMdata,'1 APM'!$BW85,FALSE),IF($A85="Year to date",HLOOKUP("Year to date"&amp;AB$1,APMdata,'1 APM'!$BW85,FALSE),HLOOKUP($C$4&amp;AB$1,APMdata,'1 APM'!$BW85,FALSE)))</f>
        <v>62781.777000000002</v>
      </c>
      <c r="AC85" s="205">
        <f>IF($A85="Quarter",HLOOKUP("Quarter"&amp;AC$1,APMdata,'1 APM'!$BW85,FALSE),IF($A85="Year to date",HLOOKUP("Year to date"&amp;AC$1,APMdata,'1 APM'!$BW85,FALSE),HLOOKUP($C$4&amp;AC$1,APMdata,'1 APM'!$BW85,FALSE)))</f>
        <v>63070.315360000001</v>
      </c>
      <c r="AD85" s="205">
        <f>IF($A85="Quarter",HLOOKUP("Quarter"&amp;AD$1,APMdata,'1 APM'!$BW85,FALSE),IF($A85="Year to date",HLOOKUP("Year to date"&amp;AD$1,APMdata,'1 APM'!$BW85,FALSE),HLOOKUP($C$4&amp;AD$1,APMdata,'1 APM'!$BW85,FALSE)))</f>
        <v>62106.781999999999</v>
      </c>
      <c r="AE85" s="205">
        <f>IF($A85="Quarter",HLOOKUP("Quarter"&amp;AE$1,APMdata,'1 APM'!$BW85,FALSE),IF($A85="Year to date",HLOOKUP("Year to date"&amp;AE$1,APMdata,'1 APM'!$BW85,FALSE),HLOOKUP($C$4&amp;AE$1,APMdata,'1 APM'!$BW85,FALSE)))</f>
        <v>62636.800000000003</v>
      </c>
      <c r="AF85" s="205"/>
      <c r="AG85" s="210"/>
      <c r="AH85" s="205"/>
      <c r="AI85" s="210"/>
      <c r="AJ85" s="205"/>
      <c r="AK85" s="210"/>
      <c r="AL85" s="205"/>
      <c r="AM85" s="210"/>
      <c r="AN85" s="205"/>
      <c r="AO85" s="210"/>
      <c r="AP85" s="205"/>
      <c r="AQ85" s="210"/>
      <c r="AR85" s="205"/>
      <c r="AS85" s="210"/>
      <c r="AT85" s="205"/>
      <c r="AU85" s="210"/>
      <c r="AV85" s="205"/>
      <c r="AW85" s="210"/>
      <c r="AX85" s="205"/>
      <c r="AY85" s="210"/>
      <c r="AZ85" s="205"/>
      <c r="BA85" s="210"/>
      <c r="BB85" s="205"/>
      <c r="BC85" s="210"/>
      <c r="BD85" s="205"/>
      <c r="BE85" s="210"/>
      <c r="BF85" s="205"/>
      <c r="BG85" s="210"/>
      <c r="BH85" s="210"/>
      <c r="BI85" s="210"/>
      <c r="BJ85" s="210"/>
      <c r="BK85" s="210"/>
      <c r="BL85" s="210"/>
      <c r="BM85" s="210"/>
      <c r="BN85" s="210"/>
      <c r="BO85" s="210"/>
      <c r="BP85" s="210"/>
      <c r="BQ85" s="210"/>
      <c r="BR85" s="210"/>
      <c r="BS85" s="210"/>
      <c r="BT85" s="210"/>
      <c r="BU85" s="210"/>
      <c r="BV85" s="210"/>
      <c r="BW85">
        <v>85</v>
      </c>
    </row>
    <row r="86" spans="1:75" ht="12.75" customHeight="1" thickBot="1">
      <c r="A86" t="s">
        <v>489</v>
      </c>
      <c r="B86" s="251" t="s">
        <v>317</v>
      </c>
      <c r="C86" s="212" t="s">
        <v>163</v>
      </c>
      <c r="D86" s="213">
        <f>IF($A86="Quarter",HLOOKUP("Quarter"&amp;D$1,APMdata,'1 APM'!$BW86,FALSE),IF($A86="Year to date",HLOOKUP("Year to date"&amp;D$1,APMdata,'1 APM'!$BW86,FALSE),HLOOKUP($C$4&amp;D$1,APMdata,'1 APM'!$BW86,FALSE)))</f>
        <v>8.9513462707235605E-2</v>
      </c>
      <c r="E86" s="213">
        <f>IF($A86="Quarter",HLOOKUP("Quarter"&amp;E$1,APMdata,'1 APM'!$BW86,FALSE),IF($A86="Year to date",HLOOKUP("Year to date"&amp;E$1,APMdata,'1 APM'!$BW86,FALSE),HLOOKUP($C$4&amp;E$1,APMdata,'1 APM'!$BW86,FALSE)))</f>
        <v>7.7617993772110816E-2</v>
      </c>
      <c r="F86" s="213">
        <f>IF($A86="Quarter",HLOOKUP("Quarter"&amp;F$1,APMdata,'1 APM'!$BW86,FALSE),IF($A86="Year to date",HLOOKUP("Year to date"&amp;F$1,APMdata,'1 APM'!$BW86,FALSE),HLOOKUP($C$4&amp;F$1,APMdata,'1 APM'!$BW86,FALSE)))</f>
        <v>7.8145745106213055E-2</v>
      </c>
      <c r="G86" s="213">
        <f>IF($A86="Quarter",HLOOKUP("Quarter"&amp;G$1,APMdata,'1 APM'!$BW86,FALSE),IF($A86="Year to date",HLOOKUP("Year to date"&amp;G$1,APMdata,'1 APM'!$BW86,FALSE),HLOOKUP($C$4&amp;G$1,APMdata,'1 APM'!$BW86,FALSE)))</f>
        <v>5.0398310424005159E-2</v>
      </c>
      <c r="H86" s="213">
        <f>IF($A86="Quarter",HLOOKUP("Quarter"&amp;H$1,APMdata,'1 APM'!$BW86,FALSE),IF($A86="Year to date",HLOOKUP("Year to date"&amp;H$1,APMdata,'1 APM'!$BW86,FALSE),HLOOKUP($C$4&amp;H$1,APMdata,'1 APM'!$BW86,FALSE)))</f>
        <v>5.8757075911881479E-2</v>
      </c>
      <c r="I86" s="213">
        <f>IF($A86="Quarter",HLOOKUP("Quarter"&amp;I$1,APMdata,'1 APM'!$BW86,FALSE),IF($A86="Year to date",HLOOKUP("Year to date"&amp;I$1,APMdata,'1 APM'!$BW86,FALSE),HLOOKUP($C$4&amp;I$1,APMdata,'1 APM'!$BW86,FALSE)))</f>
        <v>6.8946601297823359E-2</v>
      </c>
      <c r="J86" s="213">
        <f>IF($A86="Quarter",HLOOKUP("Quarter"&amp;J$1,APMdata,'1 APM'!$BW86,FALSE),IF($A86="Year to date",HLOOKUP("Year to date"&amp;J$1,APMdata,'1 APM'!$BW86,FALSE),HLOOKUP($C$4&amp;J$1,APMdata,'1 APM'!$BW86,FALSE)))</f>
        <v>7.197917069484365E-2</v>
      </c>
      <c r="K86" s="213">
        <f>IF($A86="Quarter",HLOOKUP("Quarter"&amp;K$1,APMdata,'1 APM'!$BW86,FALSE),IF($A86="Year to date",HLOOKUP("Year to date"&amp;K$1,APMdata,'1 APM'!$BW86,FALSE),HLOOKUP($C$4&amp;K$1,APMdata,'1 APM'!$BW86,FALSE)))</f>
        <v>8.360676141493055E-2</v>
      </c>
      <c r="L86" s="213">
        <f>IF($A86="Quarter",HLOOKUP("Quarter"&amp;L$1,APMdata,'1 APM'!$BW86,FALSE),IF($A86="Year to date",HLOOKUP("Year to date"&amp;L$1,APMdata,'1 APM'!$BW86,FALSE),HLOOKUP($C$4&amp;L$1,APMdata,'1 APM'!$BW86,FALSE)))</f>
        <v>8.0543631945696623E-2</v>
      </c>
      <c r="M86" s="213">
        <f>IF($A86="Quarter",HLOOKUP("Quarter"&amp;M$1,APMdata,'1 APM'!$BW86,FALSE),IF($A86="Year to date",HLOOKUP("Year to date"&amp;M$1,APMdata,'1 APM'!$BW86,FALSE),HLOOKUP($C$4&amp;M$1,APMdata,'1 APM'!$BW86,FALSE)))</f>
        <v>7.371338385199333E-2</v>
      </c>
      <c r="N86" s="213">
        <f>IF($A86="Quarter",HLOOKUP("Quarter"&amp;N$1,APMdata,'1 APM'!$BW86,FALSE),IF($A86="Year to date",HLOOKUP("Year to date"&amp;N$1,APMdata,'1 APM'!$BW86,FALSE),HLOOKUP($C$4&amp;N$1,APMdata,'1 APM'!$BW86,FALSE)))</f>
        <v>7.6680253228400386E-2</v>
      </c>
      <c r="O86" s="213">
        <f>IF($A86="Quarter",HLOOKUP("Quarter"&amp;O$1,APMdata,'1 APM'!$BW86,FALSE),IF($A86="Year to date",HLOOKUP("Year to date"&amp;O$1,APMdata,'1 APM'!$BW86,FALSE),HLOOKUP($C$4&amp;O$1,APMdata,'1 APM'!$BW86,FALSE)))</f>
        <v>6.7485984510824965E-2</v>
      </c>
      <c r="P86" s="213">
        <f>IF($A86="Quarter",HLOOKUP("Quarter"&amp;P$1,APMdata,'1 APM'!$BW86,FALSE),IF($A86="Year to date",HLOOKUP("Year to date"&amp;P$1,APMdata,'1 APM'!$BW86,FALSE),HLOOKUP($C$4&amp;P$1,APMdata,'1 APM'!$BW86,FALSE)))</f>
        <v>8.2705118662806262E-2</v>
      </c>
      <c r="Q86" s="213">
        <f>IF($A86="Quarter",HLOOKUP("Quarter"&amp;Q$1,APMdata,'1 APM'!$BW86,FALSE),IF($A86="Year to date",HLOOKUP("Year to date"&amp;Q$1,APMdata,'1 APM'!$BW86,FALSE),HLOOKUP($C$4&amp;Q$1,APMdata,'1 APM'!$BW86,FALSE)))</f>
        <v>9.4804244155307346E-2</v>
      </c>
      <c r="R86" s="213">
        <f>IF($A86="Quarter",HLOOKUP("Quarter"&amp;R$1,APMdata,'1 APM'!$BW86,FALSE),IF($A86="Year to date",HLOOKUP("Year to date"&amp;R$1,APMdata,'1 APM'!$BW86,FALSE),HLOOKUP($C$4&amp;R$1,APMdata,'1 APM'!$BW86,FALSE)))</f>
        <v>9.0698695709702237E-2</v>
      </c>
      <c r="S86" s="213">
        <f>IF($A86="Quarter",HLOOKUP("Quarter"&amp;S$1,APMdata,'1 APM'!$BW86,FALSE),IF($A86="Year to date",HLOOKUP("Year to date"&amp;S$1,APMdata,'1 APM'!$BW86,FALSE),HLOOKUP($C$4&amp;S$1,APMdata,'1 APM'!$BW86,FALSE)))</f>
        <v>0.1123</v>
      </c>
      <c r="T86" s="213">
        <f>IF($A86="Quarter",HLOOKUP("Quarter"&amp;T$1,APMdata,'1 APM'!$BW86,FALSE),IF($A86="Year to date",HLOOKUP("Year to date"&amp;T$1,APMdata,'1 APM'!$BW86,FALSE),HLOOKUP($C$4&amp;T$1,APMdata,'1 APM'!$BW86,FALSE)))</f>
        <v>0.10508733809352479</v>
      </c>
      <c r="U86" s="213">
        <f>IF($A86="Quarter",HLOOKUP("Quarter"&amp;U$1,APMdata,'1 APM'!$BW86,FALSE),IF($A86="Year to date",HLOOKUP("Year to date"&amp;U$1,APMdata,'1 APM'!$BW86,FALSE),HLOOKUP($C$4&amp;U$1,APMdata,'1 APM'!$BW86,FALSE)))</f>
        <v>0.104</v>
      </c>
      <c r="V86" s="213">
        <f>IF($A86="Quarter",HLOOKUP("Quarter"&amp;V$1,APMdata,'1 APM'!$BW86,FALSE),IF($A86="Year to date",HLOOKUP("Year to date"&amp;V$1,APMdata,'1 APM'!$BW86,FALSE),HLOOKUP($C$4&amp;V$1,APMdata,'1 APM'!$BW86,FALSE)))</f>
        <v>9.7865032202920282E-2</v>
      </c>
      <c r="W86" s="213">
        <f>IF($A86="Quarter",HLOOKUP("Quarter"&amp;W$1,APMdata,'1 APM'!$BW86,FALSE),IF($A86="Year to date",HLOOKUP("Year to date"&amp;W$1,APMdata,'1 APM'!$BW86,FALSE),HLOOKUP($C$4&amp;W$1,APMdata,'1 APM'!$BW86,FALSE)))</f>
        <v>9.4166330099278148E-2</v>
      </c>
      <c r="X86" s="213">
        <f>IF($A86="Quarter",HLOOKUP("Quarter"&amp;X$1,APMdata,'1 APM'!$BW86,FALSE),IF($A86="Year to date",HLOOKUP("Year to date"&amp;X$1,APMdata,'1 APM'!$BW86,FALSE),HLOOKUP($C$4&amp;X$1,APMdata,'1 APM'!$BW86,FALSE)))</f>
        <v>0.17006138465887397</v>
      </c>
      <c r="Y86" s="213">
        <f>IF($A86="Quarter",HLOOKUP("Quarter"&amp;Y$1,APMdata,'1 APM'!$BW86,FALSE),IF($A86="Year to date",HLOOKUP("Year to date"&amp;Y$1,APMdata,'1 APM'!$BW86,FALSE),HLOOKUP($C$4&amp;Y$1,APMdata,'1 APM'!$BW86,FALSE)))</f>
        <v>9.4807415870685308E-2</v>
      </c>
      <c r="Z86" s="213">
        <f>IF($A86="Quarter",HLOOKUP("Quarter"&amp;Z$1,APMdata,'1 APM'!$BW86,FALSE),IF($A86="Year to date",HLOOKUP("Year to date"&amp;Z$1,APMdata,'1 APM'!$BW86,FALSE),HLOOKUP($C$4&amp;Z$1,APMdata,'1 APM'!$BW86,FALSE)))</f>
        <v>8.352268377296107E-2</v>
      </c>
      <c r="AA86" s="213">
        <f>IF($A86="Quarter",HLOOKUP("Quarter"&amp;AA$1,APMdata,'1 APM'!$BW86,FALSE),IF($A86="Year to date",HLOOKUP("Year to date"&amp;AA$1,APMdata,'1 APM'!$BW86,FALSE),HLOOKUP($C$4&amp;AA$1,APMdata,'1 APM'!$BW86,FALSE)))</f>
        <v>5.9894383602045638E-2</v>
      </c>
      <c r="AB86" s="213">
        <f>IF($A86="Quarter",HLOOKUP("Quarter"&amp;AB$1,APMdata,'1 APM'!$BW86,FALSE),IF($A86="Year to date",HLOOKUP("Year to date"&amp;AB$1,APMdata,'1 APM'!$BW86,FALSE),HLOOKUP($C$4&amp;AB$1,APMdata,'1 APM'!$BW86,FALSE)))</f>
        <v>5.3005914423224984E-2</v>
      </c>
      <c r="AC86" s="213">
        <f>IF($A86="Quarter",HLOOKUP("Quarter"&amp;AC$1,APMdata,'1 APM'!$BW86,FALSE),IF($A86="Year to date",HLOOKUP("Year to date"&amp;AC$1,APMdata,'1 APM'!$BW86,FALSE),HLOOKUP($C$4&amp;AC$1,APMdata,'1 APM'!$BW86,FALSE)))</f>
        <v>4.6220001697483179E-2</v>
      </c>
      <c r="AD86" s="213">
        <f>IF($A86="Quarter",HLOOKUP("Quarter"&amp;AD$1,APMdata,'1 APM'!$BW86,FALSE),IF($A86="Year to date",HLOOKUP("Year to date"&amp;AD$1,APMdata,'1 APM'!$BW86,FALSE),HLOOKUP($C$4&amp;AD$1,APMdata,'1 APM'!$BW86,FALSE)))</f>
        <v>5.089682600202982E-2</v>
      </c>
      <c r="AE86" s="213">
        <f>IF($A86="Quarter",HLOOKUP("Quarter"&amp;AE$1,APMdata,'1 APM'!$BW86,FALSE),IF($A86="Year to date",HLOOKUP("Year to date"&amp;AE$1,APMdata,'1 APM'!$BW86,FALSE),HLOOKUP($C$4&amp;AE$1,APMdata,'1 APM'!$BW86,FALSE)))</f>
        <v>6.4111103153417684E-2</v>
      </c>
      <c r="AF86" s="213"/>
      <c r="AG86" s="215"/>
      <c r="AH86" s="213"/>
      <c r="AI86" s="215"/>
      <c r="AJ86" s="213"/>
      <c r="AK86" s="215"/>
      <c r="AL86" s="213"/>
      <c r="AM86" s="215"/>
      <c r="AN86" s="213"/>
      <c r="AO86" s="215"/>
      <c r="AP86" s="213"/>
      <c r="AQ86" s="215"/>
      <c r="AR86" s="213"/>
      <c r="AS86" s="215"/>
      <c r="AT86" s="213"/>
      <c r="AU86" s="215"/>
      <c r="AV86" s="213"/>
      <c r="AW86" s="215"/>
      <c r="AX86" s="213"/>
      <c r="AY86" s="215"/>
      <c r="AZ86" s="213"/>
      <c r="BA86" s="215"/>
      <c r="BB86" s="213"/>
      <c r="BC86" s="215"/>
      <c r="BD86" s="213"/>
      <c r="BE86" s="215"/>
      <c r="BF86" s="213"/>
      <c r="BG86" s="215"/>
      <c r="BH86" s="215"/>
      <c r="BI86" s="215"/>
      <c r="BJ86" s="215"/>
      <c r="BK86" s="215"/>
      <c r="BL86" s="215"/>
      <c r="BM86" s="215"/>
      <c r="BN86" s="215"/>
      <c r="BO86" s="215"/>
      <c r="BP86" s="215"/>
      <c r="BQ86" s="215"/>
      <c r="BR86" s="215"/>
      <c r="BS86" s="215"/>
      <c r="BT86" s="215"/>
      <c r="BU86" s="215"/>
      <c r="BV86" s="215"/>
      <c r="BW86">
        <v>86</v>
      </c>
    </row>
    <row r="87" spans="1:75" ht="12.75" customHeight="1">
      <c r="B87" s="199"/>
      <c r="C87" s="202"/>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c r="BG87" s="210"/>
      <c r="BH87" s="210"/>
      <c r="BI87" s="210"/>
      <c r="BJ87" s="210"/>
      <c r="BK87" s="210"/>
      <c r="BL87" s="210"/>
      <c r="BM87" s="210"/>
      <c r="BN87" s="210"/>
      <c r="BO87" s="210"/>
      <c r="BP87" s="210"/>
      <c r="BQ87" s="210"/>
      <c r="BR87" s="210"/>
      <c r="BS87" s="210"/>
      <c r="BT87" s="210"/>
      <c r="BU87" s="210"/>
      <c r="BV87" s="210"/>
      <c r="BW87">
        <v>87</v>
      </c>
    </row>
    <row r="88" spans="1:75" ht="12.75" customHeight="1">
      <c r="B88" s="199"/>
      <c r="C88" s="202"/>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0"/>
      <c r="BR88" s="210"/>
      <c r="BS88" s="210"/>
      <c r="BT88" s="210"/>
      <c r="BU88" s="210"/>
      <c r="BV88" s="210"/>
      <c r="BW88">
        <v>88</v>
      </c>
    </row>
    <row r="89" spans="1:75" ht="12.75" customHeight="1">
      <c r="A89" t="s">
        <v>489</v>
      </c>
      <c r="B89" s="199"/>
      <c r="C89" s="202" t="s">
        <v>159</v>
      </c>
      <c r="D89" s="205">
        <f>IF($A89="Quarter",HLOOKUP("Quarter"&amp;D$1,APMdata,'1 APM'!$BW89,FALSE),IF($A89="Year to date",HLOOKUP("Year to date"&amp;D$1,APMdata,'1 APM'!$BW89,FALSE),HLOOKUP($C$4&amp;D$1,APMdata,'1 APM'!$BW89,FALSE)))</f>
        <v>115358.89544309997</v>
      </c>
      <c r="E89" s="205">
        <f>IF($A89="Quarter",HLOOKUP("Quarter"&amp;E$1,APMdata,'1 APM'!$BW89,FALSE),IF($A89="Year to date",HLOOKUP("Year to date"&amp;E$1,APMdata,'1 APM'!$BW89,FALSE),HLOOKUP($C$4&amp;E$1,APMdata,'1 APM'!$BW89,FALSE)))</f>
        <v>108192.96321607003</v>
      </c>
      <c r="F89" s="205">
        <f>IF($A89="Quarter",HLOOKUP("Quarter"&amp;F$1,APMdata,'1 APM'!$BW89,FALSE),IF($A89="Year to date",HLOOKUP("Year to date"&amp;F$1,APMdata,'1 APM'!$BW89,FALSE),HLOOKUP($C$4&amp;F$1,APMdata,'1 APM'!$BW89,FALSE)))</f>
        <v>106534.51756375995</v>
      </c>
      <c r="G89" s="205">
        <f>IF($A89="Quarter",HLOOKUP("Quarter"&amp;G$1,APMdata,'1 APM'!$BW89,FALSE),IF($A89="Year to date",HLOOKUP("Year to date"&amp;G$1,APMdata,'1 APM'!$BW89,FALSE),HLOOKUP($C$4&amp;G$1,APMdata,'1 APM'!$BW89,FALSE)))</f>
        <v>103879.94605184002</v>
      </c>
      <c r="H89" s="205">
        <f>IF($A89="Quarter",HLOOKUP("Quarter"&amp;H$1,APMdata,'1 APM'!$BW89,FALSE),IF($A89="Year to date",HLOOKUP("Year to date"&amp;H$1,APMdata,'1 APM'!$BW89,FALSE),HLOOKUP($C$4&amp;H$1,APMdata,'1 APM'!$BW89,FALSE)))</f>
        <v>105881.11059816999</v>
      </c>
      <c r="I89" s="205">
        <f>IF($A89="Quarter",HLOOKUP("Quarter"&amp;I$1,APMdata,'1 APM'!$BW89,FALSE),IF($A89="Year to date",HLOOKUP("Year to date"&amp;I$1,APMdata,'1 APM'!$BW89,FALSE),HLOOKUP($C$4&amp;I$1,APMdata,'1 APM'!$BW89,FALSE)))</f>
        <v>100400.10823998001</v>
      </c>
      <c r="J89" s="205">
        <f>IF($A89="Quarter",HLOOKUP("Quarter"&amp;J$1,APMdata,'1 APM'!$BW89,FALSE),IF($A89="Year to date",HLOOKUP("Year to date"&amp;J$1,APMdata,'1 APM'!$BW89,FALSE),HLOOKUP($C$4&amp;J$1,APMdata,'1 APM'!$BW89,FALSE)))</f>
        <v>98812.723648290004</v>
      </c>
      <c r="K89" s="205">
        <f>IF($A89="Quarter",HLOOKUP("Quarter"&amp;K$1,APMdata,'1 APM'!$BW89,FALSE),IF($A89="Year to date",HLOOKUP("Year to date"&amp;K$1,APMdata,'1 APM'!$BW89,FALSE),HLOOKUP($C$4&amp;K$1,APMdata,'1 APM'!$BW89,FALSE)))</f>
        <v>98895.766511569978</v>
      </c>
      <c r="L89" s="205">
        <f>IF($A89="Quarter",HLOOKUP("Quarter"&amp;L$1,APMdata,'1 APM'!$BW89,FALSE),IF($A89="Year to date",HLOOKUP("Year to date"&amp;L$1,APMdata,'1 APM'!$BW89,FALSE),HLOOKUP($C$4&amp;L$1,APMdata,'1 APM'!$BW89,FALSE)))</f>
        <v>100005.10316021</v>
      </c>
      <c r="M89" s="205">
        <f>IF($A89="Quarter",HLOOKUP("Quarter"&amp;M$1,APMdata,'1 APM'!$BW89,FALSE),IF($A89="Year to date",HLOOKUP("Year to date"&amp;M$1,APMdata,'1 APM'!$BW89,FALSE),HLOOKUP($C$4&amp;M$1,APMdata,'1 APM'!$BW89,FALSE)))</f>
        <v>93924.343945789995</v>
      </c>
      <c r="N89" s="205">
        <f>IF($A89="Quarter",HLOOKUP("Quarter"&amp;N$1,APMdata,'1 APM'!$BW89,FALSE),IF($A89="Year to date",HLOOKUP("Year to date"&amp;N$1,APMdata,'1 APM'!$BW89,FALSE),HLOOKUP($C$4&amp;N$1,APMdata,'1 APM'!$BW89,FALSE)))</f>
        <v>92177.839224470023</v>
      </c>
      <c r="O89" s="205">
        <f>IF($A89="Quarter",HLOOKUP("Quarter"&amp;O$1,APMdata,'1 APM'!$BW89,FALSE),IF($A89="Year to date",HLOOKUP("Year to date"&amp;O$1,APMdata,'1 APM'!$BW89,FALSE),HLOOKUP($C$4&amp;O$1,APMdata,'1 APM'!$BW89,FALSE)))</f>
        <v>91265.364921159984</v>
      </c>
      <c r="P89" s="205">
        <f>IF($A89="Quarter",HLOOKUP("Quarter"&amp;P$1,APMdata,'1 APM'!$BW89,FALSE),IF($A89="Year to date",HLOOKUP("Year to date"&amp;P$1,APMdata,'1 APM'!$BW89,FALSE),HLOOKUP($C$4&amp;P$1,APMdata,'1 APM'!$BW89,FALSE)))</f>
        <v>92550.731135340044</v>
      </c>
      <c r="Q89" s="205">
        <f>IF($A89="Quarter",HLOOKUP("Quarter"&amp;Q$1,APMdata,'1 APM'!$BW89,FALSE),IF($A89="Year to date",HLOOKUP("Year to date"&amp;Q$1,APMdata,'1 APM'!$BW89,FALSE),HLOOKUP($C$4&amp;Q$1,APMdata,'1 APM'!$BW89,FALSE)))</f>
        <v>87476.178799999994</v>
      </c>
      <c r="R89" s="205">
        <f>IF($A89="Quarter",HLOOKUP("Quarter"&amp;R$1,APMdata,'1 APM'!$BW89,FALSE),IF($A89="Year to date",HLOOKUP("Year to date"&amp;R$1,APMdata,'1 APM'!$BW89,FALSE),HLOOKUP($C$4&amp;R$1,APMdata,'1 APM'!$BW89,FALSE)))</f>
        <v>85613.011799999993</v>
      </c>
      <c r="S89" s="205">
        <f>IF($A89="Quarter",HLOOKUP("Quarter"&amp;S$1,APMdata,'1 APM'!$BW89,FALSE),IF($A89="Year to date",HLOOKUP("Year to date"&amp;S$1,APMdata,'1 APM'!$BW89,FALSE),HLOOKUP($C$4&amp;S$1,APMdata,'1 APM'!$BW89,FALSE)))</f>
        <v>85495.609500000006</v>
      </c>
      <c r="T89" s="205">
        <f>IF($A89="Quarter",HLOOKUP("Quarter"&amp;T$1,APMdata,'1 APM'!$BW89,FALSE),IF($A89="Year to date",HLOOKUP("Year to date"&amp;T$1,APMdata,'1 APM'!$BW89,FALSE),HLOOKUP($C$4&amp;T$1,APMdata,'1 APM'!$BW89,FALSE)))</f>
        <v>85481.013749749996</v>
      </c>
      <c r="U89" s="205">
        <f>IF($A89="Quarter",HLOOKUP("Quarter"&amp;U$1,APMdata,'1 APM'!$BW89,FALSE),IF($A89="Year to date",HLOOKUP("Year to date"&amp;U$1,APMdata,'1 APM'!$BW89,FALSE),HLOOKUP($C$4&amp;U$1,APMdata,'1 APM'!$BW89,FALSE)))</f>
        <v>79901</v>
      </c>
      <c r="V89" s="205">
        <f>IF($A89="Quarter",HLOOKUP("Quarter"&amp;V$1,APMdata,'1 APM'!$BW89,FALSE),IF($A89="Year to date",HLOOKUP("Year to date"&amp;V$1,APMdata,'1 APM'!$BW89,FALSE),HLOOKUP($C$4&amp;V$1,APMdata,'1 APM'!$BW89,FALSE)))</f>
        <v>78494</v>
      </c>
      <c r="W89" s="205">
        <f>IF($A89="Quarter",HLOOKUP("Quarter"&amp;W$1,APMdata,'1 APM'!$BW89,FALSE),IF($A89="Year to date",HLOOKUP("Year to date"&amp;W$1,APMdata,'1 APM'!$BW89,FALSE),HLOOKUP($C$4&amp;W$1,APMdata,'1 APM'!$BW89,FALSE)))</f>
        <v>76866</v>
      </c>
      <c r="X89" s="205">
        <f>IF($A89="Quarter",HLOOKUP("Quarter"&amp;X$1,APMdata,'1 APM'!$BW89,FALSE),IF($A89="Year to date",HLOOKUP("Year to date"&amp;X$1,APMdata,'1 APM'!$BW89,FALSE),HLOOKUP($C$4&amp;X$1,APMdata,'1 APM'!$BW89,FALSE)))</f>
        <v>77352</v>
      </c>
      <c r="Y89" s="205">
        <f>IF($A89="Quarter",HLOOKUP("Quarter"&amp;Y$1,APMdata,'1 APM'!$BW89,FALSE),IF($A89="Year to date",HLOOKUP("Year to date"&amp;Y$1,APMdata,'1 APM'!$BW89,FALSE),HLOOKUP($C$4&amp;Y$1,APMdata,'1 APM'!$BW89,FALSE)))</f>
        <v>72377</v>
      </c>
      <c r="Z89" s="205">
        <f>IF($A89="Quarter",HLOOKUP("Quarter"&amp;Z$1,APMdata,'1 APM'!$BW89,FALSE),IF($A89="Year to date",HLOOKUP("Year to date"&amp;Z$1,APMdata,'1 APM'!$BW89,FALSE),HLOOKUP($C$4&amp;Z$1,APMdata,'1 APM'!$BW89,FALSE)))</f>
        <v>71497</v>
      </c>
      <c r="AA89" s="205">
        <f>IF($A89="Quarter",HLOOKUP("Quarter"&amp;AA$1,APMdata,'1 APM'!$BW89,FALSE),IF($A89="Year to date",HLOOKUP("Year to date"&amp;AA$1,APMdata,'1 APM'!$BW89,FALSE),HLOOKUP($C$4&amp;AA$1,APMdata,'1 APM'!$BW89,FALSE)))</f>
        <v>70645</v>
      </c>
      <c r="AB89" s="205">
        <f>IF($A89="Quarter",HLOOKUP("Quarter"&amp;AB$1,APMdata,'1 APM'!$BW89,FALSE),IF($A89="Year to date",HLOOKUP("Year to date"&amp;AB$1,APMdata,'1 APM'!$BW89,FALSE),HLOOKUP($C$4&amp;AB$1,APMdata,'1 APM'!$BW89,FALSE)))</f>
        <v>66110</v>
      </c>
      <c r="AC89" s="205">
        <f>IF($A89="Quarter",HLOOKUP("Quarter"&amp;AC$1,APMdata,'1 APM'!$BW89,FALSE),IF($A89="Year to date",HLOOKUP("Year to date"&amp;AC$1,APMdata,'1 APM'!$BW89,FALSE),HLOOKUP($C$4&amp;AC$1,APMdata,'1 APM'!$BW89,FALSE)))</f>
        <v>65985</v>
      </c>
      <c r="AD89" s="205">
        <f>IF($A89="Quarter",HLOOKUP("Quarter"&amp;AD$1,APMdata,'1 APM'!$BW89,FALSE),IF($A89="Year to date",HLOOKUP("Year to date"&amp;AD$1,APMdata,'1 APM'!$BW89,FALSE),HLOOKUP($C$4&amp;AD$1,APMdata,'1 APM'!$BW89,FALSE)))</f>
        <v>65268</v>
      </c>
      <c r="AE89" s="205">
        <f>IF($A89="Quarter",HLOOKUP("Quarter"&amp;AE$1,APMdata,'1 APM'!$BW89,FALSE),IF($A89="Year to date",HLOOKUP("Year to date"&amp;AE$1,APMdata,'1 APM'!$BW89,FALSE),HLOOKUP($C$4&amp;AE$1,APMdata,'1 APM'!$BW89,FALSE)))</f>
        <v>66653</v>
      </c>
      <c r="AF89" s="205"/>
      <c r="AG89" s="210"/>
      <c r="AH89" s="205"/>
      <c r="AI89" s="210"/>
      <c r="AJ89" s="205"/>
      <c r="AK89" s="210"/>
      <c r="AL89" s="205"/>
      <c r="AM89" s="210"/>
      <c r="AN89" s="205"/>
      <c r="AO89" s="210"/>
      <c r="AP89" s="205"/>
      <c r="AQ89" s="210"/>
      <c r="AR89" s="205"/>
      <c r="AS89" s="210"/>
      <c r="AT89" s="205"/>
      <c r="AU89" s="210"/>
      <c r="AV89" s="205"/>
      <c r="AW89" s="210"/>
      <c r="AX89" s="205"/>
      <c r="AY89" s="210"/>
      <c r="AZ89" s="205"/>
      <c r="BA89" s="210"/>
      <c r="BB89" s="205"/>
      <c r="BC89" s="210"/>
      <c r="BD89" s="205"/>
      <c r="BE89" s="210"/>
      <c r="BF89" s="205"/>
      <c r="BG89" s="210"/>
      <c r="BH89" s="210"/>
      <c r="BI89" s="210"/>
      <c r="BJ89" s="210"/>
      <c r="BK89" s="210"/>
      <c r="BL89" s="210"/>
      <c r="BM89" s="210"/>
      <c r="BN89" s="210"/>
      <c r="BO89" s="210"/>
      <c r="BP89" s="210"/>
      <c r="BQ89" s="210"/>
      <c r="BR89" s="210"/>
      <c r="BS89" s="210"/>
      <c r="BT89" s="210"/>
      <c r="BU89" s="210"/>
      <c r="BV89" s="210"/>
      <c r="BW89">
        <v>89</v>
      </c>
    </row>
    <row r="90" spans="1:75" ht="12.75" customHeight="1">
      <c r="A90" t="s">
        <v>489</v>
      </c>
      <c r="B90" s="199"/>
      <c r="C90" s="219" t="s">
        <v>301</v>
      </c>
      <c r="D90" s="209">
        <f>IF($A90="Quarter",HLOOKUP("Quarter"&amp;D$1,APMdata,'1 APM'!$BW90,FALSE),IF($A90="Year to date",HLOOKUP("Year to date"&amp;D$1,APMdata,'1 APM'!$BW90,FALSE),HLOOKUP($C$4&amp;D$1,APMdata,'1 APM'!$BW90,FALSE)))</f>
        <v>108192.96321607003</v>
      </c>
      <c r="E90" s="209">
        <f>IF($A90="Quarter",HLOOKUP("Quarter"&amp;E$1,APMdata,'1 APM'!$BW90,FALSE),IF($A90="Year to date",HLOOKUP("Year to date"&amp;E$1,APMdata,'1 APM'!$BW90,FALSE),HLOOKUP($C$4&amp;E$1,APMdata,'1 APM'!$BW90,FALSE)))</f>
        <v>106534.51756375995</v>
      </c>
      <c r="F90" s="209">
        <f>IF($A90="Quarter",HLOOKUP("Quarter"&amp;F$1,APMdata,'1 APM'!$BW90,FALSE),IF($A90="Year to date",HLOOKUP("Year to date"&amp;F$1,APMdata,'1 APM'!$BW90,FALSE),HLOOKUP($C$4&amp;F$1,APMdata,'1 APM'!$BW90,FALSE)))</f>
        <v>103879.94605184002</v>
      </c>
      <c r="G90" s="209">
        <f>IF($A90="Quarter",HLOOKUP("Quarter"&amp;G$1,APMdata,'1 APM'!$BW90,FALSE),IF($A90="Year to date",HLOOKUP("Year to date"&amp;G$1,APMdata,'1 APM'!$BW90,FALSE),HLOOKUP($C$4&amp;G$1,APMdata,'1 APM'!$BW90,FALSE)))</f>
        <v>105881.11059816999</v>
      </c>
      <c r="H90" s="209">
        <f>IF($A90="Quarter",HLOOKUP("Quarter"&amp;H$1,APMdata,'1 APM'!$BW90,FALSE),IF($A90="Year to date",HLOOKUP("Year to date"&amp;H$1,APMdata,'1 APM'!$BW90,FALSE),HLOOKUP($C$4&amp;H$1,APMdata,'1 APM'!$BW90,FALSE)))</f>
        <v>100400.10823998001</v>
      </c>
      <c r="I90" s="209">
        <f>IF($A90="Quarter",HLOOKUP("Quarter"&amp;I$1,APMdata,'1 APM'!$BW90,FALSE),IF($A90="Year to date",HLOOKUP("Year to date"&amp;I$1,APMdata,'1 APM'!$BW90,FALSE),HLOOKUP($C$4&amp;I$1,APMdata,'1 APM'!$BW90,FALSE)))</f>
        <v>98812.723648290004</v>
      </c>
      <c r="J90" s="209">
        <f>IF($A90="Quarter",HLOOKUP("Quarter"&amp;J$1,APMdata,'1 APM'!$BW90,FALSE),IF($A90="Year to date",HLOOKUP("Year to date"&amp;J$1,APMdata,'1 APM'!$BW90,FALSE),HLOOKUP($C$4&amp;J$1,APMdata,'1 APM'!$BW90,FALSE)))</f>
        <v>98895.766511569978</v>
      </c>
      <c r="K90" s="209">
        <f>IF($A90="Quarter",HLOOKUP("Quarter"&amp;K$1,APMdata,'1 APM'!$BW90,FALSE),IF($A90="Year to date",HLOOKUP("Year to date"&amp;K$1,APMdata,'1 APM'!$BW90,FALSE),HLOOKUP($C$4&amp;K$1,APMdata,'1 APM'!$BW90,FALSE)))</f>
        <v>100005.10316021</v>
      </c>
      <c r="L90" s="209">
        <f>IF($A90="Quarter",HLOOKUP("Quarter"&amp;L$1,APMdata,'1 APM'!$BW90,FALSE),IF($A90="Year to date",HLOOKUP("Year to date"&amp;L$1,APMdata,'1 APM'!$BW90,FALSE),HLOOKUP($C$4&amp;L$1,APMdata,'1 APM'!$BW90,FALSE)))</f>
        <v>93924.343945789995</v>
      </c>
      <c r="M90" s="209">
        <f>IF($A90="Quarter",HLOOKUP("Quarter"&amp;M$1,APMdata,'1 APM'!$BW90,FALSE),IF($A90="Year to date",HLOOKUP("Year to date"&amp;M$1,APMdata,'1 APM'!$BW90,FALSE),HLOOKUP($C$4&amp;M$1,APMdata,'1 APM'!$BW90,FALSE)))</f>
        <v>92177.839224470023</v>
      </c>
      <c r="N90" s="209">
        <f>IF($A90="Quarter",HLOOKUP("Quarter"&amp;N$1,APMdata,'1 APM'!$BW90,FALSE),IF($A90="Year to date",HLOOKUP("Year to date"&amp;N$1,APMdata,'1 APM'!$BW90,FALSE),HLOOKUP($C$4&amp;N$1,APMdata,'1 APM'!$BW90,FALSE)))</f>
        <v>91265.364921159984</v>
      </c>
      <c r="O90" s="209">
        <f>IF($A90="Quarter",HLOOKUP("Quarter"&amp;O$1,APMdata,'1 APM'!$BW90,FALSE),IF($A90="Year to date",HLOOKUP("Year to date"&amp;O$1,APMdata,'1 APM'!$BW90,FALSE),HLOOKUP($C$4&amp;O$1,APMdata,'1 APM'!$BW90,FALSE)))</f>
        <v>92550.731135340044</v>
      </c>
      <c r="P90" s="209">
        <f>IF($A90="Quarter",HLOOKUP("Quarter"&amp;P$1,APMdata,'1 APM'!$BW90,FALSE),IF($A90="Year to date",HLOOKUP("Year to date"&amp;P$1,APMdata,'1 APM'!$BW90,FALSE),HLOOKUP($C$4&amp;P$1,APMdata,'1 APM'!$BW90,FALSE)))</f>
        <v>87476.178799999994</v>
      </c>
      <c r="Q90" s="209">
        <f>IF($A90="Quarter",HLOOKUP("Quarter"&amp;Q$1,APMdata,'1 APM'!$BW90,FALSE),IF($A90="Year to date",HLOOKUP("Year to date"&amp;Q$1,APMdata,'1 APM'!$BW90,FALSE),HLOOKUP($C$4&amp;Q$1,APMdata,'1 APM'!$BW90,FALSE)))</f>
        <v>85613.011799999993</v>
      </c>
      <c r="R90" s="209">
        <f>IF($A90="Quarter",HLOOKUP("Quarter"&amp;R$1,APMdata,'1 APM'!$BW90,FALSE),IF($A90="Year to date",HLOOKUP("Year to date"&amp;R$1,APMdata,'1 APM'!$BW90,FALSE),HLOOKUP($C$4&amp;R$1,APMdata,'1 APM'!$BW90,FALSE)))</f>
        <v>85495.609540000005</v>
      </c>
      <c r="S90" s="209">
        <f>IF($A90="Quarter",HLOOKUP("Quarter"&amp;S$1,APMdata,'1 APM'!$BW90,FALSE),IF($A90="Year to date",HLOOKUP("Year to date"&amp;S$1,APMdata,'1 APM'!$BW90,FALSE),HLOOKUP($C$4&amp;S$1,APMdata,'1 APM'!$BW90,FALSE)))</f>
        <v>85481.013699999996</v>
      </c>
      <c r="T90" s="209">
        <f>IF($A90="Quarter",HLOOKUP("Quarter"&amp;T$1,APMdata,'1 APM'!$BW90,FALSE),IF($A90="Year to date",HLOOKUP("Year to date"&amp;T$1,APMdata,'1 APM'!$BW90,FALSE),HLOOKUP($C$4&amp;T$1,APMdata,'1 APM'!$BW90,FALSE)))</f>
        <v>79901.205413660005</v>
      </c>
      <c r="U90" s="209">
        <f>IF($A90="Quarter",HLOOKUP("Quarter"&amp;U$1,APMdata,'1 APM'!$BW90,FALSE),IF($A90="Year to date",HLOOKUP("Year to date"&amp;U$1,APMdata,'1 APM'!$BW90,FALSE),HLOOKUP($C$4&amp;U$1,APMdata,'1 APM'!$BW90,FALSE)))</f>
        <v>78494</v>
      </c>
      <c r="V90" s="209">
        <f>IF($A90="Quarter",HLOOKUP("Quarter"&amp;V$1,APMdata,'1 APM'!$BW90,FALSE),IF($A90="Year to date",HLOOKUP("Year to date"&amp;V$1,APMdata,'1 APM'!$BW90,FALSE),HLOOKUP($C$4&amp;V$1,APMdata,'1 APM'!$BW90,FALSE)))</f>
        <v>76866</v>
      </c>
      <c r="W90" s="209">
        <f>IF($A90="Quarter",HLOOKUP("Quarter"&amp;W$1,APMdata,'1 APM'!$BW90,FALSE),IF($A90="Year to date",HLOOKUP("Year to date"&amp;W$1,APMdata,'1 APM'!$BW90,FALSE),HLOOKUP($C$4&amp;W$1,APMdata,'1 APM'!$BW90,FALSE)))</f>
        <v>77352</v>
      </c>
      <c r="X90" s="209">
        <f>IF($A90="Quarter",HLOOKUP("Quarter"&amp;X$1,APMdata,'1 APM'!$BW90,FALSE),IF($A90="Year to date",HLOOKUP("Year to date"&amp;X$1,APMdata,'1 APM'!$BW90,FALSE),HLOOKUP($C$4&amp;X$1,APMdata,'1 APM'!$BW90,FALSE)))</f>
        <v>72377</v>
      </c>
      <c r="Y90" s="209">
        <f>IF($A90="Quarter",HLOOKUP("Quarter"&amp;Y$1,APMdata,'1 APM'!$BW90,FALSE),IF($A90="Year to date",HLOOKUP("Year to date"&amp;Y$1,APMdata,'1 APM'!$BW90,FALSE),HLOOKUP($C$4&amp;Y$1,APMdata,'1 APM'!$BW90,FALSE)))</f>
        <v>71497</v>
      </c>
      <c r="Z90" s="209">
        <f>IF($A90="Quarter",HLOOKUP("Quarter"&amp;Z$1,APMdata,'1 APM'!$BW90,FALSE),IF($A90="Year to date",HLOOKUP("Year to date"&amp;Z$1,APMdata,'1 APM'!$BW90,FALSE),HLOOKUP($C$4&amp;Z$1,APMdata,'1 APM'!$BW90,FALSE)))</f>
        <v>70251</v>
      </c>
      <c r="AA90" s="209">
        <f>IF($A90="Quarter",HLOOKUP("Quarter"&amp;AA$1,APMdata,'1 APM'!$BW90,FALSE),IF($A90="Year to date",HLOOKUP("Year to date"&amp;AA$1,APMdata,'1 APM'!$BW90,FALSE),HLOOKUP($C$4&amp;AA$1,APMdata,'1 APM'!$BW90,FALSE)))</f>
        <v>66110</v>
      </c>
      <c r="AB90" s="209">
        <f>IF($A90="Quarter",HLOOKUP("Quarter"&amp;AB$1,APMdata,'1 APM'!$BW90,FALSE),IF($A90="Year to date",HLOOKUP("Year to date"&amp;AB$1,APMdata,'1 APM'!$BW90,FALSE),HLOOKUP($C$4&amp;AB$1,APMdata,'1 APM'!$BW90,FALSE)))</f>
        <v>65985</v>
      </c>
      <c r="AC90" s="209">
        <f>IF($A90="Quarter",HLOOKUP("Quarter"&amp;AC$1,APMdata,'1 APM'!$BW90,FALSE),IF($A90="Year to date",HLOOKUP("Year to date"&amp;AC$1,APMdata,'1 APM'!$BW90,FALSE),HLOOKUP($C$4&amp;AC$1,APMdata,'1 APM'!$BW90,FALSE)))</f>
        <v>65268</v>
      </c>
      <c r="AD90" s="209">
        <f>IF($A90="Quarter",HLOOKUP("Quarter"&amp;AD$1,APMdata,'1 APM'!$BW90,FALSE),IF($A90="Year to date",HLOOKUP("Year to date"&amp;AD$1,APMdata,'1 APM'!$BW90,FALSE),HLOOKUP($C$4&amp;AD$1,APMdata,'1 APM'!$BW90,FALSE)))</f>
        <v>66653</v>
      </c>
      <c r="AE90" s="209">
        <f>IF($A90="Quarter",HLOOKUP("Quarter"&amp;AE$1,APMdata,'1 APM'!$BW90,FALSE),IF($A90="Year to date",HLOOKUP("Year to date"&amp;AE$1,APMdata,'1 APM'!$BW90,FALSE),HLOOKUP($C$4&amp;AE$1,APMdata,'1 APM'!$BW90,FALSE)))</f>
        <v>62782</v>
      </c>
      <c r="AF90" s="209"/>
      <c r="AG90" s="220"/>
      <c r="AH90" s="209"/>
      <c r="AI90" s="220"/>
      <c r="AJ90" s="209"/>
      <c r="AK90" s="220"/>
      <c r="AL90" s="209"/>
      <c r="AM90" s="220"/>
      <c r="AN90" s="209"/>
      <c r="AO90" s="220"/>
      <c r="AP90" s="209"/>
      <c r="AQ90" s="220"/>
      <c r="AR90" s="209"/>
      <c r="AS90" s="220"/>
      <c r="AT90" s="209"/>
      <c r="AU90" s="220"/>
      <c r="AV90" s="209"/>
      <c r="AW90" s="220"/>
      <c r="AX90" s="209"/>
      <c r="AY90" s="220"/>
      <c r="AZ90" s="209"/>
      <c r="BA90" s="220"/>
      <c r="BB90" s="209"/>
      <c r="BC90" s="220"/>
      <c r="BD90" s="209"/>
      <c r="BE90" s="220"/>
      <c r="BF90" s="209"/>
      <c r="BG90" s="220"/>
      <c r="BH90" s="220"/>
      <c r="BI90" s="220"/>
      <c r="BJ90" s="220"/>
      <c r="BK90" s="220"/>
      <c r="BL90" s="220"/>
      <c r="BM90" s="220"/>
      <c r="BN90" s="220"/>
      <c r="BO90" s="220"/>
      <c r="BP90" s="220"/>
      <c r="BQ90" s="220"/>
      <c r="BR90" s="220"/>
      <c r="BS90" s="220"/>
      <c r="BT90" s="220"/>
      <c r="BU90" s="220"/>
      <c r="BV90" s="220"/>
      <c r="BW90">
        <v>90</v>
      </c>
    </row>
    <row r="91" spans="1:75" ht="12.75" customHeight="1">
      <c r="A91" t="s">
        <v>489</v>
      </c>
      <c r="B91" s="199"/>
      <c r="C91" s="202" t="s">
        <v>302</v>
      </c>
      <c r="D91" s="205">
        <f>IF($A91="Quarter",HLOOKUP("Quarter"&amp;D$1,APMdata,'1 APM'!$BW91,FALSE),IF($A91="Year to date",HLOOKUP("Year to date"&amp;D$1,APMdata,'1 APM'!$BW91,FALSE),HLOOKUP($C$4&amp;D$1,APMdata,'1 APM'!$BW91,FALSE)))</f>
        <v>7165.9322270299454</v>
      </c>
      <c r="E91" s="205">
        <f>IF($A91="Quarter",HLOOKUP("Quarter"&amp;E$1,APMdata,'1 APM'!$BW91,FALSE),IF($A91="Year to date",HLOOKUP("Year to date"&amp;E$1,APMdata,'1 APM'!$BW91,FALSE),HLOOKUP($C$4&amp;E$1,APMdata,'1 APM'!$BW91,FALSE)))</f>
        <v>1658.4456523100816</v>
      </c>
      <c r="F91" s="205">
        <f>IF($A91="Quarter",HLOOKUP("Quarter"&amp;F$1,APMdata,'1 APM'!$BW91,FALSE),IF($A91="Year to date",HLOOKUP("Year to date"&amp;F$1,APMdata,'1 APM'!$BW91,FALSE),HLOOKUP($C$4&amp;F$1,APMdata,'1 APM'!$BW91,FALSE)))</f>
        <v>2654.5715119199303</v>
      </c>
      <c r="G91" s="205">
        <f>IF($A91="Quarter",HLOOKUP("Quarter"&amp;G$1,APMdata,'1 APM'!$BW91,FALSE),IF($A91="Year to date",HLOOKUP("Year to date"&amp;G$1,APMdata,'1 APM'!$BW91,FALSE),HLOOKUP($C$4&amp;G$1,APMdata,'1 APM'!$BW91,FALSE)))</f>
        <v>-2001.1645463299792</v>
      </c>
      <c r="H91" s="205">
        <f>IF($A91="Quarter",HLOOKUP("Quarter"&amp;H$1,APMdata,'1 APM'!$BW91,FALSE),IF($A91="Year to date",HLOOKUP("Year to date"&amp;H$1,APMdata,'1 APM'!$BW91,FALSE),HLOOKUP($C$4&amp;H$1,APMdata,'1 APM'!$BW91,FALSE)))</f>
        <v>5481.0023581899877</v>
      </c>
      <c r="I91" s="205">
        <f>IF($A91="Quarter",HLOOKUP("Quarter"&amp;I$1,APMdata,'1 APM'!$BW91,FALSE),IF($A91="Year to date",HLOOKUP("Year to date"&amp;I$1,APMdata,'1 APM'!$BW91,FALSE),HLOOKUP($C$4&amp;I$1,APMdata,'1 APM'!$BW91,FALSE)))</f>
        <v>1587.3845916900027</v>
      </c>
      <c r="J91" s="205">
        <f>IF($A91="Quarter",HLOOKUP("Quarter"&amp;J$1,APMdata,'1 APM'!$BW91,FALSE),IF($A91="Year to date",HLOOKUP("Year to date"&amp;J$1,APMdata,'1 APM'!$BW91,FALSE),HLOOKUP($C$4&amp;J$1,APMdata,'1 APM'!$BW91,FALSE)))</f>
        <v>-83.042863279973972</v>
      </c>
      <c r="K91" s="205">
        <f>IF($A91="Quarter",HLOOKUP("Quarter"&amp;K$1,APMdata,'1 APM'!$BW91,FALSE),IF($A91="Year to date",HLOOKUP("Year to date"&amp;K$1,APMdata,'1 APM'!$BW91,FALSE),HLOOKUP($C$4&amp;K$1,APMdata,'1 APM'!$BW91,FALSE)))</f>
        <v>-1109.3366486400191</v>
      </c>
      <c r="L91" s="205">
        <f>IF($A91="Quarter",HLOOKUP("Quarter"&amp;L$1,APMdata,'1 APM'!$BW91,FALSE),IF($A91="Year to date",HLOOKUP("Year to date"&amp;L$1,APMdata,'1 APM'!$BW91,FALSE),HLOOKUP($C$4&amp;L$1,APMdata,'1 APM'!$BW91,FALSE)))</f>
        <v>6080.7592144200025</v>
      </c>
      <c r="M91" s="205">
        <f>IF($A91="Quarter",HLOOKUP("Quarter"&amp;M$1,APMdata,'1 APM'!$BW91,FALSE),IF($A91="Year to date",HLOOKUP("Year to date"&amp;M$1,APMdata,'1 APM'!$BW91,FALSE),HLOOKUP($C$4&amp;M$1,APMdata,'1 APM'!$BW91,FALSE)))</f>
        <v>1746.5047213199723</v>
      </c>
      <c r="N91" s="205">
        <f>IF($A91="Quarter",HLOOKUP("Quarter"&amp;N$1,APMdata,'1 APM'!$BW91,FALSE),IF($A91="Year to date",HLOOKUP("Year to date"&amp;N$1,APMdata,'1 APM'!$BW91,FALSE),HLOOKUP($C$4&amp;N$1,APMdata,'1 APM'!$BW91,FALSE)))</f>
        <v>912.47430331003852</v>
      </c>
      <c r="O91" s="205">
        <f>IF($A91="Quarter",HLOOKUP("Quarter"&amp;O$1,APMdata,'1 APM'!$BW91,FALSE),IF($A91="Year to date",HLOOKUP("Year to date"&amp;O$1,APMdata,'1 APM'!$BW91,FALSE),HLOOKUP($C$4&amp;O$1,APMdata,'1 APM'!$BW91,FALSE)))</f>
        <v>-1285.3662141800596</v>
      </c>
      <c r="P91" s="205">
        <f>IF($A91="Quarter",HLOOKUP("Quarter"&amp;P$1,APMdata,'1 APM'!$BW91,FALSE),IF($A91="Year to date",HLOOKUP("Year to date"&amp;P$1,APMdata,'1 APM'!$BW91,FALSE),HLOOKUP($C$4&amp;P$1,APMdata,'1 APM'!$BW91,FALSE)))</f>
        <v>5074.5523353400495</v>
      </c>
      <c r="Q91" s="205">
        <f>IF($A91="Quarter",HLOOKUP("Quarter"&amp;Q$1,APMdata,'1 APM'!$BW91,FALSE),IF($A91="Year to date",HLOOKUP("Year to date"&amp;Q$1,APMdata,'1 APM'!$BW91,FALSE),HLOOKUP($C$4&amp;Q$1,APMdata,'1 APM'!$BW91,FALSE)))</f>
        <v>1863.1670000000013</v>
      </c>
      <c r="R91" s="205">
        <f>IF($A91="Quarter",HLOOKUP("Quarter"&amp;R$1,APMdata,'1 APM'!$BW91,FALSE),IF($A91="Year to date",HLOOKUP("Year to date"&amp;R$1,APMdata,'1 APM'!$BW91,FALSE),HLOOKUP($C$4&amp;R$1,APMdata,'1 APM'!$BW91,FALSE)))</f>
        <v>117.40225999998802</v>
      </c>
      <c r="S91" s="205">
        <f>IF($A91="Quarter",HLOOKUP("Quarter"&amp;S$1,APMdata,'1 APM'!$BW91,FALSE),IF($A91="Year to date",HLOOKUP("Year to date"&amp;S$1,APMdata,'1 APM'!$BW91,FALSE),HLOOKUP($C$4&amp;S$1,APMdata,'1 APM'!$BW91,FALSE)))</f>
        <v>14.595800000000001</v>
      </c>
      <c r="T91" s="205">
        <f>IF($A91="Quarter",HLOOKUP("Quarter"&amp;T$1,APMdata,'1 APM'!$BW91,FALSE),IF($A91="Year to date",HLOOKUP("Year to date"&amp;T$1,APMdata,'1 APM'!$BW91,FALSE),HLOOKUP($C$4&amp;T$1,APMdata,'1 APM'!$BW91,FALSE)))</f>
        <v>5579.8083360899909</v>
      </c>
      <c r="U91" s="205">
        <f>IF($A91="Quarter",HLOOKUP("Quarter"&amp;U$1,APMdata,'1 APM'!$BW91,FALSE),IF($A91="Year to date",HLOOKUP("Year to date"&amp;U$1,APMdata,'1 APM'!$BW91,FALSE),HLOOKUP($C$4&amp;U$1,APMdata,'1 APM'!$BW91,FALSE)))</f>
        <v>1407</v>
      </c>
      <c r="V91" s="205">
        <f>IF($A91="Quarter",HLOOKUP("Quarter"&amp;V$1,APMdata,'1 APM'!$BW91,FALSE),IF($A91="Year to date",HLOOKUP("Year to date"&amp;V$1,APMdata,'1 APM'!$BW91,FALSE),HLOOKUP($C$4&amp;V$1,APMdata,'1 APM'!$BW91,FALSE)))</f>
        <v>1627</v>
      </c>
      <c r="W91" s="205">
        <f>IF($A91="Quarter",HLOOKUP("Quarter"&amp;W$1,APMdata,'1 APM'!$BW91,FALSE),IF($A91="Year to date",HLOOKUP("Year to date"&amp;W$1,APMdata,'1 APM'!$BW91,FALSE),HLOOKUP($C$4&amp;W$1,APMdata,'1 APM'!$BW91,FALSE)))</f>
        <v>-486</v>
      </c>
      <c r="X91" s="205">
        <f>IF($A91="Quarter",HLOOKUP("Quarter"&amp;X$1,APMdata,'1 APM'!$BW91,FALSE),IF($A91="Year to date",HLOOKUP("Year to date"&amp;X$1,APMdata,'1 APM'!$BW91,FALSE),HLOOKUP($C$4&amp;X$1,APMdata,'1 APM'!$BW91,FALSE)))</f>
        <v>4975</v>
      </c>
      <c r="Y91" s="205">
        <f>IF($A91="Quarter",HLOOKUP("Quarter"&amp;Y$1,APMdata,'1 APM'!$BW91,FALSE),IF($A91="Year to date",HLOOKUP("Year to date"&amp;Y$1,APMdata,'1 APM'!$BW91,FALSE),HLOOKUP($C$4&amp;Y$1,APMdata,'1 APM'!$BW91,FALSE)))</f>
        <v>881</v>
      </c>
      <c r="Z91" s="205">
        <f>IF($A91="Quarter",HLOOKUP("Quarter"&amp;Z$1,APMdata,'1 APM'!$BW91,FALSE),IF($A91="Year to date",HLOOKUP("Year to date"&amp;Z$1,APMdata,'1 APM'!$BW91,FALSE),HLOOKUP($C$4&amp;Z$1,APMdata,'1 APM'!$BW91,FALSE)))</f>
        <v>1246</v>
      </c>
      <c r="AA91" s="205">
        <f>IF($A91="Quarter",HLOOKUP("Quarter"&amp;AA$1,APMdata,'1 APM'!$BW91,FALSE),IF($A91="Year to date",HLOOKUP("Year to date"&amp;AA$1,APMdata,'1 APM'!$BW91,FALSE),HLOOKUP($C$4&amp;AA$1,APMdata,'1 APM'!$BW91,FALSE)))</f>
        <v>4535</v>
      </c>
      <c r="AB91" s="205">
        <f>IF($A91="Quarter",HLOOKUP("Quarter"&amp;AB$1,APMdata,'1 APM'!$BW91,FALSE),IF($A91="Year to date",HLOOKUP("Year to date"&amp;AB$1,APMdata,'1 APM'!$BW91,FALSE),HLOOKUP($C$4&amp;AB$1,APMdata,'1 APM'!$BW91,FALSE)))</f>
        <v>124</v>
      </c>
      <c r="AC91" s="205">
        <f>IF($A91="Quarter",HLOOKUP("Quarter"&amp;AC$1,APMdata,'1 APM'!$BW91,FALSE),IF($A91="Year to date",HLOOKUP("Year to date"&amp;AC$1,APMdata,'1 APM'!$BW91,FALSE),HLOOKUP($C$4&amp;AC$1,APMdata,'1 APM'!$BW91,FALSE)))</f>
        <v>718</v>
      </c>
      <c r="AD91" s="205">
        <f>IF($A91="Quarter",HLOOKUP("Quarter"&amp;AD$1,APMdata,'1 APM'!$BW91,FALSE),IF($A91="Year to date",HLOOKUP("Year to date"&amp;AD$1,APMdata,'1 APM'!$BW91,FALSE),HLOOKUP($C$4&amp;AD$1,APMdata,'1 APM'!$BW91,FALSE)))</f>
        <v>-1385</v>
      </c>
      <c r="AE91" s="205">
        <f>IF($A91="Quarter",HLOOKUP("Quarter"&amp;AE$1,APMdata,'1 APM'!$BW91,FALSE),IF($A91="Year to date",HLOOKUP("Year to date"&amp;AE$1,APMdata,'1 APM'!$BW91,FALSE),HLOOKUP($C$4&amp;AE$1,APMdata,'1 APM'!$BW91,FALSE)))</f>
        <v>3871</v>
      </c>
      <c r="AF91" s="205"/>
      <c r="AG91" s="210"/>
      <c r="AH91" s="205"/>
      <c r="AI91" s="210"/>
      <c r="AJ91" s="205"/>
      <c r="AK91" s="210"/>
      <c r="AL91" s="205"/>
      <c r="AM91" s="210"/>
      <c r="AN91" s="205"/>
      <c r="AO91" s="210"/>
      <c r="AP91" s="205"/>
      <c r="AQ91" s="210"/>
      <c r="AR91" s="205"/>
      <c r="AS91" s="210"/>
      <c r="AT91" s="205"/>
      <c r="AU91" s="210"/>
      <c r="AV91" s="205"/>
      <c r="AW91" s="210"/>
      <c r="AX91" s="205"/>
      <c r="AY91" s="210"/>
      <c r="AZ91" s="205"/>
      <c r="BA91" s="210"/>
      <c r="BB91" s="205"/>
      <c r="BC91" s="210"/>
      <c r="BD91" s="205"/>
      <c r="BE91" s="210"/>
      <c r="BF91" s="205"/>
      <c r="BG91" s="210"/>
      <c r="BH91" s="210"/>
      <c r="BI91" s="210"/>
      <c r="BJ91" s="210"/>
      <c r="BK91" s="210"/>
      <c r="BL91" s="210"/>
      <c r="BM91" s="210"/>
      <c r="BN91" s="210"/>
      <c r="BO91" s="210"/>
      <c r="BP91" s="210"/>
      <c r="BQ91" s="210"/>
      <c r="BR91" s="210"/>
      <c r="BS91" s="210"/>
      <c r="BT91" s="210"/>
      <c r="BU91" s="210"/>
      <c r="BV91" s="210"/>
      <c r="BW91">
        <v>91</v>
      </c>
    </row>
    <row r="92" spans="1:75" ht="12.75" customHeight="1">
      <c r="A92" t="s">
        <v>489</v>
      </c>
      <c r="B92" s="199"/>
      <c r="C92" s="203" t="s">
        <v>303</v>
      </c>
      <c r="D92" s="205">
        <f>IF($A92="Quarter",HLOOKUP("Quarter"&amp;D$1,APMdata,'1 APM'!$BW92,FALSE),IF($A92="Year to date",HLOOKUP("Year to date"&amp;D$1,APMdata,'1 APM'!$BW92,FALSE),HLOOKUP($C$4&amp;D$1,APMdata,'1 APM'!$BW92,FALSE)))</f>
        <v>108192.96321607003</v>
      </c>
      <c r="E92" s="205">
        <f>IF($A92="Quarter",HLOOKUP("Quarter"&amp;E$1,APMdata,'1 APM'!$BW92,FALSE),IF($A92="Year to date",HLOOKUP("Year to date"&amp;E$1,APMdata,'1 APM'!$BW92,FALSE),HLOOKUP($C$4&amp;E$1,APMdata,'1 APM'!$BW92,FALSE)))</f>
        <v>106534.51756375995</v>
      </c>
      <c r="F92" s="205">
        <f>IF($A92="Quarter",HLOOKUP("Quarter"&amp;F$1,APMdata,'1 APM'!$BW92,FALSE),IF($A92="Year to date",HLOOKUP("Year to date"&amp;F$1,APMdata,'1 APM'!$BW92,FALSE),HLOOKUP($C$4&amp;F$1,APMdata,'1 APM'!$BW92,FALSE)))</f>
        <v>103879.94605184002</v>
      </c>
      <c r="G92" s="205">
        <f>IF($A92="Quarter",HLOOKUP("Quarter"&amp;G$1,APMdata,'1 APM'!$BW92,FALSE),IF($A92="Year to date",HLOOKUP("Year to date"&amp;G$1,APMdata,'1 APM'!$BW92,FALSE),HLOOKUP($C$4&amp;G$1,APMdata,'1 APM'!$BW92,FALSE)))</f>
        <v>105881.11059816999</v>
      </c>
      <c r="H92" s="205">
        <f>IF($A92="Quarter",HLOOKUP("Quarter"&amp;H$1,APMdata,'1 APM'!$BW92,FALSE),IF($A92="Year to date",HLOOKUP("Year to date"&amp;H$1,APMdata,'1 APM'!$BW92,FALSE),HLOOKUP($C$4&amp;H$1,APMdata,'1 APM'!$BW92,FALSE)))</f>
        <v>100400.10823998001</v>
      </c>
      <c r="I92" s="205">
        <f>IF($A92="Quarter",HLOOKUP("Quarter"&amp;I$1,APMdata,'1 APM'!$BW92,FALSE),IF($A92="Year to date",HLOOKUP("Year to date"&amp;I$1,APMdata,'1 APM'!$BW92,FALSE),HLOOKUP($C$4&amp;I$1,APMdata,'1 APM'!$BW92,FALSE)))</f>
        <v>98812.723648290004</v>
      </c>
      <c r="J92" s="205">
        <f>IF($A92="Quarter",HLOOKUP("Quarter"&amp;J$1,APMdata,'1 APM'!$BW92,FALSE),IF($A92="Year to date",HLOOKUP("Year to date"&amp;J$1,APMdata,'1 APM'!$BW92,FALSE),HLOOKUP($C$4&amp;J$1,APMdata,'1 APM'!$BW92,FALSE)))</f>
        <v>98895.766511569978</v>
      </c>
      <c r="K92" s="205">
        <f>IF($A92="Quarter",HLOOKUP("Quarter"&amp;K$1,APMdata,'1 APM'!$BW92,FALSE),IF($A92="Year to date",HLOOKUP("Year to date"&amp;K$1,APMdata,'1 APM'!$BW92,FALSE),HLOOKUP($C$4&amp;K$1,APMdata,'1 APM'!$BW92,FALSE)))</f>
        <v>100005.10316021</v>
      </c>
      <c r="L92" s="205">
        <f>IF($A92="Quarter",HLOOKUP("Quarter"&amp;L$1,APMdata,'1 APM'!$BW92,FALSE),IF($A92="Year to date",HLOOKUP("Year to date"&amp;L$1,APMdata,'1 APM'!$BW92,FALSE),HLOOKUP($C$4&amp;L$1,APMdata,'1 APM'!$BW92,FALSE)))</f>
        <v>93924.343945789995</v>
      </c>
      <c r="M92" s="205">
        <f>IF($A92="Quarter",HLOOKUP("Quarter"&amp;M$1,APMdata,'1 APM'!$BW92,FALSE),IF($A92="Year to date",HLOOKUP("Year to date"&amp;M$1,APMdata,'1 APM'!$BW92,FALSE),HLOOKUP($C$4&amp;M$1,APMdata,'1 APM'!$BW92,FALSE)))</f>
        <v>92177.839224470023</v>
      </c>
      <c r="N92" s="205">
        <f>IF($A92="Quarter",HLOOKUP("Quarter"&amp;N$1,APMdata,'1 APM'!$BW92,FALSE),IF($A92="Year to date",HLOOKUP("Year to date"&amp;N$1,APMdata,'1 APM'!$BW92,FALSE),HLOOKUP($C$4&amp;N$1,APMdata,'1 APM'!$BW92,FALSE)))</f>
        <v>91265.364921159984</v>
      </c>
      <c r="O92" s="205">
        <f>IF($A92="Quarter",HLOOKUP("Quarter"&amp;O$1,APMdata,'1 APM'!$BW92,FALSE),IF($A92="Year to date",HLOOKUP("Year to date"&amp;O$1,APMdata,'1 APM'!$BW92,FALSE),HLOOKUP($C$4&amp;O$1,APMdata,'1 APM'!$BW92,FALSE)))</f>
        <v>92550.731135340044</v>
      </c>
      <c r="P92" s="205">
        <f>IF($A92="Quarter",HLOOKUP("Quarter"&amp;P$1,APMdata,'1 APM'!$BW92,FALSE),IF($A92="Year to date",HLOOKUP("Year to date"&amp;P$1,APMdata,'1 APM'!$BW92,FALSE),HLOOKUP($C$4&amp;P$1,APMdata,'1 APM'!$BW92,FALSE)))</f>
        <v>87476.178799999994</v>
      </c>
      <c r="Q92" s="205">
        <f>IF($A92="Quarter",HLOOKUP("Quarter"&amp;Q$1,APMdata,'1 APM'!$BW92,FALSE),IF($A92="Year to date",HLOOKUP("Year to date"&amp;Q$1,APMdata,'1 APM'!$BW92,FALSE),HLOOKUP($C$4&amp;Q$1,APMdata,'1 APM'!$BW92,FALSE)))</f>
        <v>85613.011799999993</v>
      </c>
      <c r="R92" s="205">
        <f>IF($A92="Quarter",HLOOKUP("Quarter"&amp;R$1,APMdata,'1 APM'!$BW92,FALSE),IF($A92="Year to date",HLOOKUP("Year to date"&amp;R$1,APMdata,'1 APM'!$BW92,FALSE),HLOOKUP($C$4&amp;R$1,APMdata,'1 APM'!$BW92,FALSE)))</f>
        <v>85495.609540000005</v>
      </c>
      <c r="S92" s="205">
        <f>IF($A92="Quarter",HLOOKUP("Quarter"&amp;S$1,APMdata,'1 APM'!$BW92,FALSE),IF($A92="Year to date",HLOOKUP("Year to date"&amp;S$1,APMdata,'1 APM'!$BW92,FALSE),HLOOKUP($C$4&amp;S$1,APMdata,'1 APM'!$BW92,FALSE)))</f>
        <v>85481.013699999996</v>
      </c>
      <c r="T92" s="205">
        <f>IF($A92="Quarter",HLOOKUP("Quarter"&amp;T$1,APMdata,'1 APM'!$BW92,FALSE),IF($A92="Year to date",HLOOKUP("Year to date"&amp;T$1,APMdata,'1 APM'!$BW92,FALSE),HLOOKUP($C$4&amp;T$1,APMdata,'1 APM'!$BW92,FALSE)))</f>
        <v>79901.205413660005</v>
      </c>
      <c r="U92" s="205">
        <f>IF($A92="Quarter",HLOOKUP("Quarter"&amp;U$1,APMdata,'1 APM'!$BW92,FALSE),IF($A92="Year to date",HLOOKUP("Year to date"&amp;U$1,APMdata,'1 APM'!$BW92,FALSE),HLOOKUP($C$4&amp;U$1,APMdata,'1 APM'!$BW92,FALSE)))</f>
        <v>78494</v>
      </c>
      <c r="V92" s="205">
        <f>IF($A92="Quarter",HLOOKUP("Quarter"&amp;V$1,APMdata,'1 APM'!$BW92,FALSE),IF($A92="Year to date",HLOOKUP("Year to date"&amp;V$1,APMdata,'1 APM'!$BW92,FALSE),HLOOKUP($C$4&amp;V$1,APMdata,'1 APM'!$BW92,FALSE)))</f>
        <v>76866</v>
      </c>
      <c r="W92" s="205">
        <f>IF($A92="Quarter",HLOOKUP("Quarter"&amp;W$1,APMdata,'1 APM'!$BW92,FALSE),IF($A92="Year to date",HLOOKUP("Year to date"&amp;W$1,APMdata,'1 APM'!$BW92,FALSE),HLOOKUP($C$4&amp;W$1,APMdata,'1 APM'!$BW92,FALSE)))</f>
        <v>77352</v>
      </c>
      <c r="X92" s="205">
        <f>IF($A92="Quarter",HLOOKUP("Quarter"&amp;X$1,APMdata,'1 APM'!$BW92,FALSE),IF($A92="Year to date",HLOOKUP("Year to date"&amp;X$1,APMdata,'1 APM'!$BW92,FALSE),HLOOKUP($C$4&amp;X$1,APMdata,'1 APM'!$BW92,FALSE)))</f>
        <v>72377</v>
      </c>
      <c r="Y92" s="205">
        <f>IF($A92="Quarter",HLOOKUP("Quarter"&amp;Y$1,APMdata,'1 APM'!$BW92,FALSE),IF($A92="Year to date",HLOOKUP("Year to date"&amp;Y$1,APMdata,'1 APM'!$BW92,FALSE),HLOOKUP($C$4&amp;Y$1,APMdata,'1 APM'!$BW92,FALSE)))</f>
        <v>71497</v>
      </c>
      <c r="Z92" s="205">
        <f>IF($A92="Quarter",HLOOKUP("Quarter"&amp;Z$1,APMdata,'1 APM'!$BW92,FALSE),IF($A92="Year to date",HLOOKUP("Year to date"&amp;Z$1,APMdata,'1 APM'!$BW92,FALSE),HLOOKUP($C$4&amp;Z$1,APMdata,'1 APM'!$BW92,FALSE)))</f>
        <v>70251</v>
      </c>
      <c r="AA92" s="205">
        <f>IF($A92="Quarter",HLOOKUP("Quarter"&amp;AA$1,APMdata,'1 APM'!$BW92,FALSE),IF($A92="Year to date",HLOOKUP("Year to date"&amp;AA$1,APMdata,'1 APM'!$BW92,FALSE),HLOOKUP($C$4&amp;AA$1,APMdata,'1 APM'!$BW92,FALSE)))</f>
        <v>66110</v>
      </c>
      <c r="AB92" s="205">
        <f>IF($A92="Quarter",HLOOKUP("Quarter"&amp;AB$1,APMdata,'1 APM'!$BW92,FALSE),IF($A92="Year to date",HLOOKUP("Year to date"&amp;AB$1,APMdata,'1 APM'!$BW92,FALSE),HLOOKUP($C$4&amp;AB$1,APMdata,'1 APM'!$BW92,FALSE)))</f>
        <v>65985</v>
      </c>
      <c r="AC92" s="205">
        <f>IF($A92="Quarter",HLOOKUP("Quarter"&amp;AC$1,APMdata,'1 APM'!$BW92,FALSE),IF($A92="Year to date",HLOOKUP("Year to date"&amp;AC$1,APMdata,'1 APM'!$BW92,FALSE),HLOOKUP($C$4&amp;AC$1,APMdata,'1 APM'!$BW92,FALSE)))</f>
        <v>65268</v>
      </c>
      <c r="AD92" s="205">
        <f>IF($A92="Quarter",HLOOKUP("Quarter"&amp;AD$1,APMdata,'1 APM'!$BW92,FALSE),IF($A92="Year to date",HLOOKUP("Year to date"&amp;AD$1,APMdata,'1 APM'!$BW92,FALSE),HLOOKUP($C$4&amp;AD$1,APMdata,'1 APM'!$BW92,FALSE)))</f>
        <v>66653</v>
      </c>
      <c r="AE92" s="205">
        <f>IF($A92="Quarter",HLOOKUP("Quarter"&amp;AE$1,APMdata,'1 APM'!$BW92,FALSE),IF($A92="Year to date",HLOOKUP("Year to date"&amp;AE$1,APMdata,'1 APM'!$BW92,FALSE),HLOOKUP($C$4&amp;AE$1,APMdata,'1 APM'!$BW92,FALSE)))</f>
        <v>62782</v>
      </c>
      <c r="AF92" s="205"/>
      <c r="AG92" s="210"/>
      <c r="AH92" s="205"/>
      <c r="AI92" s="210"/>
      <c r="AJ92" s="205"/>
      <c r="AK92" s="210"/>
      <c r="AL92" s="205"/>
      <c r="AM92" s="210"/>
      <c r="AN92" s="205"/>
      <c r="AO92" s="210"/>
      <c r="AP92" s="205"/>
      <c r="AQ92" s="210"/>
      <c r="AR92" s="205"/>
      <c r="AS92" s="210"/>
      <c r="AT92" s="205"/>
      <c r="AU92" s="210"/>
      <c r="AV92" s="205"/>
      <c r="AW92" s="210"/>
      <c r="AX92" s="205"/>
      <c r="AY92" s="210"/>
      <c r="AZ92" s="205"/>
      <c r="BA92" s="210"/>
      <c r="BB92" s="205"/>
      <c r="BC92" s="210"/>
      <c r="BD92" s="205"/>
      <c r="BE92" s="210"/>
      <c r="BF92" s="205"/>
      <c r="BG92" s="210"/>
      <c r="BH92" s="210"/>
      <c r="BI92" s="210"/>
      <c r="BJ92" s="210"/>
      <c r="BK92" s="210"/>
      <c r="BL92" s="210"/>
      <c r="BM92" s="210"/>
      <c r="BN92" s="210"/>
      <c r="BO92" s="210"/>
      <c r="BP92" s="210"/>
      <c r="BQ92" s="210"/>
      <c r="BR92" s="210"/>
      <c r="BS92" s="210"/>
      <c r="BT92" s="210"/>
      <c r="BU92" s="210"/>
      <c r="BV92" s="210"/>
      <c r="BW92">
        <v>92</v>
      </c>
    </row>
    <row r="93" spans="1:75" ht="12.75" customHeight="1" thickBot="1">
      <c r="A93" t="s">
        <v>489</v>
      </c>
      <c r="B93" s="251" t="s">
        <v>318</v>
      </c>
      <c r="C93" s="212" t="s">
        <v>304</v>
      </c>
      <c r="D93" s="213">
        <f>IF($A93="Quarter",HLOOKUP("Quarter"&amp;D$1,APMdata,'1 APM'!$BW93,FALSE),IF($A93="Year to date",HLOOKUP("Year to date"&amp;D$1,APMdata,'1 APM'!$BW93,FALSE),HLOOKUP($C$4&amp;D$1,APMdata,'1 APM'!$BW93,FALSE)))</f>
        <v>6.6232886261918936E-2</v>
      </c>
      <c r="E93" s="213">
        <f>IF($A93="Quarter",HLOOKUP("Quarter"&amp;E$1,APMdata,'1 APM'!$BW93,FALSE),IF($A93="Year to date",HLOOKUP("Year to date"&amp;E$1,APMdata,'1 APM'!$BW93,FALSE),HLOOKUP($C$4&amp;E$1,APMdata,'1 APM'!$BW93,FALSE)))</f>
        <v>1.5567214178423598E-2</v>
      </c>
      <c r="F93" s="213">
        <f>IF($A93="Quarter",HLOOKUP("Quarter"&amp;F$1,APMdata,'1 APM'!$BW93,FALSE),IF($A93="Year to date",HLOOKUP("Year to date"&amp;F$1,APMdata,'1 APM'!$BW93,FALSE),HLOOKUP($C$4&amp;F$1,APMdata,'1 APM'!$BW93,FALSE)))</f>
        <v>2.5554224976158526E-2</v>
      </c>
      <c r="G93" s="213">
        <f>IF($A93="Quarter",HLOOKUP("Quarter"&amp;G$1,APMdata,'1 APM'!$BW93,FALSE),IF($A93="Year to date",HLOOKUP("Year to date"&amp;G$1,APMdata,'1 APM'!$BW93,FALSE),HLOOKUP($C$4&amp;G$1,APMdata,'1 APM'!$BW93,FALSE)))</f>
        <v>-1.8900109141512599E-2</v>
      </c>
      <c r="H93" s="213">
        <f>IF($A93="Quarter",HLOOKUP("Quarter"&amp;H$1,APMdata,'1 APM'!$BW93,FALSE),IF($A93="Year to date",HLOOKUP("Year to date"&amp;H$1,APMdata,'1 APM'!$BW93,FALSE),HLOOKUP($C$4&amp;H$1,APMdata,'1 APM'!$BW93,FALSE)))</f>
        <v>5.4591598099566742E-2</v>
      </c>
      <c r="I93" s="213">
        <f>IF($A93="Quarter",HLOOKUP("Quarter"&amp;I$1,APMdata,'1 APM'!$BW93,FALSE),IF($A93="Year to date",HLOOKUP("Year to date"&amp;I$1,APMdata,'1 APM'!$BW93,FALSE),HLOOKUP($C$4&amp;I$1,APMdata,'1 APM'!$BW93,FALSE)))</f>
        <v>1.6064576838708291E-2</v>
      </c>
      <c r="J93" s="213">
        <f>IF($A93="Quarter",HLOOKUP("Quarter"&amp;J$1,APMdata,'1 APM'!$BW93,FALSE),IF($A93="Year to date",HLOOKUP("Year to date"&amp;J$1,APMdata,'1 APM'!$BW93,FALSE),HLOOKUP($C$4&amp;J$1,APMdata,'1 APM'!$BW93,FALSE)))</f>
        <v>-8.3970089124349575E-4</v>
      </c>
      <c r="K93" s="213">
        <f>IF($A93="Quarter",HLOOKUP("Quarter"&amp;K$1,APMdata,'1 APM'!$BW93,FALSE),IF($A93="Year to date",HLOOKUP("Year to date"&amp;K$1,APMdata,'1 APM'!$BW93,FALSE),HLOOKUP($C$4&amp;K$1,APMdata,'1 APM'!$BW93,FALSE)))</f>
        <v>-1.109280040302385E-2</v>
      </c>
      <c r="L93" s="213">
        <f>IF($A93="Quarter",HLOOKUP("Quarter"&amp;L$1,APMdata,'1 APM'!$BW93,FALSE),IF($A93="Year to date",HLOOKUP("Year to date"&amp;L$1,APMdata,'1 APM'!$BW93,FALSE),HLOOKUP($C$4&amp;L$1,APMdata,'1 APM'!$BW93,FALSE)))</f>
        <v>6.4741034740999778E-2</v>
      </c>
      <c r="M93" s="213">
        <f>IF($A93="Quarter",HLOOKUP("Quarter"&amp;M$1,APMdata,'1 APM'!$BW93,FALSE),IF($A93="Year to date",HLOOKUP("Year to date"&amp;M$1,APMdata,'1 APM'!$BW93,FALSE),HLOOKUP($C$4&amp;M$1,APMdata,'1 APM'!$BW93,FALSE)))</f>
        <v>1.8947121520899526E-2</v>
      </c>
      <c r="N93" s="213">
        <f>IF($A93="Quarter",HLOOKUP("Quarter"&amp;N$1,APMdata,'1 APM'!$BW93,FALSE),IF($A93="Year to date",HLOOKUP("Year to date"&amp;N$1,APMdata,'1 APM'!$BW93,FALSE),HLOOKUP($C$4&amp;N$1,APMdata,'1 APM'!$BW93,FALSE)))</f>
        <v>9.998034896351796E-3</v>
      </c>
      <c r="O93" s="213">
        <f>IF($A93="Quarter",HLOOKUP("Quarter"&amp;O$1,APMdata,'1 APM'!$BW93,FALSE),IF($A93="Year to date",HLOOKUP("Year to date"&amp;O$1,APMdata,'1 APM'!$BW93,FALSE),HLOOKUP($C$4&amp;O$1,APMdata,'1 APM'!$BW93,FALSE)))</f>
        <v>-1.3888234035670938E-2</v>
      </c>
      <c r="P93" s="213">
        <f>IF($A93="Quarter",HLOOKUP("Quarter"&amp;P$1,APMdata,'1 APM'!$BW93,FALSE),IF($A93="Year to date",HLOOKUP("Year to date"&amp;P$1,APMdata,'1 APM'!$BW93,FALSE),HLOOKUP($C$4&amp;P$1,APMdata,'1 APM'!$BW93,FALSE)))</f>
        <v>5.8010676791703318E-2</v>
      </c>
      <c r="Q93" s="213">
        <f>IF($A93="Quarter",HLOOKUP("Quarter"&amp;Q$1,APMdata,'1 APM'!$BW93,FALSE),IF($A93="Year to date",HLOOKUP("Year to date"&amp;Q$1,APMdata,'1 APM'!$BW93,FALSE),HLOOKUP($C$4&amp;Q$1,APMdata,'1 APM'!$BW93,FALSE)))</f>
        <v>2.1762661549070764E-2</v>
      </c>
      <c r="R93" s="213">
        <f>IF($A93="Quarter",HLOOKUP("Quarter"&amp;R$1,APMdata,'1 APM'!$BW93,FALSE),IF($A93="Year to date",HLOOKUP("Year to date"&amp;R$1,APMdata,'1 APM'!$BW93,FALSE),HLOOKUP($C$4&amp;R$1,APMdata,'1 APM'!$BW93,FALSE)))</f>
        <v>1.3731963621483997E-3</v>
      </c>
      <c r="S93" s="213">
        <f>IF($A93="Quarter",HLOOKUP("Quarter"&amp;S$1,APMdata,'1 APM'!$BW93,FALSE),IF($A93="Year to date",HLOOKUP("Year to date"&amp;S$1,APMdata,'1 APM'!$BW93,FALSE),HLOOKUP($C$4&amp;S$1,APMdata,'1 APM'!$BW93,FALSE)))</f>
        <v>2.0000000000000001E-4</v>
      </c>
      <c r="T93" s="213">
        <f>IF($A93="Quarter",HLOOKUP("Quarter"&amp;T$1,APMdata,'1 APM'!$BW93,FALSE),IF($A93="Year to date",HLOOKUP("Year to date"&amp;T$1,APMdata,'1 APM'!$BW93,FALSE),HLOOKUP($C$4&amp;T$1,APMdata,'1 APM'!$BW93,FALSE)))</f>
        <v>6.983384427309354E-2</v>
      </c>
      <c r="U93" s="213">
        <f>IF($A93="Quarter",HLOOKUP("Quarter"&amp;U$1,APMdata,'1 APM'!$BW93,FALSE),IF($A93="Year to date",HLOOKUP("Year to date"&amp;U$1,APMdata,'1 APM'!$BW93,FALSE),HLOOKUP($C$4&amp;U$1,APMdata,'1 APM'!$BW93,FALSE)))</f>
        <v>1.7999999999999999E-2</v>
      </c>
      <c r="V93" s="213">
        <f>IF($A93="Quarter",HLOOKUP("Quarter"&amp;V$1,APMdata,'1 APM'!$BW93,FALSE),IF($A93="Year to date",HLOOKUP("Year to date"&amp;V$1,APMdata,'1 APM'!$BW93,FALSE),HLOOKUP($C$4&amp;V$1,APMdata,'1 APM'!$BW93,FALSE)))</f>
        <v>2.1000000000000001E-2</v>
      </c>
      <c r="W93" s="213">
        <f>IF($A93="Quarter",HLOOKUP("Quarter"&amp;W$1,APMdata,'1 APM'!$BW93,FALSE),IF($A93="Year to date",HLOOKUP("Year to date"&amp;W$1,APMdata,'1 APM'!$BW93,FALSE),HLOOKUP($C$4&amp;W$1,APMdata,'1 APM'!$BW93,FALSE)))</f>
        <v>-6.0000000000000001E-3</v>
      </c>
      <c r="X93" s="213">
        <f>IF($A93="Quarter",HLOOKUP("Quarter"&amp;X$1,APMdata,'1 APM'!$BW93,FALSE),IF($A93="Year to date",HLOOKUP("Year to date"&amp;X$1,APMdata,'1 APM'!$BW93,FALSE),HLOOKUP($C$4&amp;X$1,APMdata,'1 APM'!$BW93,FALSE)))</f>
        <v>6.9000000000000006E-2</v>
      </c>
      <c r="Y93" s="213">
        <f>IF($A93="Quarter",HLOOKUP("Quarter"&amp;Y$1,APMdata,'1 APM'!$BW93,FALSE),IF($A93="Year to date",HLOOKUP("Year to date"&amp;Y$1,APMdata,'1 APM'!$BW93,FALSE),HLOOKUP($C$4&amp;Y$1,APMdata,'1 APM'!$BW93,FALSE)))</f>
        <v>1.2E-2</v>
      </c>
      <c r="Z93" s="213">
        <f>IF($A93="Quarter",HLOOKUP("Quarter"&amp;Z$1,APMdata,'1 APM'!$BW93,FALSE),IF($A93="Year to date",HLOOKUP("Year to date"&amp;Z$1,APMdata,'1 APM'!$BW93,FALSE),HLOOKUP($C$4&amp;Z$1,APMdata,'1 APM'!$BW93,FALSE)))</f>
        <v>1.7999999999999999E-2</v>
      </c>
      <c r="AA93" s="213">
        <f>IF($A93="Quarter",HLOOKUP("Quarter"&amp;AA$1,APMdata,'1 APM'!$BW93,FALSE),IF($A93="Year to date",HLOOKUP("Year to date"&amp;AA$1,APMdata,'1 APM'!$BW93,FALSE),HLOOKUP($C$4&amp;AA$1,APMdata,'1 APM'!$BW93,FALSE)))</f>
        <v>6.9000000000000006E-2</v>
      </c>
      <c r="AB93" s="213">
        <f>IF($A93="Quarter",HLOOKUP("Quarter"&amp;AB$1,APMdata,'1 APM'!$BW93,FALSE),IF($A93="Year to date",HLOOKUP("Year to date"&amp;AB$1,APMdata,'1 APM'!$BW93,FALSE),HLOOKUP($C$4&amp;AB$1,APMdata,'1 APM'!$BW93,FALSE)))</f>
        <v>2E-3</v>
      </c>
      <c r="AC93" s="213">
        <f>IF($A93="Quarter",HLOOKUP("Quarter"&amp;AC$1,APMdata,'1 APM'!$BW93,FALSE),IF($A93="Year to date",HLOOKUP("Year to date"&amp;AC$1,APMdata,'1 APM'!$BW93,FALSE),HLOOKUP($C$4&amp;AC$1,APMdata,'1 APM'!$BW93,FALSE)))</f>
        <v>1.0999999999999999E-2</v>
      </c>
      <c r="AD93" s="213">
        <f>IF($A93="Quarter",HLOOKUP("Quarter"&amp;AD$1,APMdata,'1 APM'!$BW93,FALSE),IF($A93="Year to date",HLOOKUP("Year to date"&amp;AD$1,APMdata,'1 APM'!$BW93,FALSE),HLOOKUP($C$4&amp;AD$1,APMdata,'1 APM'!$BW93,FALSE)))</f>
        <v>-2.1000000000000001E-2</v>
      </c>
      <c r="AE93" s="213">
        <f>IF($A93="Quarter",HLOOKUP("Quarter"&amp;AE$1,APMdata,'1 APM'!$BW93,FALSE),IF($A93="Year to date",HLOOKUP("Year to date"&amp;AE$1,APMdata,'1 APM'!$BW93,FALSE),HLOOKUP($C$4&amp;AE$1,APMdata,'1 APM'!$BW93,FALSE)))</f>
        <v>6.2E-2</v>
      </c>
      <c r="AF93" s="213"/>
      <c r="AG93" s="215"/>
      <c r="AH93" s="213"/>
      <c r="AI93" s="215"/>
      <c r="AJ93" s="213"/>
      <c r="AK93" s="215"/>
      <c r="AL93" s="213"/>
      <c r="AM93" s="215"/>
      <c r="AN93" s="213"/>
      <c r="AO93" s="215"/>
      <c r="AP93" s="213"/>
      <c r="AQ93" s="215"/>
      <c r="AR93" s="213"/>
      <c r="AS93" s="215"/>
      <c r="AT93" s="213"/>
      <c r="AU93" s="215"/>
      <c r="AV93" s="213"/>
      <c r="AW93" s="215"/>
      <c r="AX93" s="213"/>
      <c r="AY93" s="215"/>
      <c r="AZ93" s="213"/>
      <c r="BA93" s="215"/>
      <c r="BB93" s="213"/>
      <c r="BC93" s="215"/>
      <c r="BD93" s="213"/>
      <c r="BE93" s="215"/>
      <c r="BF93" s="213"/>
      <c r="BG93" s="215"/>
      <c r="BH93" s="215"/>
      <c r="BI93" s="215"/>
      <c r="BJ93" s="215"/>
      <c r="BK93" s="215"/>
      <c r="BL93" s="215"/>
      <c r="BM93" s="215"/>
      <c r="BN93" s="215"/>
      <c r="BO93" s="215"/>
      <c r="BP93" s="215"/>
      <c r="BQ93" s="215"/>
      <c r="BR93" s="215"/>
      <c r="BS93" s="215"/>
      <c r="BT93" s="215"/>
      <c r="BU93" s="215"/>
      <c r="BV93" s="215"/>
      <c r="BW93">
        <v>93</v>
      </c>
    </row>
    <row r="94" spans="1:75" ht="12.75" customHeight="1">
      <c r="B94" s="199"/>
      <c r="C94" s="202"/>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0"/>
      <c r="BR94" s="210"/>
      <c r="BS94" s="210"/>
      <c r="BT94" s="210"/>
      <c r="BU94" s="210"/>
      <c r="BV94" s="210"/>
      <c r="BW94">
        <v>94</v>
      </c>
    </row>
    <row r="95" spans="1:75" ht="12.75" customHeight="1">
      <c r="B95" s="199"/>
      <c r="C95" s="202"/>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0"/>
      <c r="BR95" s="210"/>
      <c r="BS95" s="210"/>
      <c r="BT95" s="210"/>
      <c r="BU95" s="210"/>
      <c r="BV95" s="210"/>
      <c r="BW95">
        <v>95</v>
      </c>
    </row>
    <row r="96" spans="1:75" ht="12.75" customHeight="1">
      <c r="A96" t="s">
        <v>489</v>
      </c>
      <c r="B96" s="199"/>
      <c r="C96" s="202" t="s">
        <v>1</v>
      </c>
      <c r="D96" s="205">
        <f>IF($A96="Quarter",HLOOKUP("Quarter"&amp;D$1,APMdata,'1 APM'!$BW96,FALSE),IF($A96="Year to date",HLOOKUP("Year to date"&amp;D$1,APMdata,'1 APM'!$BW96,FALSE),HLOOKUP($C$4&amp;D$1,APMdata,'1 APM'!$BW96,FALSE)))</f>
        <v>191818.07577903997</v>
      </c>
      <c r="E96" s="205">
        <f>IF($A96="Quarter",HLOOKUP("Quarter"&amp;E$1,APMdata,'1 APM'!$BW96,FALSE),IF($A96="Year to date",HLOOKUP("Year to date"&amp;E$1,APMdata,'1 APM'!$BW96,FALSE),HLOOKUP($C$4&amp;E$1,APMdata,'1 APM'!$BW96,FALSE)))</f>
        <v>180275.36278006999</v>
      </c>
      <c r="F96" s="205">
        <f>IF($A96="Quarter",HLOOKUP("Quarter"&amp;F$1,APMdata,'1 APM'!$BW96,FALSE),IF($A96="Year to date",HLOOKUP("Year to date"&amp;F$1,APMdata,'1 APM'!$BW96,FALSE),HLOOKUP($C$4&amp;F$1,APMdata,'1 APM'!$BW96,FALSE)))</f>
        <v>176333.49539519998</v>
      </c>
      <c r="G96" s="205">
        <f>IF($A96="Quarter",HLOOKUP("Quarter"&amp;G$1,APMdata,'1 APM'!$BW96,FALSE),IF($A96="Year to date",HLOOKUP("Year to date"&amp;G$1,APMdata,'1 APM'!$BW96,FALSE),HLOOKUP($C$4&amp;G$1,APMdata,'1 APM'!$BW96,FALSE)))</f>
        <v>174614.23396687992</v>
      </c>
      <c r="H96" s="205">
        <f>IF($A96="Quarter",HLOOKUP("Quarter"&amp;H$1,APMdata,'1 APM'!$BW96,FALSE),IF($A96="Year to date",HLOOKUP("Year to date"&amp;H$1,APMdata,'1 APM'!$BW96,FALSE),HLOOKUP($C$4&amp;H$1,APMdata,'1 APM'!$BW96,FALSE)))</f>
        <v>175448.9929098</v>
      </c>
      <c r="I96" s="205">
        <f>IF($A96="Quarter",HLOOKUP("Quarter"&amp;I$1,APMdata,'1 APM'!$BW96,FALSE),IF($A96="Year to date",HLOOKUP("Year to date"&amp;I$1,APMdata,'1 APM'!$BW96,FALSE),HLOOKUP($C$4&amp;I$1,APMdata,'1 APM'!$BW96,FALSE)))</f>
        <v>169775.73335999995</v>
      </c>
      <c r="J96" s="205">
        <f>IF($A96="Quarter",HLOOKUP("Quarter"&amp;J$1,APMdata,'1 APM'!$BW96,FALSE),IF($A96="Year to date",HLOOKUP("Year to date"&amp;J$1,APMdata,'1 APM'!$BW96,FALSE),HLOOKUP($C$4&amp;J$1,APMdata,'1 APM'!$BW96,FALSE)))</f>
        <v>170418.51827761999</v>
      </c>
      <c r="K96" s="205">
        <f>IF($A96="Quarter",HLOOKUP("Quarter"&amp;K$1,APMdata,'1 APM'!$BW96,FALSE),IF($A96="Year to date",HLOOKUP("Year to date"&amp;K$1,APMdata,'1 APM'!$BW96,FALSE),HLOOKUP($C$4&amp;K$1,APMdata,'1 APM'!$BW96,FALSE)))</f>
        <v>170916.07891452996</v>
      </c>
      <c r="L96" s="205">
        <f>IF($A96="Quarter",HLOOKUP("Quarter"&amp;L$1,APMdata,'1 APM'!$BW96,FALSE),IF($A96="Year to date",HLOOKUP("Year to date"&amp;L$1,APMdata,'1 APM'!$BW96,FALSE),HLOOKUP($C$4&amp;L$1,APMdata,'1 APM'!$BW96,FALSE)))</f>
        <v>168997.49016320001</v>
      </c>
      <c r="M96" s="205">
        <f>IF($A96="Quarter",HLOOKUP("Quarter"&amp;M$1,APMdata,'1 APM'!$BW96,FALSE),IF($A96="Year to date",HLOOKUP("Year to date"&amp;M$1,APMdata,'1 APM'!$BW96,FALSE),HLOOKUP($C$4&amp;M$1,APMdata,'1 APM'!$BW96,FALSE)))</f>
        <v>159646.67768410599</v>
      </c>
      <c r="N96" s="205">
        <f>IF($A96="Quarter",HLOOKUP("Quarter"&amp;N$1,APMdata,'1 APM'!$BW96,FALSE),IF($A96="Year to date",HLOOKUP("Year to date"&amp;N$1,APMdata,'1 APM'!$BW96,FALSE),HLOOKUP($C$4&amp;N$1,APMdata,'1 APM'!$BW96,FALSE)))</f>
        <v>155459.3492767002</v>
      </c>
      <c r="O96" s="205">
        <f>IF($A96="Quarter",HLOOKUP("Quarter"&amp;O$1,APMdata,'1 APM'!$BW96,FALSE),IF($A96="Year to date",HLOOKUP("Year to date"&amp;O$1,APMdata,'1 APM'!$BW96,FALSE),HLOOKUP($C$4&amp;O$1,APMdata,'1 APM'!$BW96,FALSE)))</f>
        <v>154316.1543066302</v>
      </c>
      <c r="P96" s="205">
        <f>IF($A96="Quarter",HLOOKUP("Quarter"&amp;P$1,APMdata,'1 APM'!$BW96,FALSE),IF($A96="Year to date",HLOOKUP("Year to date"&amp;P$1,APMdata,'1 APM'!$BW96,FALSE),HLOOKUP($C$4&amp;P$1,APMdata,'1 APM'!$BW96,FALSE)))</f>
        <v>155242.86618750019</v>
      </c>
      <c r="Q96" s="205">
        <f>IF($A96="Quarter",HLOOKUP("Quarter"&amp;Q$1,APMdata,'1 APM'!$BW96,FALSE),IF($A96="Year to date",HLOOKUP("Year to date"&amp;Q$1,APMdata,'1 APM'!$BW96,FALSE),HLOOKUP($C$4&amp;Q$1,APMdata,'1 APM'!$BW96,FALSE)))</f>
        <v>150118.14197999999</v>
      </c>
      <c r="R96" s="205">
        <f>IF($A96="Quarter",HLOOKUP("Quarter"&amp;R$1,APMdata,'1 APM'!$BW96,FALSE),IF($A96="Year to date",HLOOKUP("Year to date"&amp;R$1,APMdata,'1 APM'!$BW96,FALSE),HLOOKUP($C$4&amp;R$1,APMdata,'1 APM'!$BW96,FALSE)))</f>
        <v>146073.80200999998</v>
      </c>
      <c r="S96" s="205">
        <f>IF($A96="Quarter",HLOOKUP("Quarter"&amp;S$1,APMdata,'1 APM'!$BW96,FALSE),IF($A96="Year to date",HLOOKUP("Year to date"&amp;S$1,APMdata,'1 APM'!$BW96,FALSE),HLOOKUP($C$4&amp;S$1,APMdata,'1 APM'!$BW96,FALSE)))</f>
        <v>148898.13930000001</v>
      </c>
      <c r="T96" s="205">
        <f>IF($A96="Quarter",HLOOKUP("Quarter"&amp;T$1,APMdata,'1 APM'!$BW96,FALSE),IF($A96="Year to date",HLOOKUP("Year to date"&amp;T$1,APMdata,'1 APM'!$BW96,FALSE),HLOOKUP($C$4&amp;T$1,APMdata,'1 APM'!$BW96,FALSE)))</f>
        <v>147197.40538354</v>
      </c>
      <c r="U96" s="205">
        <f>IF($A96="Quarter",HLOOKUP("Quarter"&amp;U$1,APMdata,'1 APM'!$BW96,FALSE),IF($A96="Year to date",HLOOKUP("Year to date"&amp;U$1,APMdata,'1 APM'!$BW96,FALSE),HLOOKUP($C$4&amp;U$1,APMdata,'1 APM'!$BW96,FALSE)))</f>
        <v>143586</v>
      </c>
      <c r="V96" s="205">
        <f>IF($A96="Quarter",HLOOKUP("Quarter"&amp;V$1,APMdata,'1 APM'!$BW96,FALSE),IF($A96="Year to date",HLOOKUP("Year to date"&amp;V$1,APMdata,'1 APM'!$BW96,FALSE),HLOOKUP($C$4&amp;V$1,APMdata,'1 APM'!$BW96,FALSE)))</f>
        <v>134782.94005149015</v>
      </c>
      <c r="W96" s="205">
        <f>IF($A96="Quarter",HLOOKUP("Quarter"&amp;W$1,APMdata,'1 APM'!$BW96,FALSE),IF($A96="Year to date",HLOOKUP("Year to date"&amp;W$1,APMdata,'1 APM'!$BW96,FALSE),HLOOKUP($C$4&amp;W$1,APMdata,'1 APM'!$BW96,FALSE)))</f>
        <v>136568.11884102001</v>
      </c>
      <c r="X96" s="205">
        <f>IF($A96="Quarter",HLOOKUP("Quarter"&amp;X$1,APMdata,'1 APM'!$BW96,FALSE),IF($A96="Year to date",HLOOKUP("Year to date"&amp;X$1,APMdata,'1 APM'!$BW96,FALSE),HLOOKUP($C$4&amp;X$1,APMdata,'1 APM'!$BW96,FALSE)))</f>
        <v>130854.10594534002</v>
      </c>
      <c r="Y96" s="205">
        <f>IF($A96="Quarter",HLOOKUP("Quarter"&amp;Y$1,APMdata,'1 APM'!$BW96,FALSE),IF($A96="Year to date",HLOOKUP("Year to date"&amp;Y$1,APMdata,'1 APM'!$BW96,FALSE),HLOOKUP($C$4&amp;Y$1,APMdata,'1 APM'!$BW96,FALSE)))</f>
        <v>126291.54656699001</v>
      </c>
      <c r="Z96" s="205">
        <f>IF($A96="Quarter",HLOOKUP("Quarter"&amp;Z$1,APMdata,'1 APM'!$BW96,FALSE),IF($A96="Year to date",HLOOKUP("Year to date"&amp;Z$1,APMdata,'1 APM'!$BW96,FALSE),HLOOKUP($C$4&amp;Z$1,APMdata,'1 APM'!$BW96,FALSE)))</f>
        <v>123471.57226353404</v>
      </c>
      <c r="AA96" s="205">
        <f>IF($A96="Quarter",HLOOKUP("Quarter"&amp;AA$1,APMdata,'1 APM'!$BW96,FALSE),IF($A96="Year to date",HLOOKUP("Year to date"&amp;AA$1,APMdata,'1 APM'!$BW96,FALSE),HLOOKUP($C$4&amp;AA$1,APMdata,'1 APM'!$BW96,FALSE)))</f>
        <v>119591.87386200001</v>
      </c>
      <c r="AB96" s="205">
        <f>IF($A96="Quarter",HLOOKUP("Quarter"&amp;AB$1,APMdata,'1 APM'!$BW96,FALSE),IF($A96="Year to date",HLOOKUP("Year to date"&amp;AB$1,APMdata,'1 APM'!$BW96,FALSE),HLOOKUP($C$4&amp;AB$1,APMdata,'1 APM'!$BW96,FALSE)))</f>
        <v>114088.20773600001</v>
      </c>
      <c r="AC96" s="205">
        <f>IF($A96="Quarter",HLOOKUP("Quarter"&amp;AC$1,APMdata,'1 APM'!$BW96,FALSE),IF($A96="Year to date",HLOOKUP("Year to date"&amp;AC$1,APMdata,'1 APM'!$BW96,FALSE),HLOOKUP($C$4&amp;AC$1,APMdata,'1 APM'!$BW96,FALSE)))</f>
        <v>108321.32653799999</v>
      </c>
      <c r="AD96" s="205">
        <f>IF($A96="Quarter",HLOOKUP("Quarter"&amp;AD$1,APMdata,'1 APM'!$BW96,FALSE),IF($A96="Year to date",HLOOKUP("Year to date"&amp;AD$1,APMdata,'1 APM'!$BW96,FALSE),HLOOKUP($C$4&amp;AD$1,APMdata,'1 APM'!$BW96,FALSE)))</f>
        <v>106311.634504</v>
      </c>
      <c r="AE96" s="205">
        <f>IF($A96="Quarter",HLOOKUP("Quarter"&amp;AE$1,APMdata,'1 APM'!$BW96,FALSE),IF($A96="Year to date",HLOOKUP("Year to date"&amp;AE$1,APMdata,'1 APM'!$BW96,FALSE),HLOOKUP($C$4&amp;AE$1,APMdata,'1 APM'!$BW96,FALSE)))</f>
        <v>107652.02759400001</v>
      </c>
      <c r="AF96" s="205"/>
      <c r="AG96" s="210"/>
      <c r="AH96" s="205"/>
      <c r="AI96" s="210"/>
      <c r="AJ96" s="205"/>
      <c r="AK96" s="210"/>
      <c r="AL96" s="205"/>
      <c r="AM96" s="210"/>
      <c r="AN96" s="205"/>
      <c r="AO96" s="210"/>
      <c r="AP96" s="205"/>
      <c r="AQ96" s="210"/>
      <c r="AR96" s="205"/>
      <c r="AS96" s="210"/>
      <c r="AT96" s="205"/>
      <c r="AU96" s="210"/>
      <c r="AV96" s="205"/>
      <c r="AW96" s="210"/>
      <c r="AX96" s="205"/>
      <c r="AY96" s="210"/>
      <c r="AZ96" s="205"/>
      <c r="BA96" s="210"/>
      <c r="BB96" s="205"/>
      <c r="BC96" s="210"/>
      <c r="BD96" s="205"/>
      <c r="BE96" s="205"/>
      <c r="BF96" s="205"/>
      <c r="BG96" s="205"/>
      <c r="BH96" s="205"/>
      <c r="BI96" s="205"/>
      <c r="BJ96" s="205"/>
      <c r="BK96" s="205"/>
      <c r="BL96" s="205"/>
      <c r="BM96" s="205"/>
      <c r="BN96" s="205"/>
      <c r="BO96" s="205"/>
      <c r="BP96" s="205"/>
      <c r="BQ96" s="205"/>
      <c r="BR96" s="205"/>
      <c r="BS96" s="205"/>
      <c r="BT96" s="205"/>
      <c r="BU96" s="205"/>
      <c r="BV96" s="205"/>
      <c r="BW96">
        <v>96</v>
      </c>
    </row>
    <row r="97" spans="1:75" ht="12.75" customHeight="1">
      <c r="A97" t="s">
        <v>489</v>
      </c>
      <c r="B97" s="199"/>
      <c r="C97" s="202" t="s">
        <v>164</v>
      </c>
      <c r="D97" s="205">
        <f>IF($A97="Quarter",HLOOKUP("Quarter"&amp;D$1,APMdata,'1 APM'!$BW97,FALSE),IF($A97="Year to date",HLOOKUP("Year to date"&amp;D$1,APMdata,'1 APM'!$BW97,FALSE),HLOOKUP($C$4&amp;D$1,APMdata,'1 APM'!$BW97,FALSE)))</f>
        <v>182808.97798476997</v>
      </c>
      <c r="E97" s="205">
        <f>IF($A97="Quarter",HLOOKUP("Quarter"&amp;E$1,APMdata,'1 APM'!$BW97,FALSE),IF($A97="Year to date",HLOOKUP("Year to date"&amp;E$1,APMdata,'1 APM'!$BW97,FALSE),HLOOKUP($C$4&amp;E$1,APMdata,'1 APM'!$BW97,FALSE)))</f>
        <v>178304.42908763498</v>
      </c>
      <c r="F97" s="205">
        <f>IF($A97="Quarter",HLOOKUP("Quarter"&amp;F$1,APMdata,'1 APM'!$BW97,FALSE),IF($A97="Year to date",HLOOKUP("Year to date"&amp;F$1,APMdata,'1 APM'!$BW97,FALSE),HLOOKUP($C$4&amp;F$1,APMdata,'1 APM'!$BW97,FALSE)))</f>
        <v>173318.19478189998</v>
      </c>
      <c r="G97" s="205">
        <f>IF($A97="Quarter",HLOOKUP("Quarter"&amp;G$1,APMdata,'1 APM'!$BW97,FALSE),IF($A97="Year to date",HLOOKUP("Year to date"&amp;G$1,APMdata,'1 APM'!$BW97,FALSE),HLOOKUP($C$4&amp;G$1,APMdata,'1 APM'!$BW97,FALSE)))</f>
        <v>172564.36962857496</v>
      </c>
      <c r="H97" s="205">
        <f>IF($A97="Quarter",HLOOKUP("Quarter"&amp;H$1,APMdata,'1 APM'!$BW97,FALSE),IF($A97="Year to date",HLOOKUP("Year to date"&amp;H$1,APMdata,'1 APM'!$BW97,FALSE),HLOOKUP($C$4&amp;H$1,APMdata,'1 APM'!$BW97,FALSE)))</f>
        <v>171881.08151580664</v>
      </c>
      <c r="I97" s="205">
        <f>IF($A97="Quarter",HLOOKUP("Quarter"&amp;I$1,APMdata,'1 APM'!$BW97,FALSE),IF($A97="Year to date",HLOOKUP("Year to date"&amp;I$1,APMdata,'1 APM'!$BW97,FALSE),HLOOKUP($C$4&amp;I$1,APMdata,'1 APM'!$BW97,FALSE)))</f>
        <v>170161.27701429999</v>
      </c>
      <c r="J97" s="205">
        <f>IF($A97="Quarter",HLOOKUP("Quarter"&amp;J$1,APMdata,'1 APM'!$BW97,FALSE),IF($A97="Year to date",HLOOKUP("Year to date"&amp;J$1,APMdata,'1 APM'!$BW97,FALSE),HLOOKUP($C$4&amp;J$1,APMdata,'1 APM'!$BW97,FALSE)))</f>
        <v>165140.05997597607</v>
      </c>
      <c r="K97" s="205">
        <f>IF($A97="Quarter",HLOOKUP("Quarter"&amp;K$1,APMdata,'1 APM'!$BW97,FALSE),IF($A97="Year to date",HLOOKUP("Year to date"&amp;K$1,APMdata,'1 APM'!$BW97,FALSE),HLOOKUP($C$4&amp;K$1,APMdata,'1 APM'!$BW97,FALSE)))</f>
        <v>163788.36980282006</v>
      </c>
      <c r="L97" s="205">
        <f>IF($A97="Quarter",HLOOKUP("Quarter"&amp;L$1,APMdata,'1 APM'!$BW97,FALSE),IF($A97="Year to date",HLOOKUP("Year to date"&amp;L$1,APMdata,'1 APM'!$BW97,FALSE),HLOOKUP($C$4&amp;L$1,APMdata,'1 APM'!$BW97,FALSE)))</f>
        <v>161412.46676558341</v>
      </c>
      <c r="M97" s="205">
        <f>IF($A97="Quarter",HLOOKUP("Quarter"&amp;M$1,APMdata,'1 APM'!$BW97,FALSE),IF($A97="Year to date",HLOOKUP("Year to date"&amp;M$1,APMdata,'1 APM'!$BW97,FALSE),HLOOKUP($C$4&amp;M$1,APMdata,'1 APM'!$BW97,FALSE)))</f>
        <v>157619.95506677512</v>
      </c>
      <c r="N97" s="205">
        <f>IF($A97="Quarter",HLOOKUP("Quarter"&amp;N$1,APMdata,'1 APM'!$BW97,FALSE),IF($A97="Year to date",HLOOKUP("Year to date"&amp;N$1,APMdata,'1 APM'!$BW97,FALSE),HLOOKUP($C$4&amp;N$1,APMdata,'1 APM'!$BW97,FALSE)))</f>
        <v>152242.06275216609</v>
      </c>
      <c r="O97" s="205">
        <f>IF($A97="Quarter",HLOOKUP("Quarter"&amp;O$1,APMdata,'1 APM'!$BW97,FALSE),IF($A97="Year to date",HLOOKUP("Year to date"&amp;O$1,APMdata,'1 APM'!$BW97,FALSE),HLOOKUP($C$4&amp;O$1,APMdata,'1 APM'!$BW97,FALSE)))</f>
        <v>151437.74112103257</v>
      </c>
      <c r="P97" s="205">
        <f>IF($A97="Quarter",HLOOKUP("Quarter"&amp;P$1,APMdata,'1 APM'!$BW97,FALSE),IF($A97="Year to date",HLOOKUP("Year to date"&amp;P$1,APMdata,'1 APM'!$BW97,FALSE),HLOOKUP($C$4&amp;P$1,APMdata,'1 APM'!$BW97,FALSE)))</f>
        <v>150478.27005916671</v>
      </c>
      <c r="Q97" s="205">
        <f>IF($A97="Quarter",HLOOKUP("Quarter"&amp;Q$1,APMdata,'1 APM'!$BW97,FALSE),IF($A97="Year to date",HLOOKUP("Year to date"&amp;Q$1,APMdata,'1 APM'!$BW97,FALSE),HLOOKUP($C$4&amp;Q$1,APMdata,'1 APM'!$BW97,FALSE)))</f>
        <v>148095.97199499997</v>
      </c>
      <c r="R97" s="205">
        <f>IF($A97="Quarter",HLOOKUP("Quarter"&amp;R$1,APMdata,'1 APM'!$BW97,FALSE),IF($A97="Year to date",HLOOKUP("Year to date"&amp;R$1,APMdata,'1 APM'!$BW97,FALSE),HLOOKUP($C$4&amp;R$1,APMdata,'1 APM'!$BW97,FALSE)))</f>
        <v>144107.59548683002</v>
      </c>
      <c r="S97" s="205">
        <f>IF($A97="Quarter",HLOOKUP("Quarter"&amp;S$1,APMdata,'1 APM'!$BW97,FALSE),IF($A97="Year to date",HLOOKUP("Year to date"&amp;S$1,APMdata,'1 APM'!$BW97,FALSE),HLOOKUP($C$4&amp;S$1,APMdata,'1 APM'!$BW97,FALSE)))</f>
        <v>143616.04389999999</v>
      </c>
      <c r="T97" s="205">
        <f>IF($A97="Quarter",HLOOKUP("Quarter"&amp;T$1,APMdata,'1 APM'!$BW97,FALSE),IF($A97="Year to date",HLOOKUP("Year to date"&amp;T$1,APMdata,'1 APM'!$BW97,FALSE),HLOOKUP($C$4&amp;T$1,APMdata,'1 APM'!$BW97,FALSE)))</f>
        <v>141855.34537805003</v>
      </c>
      <c r="U97" s="205">
        <f>IF($A97="Quarter",HLOOKUP("Quarter"&amp;U$1,APMdata,'1 APM'!$BW97,FALSE),IF($A97="Year to date",HLOOKUP("Year to date"&amp;U$1,APMdata,'1 APM'!$BW97,FALSE),HLOOKUP($C$4&amp;U$1,APMdata,'1 APM'!$BW97,FALSE)))</f>
        <v>139184</v>
      </c>
      <c r="V97" s="205">
        <f>IF($A97="Quarter",HLOOKUP("Quarter"&amp;V$1,APMdata,'1 APM'!$BW97,FALSE),IF($A97="Year to date",HLOOKUP("Year to date"&amp;V$1,APMdata,'1 APM'!$BW97,FALSE),HLOOKUP($C$4&amp;V$1,APMdata,'1 APM'!$BW97,FALSE)))</f>
        <v>130393.65673367486</v>
      </c>
      <c r="W97" s="205">
        <f>IF($A97="Quarter",HLOOKUP("Quarter"&amp;W$1,APMdata,'1 APM'!$BW97,FALSE),IF($A97="Year to date",HLOOKUP("Year to date"&amp;W$1,APMdata,'1 APM'!$BW97,FALSE),HLOOKUP($C$4&amp;W$1,APMdata,'1 APM'!$BW97,FALSE)))</f>
        <v>129296.33590422102</v>
      </c>
      <c r="X97" s="205">
        <f>IF($A97="Quarter",HLOOKUP("Quarter"&amp;X$1,APMdata,'1 APM'!$BW97,FALSE),IF($A97="Year to date",HLOOKUP("Year to date"&amp;X$1,APMdata,'1 APM'!$BW97,FALSE),HLOOKUP($C$4&amp;X$1,APMdata,'1 APM'!$BW97,FALSE)))</f>
        <v>126872.40825862135</v>
      </c>
      <c r="Y97" s="205">
        <f>IF($A97="Quarter",HLOOKUP("Quarter"&amp;Y$1,APMdata,'1 APM'!$BW97,FALSE),IF($A97="Year to date",HLOOKUP("Year to date"&amp;Y$1,APMdata,'1 APM'!$BW97,FALSE),HLOOKUP($C$4&amp;Y$1,APMdata,'1 APM'!$BW97,FALSE)))</f>
        <v>124881.55941526202</v>
      </c>
      <c r="Z97" s="205">
        <f>IF($A97="Quarter",HLOOKUP("Quarter"&amp;Z$1,APMdata,'1 APM'!$BW97,FALSE),IF($A97="Year to date",HLOOKUP("Year to date"&amp;Z$1,APMdata,'1 APM'!$BW97,FALSE),HLOOKUP($C$4&amp;Z$1,APMdata,'1 APM'!$BW97,FALSE)))</f>
        <v>117358.37275670681</v>
      </c>
      <c r="AA97" s="205">
        <f>IF($A97="Quarter",HLOOKUP("Quarter"&amp;AA$1,APMdata,'1 APM'!$BW97,FALSE),IF($A97="Year to date",HLOOKUP("Year to date"&amp;AA$1,APMdata,'1 APM'!$BW97,FALSE),HLOOKUP($C$4&amp;AA$1,APMdata,'1 APM'!$BW97,FALSE)))</f>
        <v>114000.46937866668</v>
      </c>
      <c r="AB97" s="205">
        <f>IF($A97="Quarter",HLOOKUP("Quarter"&amp;AB$1,APMdata,'1 APM'!$BW97,FALSE),IF($A97="Year to date",HLOOKUP("Year to date"&amp;AB$1,APMdata,'1 APM'!$BW97,FALSE),HLOOKUP($C$4&amp;AB$1,APMdata,'1 APM'!$BW97,FALSE)))</f>
        <v>111204.767137</v>
      </c>
      <c r="AC97" s="205">
        <f>IF($A97="Quarter",HLOOKUP("Quarter"&amp;AC$1,APMdata,'1 APM'!$BW97,FALSE),IF($A97="Year to date",HLOOKUP("Year to date"&amp;AC$1,APMdata,'1 APM'!$BW97,FALSE),HLOOKUP($C$4&amp;AC$1,APMdata,'1 APM'!$BW97,FALSE)))</f>
        <v>105077.54542120002</v>
      </c>
      <c r="AD97" s="205">
        <f>IF($A97="Quarter",HLOOKUP("Quarter"&amp;AD$1,APMdata,'1 APM'!$BW97,FALSE),IF($A97="Year to date",HLOOKUP("Year to date"&amp;AD$1,APMdata,'1 APM'!$BW97,FALSE),HLOOKUP($C$4&amp;AD$1,APMdata,'1 APM'!$BW97,FALSE)))</f>
        <v>104266.60014200001</v>
      </c>
      <c r="AE97" s="205">
        <f>IF($A97="Quarter",HLOOKUP("Quarter"&amp;AE$1,APMdata,'1 APM'!$BW97,FALSE),IF($A97="Year to date",HLOOKUP("Year to date"&amp;AE$1,APMdata,'1 APM'!$BW97,FALSE),HLOOKUP($C$4&amp;AE$1,APMdata,'1 APM'!$BW97,FALSE)))</f>
        <v>103584.92202133335</v>
      </c>
      <c r="AF97" s="205"/>
      <c r="AG97" s="205"/>
      <c r="AH97" s="205"/>
      <c r="AI97" s="205"/>
      <c r="AJ97" s="205"/>
      <c r="AK97" s="210"/>
      <c r="AL97" s="205"/>
      <c r="AM97" s="210"/>
      <c r="AN97" s="205"/>
      <c r="AO97" s="210"/>
      <c r="AP97" s="205"/>
      <c r="AQ97" s="210"/>
      <c r="AR97" s="205"/>
      <c r="AS97" s="210"/>
      <c r="AT97" s="205"/>
      <c r="AU97" s="210"/>
      <c r="AV97" s="205"/>
      <c r="AW97" s="210"/>
      <c r="AX97" s="205"/>
      <c r="AY97" s="210"/>
      <c r="AZ97" s="205"/>
      <c r="BA97" s="210"/>
      <c r="BB97" s="205"/>
      <c r="BC97" s="210"/>
      <c r="BD97" s="205"/>
      <c r="BE97" s="205"/>
      <c r="BF97" s="205"/>
      <c r="BG97" s="205"/>
      <c r="BH97" s="205"/>
      <c r="BI97" s="205"/>
      <c r="BJ97" s="205"/>
      <c r="BK97" s="205"/>
      <c r="BL97" s="205"/>
      <c r="BM97" s="205"/>
      <c r="BN97" s="205"/>
      <c r="BO97" s="205"/>
      <c r="BP97" s="205"/>
      <c r="BQ97" s="205"/>
      <c r="BR97" s="205"/>
      <c r="BS97" s="205"/>
      <c r="BT97" s="205"/>
      <c r="BU97" s="205"/>
      <c r="BV97" s="205"/>
      <c r="BW97">
        <v>97</v>
      </c>
    </row>
    <row r="98" spans="1:75" ht="12.75" customHeight="1">
      <c r="A98" t="s">
        <v>488</v>
      </c>
      <c r="B98" s="199"/>
      <c r="C98" s="202" t="s">
        <v>165</v>
      </c>
      <c r="D98" s="205">
        <f>IF($A98="Quarter",HLOOKUP("Quarter"&amp;D$1,APMdata,'1 APM'!$BW98,FALSE),IF($A98="Year to date",HLOOKUP("Year to date"&amp;D$1,APMdata,'1 APM'!$BW98,FALSE),HLOOKUP($C$4&amp;D$1,APMdata,'1 APM'!$BW98,FALSE)))</f>
        <v>186046.71927955496</v>
      </c>
      <c r="E98" s="205">
        <f>IF($A98="Quarter",HLOOKUP("Quarter"&amp;E$1,APMdata,'1 APM'!$BW98,FALSE),IF($A98="Year to date",HLOOKUP("Year to date"&amp;E$1,APMdata,'1 APM'!$BW98,FALSE),HLOOKUP($C$4&amp;E$1,APMdata,'1 APM'!$BW98,FALSE)))</f>
        <v>178304.42908763498</v>
      </c>
      <c r="F98" s="205">
        <f>IF($A98="Quarter",HLOOKUP("Quarter"&amp;F$1,APMdata,'1 APM'!$BW98,FALSE),IF($A98="Year to date",HLOOKUP("Year to date"&amp;F$1,APMdata,'1 APM'!$BW98,FALSE),HLOOKUP($C$4&amp;F$1,APMdata,'1 APM'!$BW98,FALSE)))</f>
        <v>175473.86468103994</v>
      </c>
      <c r="G98" s="205">
        <f>IF($A98="Quarter",HLOOKUP("Quarter"&amp;G$1,APMdata,'1 APM'!$BW98,FALSE),IF($A98="Year to date",HLOOKUP("Year to date"&amp;G$1,APMdata,'1 APM'!$BW98,FALSE),HLOOKUP($C$4&amp;G$1,APMdata,'1 APM'!$BW98,FALSE)))</f>
        <v>175031.61343833996</v>
      </c>
      <c r="H98" s="205">
        <f>IF($A98="Quarter",HLOOKUP("Quarter"&amp;H$1,APMdata,'1 APM'!$BW98,FALSE),IF($A98="Year to date",HLOOKUP("Year to date"&amp;H$1,APMdata,'1 APM'!$BW98,FALSE),HLOOKUP($C$4&amp;H$1,APMdata,'1 APM'!$BW98,FALSE)))</f>
        <v>172612.36313489999</v>
      </c>
      <c r="I98" s="205">
        <f>IF($A98="Quarter",HLOOKUP("Quarter"&amp;I$1,APMdata,'1 APM'!$BW98,FALSE),IF($A98="Year to date",HLOOKUP("Year to date"&amp;I$1,APMdata,'1 APM'!$BW98,FALSE),HLOOKUP($C$4&amp;I$1,APMdata,'1 APM'!$BW98,FALSE)))</f>
        <v>170161.27701429999</v>
      </c>
      <c r="J98" s="205">
        <f>IF($A98="Quarter",HLOOKUP("Quarter"&amp;J$1,APMdata,'1 APM'!$BW98,FALSE),IF($A98="Year to date",HLOOKUP("Year to date"&amp;J$1,APMdata,'1 APM'!$BW98,FALSE),HLOOKUP($C$4&amp;J$1,APMdata,'1 APM'!$BW98,FALSE)))</f>
        <v>170731.44979156498</v>
      </c>
      <c r="K98" s="205">
        <f>IF($A98="Quarter",HLOOKUP("Quarter"&amp;K$1,APMdata,'1 APM'!$BW98,FALSE),IF($A98="Year to date",HLOOKUP("Year to date"&amp;K$1,APMdata,'1 APM'!$BW98,FALSE),HLOOKUP($C$4&amp;K$1,APMdata,'1 APM'!$BW98,FALSE)))</f>
        <v>169956.78453886497</v>
      </c>
      <c r="L98" s="205">
        <f>IF($A98="Quarter",HLOOKUP("Quarter"&amp;L$1,APMdata,'1 APM'!$BW98,FALSE),IF($A98="Year to date",HLOOKUP("Year to date"&amp;L$1,APMdata,'1 APM'!$BW98,FALSE),HLOOKUP($C$4&amp;L$1,APMdata,'1 APM'!$BW98,FALSE)))</f>
        <v>164389.02551002504</v>
      </c>
      <c r="M98" s="205">
        <f>IF($A98="Quarter",HLOOKUP("Quarter"&amp;M$1,APMdata,'1 APM'!$BW98,FALSE),IF($A98="Year to date",HLOOKUP("Year to date"&amp;M$1,APMdata,'1 APM'!$BW98,FALSE),HLOOKUP($C$4&amp;M$1,APMdata,'1 APM'!$BW98,FALSE)))</f>
        <v>157619.95506677512</v>
      </c>
      <c r="N98" s="205">
        <f>IF($A98="Quarter",HLOOKUP("Quarter"&amp;N$1,APMdata,'1 APM'!$BW98,FALSE),IF($A98="Year to date",HLOOKUP("Year to date"&amp;N$1,APMdata,'1 APM'!$BW98,FALSE),HLOOKUP($C$4&amp;N$1,APMdata,'1 APM'!$BW98,FALSE)))</f>
        <v>154887.75179166521</v>
      </c>
      <c r="O98" s="205">
        <f>IF($A98="Quarter",HLOOKUP("Quarter"&amp;O$1,APMdata,'1 APM'!$BW98,FALSE),IF($A98="Year to date",HLOOKUP("Year to date"&amp;O$1,APMdata,'1 APM'!$BW98,FALSE),HLOOKUP($C$4&amp;O$1,APMdata,'1 APM'!$BW98,FALSE)))</f>
        <v>154779.51024706519</v>
      </c>
      <c r="P98" s="205">
        <f>IF($A98="Quarter",HLOOKUP("Quarter"&amp;P$1,APMdata,'1 APM'!$BW98,FALSE),IF($A98="Year to date",HLOOKUP("Year to date"&amp;P$1,APMdata,'1 APM'!$BW98,FALSE),HLOOKUP($C$4&amp;P$1,APMdata,'1 APM'!$BW98,FALSE)))</f>
        <v>150658.33409875009</v>
      </c>
      <c r="Q98" s="205">
        <f>IF($A98="Quarter",HLOOKUP("Quarter"&amp;Q$1,APMdata,'1 APM'!$BW98,FALSE),IF($A98="Year to date",HLOOKUP("Year to date"&amp;Q$1,APMdata,'1 APM'!$BW98,FALSE),HLOOKUP($C$4&amp;Q$1,APMdata,'1 APM'!$BW98,FALSE)))</f>
        <v>148095.97199499997</v>
      </c>
      <c r="R98" s="205">
        <f>IF($A98="Quarter",HLOOKUP("Quarter"&amp;R$1,APMdata,'1 APM'!$BW98,FALSE),IF($A98="Year to date",HLOOKUP("Year to date"&amp;R$1,APMdata,'1 APM'!$BW98,FALSE),HLOOKUP($C$4&amp;R$1,APMdata,'1 APM'!$BW98,FALSE)))</f>
        <v>147485.97064999997</v>
      </c>
      <c r="S98" s="205">
        <f>IF($A98="Quarter",HLOOKUP("Quarter"&amp;S$1,APMdata,'1 APM'!$BW98,FALSE),IF($A98="Year to date",HLOOKUP("Year to date"&amp;S$1,APMdata,'1 APM'!$BW98,FALSE),HLOOKUP($C$4&amp;S$1,APMdata,'1 APM'!$BW98,FALSE)))</f>
        <v>148047.77230000001</v>
      </c>
      <c r="T98" s="205">
        <f>IF($A98="Quarter",HLOOKUP("Quarter"&amp;T$1,APMdata,'1 APM'!$BW98,FALSE),IF($A98="Year to date",HLOOKUP("Year to date"&amp;T$1,APMdata,'1 APM'!$BW98,FALSE),HLOOKUP($C$4&amp;T$1,APMdata,'1 APM'!$BW98,FALSE)))</f>
        <v>145391.54804133001</v>
      </c>
      <c r="U98" s="205">
        <f>IF($A98="Quarter",HLOOKUP("Quarter"&amp;U$1,APMdata,'1 APM'!$BW98,FALSE),IF($A98="Year to date",HLOOKUP("Year to date"&amp;U$1,APMdata,'1 APM'!$BW98,FALSE),HLOOKUP($C$4&amp;U$1,APMdata,'1 APM'!$BW98,FALSE)))</f>
        <v>139184</v>
      </c>
      <c r="V98" s="205">
        <f>IF($A98="Quarter",HLOOKUP("Quarter"&amp;V$1,APMdata,'1 APM'!$BW98,FALSE),IF($A98="Year to date",HLOOKUP("Year to date"&amp;V$1,APMdata,'1 APM'!$BW98,FALSE),HLOOKUP($C$4&amp;V$1,APMdata,'1 APM'!$BW98,FALSE)))</f>
        <v>135675.52944625507</v>
      </c>
      <c r="W98" s="205">
        <f>IF($A98="Quarter",HLOOKUP("Quarter"&amp;W$1,APMdata,'1 APM'!$BW98,FALSE),IF($A98="Year to date",HLOOKUP("Year to date"&amp;W$1,APMdata,'1 APM'!$BW98,FALSE),HLOOKUP($C$4&amp;W$1,APMdata,'1 APM'!$BW98,FALSE)))</f>
        <v>133711.11239318002</v>
      </c>
      <c r="X98" s="205">
        <f>IF($A98="Quarter",HLOOKUP("Quarter"&amp;X$1,APMdata,'1 APM'!$BW98,FALSE),IF($A98="Year to date",HLOOKUP("Year to date"&amp;X$1,APMdata,'1 APM'!$BW98,FALSE),HLOOKUP($C$4&amp;X$1,APMdata,'1 APM'!$BW98,FALSE)))</f>
        <v>0</v>
      </c>
      <c r="Y98" s="205">
        <f>IF($A98="Quarter",HLOOKUP("Quarter"&amp;Y$1,APMdata,'1 APM'!$BW98,FALSE),IF($A98="Year to date",HLOOKUP("Year to date"&amp;Y$1,APMdata,'1 APM'!$BW98,FALSE),HLOOKUP($C$4&amp;Y$1,APMdata,'1 APM'!$BW98,FALSE)))</f>
        <v>61735.786131767018</v>
      </c>
      <c r="Z98" s="205">
        <f>IF($A98="Quarter",HLOOKUP("Quarter"&amp;Z$1,APMdata,'1 APM'!$BW98,FALSE),IF($A98="Year to date",HLOOKUP("Year to date"&amp;Z$1,APMdata,'1 APM'!$BW98,FALSE),HLOOKUP($C$4&amp;Z$1,APMdata,'1 APM'!$BW98,FALSE)))</f>
        <v>122395.22782376701</v>
      </c>
      <c r="AA98" s="205">
        <f>IF($A98="Quarter",HLOOKUP("Quarter"&amp;AA$1,APMdata,'1 APM'!$BW98,FALSE),IF($A98="Year to date",HLOOKUP("Year to date"&amp;AA$1,APMdata,'1 APM'!$BW98,FALSE),HLOOKUP($C$4&amp;AA$1,APMdata,'1 APM'!$BW98,FALSE)))</f>
        <v>111204.767137</v>
      </c>
      <c r="AB98" s="205">
        <f>IF($A98="Quarter",HLOOKUP("Quarter"&amp;AB$1,APMdata,'1 APM'!$BW98,FALSE),IF($A98="Year to date",HLOOKUP("Year to date"&amp;AB$1,APMdata,'1 APM'!$BW98,FALSE),HLOOKUP($C$4&amp;AB$1,APMdata,'1 APM'!$BW98,FALSE)))</f>
        <v>111204.767137</v>
      </c>
      <c r="AC98" s="205">
        <f>IF($A98="Quarter",HLOOKUP("Quarter"&amp;AC$1,APMdata,'1 APM'!$BW98,FALSE),IF($A98="Year to date",HLOOKUP("Year to date"&amp;AC$1,APMdata,'1 APM'!$BW98,FALSE),HLOOKUP($C$4&amp;AC$1,APMdata,'1 APM'!$BW98,FALSE)))</f>
        <v>107316.48052099999</v>
      </c>
      <c r="AD98" s="205">
        <f>IF($A98="Quarter",HLOOKUP("Quarter"&amp;AD$1,APMdata,'1 APM'!$BW98,FALSE),IF($A98="Year to date",HLOOKUP("Year to date"&amp;AD$1,APMdata,'1 APM'!$BW98,FALSE),HLOOKUP($C$4&amp;AD$1,APMdata,'1 APM'!$BW98,FALSE)))</f>
        <v>106981.831049</v>
      </c>
      <c r="AE98" s="205">
        <f>IF($A98="Quarter",HLOOKUP("Quarter"&amp;AE$1,APMdata,'1 APM'!$BW98,FALSE),IF($A98="Year to date",HLOOKUP("Year to date"&amp;AE$1,APMdata,'1 APM'!$BW98,FALSE),HLOOKUP($C$4&amp;AE$1,APMdata,'1 APM'!$BW98,FALSE)))</f>
        <v>104756.56629700001</v>
      </c>
      <c r="AF98" s="205"/>
      <c r="AG98" s="205"/>
      <c r="AH98" s="205"/>
      <c r="AI98" s="205"/>
      <c r="AJ98" s="210"/>
      <c r="AK98" s="205"/>
      <c r="AL98" s="205"/>
      <c r="AM98" s="205"/>
      <c r="AN98" s="205"/>
      <c r="AO98" s="205"/>
      <c r="AP98" s="205"/>
      <c r="AQ98" s="205"/>
      <c r="AR98" s="205"/>
      <c r="AS98" s="205"/>
      <c r="AT98" s="205"/>
      <c r="AU98" s="205"/>
      <c r="AV98" s="205"/>
      <c r="AW98" s="205"/>
      <c r="AX98" s="205"/>
      <c r="AY98" s="205"/>
      <c r="AZ98" s="205"/>
      <c r="BA98" s="205"/>
      <c r="BB98" s="210"/>
      <c r="BC98" s="205"/>
      <c r="BD98" s="210"/>
      <c r="BE98" s="205"/>
      <c r="BF98" s="205"/>
      <c r="BG98" s="205"/>
      <c r="BH98" s="205"/>
      <c r="BI98" s="205"/>
      <c r="BJ98" s="205"/>
      <c r="BK98" s="205"/>
      <c r="BL98" s="205"/>
      <c r="BM98" s="205"/>
      <c r="BN98" s="205"/>
      <c r="BO98" s="205"/>
      <c r="BP98" s="205"/>
      <c r="BQ98" s="205"/>
      <c r="BR98" s="205"/>
      <c r="BS98" s="205"/>
      <c r="BT98" s="205"/>
      <c r="BU98" s="205"/>
      <c r="BV98" s="205"/>
      <c r="BW98">
        <v>98</v>
      </c>
    </row>
    <row r="99" spans="1:75" ht="12.75" customHeight="1">
      <c r="B99" s="199"/>
      <c r="C99" s="202"/>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05"/>
      <c r="AM99" s="210"/>
      <c r="AN99" s="205"/>
      <c r="AO99" s="210"/>
      <c r="AP99" s="205"/>
      <c r="AQ99" s="210"/>
      <c r="AR99" s="205"/>
      <c r="AS99" s="210"/>
      <c r="AT99" s="205"/>
      <c r="AU99" s="210"/>
      <c r="AV99" s="205"/>
      <c r="AW99" s="210"/>
      <c r="AX99" s="205"/>
      <c r="AY99" s="210"/>
      <c r="AZ99" s="205"/>
      <c r="BA99" s="210"/>
      <c r="BB99" s="210"/>
      <c r="BC99" s="210"/>
      <c r="BD99" s="210"/>
      <c r="BE99" s="210"/>
      <c r="BF99" s="210"/>
      <c r="BG99" s="210"/>
      <c r="BH99" s="210"/>
      <c r="BI99" s="210"/>
      <c r="BJ99" s="210"/>
      <c r="BK99" s="210"/>
      <c r="BL99" s="210"/>
      <c r="BM99" s="210"/>
      <c r="BN99" s="210"/>
      <c r="BO99" s="210"/>
      <c r="BP99" s="210"/>
      <c r="BQ99" s="210"/>
      <c r="BR99" s="210"/>
      <c r="BS99" s="210"/>
      <c r="BT99" s="210"/>
      <c r="BU99" s="210"/>
      <c r="BV99" s="210"/>
      <c r="BW99">
        <v>99</v>
      </c>
    </row>
    <row r="100" spans="1:75" ht="12.75" customHeight="1">
      <c r="A100" t="s">
        <v>489</v>
      </c>
      <c r="B100" s="199"/>
      <c r="C100" s="202" t="s">
        <v>1</v>
      </c>
      <c r="D100" s="205">
        <f>IF($A100="Quarter",HLOOKUP("Quarter"&amp;D$1,APMdata,'1 APM'!$BW100,FALSE),IF($A100="Year to date",HLOOKUP("Year to date"&amp;D$1,APMdata,'1 APM'!$BW100,FALSE),HLOOKUP($C$4&amp;D$1,APMdata,'1 APM'!$BW100,FALSE)))</f>
        <v>191818.07577903997</v>
      </c>
      <c r="E100" s="205">
        <f>IF($A100="Quarter",HLOOKUP("Quarter"&amp;E$1,APMdata,'1 APM'!$BW100,FALSE),IF($A100="Year to date",HLOOKUP("Year to date"&amp;E$1,APMdata,'1 APM'!$BW100,FALSE),HLOOKUP($C$4&amp;E$1,APMdata,'1 APM'!$BW100,FALSE)))</f>
        <v>180275.36278006999</v>
      </c>
      <c r="F100" s="205">
        <f>IF($A100="Quarter",HLOOKUP("Quarter"&amp;F$1,APMdata,'1 APM'!$BW100,FALSE),IF($A100="Year to date",HLOOKUP("Year to date"&amp;F$1,APMdata,'1 APM'!$BW100,FALSE),HLOOKUP($C$4&amp;F$1,APMdata,'1 APM'!$BW100,FALSE)))</f>
        <v>176333.49539519998</v>
      </c>
      <c r="G100" s="205">
        <f>IF($A100="Quarter",HLOOKUP("Quarter"&amp;G$1,APMdata,'1 APM'!$BW100,FALSE),IF($A100="Year to date",HLOOKUP("Year to date"&amp;G$1,APMdata,'1 APM'!$BW100,FALSE),HLOOKUP($C$4&amp;G$1,APMdata,'1 APM'!$BW100,FALSE)))</f>
        <v>174614.23396687992</v>
      </c>
      <c r="H100" s="205">
        <f>IF($A100="Quarter",HLOOKUP("Quarter"&amp;H$1,APMdata,'1 APM'!$BW100,FALSE),IF($A100="Year to date",HLOOKUP("Year to date"&amp;H$1,APMdata,'1 APM'!$BW100,FALSE),HLOOKUP($C$4&amp;H$1,APMdata,'1 APM'!$BW100,FALSE)))</f>
        <v>175448.9929098</v>
      </c>
      <c r="I100" s="205">
        <f>IF($A100="Quarter",HLOOKUP("Quarter"&amp;I$1,APMdata,'1 APM'!$BW100,FALSE),IF($A100="Year to date",HLOOKUP("Year to date"&amp;I$1,APMdata,'1 APM'!$BW100,FALSE),HLOOKUP($C$4&amp;I$1,APMdata,'1 APM'!$BW100,FALSE)))</f>
        <v>169775.73335999995</v>
      </c>
      <c r="J100" s="205">
        <f>IF($A100="Quarter",HLOOKUP("Quarter"&amp;J$1,APMdata,'1 APM'!$BW100,FALSE),IF($A100="Year to date",HLOOKUP("Year to date"&amp;J$1,APMdata,'1 APM'!$BW100,FALSE),HLOOKUP($C$4&amp;J$1,APMdata,'1 APM'!$BW100,FALSE)))</f>
        <v>170418.51827761999</v>
      </c>
      <c r="K100" s="205">
        <f>IF($A100="Quarter",HLOOKUP("Quarter"&amp;K$1,APMdata,'1 APM'!$BW100,FALSE),IF($A100="Year to date",HLOOKUP("Year to date"&amp;K$1,APMdata,'1 APM'!$BW100,FALSE),HLOOKUP($C$4&amp;K$1,APMdata,'1 APM'!$BW100,FALSE)))</f>
        <v>170916.07891452996</v>
      </c>
      <c r="L100" s="205">
        <f>IF($A100="Quarter",HLOOKUP("Quarter"&amp;L$1,APMdata,'1 APM'!$BW100,FALSE),IF($A100="Year to date",HLOOKUP("Year to date"&amp;L$1,APMdata,'1 APM'!$BW100,FALSE),HLOOKUP($C$4&amp;L$1,APMdata,'1 APM'!$BW100,FALSE)))</f>
        <v>168997.49016320001</v>
      </c>
      <c r="M100" s="205">
        <f>IF($A100="Quarter",HLOOKUP("Quarter"&amp;M$1,APMdata,'1 APM'!$BW100,FALSE),IF($A100="Year to date",HLOOKUP("Year to date"&amp;M$1,APMdata,'1 APM'!$BW100,FALSE),HLOOKUP($C$4&amp;M$1,APMdata,'1 APM'!$BW100,FALSE)))</f>
        <v>159646.67768410599</v>
      </c>
      <c r="N100" s="205">
        <f>IF($A100="Quarter",HLOOKUP("Quarter"&amp;N$1,APMdata,'1 APM'!$BW100,FALSE),IF($A100="Year to date",HLOOKUP("Year to date"&amp;N$1,APMdata,'1 APM'!$BW100,FALSE),HLOOKUP($C$4&amp;N$1,APMdata,'1 APM'!$BW100,FALSE)))</f>
        <v>155459.3492767002</v>
      </c>
      <c r="O100" s="205">
        <f>IF($A100="Quarter",HLOOKUP("Quarter"&amp;O$1,APMdata,'1 APM'!$BW100,FALSE),IF($A100="Year to date",HLOOKUP("Year to date"&amp;O$1,APMdata,'1 APM'!$BW100,FALSE),HLOOKUP($C$4&amp;O$1,APMdata,'1 APM'!$BW100,FALSE)))</f>
        <v>154316.1543066302</v>
      </c>
      <c r="P100" s="205">
        <f>IF($A100="Quarter",HLOOKUP("Quarter"&amp;P$1,APMdata,'1 APM'!$BW100,FALSE),IF($A100="Year to date",HLOOKUP("Year to date"&amp;P$1,APMdata,'1 APM'!$BW100,FALSE),HLOOKUP($C$4&amp;P$1,APMdata,'1 APM'!$BW100,FALSE)))</f>
        <v>155242.86618750019</v>
      </c>
      <c r="Q100" s="205">
        <f>IF($A100="Quarter",HLOOKUP("Quarter"&amp;Q$1,APMdata,'1 APM'!$BW100,FALSE),IF($A100="Year to date",HLOOKUP("Year to date"&amp;Q$1,APMdata,'1 APM'!$BW100,FALSE),HLOOKUP($C$4&amp;Q$1,APMdata,'1 APM'!$BW100,FALSE)))</f>
        <v>150118.14197999999</v>
      </c>
      <c r="R100" s="205">
        <f>IF($A100="Quarter",HLOOKUP("Quarter"&amp;R$1,APMdata,'1 APM'!$BW100,FALSE),IF($A100="Year to date",HLOOKUP("Year to date"&amp;R$1,APMdata,'1 APM'!$BW100,FALSE),HLOOKUP($C$4&amp;R$1,APMdata,'1 APM'!$BW100,FALSE)))</f>
        <v>146073.80200999998</v>
      </c>
      <c r="S100" s="205">
        <f>IF($A100="Quarter",HLOOKUP("Quarter"&amp;S$1,APMdata,'1 APM'!$BW100,FALSE),IF($A100="Year to date",HLOOKUP("Year to date"&amp;S$1,APMdata,'1 APM'!$BW100,FALSE),HLOOKUP($C$4&amp;S$1,APMdata,'1 APM'!$BW100,FALSE)))</f>
        <v>148898.13930000001</v>
      </c>
      <c r="T100" s="205">
        <f>IF($A100="Quarter",HLOOKUP("Quarter"&amp;T$1,APMdata,'1 APM'!$BW100,FALSE),IF($A100="Year to date",HLOOKUP("Year to date"&amp;T$1,APMdata,'1 APM'!$BW100,FALSE),HLOOKUP($C$4&amp;T$1,APMdata,'1 APM'!$BW100,FALSE)))</f>
        <v>147197.40538354</v>
      </c>
      <c r="U100" s="205">
        <f>IF($A100="Quarter",HLOOKUP("Quarter"&amp;U$1,APMdata,'1 APM'!$BW100,FALSE),IF($A100="Year to date",HLOOKUP("Year to date"&amp;U$1,APMdata,'1 APM'!$BW100,FALSE),HLOOKUP($C$4&amp;U$1,APMdata,'1 APM'!$BW100,FALSE)))</f>
        <v>143586</v>
      </c>
      <c r="V100" s="205">
        <f>IF($A100="Quarter",HLOOKUP("Quarter"&amp;V$1,APMdata,'1 APM'!$BW100,FALSE),IF($A100="Year to date",HLOOKUP("Year to date"&amp;V$1,APMdata,'1 APM'!$BW100,FALSE),HLOOKUP($C$4&amp;V$1,APMdata,'1 APM'!$BW100,FALSE)))</f>
        <v>134782.94005149015</v>
      </c>
      <c r="W100" s="205">
        <f>IF($A100="Quarter",HLOOKUP("Quarter"&amp;W$1,APMdata,'1 APM'!$BW100,FALSE),IF($A100="Year to date",HLOOKUP("Year to date"&amp;W$1,APMdata,'1 APM'!$BW100,FALSE),HLOOKUP($C$4&amp;W$1,APMdata,'1 APM'!$BW100,FALSE)))</f>
        <v>136568.11884102001</v>
      </c>
      <c r="X100" s="205">
        <f>IF($A100="Quarter",HLOOKUP("Quarter"&amp;X$1,APMdata,'1 APM'!$BW100,FALSE),IF($A100="Year to date",HLOOKUP("Year to date"&amp;X$1,APMdata,'1 APM'!$BW100,FALSE),HLOOKUP($C$4&amp;X$1,APMdata,'1 APM'!$BW100,FALSE)))</f>
        <v>130854.10594534002</v>
      </c>
      <c r="Y100" s="205">
        <f>IF($A100="Quarter",HLOOKUP("Quarter"&amp;Y$1,APMdata,'1 APM'!$BW100,FALSE),IF($A100="Year to date",HLOOKUP("Year to date"&amp;Y$1,APMdata,'1 APM'!$BW100,FALSE),HLOOKUP($C$4&amp;Y$1,APMdata,'1 APM'!$BW100,FALSE)))</f>
        <v>126291.54656699001</v>
      </c>
      <c r="Z100" s="205">
        <f>IF($A100="Quarter",HLOOKUP("Quarter"&amp;Z$1,APMdata,'1 APM'!$BW100,FALSE),IF($A100="Year to date",HLOOKUP("Year to date"&amp;Z$1,APMdata,'1 APM'!$BW100,FALSE),HLOOKUP($C$4&amp;Z$1,APMdata,'1 APM'!$BW100,FALSE)))</f>
        <v>123471.57226353404</v>
      </c>
      <c r="AA100" s="205">
        <f>IF($A100="Quarter",HLOOKUP("Quarter"&amp;AA$1,APMdata,'1 APM'!$BW100,FALSE),IF($A100="Year to date",HLOOKUP("Year to date"&amp;AA$1,APMdata,'1 APM'!$BW100,FALSE),HLOOKUP($C$4&amp;AA$1,APMdata,'1 APM'!$BW100,FALSE)))</f>
        <v>119591.87386200001</v>
      </c>
      <c r="AB100" s="205">
        <f>IF($A100="Quarter",HLOOKUP("Quarter"&amp;AB$1,APMdata,'1 APM'!$BW100,FALSE),IF($A100="Year to date",HLOOKUP("Year to date"&amp;AB$1,APMdata,'1 APM'!$BW100,FALSE),HLOOKUP($C$4&amp;AB$1,APMdata,'1 APM'!$BW100,FALSE)))</f>
        <v>114088.20773600001</v>
      </c>
      <c r="AC100" s="205">
        <f>IF($A100="Quarter",HLOOKUP("Quarter"&amp;AC$1,APMdata,'1 APM'!$BW100,FALSE),IF($A100="Year to date",HLOOKUP("Year to date"&amp;AC$1,APMdata,'1 APM'!$BW100,FALSE),HLOOKUP($C$4&amp;AC$1,APMdata,'1 APM'!$BW100,FALSE)))</f>
        <v>108321.32653799999</v>
      </c>
      <c r="AD100" s="205">
        <f>IF($A100="Quarter",HLOOKUP("Quarter"&amp;AD$1,APMdata,'1 APM'!$BW100,FALSE),IF($A100="Year to date",HLOOKUP("Year to date"&amp;AD$1,APMdata,'1 APM'!$BW100,FALSE),HLOOKUP($C$4&amp;AD$1,APMdata,'1 APM'!$BW100,FALSE)))</f>
        <v>106311.634504</v>
      </c>
      <c r="AE100" s="205">
        <f>IF($A100="Quarter",HLOOKUP("Quarter"&amp;AE$1,APMdata,'1 APM'!$BW100,FALSE),IF($A100="Year to date",HLOOKUP("Year to date"&amp;AE$1,APMdata,'1 APM'!$BW100,FALSE),HLOOKUP($C$4&amp;AE$1,APMdata,'1 APM'!$BW100,FALSE)))</f>
        <v>107652.02759400001</v>
      </c>
      <c r="AF100" s="205"/>
      <c r="AG100" s="210"/>
      <c r="AH100" s="205"/>
      <c r="AI100" s="210"/>
      <c r="AJ100" s="205"/>
      <c r="AK100" s="210"/>
      <c r="AL100" s="205"/>
      <c r="AM100" s="210"/>
      <c r="AN100" s="205"/>
      <c r="AO100" s="210"/>
      <c r="AP100" s="205"/>
      <c r="AQ100" s="210"/>
      <c r="AR100" s="205"/>
      <c r="AS100" s="210"/>
      <c r="AT100" s="205"/>
      <c r="AU100" s="210"/>
      <c r="AV100" s="205"/>
      <c r="AW100" s="210"/>
      <c r="AX100" s="205"/>
      <c r="AY100" s="210"/>
      <c r="AZ100" s="205"/>
      <c r="BA100" s="210"/>
      <c r="BB100" s="205"/>
      <c r="BC100" s="210"/>
      <c r="BD100" s="205"/>
      <c r="BE100" s="210"/>
      <c r="BF100" s="205"/>
      <c r="BG100" s="210"/>
      <c r="BH100" s="210"/>
      <c r="BI100" s="210"/>
      <c r="BJ100" s="210"/>
      <c r="BK100" s="210"/>
      <c r="BL100" s="210"/>
      <c r="BM100" s="210"/>
      <c r="BN100" s="210"/>
      <c r="BO100" s="210"/>
      <c r="BP100" s="210"/>
      <c r="BQ100" s="210"/>
      <c r="BR100" s="210"/>
      <c r="BS100" s="210"/>
      <c r="BT100" s="210"/>
      <c r="BU100" s="210"/>
      <c r="BV100" s="210"/>
      <c r="BW100">
        <v>100</v>
      </c>
    </row>
    <row r="101" spans="1:75" ht="12.75" customHeight="1">
      <c r="A101" t="s">
        <v>489</v>
      </c>
      <c r="B101" s="199"/>
      <c r="C101" s="216" t="s">
        <v>129</v>
      </c>
      <c r="D101" s="205">
        <f>IF($A101="Quarter",HLOOKUP("Quarter"&amp;D$1,APMdata,'1 APM'!$BW101,FALSE),IF($A101="Year to date",HLOOKUP("Year to date"&amp;D$1,APMdata,'1 APM'!$BW101,FALSE),HLOOKUP($C$4&amp;D$1,APMdata,'1 APM'!$BW101,FALSE)))</f>
        <v>64155.866513929999</v>
      </c>
      <c r="E101" s="205">
        <f>IF($A101="Quarter",HLOOKUP("Quarter"&amp;E$1,APMdata,'1 APM'!$BW101,FALSE),IF($A101="Year to date",HLOOKUP("Year to date"&amp;E$1,APMdata,'1 APM'!$BW101,FALSE),HLOOKUP($C$4&amp;E$1,APMdata,'1 APM'!$BW101,FALSE)))</f>
        <v>63903.431429839999</v>
      </c>
      <c r="F101" s="205">
        <f>IF($A101="Quarter",HLOOKUP("Quarter"&amp;F$1,APMdata,'1 APM'!$BW101,FALSE),IF($A101="Year to date",HLOOKUP("Year to date"&amp;F$1,APMdata,'1 APM'!$BW101,FALSE),HLOOKUP($C$4&amp;F$1,APMdata,'1 APM'!$BW101,FALSE)))</f>
        <v>63909.563371020013</v>
      </c>
      <c r="G101" s="205">
        <f>IF($A101="Quarter",HLOOKUP("Quarter"&amp;G$1,APMdata,'1 APM'!$BW101,FALSE),IF($A101="Year to date",HLOOKUP("Year to date"&amp;G$1,APMdata,'1 APM'!$BW101,FALSE),HLOOKUP($C$4&amp;G$1,APMdata,'1 APM'!$BW101,FALSE)))</f>
        <v>63062.115808400005</v>
      </c>
      <c r="H101" s="205">
        <f>IF($A101="Quarter",HLOOKUP("Quarter"&amp;H$1,APMdata,'1 APM'!$BW101,FALSE),IF($A101="Year to date",HLOOKUP("Year to date"&amp;H$1,APMdata,'1 APM'!$BW101,FALSE),HLOOKUP($C$4&amp;H$1,APMdata,'1 APM'!$BW101,FALSE)))</f>
        <v>62206.720780679978</v>
      </c>
      <c r="I101" s="205">
        <f>IF($A101="Quarter",HLOOKUP("Quarter"&amp;I$1,APMdata,'1 APM'!$BW101,FALSE),IF($A101="Year to date",HLOOKUP("Year to date"&amp;I$1,APMdata,'1 APM'!$BW101,FALSE),HLOOKUP($C$4&amp;I$1,APMdata,'1 APM'!$BW101,FALSE)))</f>
        <v>61178.35789729996</v>
      </c>
      <c r="J101" s="205">
        <f>IF($A101="Quarter",HLOOKUP("Quarter"&amp;J$1,APMdata,'1 APM'!$BW101,FALSE),IF($A101="Year to date",HLOOKUP("Year to date"&amp;J$1,APMdata,'1 APM'!$BW101,FALSE),HLOOKUP($C$4&amp;J$1,APMdata,'1 APM'!$BW101,FALSE)))</f>
        <v>56589.841123639992</v>
      </c>
      <c r="K101" s="205">
        <f>IF($A101="Quarter",HLOOKUP("Quarter"&amp;K$1,APMdata,'1 APM'!$BW101,FALSE),IF($A101="Year to date",HLOOKUP("Year to date"&amp;K$1,APMdata,'1 APM'!$BW101,FALSE),HLOOKUP($C$4&amp;K$1,APMdata,'1 APM'!$BW101,FALSE)))</f>
        <v>54983.132871079979</v>
      </c>
      <c r="L101" s="205">
        <f>IF($A101="Quarter",HLOOKUP("Quarter"&amp;L$1,APMdata,'1 APM'!$BW101,FALSE),IF($A101="Year to date",HLOOKUP("Year to date"&amp;L$1,APMdata,'1 APM'!$BW101,FALSE),HLOOKUP($C$4&amp;L$1,APMdata,'1 APM'!$BW101,FALSE)))</f>
        <v>53103.772720650006</v>
      </c>
      <c r="M101" s="205">
        <f>IF($A101="Quarter",HLOOKUP("Quarter"&amp;M$1,APMdata,'1 APM'!$BW101,FALSE),IF($A101="Year to date",HLOOKUP("Year to date"&amp;M$1,APMdata,'1 APM'!$BW101,FALSE),HLOOKUP($C$4&amp;M$1,APMdata,'1 APM'!$BW101,FALSE)))</f>
        <v>52467.159211140017</v>
      </c>
      <c r="N101" s="205">
        <f>IF($A101="Quarter",HLOOKUP("Quarter"&amp;N$1,APMdata,'1 APM'!$BW101,FALSE),IF($A101="Year to date",HLOOKUP("Year to date"&amp;N$1,APMdata,'1 APM'!$BW101,FALSE),HLOOKUP($C$4&amp;N$1,APMdata,'1 APM'!$BW101,FALSE)))</f>
        <v>51552.250821579983</v>
      </c>
      <c r="O101" s="205">
        <f>IF($A101="Quarter",HLOOKUP("Quarter"&amp;O$1,APMdata,'1 APM'!$BW101,FALSE),IF($A101="Year to date",HLOOKUP("Year to date"&amp;O$1,APMdata,'1 APM'!$BW101,FALSE),HLOOKUP($C$4&amp;O$1,APMdata,'1 APM'!$BW101,FALSE)))</f>
        <v>49903.706675649999</v>
      </c>
      <c r="P101" s="205">
        <f>IF($A101="Quarter",HLOOKUP("Quarter"&amp;P$1,APMdata,'1 APM'!$BW101,FALSE),IF($A101="Year to date",HLOOKUP("Year to date"&amp;P$1,APMdata,'1 APM'!$BW101,FALSE),HLOOKUP($C$4&amp;P$1,APMdata,'1 APM'!$BW101,FALSE)))</f>
        <v>48162.76504868998</v>
      </c>
      <c r="Q101" s="205">
        <f>IF($A101="Quarter",HLOOKUP("Quarter"&amp;Q$1,APMdata,'1 APM'!$BW101,FALSE),IF($A101="Year to date",HLOOKUP("Year to date"&amp;Q$1,APMdata,'1 APM'!$BW101,FALSE),HLOOKUP($C$4&amp;Q$1,APMdata,'1 APM'!$BW101,FALSE)))</f>
        <v>47522.061958350001</v>
      </c>
      <c r="R101" s="205">
        <f>IF($A101="Quarter",HLOOKUP("Quarter"&amp;R$1,APMdata,'1 APM'!$BW101,FALSE),IF($A101="Year to date",HLOOKUP("Year to date"&amp;R$1,APMdata,'1 APM'!$BW101,FALSE),HLOOKUP($C$4&amp;R$1,APMdata,'1 APM'!$BW101,FALSE)))</f>
        <v>46872.051399999997</v>
      </c>
      <c r="S101" s="205">
        <f>IF($A101="Quarter",HLOOKUP("Quarter"&amp;S$1,APMdata,'1 APM'!$BW101,FALSE),IF($A101="Year to date",HLOOKUP("Year to date"&amp;S$1,APMdata,'1 APM'!$BW101,FALSE),HLOOKUP($C$4&amp;S$1,APMdata,'1 APM'!$BW101,FALSE)))</f>
        <v>46153.341399999998</v>
      </c>
      <c r="T101" s="205">
        <f>IF($A101="Quarter",HLOOKUP("Quarter"&amp;T$1,APMdata,'1 APM'!$BW101,FALSE),IF($A101="Year to date",HLOOKUP("Year to date"&amp;T$1,APMdata,'1 APM'!$BW101,FALSE),HLOOKUP($C$4&amp;T$1,APMdata,'1 APM'!$BW101,FALSE)))</f>
        <v>44559.051670249995</v>
      </c>
      <c r="U101" s="205">
        <f>IF($A101="Quarter",HLOOKUP("Quarter"&amp;U$1,APMdata,'1 APM'!$BW101,FALSE),IF($A101="Year to date",HLOOKUP("Year to date"&amp;U$1,APMdata,'1 APM'!$BW101,FALSE),HLOOKUP($C$4&amp;U$1,APMdata,'1 APM'!$BW101,FALSE)))</f>
        <v>44020</v>
      </c>
      <c r="V101" s="205">
        <f>IF($A101="Quarter",HLOOKUP("Quarter"&amp;V$1,APMdata,'1 APM'!$BW101,FALSE),IF($A101="Year to date",HLOOKUP("Year to date"&amp;V$1,APMdata,'1 APM'!$BW101,FALSE),HLOOKUP($C$4&amp;V$1,APMdata,'1 APM'!$BW101,FALSE)))</f>
        <v>42630.288198770002</v>
      </c>
      <c r="W101" s="205">
        <f>IF($A101="Quarter",HLOOKUP("Quarter"&amp;W$1,APMdata,'1 APM'!$BW101,FALSE),IF($A101="Year to date",HLOOKUP("Year to date"&amp;W$1,APMdata,'1 APM'!$BW101,FALSE),HLOOKUP($C$4&amp;W$1,APMdata,'1 APM'!$BW101,FALSE)))</f>
        <v>42243.659336410004</v>
      </c>
      <c r="X101" s="205">
        <f>IF($A101="Quarter",HLOOKUP("Quarter"&amp;X$1,APMdata,'1 APM'!$BW101,FALSE),IF($A101="Year to date",HLOOKUP("Year to date"&amp;X$1,APMdata,'1 APM'!$BW101,FALSE),HLOOKUP($C$4&amp;X$1,APMdata,'1 APM'!$BW101,FALSE)))</f>
        <v>41438.065000000002</v>
      </c>
      <c r="Y101" s="205">
        <f>IF($A101="Quarter",HLOOKUP("Quarter"&amp;Y$1,APMdata,'1 APM'!$BW101,FALSE),IF($A101="Year to date",HLOOKUP("Year to date"&amp;Y$1,APMdata,'1 APM'!$BW101,FALSE),HLOOKUP($C$4&amp;Y$1,APMdata,'1 APM'!$BW101,FALSE)))</f>
        <v>40919.316098639996</v>
      </c>
      <c r="Z101" s="205">
        <f>IF($A101="Quarter",HLOOKUP("Quarter"&amp;Z$1,APMdata,'1 APM'!$BW101,FALSE),IF($A101="Year to date",HLOOKUP("Year to date"&amp;Z$1,APMdata,'1 APM'!$BW101,FALSE),HLOOKUP($C$4&amp;Z$1,APMdata,'1 APM'!$BW101,FALSE)))</f>
        <v>39791.910470000003</v>
      </c>
      <c r="AA101" s="205">
        <f>IF($A101="Quarter",HLOOKUP("Quarter"&amp;AA$1,APMdata,'1 APM'!$BW101,FALSE),IF($A101="Year to date",HLOOKUP("Year to date"&amp;AA$1,APMdata,'1 APM'!$BW101,FALSE),HLOOKUP($C$4&amp;AA$1,APMdata,'1 APM'!$BW101,FALSE)))</f>
        <v>37943.764000000003</v>
      </c>
      <c r="AB101" s="205">
        <f>IF($A101="Quarter",HLOOKUP("Quarter"&amp;AB$1,APMdata,'1 APM'!$BW101,FALSE),IF($A101="Year to date",HLOOKUP("Year to date"&amp;AB$1,APMdata,'1 APM'!$BW101,FALSE),HLOOKUP($C$4&amp;AB$1,APMdata,'1 APM'!$BW101,FALSE)))</f>
        <v>38009.275000000001</v>
      </c>
      <c r="AC101" s="205">
        <f>IF($A101="Quarter",HLOOKUP("Quarter"&amp;AC$1,APMdata,'1 APM'!$BW101,FALSE),IF($A101="Year to date",HLOOKUP("Year to date"&amp;AC$1,APMdata,'1 APM'!$BW101,FALSE),HLOOKUP($C$4&amp;AC$1,APMdata,'1 APM'!$BW101,FALSE)))</f>
        <v>37451.131987000001</v>
      </c>
      <c r="AD101" s="205">
        <f>IF($A101="Quarter",HLOOKUP("Quarter"&amp;AD$1,APMdata,'1 APM'!$BW101,FALSE),IF($A101="Year to date",HLOOKUP("Year to date"&amp;AD$1,APMdata,'1 APM'!$BW101,FALSE),HLOOKUP($C$4&amp;AD$1,APMdata,'1 APM'!$BW101,FALSE)))</f>
        <v>36650.008250999999</v>
      </c>
      <c r="AE101" s="205">
        <f>IF($A101="Quarter",HLOOKUP("Quarter"&amp;AE$1,APMdata,'1 APM'!$BW101,FALSE),IF($A101="Year to date",HLOOKUP("Year to date"&amp;AE$1,APMdata,'1 APM'!$BW101,FALSE),HLOOKUP($C$4&amp;AE$1,APMdata,'1 APM'!$BW101,FALSE)))</f>
        <v>35532.226698999999</v>
      </c>
      <c r="AF101" s="205"/>
      <c r="AG101" s="210"/>
      <c r="AH101" s="205"/>
      <c r="AI101" s="210"/>
      <c r="AJ101" s="205"/>
      <c r="AK101" s="210"/>
      <c r="AL101" s="205"/>
      <c r="AM101" s="210"/>
      <c r="AN101" s="205"/>
      <c r="AO101" s="210"/>
      <c r="AP101" s="205"/>
      <c r="AQ101" s="210"/>
      <c r="AR101" s="205"/>
      <c r="AS101" s="210"/>
      <c r="AT101" s="205"/>
      <c r="AU101" s="210"/>
      <c r="AV101" s="205"/>
      <c r="AW101" s="210"/>
      <c r="AX101" s="205"/>
      <c r="AY101" s="210"/>
      <c r="AZ101" s="205"/>
      <c r="BA101" s="210"/>
      <c r="BB101" s="205"/>
      <c r="BC101" s="210"/>
      <c r="BD101" s="205"/>
      <c r="BE101" s="210"/>
      <c r="BF101" s="205"/>
      <c r="BG101" s="210"/>
      <c r="BH101" s="210"/>
      <c r="BI101" s="210"/>
      <c r="BJ101" s="210"/>
      <c r="BK101" s="210"/>
      <c r="BL101" s="210"/>
      <c r="BM101" s="210"/>
      <c r="BN101" s="210"/>
      <c r="BO101" s="210"/>
      <c r="BP101" s="210"/>
      <c r="BQ101" s="210"/>
      <c r="BR101" s="210"/>
      <c r="BS101" s="210"/>
      <c r="BT101" s="210"/>
      <c r="BU101" s="210"/>
      <c r="BV101" s="210"/>
      <c r="BW101">
        <v>101</v>
      </c>
    </row>
    <row r="102" spans="1:75" ht="12.75" customHeight="1">
      <c r="A102" t="s">
        <v>489</v>
      </c>
      <c r="B102" s="199"/>
      <c r="C102" s="216" t="s">
        <v>130</v>
      </c>
      <c r="D102" s="205">
        <f>IF($A102="Quarter",HLOOKUP("Quarter"&amp;D$1,APMdata,'1 APM'!$BW102,FALSE),IF($A102="Year to date",HLOOKUP("Year to date"&amp;D$1,APMdata,'1 APM'!$BW102,FALSE),HLOOKUP($C$4&amp;D$1,APMdata,'1 APM'!$BW102,FALSE)))</f>
        <v>984.81805387000009</v>
      </c>
      <c r="E102" s="205">
        <f>IF($A102="Quarter",HLOOKUP("Quarter"&amp;E$1,APMdata,'1 APM'!$BW102,FALSE),IF($A102="Year to date",HLOOKUP("Year to date"&amp;E$1,APMdata,'1 APM'!$BW102,FALSE),HLOOKUP($C$4&amp;E$1,APMdata,'1 APM'!$BW102,FALSE)))</f>
        <v>1039.9091897200001</v>
      </c>
      <c r="F102" s="205">
        <f>IF($A102="Quarter",HLOOKUP("Quarter"&amp;F$1,APMdata,'1 APM'!$BW102,FALSE),IF($A102="Year to date",HLOOKUP("Year to date"&amp;F$1,APMdata,'1 APM'!$BW102,FALSE),HLOOKUP($C$4&amp;F$1,APMdata,'1 APM'!$BW102,FALSE)))</f>
        <v>1054.52457972</v>
      </c>
      <c r="G102" s="205">
        <f>IF($A102="Quarter",HLOOKUP("Quarter"&amp;G$1,APMdata,'1 APM'!$BW102,FALSE),IF($A102="Year to date",HLOOKUP("Year to date"&amp;G$1,APMdata,'1 APM'!$BW102,FALSE),HLOOKUP($C$4&amp;G$1,APMdata,'1 APM'!$BW102,FALSE)))</f>
        <v>1069.6772777200001</v>
      </c>
      <c r="H102" s="205">
        <f>IF($A102="Quarter",HLOOKUP("Quarter"&amp;H$1,APMdata,'1 APM'!$BW102,FALSE),IF($A102="Year to date",HLOOKUP("Year to date"&amp;H$1,APMdata,'1 APM'!$BW102,FALSE),HLOOKUP($C$4&amp;H$1,APMdata,'1 APM'!$BW102,FALSE)))</f>
        <v>1088.60907372</v>
      </c>
      <c r="I102" s="205">
        <f>IF($A102="Quarter",HLOOKUP("Quarter"&amp;I$1,APMdata,'1 APM'!$BW102,FALSE),IF($A102="Year to date",HLOOKUP("Year to date"&amp;I$1,APMdata,'1 APM'!$BW102,FALSE),HLOOKUP($C$4&amp;I$1,APMdata,'1 APM'!$BW102,FALSE)))</f>
        <v>1213.0777777200001</v>
      </c>
      <c r="J102" s="205">
        <f>IF($A102="Quarter",HLOOKUP("Quarter"&amp;J$1,APMdata,'1 APM'!$BW102,FALSE),IF($A102="Year to date",HLOOKUP("Year to date"&amp;J$1,APMdata,'1 APM'!$BW102,FALSE),HLOOKUP($C$4&amp;J$1,APMdata,'1 APM'!$BW102,FALSE)))</f>
        <v>1288.2051967200002</v>
      </c>
      <c r="K102" s="205">
        <f>IF($A102="Quarter",HLOOKUP("Quarter"&amp;K$1,APMdata,'1 APM'!$BW102,FALSE),IF($A102="Year to date",HLOOKUP("Year to date"&amp;K$1,APMdata,'1 APM'!$BW102,FALSE),HLOOKUP($C$4&amp;K$1,APMdata,'1 APM'!$BW102,FALSE)))</f>
        <v>1308.04223572</v>
      </c>
      <c r="L102" s="205">
        <f>IF($A102="Quarter",HLOOKUP("Quarter"&amp;L$1,APMdata,'1 APM'!$BW102,FALSE),IF($A102="Year to date",HLOOKUP("Year to date"&amp;L$1,APMdata,'1 APM'!$BW102,FALSE),HLOOKUP($C$4&amp;L$1,APMdata,'1 APM'!$BW102,FALSE)))</f>
        <v>1298.6300097199999</v>
      </c>
      <c r="M102" s="205">
        <f>IF($A102="Quarter",HLOOKUP("Quarter"&amp;M$1,APMdata,'1 APM'!$BW102,FALSE),IF($A102="Year to date",HLOOKUP("Year to date"&amp;M$1,APMdata,'1 APM'!$BW102,FALSE),HLOOKUP($C$4&amp;M$1,APMdata,'1 APM'!$BW102,FALSE)))</f>
        <v>1311.05602572</v>
      </c>
      <c r="N102" s="205">
        <f>IF($A102="Quarter",HLOOKUP("Quarter"&amp;N$1,APMdata,'1 APM'!$BW102,FALSE),IF($A102="Year to date",HLOOKUP("Year to date"&amp;N$1,APMdata,'1 APM'!$BW102,FALSE),HLOOKUP($C$4&amp;N$1,APMdata,'1 APM'!$BW102,FALSE)))</f>
        <v>863.66845072000012</v>
      </c>
      <c r="O102" s="205">
        <f>IF($A102="Quarter",HLOOKUP("Quarter"&amp;O$1,APMdata,'1 APM'!$BW102,FALSE),IF($A102="Year to date",HLOOKUP("Year to date"&amp;O$1,APMdata,'1 APM'!$BW102,FALSE),HLOOKUP($C$4&amp;O$1,APMdata,'1 APM'!$BW102,FALSE)))</f>
        <v>954.70514972000001</v>
      </c>
      <c r="P102" s="205">
        <f>IF($A102="Quarter",HLOOKUP("Quarter"&amp;P$1,APMdata,'1 APM'!$BW102,FALSE),IF($A102="Year to date",HLOOKUP("Year to date"&amp;P$1,APMdata,'1 APM'!$BW102,FALSE),HLOOKUP($C$4&amp;P$1,APMdata,'1 APM'!$BW102,FALSE)))</f>
        <v>995.63519871999995</v>
      </c>
      <c r="Q102" s="205">
        <f>IF($A102="Quarter",HLOOKUP("Quarter"&amp;Q$1,APMdata,'1 APM'!$BW102,FALSE),IF($A102="Year to date",HLOOKUP("Year to date"&amp;Q$1,APMdata,'1 APM'!$BW102,FALSE),HLOOKUP($C$4&amp;Q$1,APMdata,'1 APM'!$BW102,FALSE)))</f>
        <v>1007.48431772</v>
      </c>
      <c r="R102" s="205">
        <f>IF($A102="Quarter",HLOOKUP("Quarter"&amp;R$1,APMdata,'1 APM'!$BW102,FALSE),IF($A102="Year to date",HLOOKUP("Year to date"&amp;R$1,APMdata,'1 APM'!$BW102,FALSE),HLOOKUP($C$4&amp;R$1,APMdata,'1 APM'!$BW102,FALSE)))</f>
        <v>1018.1911</v>
      </c>
      <c r="S102" s="205">
        <f>IF($A102="Quarter",HLOOKUP("Quarter"&amp;S$1,APMdata,'1 APM'!$BW102,FALSE),IF($A102="Year to date",HLOOKUP("Year to date"&amp;S$1,APMdata,'1 APM'!$BW102,FALSE),HLOOKUP($C$4&amp;S$1,APMdata,'1 APM'!$BW102,FALSE)))</f>
        <v>1215.4574</v>
      </c>
      <c r="T102" s="205">
        <f>IF($A102="Quarter",HLOOKUP("Quarter"&amp;T$1,APMdata,'1 APM'!$BW102,FALSE),IF($A102="Year to date",HLOOKUP("Year to date"&amp;T$1,APMdata,'1 APM'!$BW102,FALSE),HLOOKUP($C$4&amp;T$1,APMdata,'1 APM'!$BW102,FALSE)))</f>
        <v>1015.88665297</v>
      </c>
      <c r="U102" s="205">
        <f>IF($A102="Quarter",HLOOKUP("Quarter"&amp;U$1,APMdata,'1 APM'!$BW102,FALSE),IF($A102="Year to date",HLOOKUP("Year to date"&amp;U$1,APMdata,'1 APM'!$BW102,FALSE),HLOOKUP($C$4&amp;U$1,APMdata,'1 APM'!$BW102,FALSE)))</f>
        <v>1015</v>
      </c>
      <c r="V102" s="205">
        <f>IF($A102="Quarter",HLOOKUP("Quarter"&amp;V$1,APMdata,'1 APM'!$BW102,FALSE),IF($A102="Year to date",HLOOKUP("Year to date"&amp;V$1,APMdata,'1 APM'!$BW102,FALSE),HLOOKUP($C$4&amp;V$1,APMdata,'1 APM'!$BW102,FALSE)))</f>
        <v>1022.4164379700001</v>
      </c>
      <c r="W102" s="205">
        <f>IF($A102="Quarter",HLOOKUP("Quarter"&amp;W$1,APMdata,'1 APM'!$BW102,FALSE),IF($A102="Year to date",HLOOKUP("Year to date"&amp;W$1,APMdata,'1 APM'!$BW102,FALSE),HLOOKUP($C$4&amp;W$1,APMdata,'1 APM'!$BW102,FALSE)))</f>
        <v>1028.9756779700001</v>
      </c>
      <c r="X102" s="205">
        <f>IF($A102="Quarter",HLOOKUP("Quarter"&amp;X$1,APMdata,'1 APM'!$BW102,FALSE),IF($A102="Year to date",HLOOKUP("Year to date"&amp;X$1,APMdata,'1 APM'!$BW102,FALSE),HLOOKUP($C$4&amp;X$1,APMdata,'1 APM'!$BW102,FALSE)))</f>
        <v>1230.3109999999999</v>
      </c>
      <c r="Y102" s="205">
        <f>IF($A102="Quarter",HLOOKUP("Quarter"&amp;Y$1,APMdata,'1 APM'!$BW102,FALSE),IF($A102="Year to date",HLOOKUP("Year to date"&amp;Y$1,APMdata,'1 APM'!$BW102,FALSE),HLOOKUP($C$4&amp;Y$1,APMdata,'1 APM'!$BW102,FALSE)))</f>
        <v>1415.1529349700002</v>
      </c>
      <c r="Z102" s="205">
        <f>IF($A102="Quarter",HLOOKUP("Quarter"&amp;Z$1,APMdata,'1 APM'!$BW102,FALSE),IF($A102="Year to date",HLOOKUP("Year to date"&amp;Z$1,APMdata,'1 APM'!$BW102,FALSE),HLOOKUP($C$4&amp;Z$1,APMdata,'1 APM'!$BW102,FALSE)))</f>
        <v>1432.9786079999999</v>
      </c>
      <c r="AA102" s="205">
        <f>IF($A102="Quarter",HLOOKUP("Quarter"&amp;AA$1,APMdata,'1 APM'!$BW102,FALSE),IF($A102="Year to date",HLOOKUP("Year to date"&amp;AA$1,APMdata,'1 APM'!$BW102,FALSE),HLOOKUP($C$4&amp;AA$1,APMdata,'1 APM'!$BW102,FALSE)))</f>
        <v>1508.4760000000001</v>
      </c>
      <c r="AB102" s="205">
        <f>IF($A102="Quarter",HLOOKUP("Quarter"&amp;AB$1,APMdata,'1 APM'!$BW102,FALSE),IF($A102="Year to date",HLOOKUP("Year to date"&amp;AB$1,APMdata,'1 APM'!$BW102,FALSE),HLOOKUP($C$4&amp;AB$1,APMdata,'1 APM'!$BW102,FALSE)))</f>
        <v>1605.809</v>
      </c>
      <c r="AC102" s="205">
        <f>IF($A102="Quarter",HLOOKUP("Quarter"&amp;AC$1,APMdata,'1 APM'!$BW102,FALSE),IF($A102="Year to date",HLOOKUP("Year to date"&amp;AC$1,APMdata,'1 APM'!$BW102,FALSE),HLOOKUP($C$4&amp;AC$1,APMdata,'1 APM'!$BW102,FALSE)))</f>
        <v>1623.794453</v>
      </c>
      <c r="AD102" s="205">
        <f>IF($A102="Quarter",HLOOKUP("Quarter"&amp;AD$1,APMdata,'1 APM'!$BW102,FALSE),IF($A102="Year to date",HLOOKUP("Year to date"&amp;AD$1,APMdata,'1 APM'!$BW102,FALSE),HLOOKUP($C$4&amp;AD$1,APMdata,'1 APM'!$BW102,FALSE)))</f>
        <v>1324.1435019999999</v>
      </c>
      <c r="AE102" s="205">
        <f>IF($A102="Quarter",HLOOKUP("Quarter"&amp;AE$1,APMdata,'1 APM'!$BW102,FALSE),IF($A102="Year to date",HLOOKUP("Year to date"&amp;AE$1,APMdata,'1 APM'!$BW102,FALSE),HLOOKUP($C$4&amp;AE$1,APMdata,'1 APM'!$BW102,FALSE)))</f>
        <v>1333.118905</v>
      </c>
      <c r="AF102" s="205"/>
      <c r="AG102" s="210"/>
      <c r="AH102" s="205"/>
      <c r="AI102" s="210"/>
      <c r="AJ102" s="205"/>
      <c r="AK102" s="210"/>
      <c r="AL102" s="205"/>
      <c r="AM102" s="210"/>
      <c r="AN102" s="205"/>
      <c r="AO102" s="210"/>
      <c r="AP102" s="205"/>
      <c r="AQ102" s="210"/>
      <c r="AR102" s="205"/>
      <c r="AS102" s="210"/>
      <c r="AT102" s="205"/>
      <c r="AU102" s="210"/>
      <c r="AV102" s="205"/>
      <c r="AW102" s="210"/>
      <c r="AX102" s="205"/>
      <c r="AY102" s="210"/>
      <c r="AZ102" s="205"/>
      <c r="BA102" s="210"/>
      <c r="BB102" s="205"/>
      <c r="BC102" s="210"/>
      <c r="BD102" s="205"/>
      <c r="BE102" s="210"/>
      <c r="BF102" s="205"/>
      <c r="BG102" s="210"/>
      <c r="BH102" s="210"/>
      <c r="BI102" s="210"/>
      <c r="BJ102" s="210"/>
      <c r="BK102" s="210"/>
      <c r="BL102" s="210"/>
      <c r="BM102" s="210"/>
      <c r="BN102" s="210"/>
      <c r="BO102" s="210"/>
      <c r="BP102" s="210"/>
      <c r="BQ102" s="210"/>
      <c r="BR102" s="210"/>
      <c r="BS102" s="210"/>
      <c r="BT102" s="210"/>
      <c r="BU102" s="210"/>
      <c r="BV102" s="210"/>
      <c r="BW102">
        <v>102</v>
      </c>
    </row>
    <row r="103" spans="1:75" ht="12.75" customHeight="1" thickBot="1">
      <c r="A103" t="s">
        <v>489</v>
      </c>
      <c r="B103" s="251" t="s">
        <v>319</v>
      </c>
      <c r="C103" s="212" t="s">
        <v>166</v>
      </c>
      <c r="D103" s="217">
        <f>IF($A103="Quarter",HLOOKUP("Quarter"&amp;D$1,APMdata,'1 APM'!$BW103,FALSE),IF($A103="Year to date",HLOOKUP("Year to date"&amp;D$1,APMdata,'1 APM'!$BW103,FALSE),HLOOKUP($C$4&amp;D$1,APMdata,'1 APM'!$BW103,FALSE)))</f>
        <v>256958.76034683996</v>
      </c>
      <c r="E103" s="217">
        <f>IF($A103="Quarter",HLOOKUP("Quarter"&amp;E$1,APMdata,'1 APM'!$BW103,FALSE),IF($A103="Year to date",HLOOKUP("Year to date"&amp;E$1,APMdata,'1 APM'!$BW103,FALSE),HLOOKUP($C$4&amp;E$1,APMdata,'1 APM'!$BW103,FALSE)))</f>
        <v>245218.70339962997</v>
      </c>
      <c r="F103" s="217">
        <f>IF($A103="Quarter",HLOOKUP("Quarter"&amp;F$1,APMdata,'1 APM'!$BW103,FALSE),IF($A103="Year to date",HLOOKUP("Year to date"&amp;F$1,APMdata,'1 APM'!$BW103,FALSE),HLOOKUP($C$4&amp;F$1,APMdata,'1 APM'!$BW103,FALSE)))</f>
        <v>241297.58334593999</v>
      </c>
      <c r="G103" s="217">
        <f>IF($A103="Quarter",HLOOKUP("Quarter"&amp;G$1,APMdata,'1 APM'!$BW103,FALSE),IF($A103="Year to date",HLOOKUP("Year to date"&amp;G$1,APMdata,'1 APM'!$BW103,FALSE),HLOOKUP($C$4&amp;G$1,APMdata,'1 APM'!$BW103,FALSE)))</f>
        <v>238746.02705299994</v>
      </c>
      <c r="H103" s="217">
        <f>IF($A103="Quarter",HLOOKUP("Quarter"&amp;H$1,APMdata,'1 APM'!$BW103,FALSE),IF($A103="Year to date",HLOOKUP("Year to date"&amp;H$1,APMdata,'1 APM'!$BW103,FALSE),HLOOKUP($C$4&amp;H$1,APMdata,'1 APM'!$BW103,FALSE)))</f>
        <v>238744.32276419998</v>
      </c>
      <c r="I103" s="217">
        <f>IF($A103="Quarter",HLOOKUP("Quarter"&amp;I$1,APMdata,'1 APM'!$BW103,FALSE),IF($A103="Year to date",HLOOKUP("Year to date"&amp;I$1,APMdata,'1 APM'!$BW103,FALSE),HLOOKUP($C$4&amp;I$1,APMdata,'1 APM'!$BW103,FALSE)))</f>
        <v>232167.16903501991</v>
      </c>
      <c r="J103" s="217">
        <f>IF($A103="Quarter",HLOOKUP("Quarter"&amp;J$1,APMdata,'1 APM'!$BW103,FALSE),IF($A103="Year to date",HLOOKUP("Year to date"&amp;J$1,APMdata,'1 APM'!$BW103,FALSE),HLOOKUP($C$4&amp;J$1,APMdata,'1 APM'!$BW103,FALSE)))</f>
        <v>228296.56459798</v>
      </c>
      <c r="K103" s="217">
        <f>IF($A103="Quarter",HLOOKUP("Quarter"&amp;K$1,APMdata,'1 APM'!$BW103,FALSE),IF($A103="Year to date",HLOOKUP("Year to date"&amp;K$1,APMdata,'1 APM'!$BW103,FALSE),HLOOKUP($C$4&amp;K$1,APMdata,'1 APM'!$BW103,FALSE)))</f>
        <v>227207.25402132995</v>
      </c>
      <c r="L103" s="217">
        <f>IF($A103="Quarter",HLOOKUP("Quarter"&amp;L$1,APMdata,'1 APM'!$BW103,FALSE),IF($A103="Year to date",HLOOKUP("Year to date"&amp;L$1,APMdata,'1 APM'!$BW103,FALSE),HLOOKUP($C$4&amp;L$1,APMdata,'1 APM'!$BW103,FALSE)))</f>
        <v>223399.89289357001</v>
      </c>
      <c r="M103" s="217">
        <f>IF($A103="Quarter",HLOOKUP("Quarter"&amp;M$1,APMdata,'1 APM'!$BW103,FALSE),IF($A103="Year to date",HLOOKUP("Year to date"&amp;M$1,APMdata,'1 APM'!$BW103,FALSE),HLOOKUP($C$4&amp;M$1,APMdata,'1 APM'!$BW103,FALSE)))</f>
        <v>213424.892920966</v>
      </c>
      <c r="N103" s="217">
        <f>IF($A103="Quarter",HLOOKUP("Quarter"&amp;N$1,APMdata,'1 APM'!$BW103,FALSE),IF($A103="Year to date",HLOOKUP("Year to date"&amp;N$1,APMdata,'1 APM'!$BW103,FALSE),HLOOKUP($C$4&amp;N$1,APMdata,'1 APM'!$BW103,FALSE)))</f>
        <v>207875.26854900017</v>
      </c>
      <c r="O103" s="217">
        <f>IF($A103="Quarter",HLOOKUP("Quarter"&amp;O$1,APMdata,'1 APM'!$BW103,FALSE),IF($A103="Year to date",HLOOKUP("Year to date"&amp;O$1,APMdata,'1 APM'!$BW103,FALSE),HLOOKUP($C$4&amp;O$1,APMdata,'1 APM'!$BW103,FALSE)))</f>
        <v>205174.56613200018</v>
      </c>
      <c r="P103" s="217">
        <f>IF($A103="Quarter",HLOOKUP("Quarter"&amp;P$1,APMdata,'1 APM'!$BW103,FALSE),IF($A103="Year to date",HLOOKUP("Year to date"&amp;P$1,APMdata,'1 APM'!$BW103,FALSE),HLOOKUP($C$4&amp;P$1,APMdata,'1 APM'!$BW103,FALSE)))</f>
        <v>204401.26643491015</v>
      </c>
      <c r="Q103" s="217">
        <f>IF($A103="Quarter",HLOOKUP("Quarter"&amp;Q$1,APMdata,'1 APM'!$BW103,FALSE),IF($A103="Year to date",HLOOKUP("Year to date"&amp;Q$1,APMdata,'1 APM'!$BW103,FALSE),HLOOKUP($C$4&amp;Q$1,APMdata,'1 APM'!$BW103,FALSE)))</f>
        <v>198647.68825606999</v>
      </c>
      <c r="R103" s="217">
        <f>IF($A103="Quarter",HLOOKUP("Quarter"&amp;R$1,APMdata,'1 APM'!$BW103,FALSE),IF($A103="Year to date",HLOOKUP("Year to date"&amp;R$1,APMdata,'1 APM'!$BW103,FALSE),HLOOKUP($C$4&amp;R$1,APMdata,'1 APM'!$BW103,FALSE)))</f>
        <v>193964.04450999998</v>
      </c>
      <c r="S103" s="217">
        <f>IF($A103="Quarter",HLOOKUP("Quarter"&amp;S$1,APMdata,'1 APM'!$BW103,FALSE),IF($A103="Year to date",HLOOKUP("Year to date"&amp;S$1,APMdata,'1 APM'!$BW103,FALSE),HLOOKUP($C$4&amp;S$1,APMdata,'1 APM'!$BW103,FALSE)))</f>
        <v>196266.9381</v>
      </c>
      <c r="T103" s="217">
        <f>IF($A103="Quarter",HLOOKUP("Quarter"&amp;T$1,APMdata,'1 APM'!$BW103,FALSE),IF($A103="Year to date",HLOOKUP("Year to date"&amp;T$1,APMdata,'1 APM'!$BW103,FALSE),HLOOKUP($C$4&amp;T$1,APMdata,'1 APM'!$BW103,FALSE)))</f>
        <v>192772.34370675997</v>
      </c>
      <c r="U103" s="217">
        <f>IF($A103="Quarter",HLOOKUP("Quarter"&amp;U$1,APMdata,'1 APM'!$BW103,FALSE),IF($A103="Year to date",HLOOKUP("Year to date"&amp;U$1,APMdata,'1 APM'!$BW103,FALSE),HLOOKUP($C$4&amp;U$1,APMdata,'1 APM'!$BW103,FALSE)))</f>
        <v>188621</v>
      </c>
      <c r="V103" s="217">
        <f>IF($A103="Quarter",HLOOKUP("Quarter"&amp;V$1,APMdata,'1 APM'!$BW103,FALSE),IF($A103="Year to date",HLOOKUP("Year to date"&amp;V$1,APMdata,'1 APM'!$BW103,FALSE),HLOOKUP($C$4&amp;V$1,APMdata,'1 APM'!$BW103,FALSE)))</f>
        <v>178435.64468823015</v>
      </c>
      <c r="W103" s="217">
        <f>IF($A103="Quarter",HLOOKUP("Quarter"&amp;W$1,APMdata,'1 APM'!$BW103,FALSE),IF($A103="Year to date",HLOOKUP("Year to date"&amp;W$1,APMdata,'1 APM'!$BW103,FALSE),HLOOKUP($C$4&amp;W$1,APMdata,'1 APM'!$BW103,FALSE)))</f>
        <v>179840.75385540002</v>
      </c>
      <c r="X103" s="217">
        <f>IF($A103="Quarter",HLOOKUP("Quarter"&amp;X$1,APMdata,'1 APM'!$BW103,FALSE),IF($A103="Year to date",HLOOKUP("Year to date"&amp;X$1,APMdata,'1 APM'!$BW103,FALSE),HLOOKUP($C$4&amp;X$1,APMdata,'1 APM'!$BW103,FALSE)))</f>
        <v>173522.48194534</v>
      </c>
      <c r="Y103" s="217">
        <f>IF($A103="Quarter",HLOOKUP("Quarter"&amp;Y$1,APMdata,'1 APM'!$BW103,FALSE),IF($A103="Year to date",HLOOKUP("Year to date"&amp;Y$1,APMdata,'1 APM'!$BW103,FALSE),HLOOKUP($C$4&amp;Y$1,APMdata,'1 APM'!$BW103,FALSE)))</f>
        <v>168626.01560060002</v>
      </c>
      <c r="Z103" s="217">
        <f>IF($A103="Quarter",HLOOKUP("Quarter"&amp;Z$1,APMdata,'1 APM'!$BW103,FALSE),IF($A103="Year to date",HLOOKUP("Year to date"&amp;Z$1,APMdata,'1 APM'!$BW103,FALSE),HLOOKUP($C$4&amp;Z$1,APMdata,'1 APM'!$BW103,FALSE)))</f>
        <v>164696.46134153404</v>
      </c>
      <c r="AA103" s="217">
        <f>IF($A103="Quarter",HLOOKUP("Quarter"&amp;AA$1,APMdata,'1 APM'!$BW103,FALSE),IF($A103="Year to date",HLOOKUP("Year to date"&amp;AA$1,APMdata,'1 APM'!$BW103,FALSE),HLOOKUP($C$4&amp;AA$1,APMdata,'1 APM'!$BW103,FALSE)))</f>
        <v>159044.113862</v>
      </c>
      <c r="AB103" s="217">
        <f>IF($A103="Quarter",HLOOKUP("Quarter"&amp;AB$1,APMdata,'1 APM'!$BW103,FALSE),IF($A103="Year to date",HLOOKUP("Year to date"&amp;AB$1,APMdata,'1 APM'!$BW103,FALSE),HLOOKUP($C$4&amp;AB$1,APMdata,'1 APM'!$BW103,FALSE)))</f>
        <v>153703.29173600001</v>
      </c>
      <c r="AC103" s="217">
        <f>IF($A103="Quarter",HLOOKUP("Quarter"&amp;AC$1,APMdata,'1 APM'!$BW103,FALSE),IF($A103="Year to date",HLOOKUP("Year to date"&amp;AC$1,APMdata,'1 APM'!$BW103,FALSE),HLOOKUP($C$4&amp;AC$1,APMdata,'1 APM'!$BW103,FALSE)))</f>
        <v>147396.252978</v>
      </c>
      <c r="AD103" s="217">
        <f>IF($A103="Quarter",HLOOKUP("Quarter"&amp;AD$1,APMdata,'1 APM'!$BW103,FALSE),IF($A103="Year to date",HLOOKUP("Year to date"&amp;AD$1,APMdata,'1 APM'!$BW103,FALSE),HLOOKUP($C$4&amp;AD$1,APMdata,'1 APM'!$BW103,FALSE)))</f>
        <v>144285.786257</v>
      </c>
      <c r="AE103" s="217">
        <f>IF($A103="Quarter",HLOOKUP("Quarter"&amp;AE$1,APMdata,'1 APM'!$BW103,FALSE),IF($A103="Year to date",HLOOKUP("Year to date"&amp;AE$1,APMdata,'1 APM'!$BW103,FALSE),HLOOKUP($C$4&amp;AE$1,APMdata,'1 APM'!$BW103,FALSE)))</f>
        <v>144517.37319800002</v>
      </c>
      <c r="AF103" s="217"/>
      <c r="AG103" s="218"/>
      <c r="AH103" s="217"/>
      <c r="AI103" s="218"/>
      <c r="AJ103" s="217"/>
      <c r="AK103" s="218"/>
      <c r="AL103" s="217"/>
      <c r="AM103" s="218"/>
      <c r="AN103" s="217"/>
      <c r="AO103" s="218"/>
      <c r="AP103" s="217"/>
      <c r="AQ103" s="218"/>
      <c r="AR103" s="217"/>
      <c r="AS103" s="218"/>
      <c r="AT103" s="217"/>
      <c r="AU103" s="218"/>
      <c r="AV103" s="217"/>
      <c r="AW103" s="218"/>
      <c r="AX103" s="217"/>
      <c r="AY103" s="218"/>
      <c r="AZ103" s="217"/>
      <c r="BA103" s="218"/>
      <c r="BB103" s="217"/>
      <c r="BC103" s="218"/>
      <c r="BD103" s="217"/>
      <c r="BE103" s="218"/>
      <c r="BF103" s="217"/>
      <c r="BG103" s="218"/>
      <c r="BH103" s="218"/>
      <c r="BI103" s="218"/>
      <c r="BJ103" s="218"/>
      <c r="BK103" s="218"/>
      <c r="BL103" s="218"/>
      <c r="BM103" s="218"/>
      <c r="BN103" s="218"/>
      <c r="BO103" s="218"/>
      <c r="BP103" s="218"/>
      <c r="BQ103" s="218"/>
      <c r="BR103" s="218"/>
      <c r="BS103" s="218"/>
      <c r="BT103" s="218"/>
      <c r="BU103" s="218"/>
      <c r="BV103" s="218"/>
      <c r="BW103">
        <v>103</v>
      </c>
    </row>
    <row r="104" spans="1:75" ht="12.75" customHeight="1">
      <c r="B104" s="199"/>
      <c r="C104" s="202"/>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c r="BI104" s="210"/>
      <c r="BJ104" s="210"/>
      <c r="BK104" s="210"/>
      <c r="BL104" s="210"/>
      <c r="BM104" s="210"/>
      <c r="BN104" s="210"/>
      <c r="BO104" s="210"/>
      <c r="BP104" s="210"/>
      <c r="BQ104" s="210"/>
      <c r="BR104" s="210"/>
      <c r="BS104" s="210"/>
      <c r="BT104" s="210"/>
      <c r="BU104" s="210"/>
      <c r="BV104" s="210"/>
      <c r="BW104">
        <v>104</v>
      </c>
    </row>
    <row r="105" spans="1:75" ht="12.75" customHeight="1">
      <c r="B105" s="199"/>
      <c r="C105" s="223" t="s">
        <v>29</v>
      </c>
      <c r="D105" s="209">
        <f>IF($A105="Quarter",HLOOKUP("Quarter"&amp;D$1,APMdata,'1 APM'!$BW105,FALSE),IF($A105="Year to date",HLOOKUP("Year to date"&amp;D$1,APMdata,'1 APM'!$BW105,FALSE),HLOOKUP($C$4&amp;D$1,APMdata,'1 APM'!$BW105,FALSE)))</f>
        <v>38.957321130000018</v>
      </c>
      <c r="E105" s="209">
        <f>IF($A105="Quarter",HLOOKUP("Quarter"&amp;E$1,APMdata,'1 APM'!$BW105,FALSE),IF($A105="Year to date",HLOOKUP("Year to date"&amp;E$1,APMdata,'1 APM'!$BW105,FALSE),HLOOKUP($C$4&amp;E$1,APMdata,'1 APM'!$BW105,FALSE)))</f>
        <v>33.183056260000001</v>
      </c>
      <c r="F105" s="209">
        <f>IF($A105="Quarter",HLOOKUP("Quarter"&amp;F$1,APMdata,'1 APM'!$BW105,FALSE),IF($A105="Year to date",HLOOKUP("Year to date"&amp;F$1,APMdata,'1 APM'!$BW105,FALSE),HLOOKUP($C$4&amp;F$1,APMdata,'1 APM'!$BW105,FALSE)))</f>
        <v>39.132619549999994</v>
      </c>
      <c r="G105" s="209">
        <f>IF($A105="Quarter",HLOOKUP("Quarter"&amp;G$1,APMdata,'1 APM'!$BW105,FALSE),IF($A105="Year to date",HLOOKUP("Year to date"&amp;G$1,APMdata,'1 APM'!$BW105,FALSE),HLOOKUP($C$4&amp;G$1,APMdata,'1 APM'!$BW105,FALSE)))</f>
        <v>133.55451012000003</v>
      </c>
      <c r="H105" s="209">
        <f>IF($A105="Quarter",HLOOKUP("Quarter"&amp;H$1,APMdata,'1 APM'!$BW105,FALSE),IF($A105="Year to date",HLOOKUP("Year to date"&amp;H$1,APMdata,'1 APM'!$BW105,FALSE),HLOOKUP($C$4&amp;H$1,APMdata,'1 APM'!$BW105,FALSE)))</f>
        <v>85.943070070000005</v>
      </c>
      <c r="I105" s="209">
        <f>IF($A105="Quarter",HLOOKUP("Quarter"&amp;I$1,APMdata,'1 APM'!$BW105,FALSE),IF($A105="Year to date",HLOOKUP("Year to date"&amp;I$1,APMdata,'1 APM'!$BW105,FALSE),HLOOKUP($C$4&amp;I$1,APMdata,'1 APM'!$BW105,FALSE)))</f>
        <v>48.823381890000014</v>
      </c>
      <c r="J105" s="209">
        <f>IF($A105="Quarter",HLOOKUP("Quarter"&amp;J$1,APMdata,'1 APM'!$BW105,FALSE),IF($A105="Year to date",HLOOKUP("Year to date"&amp;J$1,APMdata,'1 APM'!$BW105,FALSE),HLOOKUP($C$4&amp;J$1,APMdata,'1 APM'!$BW105,FALSE)))</f>
        <v>63.082382690000003</v>
      </c>
      <c r="K105" s="209">
        <f>IF($A105="Quarter",HLOOKUP("Quarter"&amp;K$1,APMdata,'1 APM'!$BW105,FALSE),IF($A105="Year to date",HLOOKUP("Year to date"&amp;K$1,APMdata,'1 APM'!$BW105,FALSE),HLOOKUP($C$4&amp;K$1,APMdata,'1 APM'!$BW105,FALSE)))</f>
        <v>18.588188469999995</v>
      </c>
      <c r="L105" s="209">
        <f>IF($A105="Quarter",HLOOKUP("Quarter"&amp;L$1,APMdata,'1 APM'!$BW105,FALSE),IF($A105="Year to date",HLOOKUP("Year to date"&amp;L$1,APMdata,'1 APM'!$BW105,FALSE),HLOOKUP($C$4&amp;L$1,APMdata,'1 APM'!$BW105,FALSE)))</f>
        <v>-59.181511579999992</v>
      </c>
      <c r="M105" s="209">
        <f>IF($A105="Quarter",HLOOKUP("Quarter"&amp;M$1,APMdata,'1 APM'!$BW105,FALSE),IF($A105="Year to date",HLOOKUP("Year to date"&amp;M$1,APMdata,'1 APM'!$BW105,FALSE),HLOOKUP($C$4&amp;M$1,APMdata,'1 APM'!$BW105,FALSE)))</f>
        <v>4.3408507300000014</v>
      </c>
      <c r="N105" s="209">
        <f>IF($A105="Quarter",HLOOKUP("Quarter"&amp;N$1,APMdata,'1 APM'!$BW105,FALSE),IF($A105="Year to date",HLOOKUP("Year to date"&amp;N$1,APMdata,'1 APM'!$BW105,FALSE),HLOOKUP($C$4&amp;N$1,APMdata,'1 APM'!$BW105,FALSE)))</f>
        <v>27.577519549999995</v>
      </c>
      <c r="O105" s="209">
        <f>IF($A105="Quarter",HLOOKUP("Quarter"&amp;O$1,APMdata,'1 APM'!$BW105,FALSE),IF($A105="Year to date",HLOOKUP("Year to date"&amp;O$1,APMdata,'1 APM'!$BW105,FALSE),HLOOKUP($C$4&amp;O$1,APMdata,'1 APM'!$BW105,FALSE)))</f>
        <v>-15.891484650000002</v>
      </c>
      <c r="P105" s="209">
        <f>IF($A105="Quarter",HLOOKUP("Quarter"&amp;P$1,APMdata,'1 APM'!$BW105,FALSE),IF($A105="Year to date",HLOOKUP("Year to date"&amp;P$1,APMdata,'1 APM'!$BW105,FALSE),HLOOKUP($C$4&amp;P$1,APMdata,'1 APM'!$BW105,FALSE)))</f>
        <v>10.752738110000003</v>
      </c>
      <c r="Q105" s="209">
        <f>IF($A105="Quarter",HLOOKUP("Quarter"&amp;Q$1,APMdata,'1 APM'!$BW105,FALSE),IF($A105="Year to date",HLOOKUP("Year to date"&amp;Q$1,APMdata,'1 APM'!$BW105,FALSE),HLOOKUP($C$4&amp;Q$1,APMdata,'1 APM'!$BW105,FALSE)))</f>
        <v>-17.5688</v>
      </c>
      <c r="R105" s="209">
        <f>IF($A105="Quarter",HLOOKUP("Quarter"&amp;R$1,APMdata,'1 APM'!$BW105,FALSE),IF($A105="Year to date",HLOOKUP("Year to date"&amp;R$1,APMdata,'1 APM'!$BW105,FALSE),HLOOKUP($C$4&amp;R$1,APMdata,'1 APM'!$BW105,FALSE)))</f>
        <v>1.16577</v>
      </c>
      <c r="S105" s="209">
        <f>IF($A105="Quarter",HLOOKUP("Quarter"&amp;S$1,APMdata,'1 APM'!$BW105,FALSE),IF($A105="Year to date",HLOOKUP("Year to date"&amp;S$1,APMdata,'1 APM'!$BW105,FALSE),HLOOKUP($C$4&amp;S$1,APMdata,'1 APM'!$BW105,FALSE)))</f>
        <v>46.61</v>
      </c>
      <c r="T105" s="209">
        <f>IF($A105="Quarter",HLOOKUP("Quarter"&amp;T$1,APMdata,'1 APM'!$BW105,FALSE),IF($A105="Year to date",HLOOKUP("Year to date"&amp;T$1,APMdata,'1 APM'!$BW105,FALSE),HLOOKUP($C$4&amp;T$1,APMdata,'1 APM'!$BW105,FALSE)))</f>
        <v>130.44631705999998</v>
      </c>
      <c r="U105" s="209">
        <f>IF($A105="Quarter",HLOOKUP("Quarter"&amp;U$1,APMdata,'1 APM'!$BW105,FALSE),IF($A105="Year to date",HLOOKUP("Year to date"&amp;U$1,APMdata,'1 APM'!$BW105,FALSE),HLOOKUP($C$4&amp;U$1,APMdata,'1 APM'!$BW105,FALSE)))</f>
        <v>151</v>
      </c>
      <c r="V105" s="209">
        <f>IF($A105="Quarter",HLOOKUP("Quarter"&amp;V$1,APMdata,'1 APM'!$BW105,FALSE),IF($A105="Year to date",HLOOKUP("Year to date"&amp;V$1,APMdata,'1 APM'!$BW105,FALSE),HLOOKUP($C$4&amp;V$1,APMdata,'1 APM'!$BW105,FALSE)))</f>
        <v>32.809047120000002</v>
      </c>
      <c r="W105" s="209">
        <f>IF($A105="Quarter",HLOOKUP("Quarter"&amp;W$1,APMdata,'1 APM'!$BW105,FALSE),IF($A105="Year to date",HLOOKUP("Year to date"&amp;W$1,APMdata,'1 APM'!$BW105,FALSE),HLOOKUP($C$4&amp;W$1,APMdata,'1 APM'!$BW105,FALSE)))</f>
        <v>24.456724880000003</v>
      </c>
      <c r="X105" s="209">
        <f>IF($A105="Quarter",HLOOKUP("Quarter"&amp;X$1,APMdata,'1 APM'!$BW105,FALSE),IF($A105="Year to date",HLOOKUP("Year to date"&amp;X$1,APMdata,'1 APM'!$BW105,FALSE),HLOOKUP($C$4&amp;X$1,APMdata,'1 APM'!$BW105,FALSE)))</f>
        <v>0</v>
      </c>
      <c r="Y105" s="209">
        <f>IF($A105="Quarter",HLOOKUP("Quarter"&amp;Y$1,APMdata,'1 APM'!$BW105,FALSE),IF($A105="Year to date",HLOOKUP("Year to date"&amp;Y$1,APMdata,'1 APM'!$BW105,FALSE),HLOOKUP($C$4&amp;Y$1,APMdata,'1 APM'!$BW105,FALSE)))</f>
        <v>-32.898592000000001</v>
      </c>
      <c r="Z105" s="209">
        <f>IF($A105="Quarter",HLOOKUP("Quarter"&amp;Z$1,APMdata,'1 APM'!$BW105,FALSE),IF($A105="Year to date",HLOOKUP("Year to date"&amp;Z$1,APMdata,'1 APM'!$BW105,FALSE),HLOOKUP($C$4&amp;Z$1,APMdata,'1 APM'!$BW105,FALSE)))</f>
        <v>11.441641000000001</v>
      </c>
      <c r="AA105" s="209">
        <f>IF($A105="Quarter",HLOOKUP("Quarter"&amp;AA$1,APMdata,'1 APM'!$BW105,FALSE),IF($A105="Year to date",HLOOKUP("Year to date"&amp;AA$1,APMdata,'1 APM'!$BW105,FALSE),HLOOKUP($C$4&amp;AA$1,APMdata,'1 APM'!$BW105,FALSE)))</f>
        <v>7.1308810000000005</v>
      </c>
      <c r="AB105" s="209">
        <f>IF($A105="Quarter",HLOOKUP("Quarter"&amp;AB$1,APMdata,'1 APM'!$BW105,FALSE),IF($A105="Year to date",HLOOKUP("Year to date"&amp;AB$1,APMdata,'1 APM'!$BW105,FALSE),HLOOKUP($C$4&amp;AB$1,APMdata,'1 APM'!$BW105,FALSE)))</f>
        <v>4.8372890000000002</v>
      </c>
      <c r="AC105" s="209">
        <f>IF($A105="Quarter",HLOOKUP("Quarter"&amp;AC$1,APMdata,'1 APM'!$BW105,FALSE),IF($A105="Year to date",HLOOKUP("Year to date"&amp;AC$1,APMdata,'1 APM'!$BW105,FALSE),HLOOKUP($C$4&amp;AC$1,APMdata,'1 APM'!$BW105,FALSE)))</f>
        <v>-13</v>
      </c>
      <c r="AD105" s="209">
        <f>IF($A105="Quarter",HLOOKUP("Quarter"&amp;AD$1,APMdata,'1 APM'!$BW105,FALSE),IF($A105="Year to date",HLOOKUP("Year to date"&amp;AD$1,APMdata,'1 APM'!$BW105,FALSE),HLOOKUP($C$4&amp;AD$1,APMdata,'1 APM'!$BW105,FALSE)))</f>
        <v>14.499831</v>
      </c>
      <c r="AE105" s="209">
        <f>IF($A105="Quarter",HLOOKUP("Quarter"&amp;AE$1,APMdata,'1 APM'!$BW105,FALSE),IF($A105="Year to date",HLOOKUP("Year to date"&amp;AE$1,APMdata,'1 APM'!$BW105,FALSE),HLOOKUP($C$4&amp;AE$1,APMdata,'1 APM'!$BW105,FALSE)))</f>
        <v>5.2380539999999982</v>
      </c>
      <c r="AF105" s="209"/>
      <c r="AG105" s="209"/>
      <c r="AH105" s="209"/>
      <c r="AI105" s="209"/>
      <c r="AJ105" s="209"/>
      <c r="AK105" s="209"/>
      <c r="AL105" s="209"/>
      <c r="AM105" s="209"/>
      <c r="AN105" s="209"/>
      <c r="AO105" s="209"/>
      <c r="AP105" s="209"/>
      <c r="AQ105" s="209"/>
      <c r="AR105" s="209"/>
      <c r="AS105" s="209"/>
      <c r="AT105" s="209"/>
      <c r="AU105" s="209"/>
      <c r="AV105" s="209"/>
      <c r="AW105" s="209"/>
      <c r="AX105" s="209"/>
      <c r="AY105" s="209"/>
      <c r="AZ105" s="209"/>
      <c r="BA105" s="209"/>
      <c r="BB105" s="209"/>
      <c r="BC105" s="209"/>
      <c r="BD105" s="209"/>
      <c r="BE105" s="209"/>
      <c r="BF105" s="209"/>
      <c r="BG105" s="209"/>
      <c r="BH105" s="209"/>
      <c r="BI105" s="209"/>
      <c r="BJ105" s="209"/>
      <c r="BK105" s="209"/>
      <c r="BL105" s="209"/>
      <c r="BM105" s="209"/>
      <c r="BN105" s="209"/>
      <c r="BO105" s="209"/>
      <c r="BP105" s="209"/>
      <c r="BQ105" s="209"/>
      <c r="BR105" s="209"/>
      <c r="BS105" s="209"/>
      <c r="BT105" s="209"/>
      <c r="BU105" s="209"/>
      <c r="BV105" s="209"/>
      <c r="BW105">
        <v>105</v>
      </c>
    </row>
    <row r="106" spans="1:75" ht="12.75" customHeight="1">
      <c r="B106" s="199"/>
      <c r="C106" s="202" t="s">
        <v>167</v>
      </c>
      <c r="D106" s="205">
        <f>IF($A106="Quarter",HLOOKUP("Quarter"&amp;D$1,APMdata,'1 APM'!$BW106,FALSE),IF($A106="Year to date",HLOOKUP("Year to date"&amp;D$1,APMdata,'1 APM'!$BW106,FALSE),HLOOKUP($C$4&amp;D$1,APMdata,'1 APM'!$BW106,FALSE)))</f>
        <v>156.68548938000006</v>
      </c>
      <c r="E106" s="205">
        <f>IF($A106="Quarter",HLOOKUP("Quarter"&amp;E$1,APMdata,'1 APM'!$BW106,FALSE),IF($A106="Year to date",HLOOKUP("Year to date"&amp;E$1,APMdata,'1 APM'!$BW106,FALSE),HLOOKUP($C$4&amp;E$1,APMdata,'1 APM'!$BW106,FALSE)))</f>
        <v>133.46152297978023</v>
      </c>
      <c r="F106" s="205">
        <f>IF($A106="Quarter",HLOOKUP("Quarter"&amp;F$1,APMdata,'1 APM'!$BW106,FALSE),IF($A106="Year to date",HLOOKUP("Year to date"&amp;F$1,APMdata,'1 APM'!$BW106,FALSE),HLOOKUP($C$4&amp;F$1,APMdata,'1 APM'!$BW106,FALSE)))</f>
        <v>155.25441451902171</v>
      </c>
      <c r="G106" s="205">
        <f>IF($A106="Quarter",HLOOKUP("Quarter"&amp;G$1,APMdata,'1 APM'!$BW106,FALSE),IF($A106="Year to date",HLOOKUP("Year to date"&amp;G$1,APMdata,'1 APM'!$BW106,FALSE),HLOOKUP($C$4&amp;G$1,APMdata,'1 APM'!$BW106,FALSE)))</f>
        <v>529.86300210652178</v>
      </c>
      <c r="H106" s="205">
        <f>IF($A106="Quarter",HLOOKUP("Quarter"&amp;H$1,APMdata,'1 APM'!$BW106,FALSE),IF($A106="Year to date",HLOOKUP("Year to date"&amp;H$1,APMdata,'1 APM'!$BW106,FALSE),HLOOKUP($C$4&amp;H$1,APMdata,'1 APM'!$BW106,FALSE)))</f>
        <v>344.71670962142861</v>
      </c>
      <c r="I106" s="205">
        <f>IF($A106="Quarter",HLOOKUP("Quarter"&amp;I$1,APMdata,'1 APM'!$BW106,FALSE),IF($A106="Year to date",HLOOKUP("Year to date"&amp;I$1,APMdata,'1 APM'!$BW106,FALSE),HLOOKUP($C$4&amp;I$1,APMdata,'1 APM'!$BW106,FALSE)))</f>
        <v>198.00593766500006</v>
      </c>
      <c r="J106" s="205">
        <f>IF($A106="Quarter",HLOOKUP("Quarter"&amp;J$1,APMdata,'1 APM'!$BW106,FALSE),IF($A106="Year to date",HLOOKUP("Year to date"&amp;J$1,APMdata,'1 APM'!$BW106,FALSE),HLOOKUP($C$4&amp;J$1,APMdata,'1 APM'!$BW106,FALSE)))</f>
        <v>250.27249654184783</v>
      </c>
      <c r="K106" s="205">
        <f>IF($A106="Quarter",HLOOKUP("Quarter"&amp;K$1,APMdata,'1 APM'!$BW106,FALSE),IF($A106="Year to date",HLOOKUP("Year to date"&amp;K$1,APMdata,'1 APM'!$BW106,FALSE),HLOOKUP($C$4&amp;K$1,APMdata,'1 APM'!$BW106,FALSE)))</f>
        <v>73.746617299456503</v>
      </c>
      <c r="L106" s="205">
        <f>IF($A106="Quarter",HLOOKUP("Quarter"&amp;L$1,APMdata,'1 APM'!$BW106,FALSE),IF($A106="Year to date",HLOOKUP("Year to date"&amp;L$1,APMdata,'1 APM'!$BW106,FALSE),HLOOKUP($C$4&amp;L$1,APMdata,'1 APM'!$BW106,FALSE)))</f>
        <v>-237.37639260109887</v>
      </c>
      <c r="M106" s="205">
        <f>IF($A106="Quarter",HLOOKUP("Quarter"&amp;M$1,APMdata,'1 APM'!$BW106,FALSE),IF($A106="Year to date",HLOOKUP("Year to date"&amp;M$1,APMdata,'1 APM'!$BW106,FALSE),HLOOKUP($C$4&amp;M$1,APMdata,'1 APM'!$BW106,FALSE)))</f>
        <v>17.604561293888896</v>
      </c>
      <c r="N106" s="205">
        <f>IF($A106="Quarter",HLOOKUP("Quarter"&amp;N$1,APMdata,'1 APM'!$BW106,FALSE),IF($A106="Year to date",HLOOKUP("Year to date"&amp;N$1,APMdata,'1 APM'!$BW106,FALSE),HLOOKUP($C$4&amp;N$1,APMdata,'1 APM'!$BW106,FALSE)))</f>
        <v>109.41081125815215</v>
      </c>
      <c r="O106" s="205">
        <f>IF($A106="Quarter",HLOOKUP("Quarter"&amp;O$1,APMdata,'1 APM'!$BW106,FALSE),IF($A106="Year to date",HLOOKUP("Year to date"&amp;O$1,APMdata,'1 APM'!$BW106,FALSE),HLOOKUP($C$4&amp;O$1,APMdata,'1 APM'!$BW106,FALSE)))</f>
        <v>-63.047738013586972</v>
      </c>
      <c r="P106" s="205">
        <f>IF($A106="Quarter",HLOOKUP("Quarter"&amp;P$1,APMdata,'1 APM'!$BW106,FALSE),IF($A106="Year to date",HLOOKUP("Year to date"&amp;P$1,APMdata,'1 APM'!$BW106,FALSE),HLOOKUP($C$4&amp;P$1,APMdata,'1 APM'!$BW106,FALSE)))</f>
        <v>43.129114397252756</v>
      </c>
      <c r="Q106" s="205">
        <f>IF($A106="Quarter",HLOOKUP("Quarter"&amp;Q$1,APMdata,'1 APM'!$BW106,FALSE),IF($A106="Year to date",HLOOKUP("Year to date"&amp;Q$1,APMdata,'1 APM'!$BW106,FALSE),HLOOKUP($C$4&amp;Q$1,APMdata,'1 APM'!$BW106,FALSE)))</f>
        <v>-71.251244444444438</v>
      </c>
      <c r="R106" s="205">
        <f>IF($A106="Quarter",HLOOKUP("Quarter"&amp;R$1,APMdata,'1 APM'!$BW106,FALSE),IF($A106="Year to date",HLOOKUP("Year to date"&amp;R$1,APMdata,'1 APM'!$BW106,FALSE),HLOOKUP($C$4&amp;R$1,APMdata,'1 APM'!$BW106,FALSE)))</f>
        <v>4.6377371739130435</v>
      </c>
      <c r="S106" s="205">
        <f>IF($A106="Quarter",HLOOKUP("Quarter"&amp;S$1,APMdata,'1 APM'!$BW106,FALSE),IF($A106="Year to date",HLOOKUP("Year to date"&amp;S$1,APMdata,'1 APM'!$BW106,FALSE),HLOOKUP($C$4&amp;S$1,APMdata,'1 APM'!$BW106,FALSE)))</f>
        <v>185.42670000000001</v>
      </c>
      <c r="T106" s="205">
        <f>IF($A106="Quarter",HLOOKUP("Quarter"&amp;T$1,APMdata,'1 APM'!$BW106,FALSE),IF($A106="Year to date",HLOOKUP("Year to date"&amp;T$1,APMdata,'1 APM'!$BW106,FALSE),HLOOKUP($C$4&amp;T$1,APMdata,'1 APM'!$BW106,FALSE)))</f>
        <v>524.65222026329661</v>
      </c>
      <c r="U106" s="205">
        <f>IF($A106="Quarter",HLOOKUP("Quarter"&amp;U$1,APMdata,'1 APM'!$BW106,FALSE),IF($A106="Year to date",HLOOKUP("Year to date"&amp;U$1,APMdata,'1 APM'!$BW106,FALSE),HLOOKUP($C$4&amp;U$1,APMdata,'1 APM'!$BW106,FALSE)))</f>
        <v>609</v>
      </c>
      <c r="V106" s="205">
        <f>IF($A106="Quarter",HLOOKUP("Quarter"&amp;V$1,APMdata,'1 APM'!$BW106,FALSE),IF($A106="Year to date",HLOOKUP("Year to date"&amp;V$1,APMdata,'1 APM'!$BW106,FALSE),HLOOKUP($C$4&amp;V$1,APMdata,'1 APM'!$BW106,FALSE)))</f>
        <v>130.1663282478261</v>
      </c>
      <c r="W106" s="205">
        <f>IF($A106="Quarter",HLOOKUP("Quarter"&amp;W$1,APMdata,'1 APM'!$BW106,FALSE),IF($A106="Year to date",HLOOKUP("Year to date"&amp;W$1,APMdata,'1 APM'!$BW106,FALSE),HLOOKUP($C$4&amp;W$1,APMdata,'1 APM'!$BW106,FALSE)))</f>
        <v>97.029397621739136</v>
      </c>
      <c r="X106" s="205">
        <f>IF($A106="Quarter",HLOOKUP("Quarter"&amp;X$1,APMdata,'1 APM'!$BW106,FALSE),IF($A106="Year to date",HLOOKUP("Year to date"&amp;X$1,APMdata,'1 APM'!$BW106,FALSE),HLOOKUP($C$4&amp;X$1,APMdata,'1 APM'!$BW106,FALSE)))</f>
        <v>0</v>
      </c>
      <c r="Y106" s="205">
        <f>IF($A106="Quarter",HLOOKUP("Quarter"&amp;Y$1,APMdata,'1 APM'!$BW106,FALSE),IF($A106="Year to date",HLOOKUP("Year to date"&amp;Y$1,APMdata,'1 APM'!$BW106,FALSE),HLOOKUP($C$4&amp;Y$1,APMdata,'1 APM'!$BW106,FALSE)))</f>
        <v>-133.42206755555554</v>
      </c>
      <c r="Z106" s="205">
        <f>IF($A106="Quarter",HLOOKUP("Quarter"&amp;Z$1,APMdata,'1 APM'!$BW106,FALSE),IF($A106="Year to date",HLOOKUP("Year to date"&amp;Z$1,APMdata,'1 APM'!$BW106,FALSE),HLOOKUP($C$4&amp;Z$1,APMdata,'1 APM'!$BW106,FALSE)))</f>
        <v>45.393467010869564</v>
      </c>
      <c r="AA106" s="205">
        <f>IF($A106="Quarter",HLOOKUP("Quarter"&amp;AA$1,APMdata,'1 APM'!$BW106,FALSE),IF($A106="Year to date",HLOOKUP("Year to date"&amp;AA$1,APMdata,'1 APM'!$BW106,FALSE),HLOOKUP($C$4&amp;AA$1,APMdata,'1 APM'!$BW106,FALSE)))</f>
        <v>28.601885329670331</v>
      </c>
      <c r="AB106" s="205">
        <f>IF($A106="Quarter",HLOOKUP("Quarter"&amp;AB$1,APMdata,'1 APM'!$BW106,FALSE),IF($A106="Year to date",HLOOKUP("Year to date"&amp;AB$1,APMdata,'1 APM'!$BW106,FALSE),HLOOKUP($C$4&amp;AB$1,APMdata,'1 APM'!$BW106,FALSE)))</f>
        <v>19.617894277777779</v>
      </c>
      <c r="AC106" s="205">
        <f>IF($A106="Quarter",HLOOKUP("Quarter"&amp;AC$1,APMdata,'1 APM'!$BW106,FALSE),IF($A106="Year to date",HLOOKUP("Year to date"&amp;AC$1,APMdata,'1 APM'!$BW106,FALSE),HLOOKUP($C$4&amp;AC$1,APMdata,'1 APM'!$BW106,FALSE)))</f>
        <v>-51.576086956521735</v>
      </c>
      <c r="AD106" s="205">
        <f>IF($A106="Quarter",HLOOKUP("Quarter"&amp;AD$1,APMdata,'1 APM'!$BW106,FALSE),IF($A106="Year to date",HLOOKUP("Year to date"&amp;AD$1,APMdata,'1 APM'!$BW106,FALSE),HLOOKUP($C$4&amp;AD$1,APMdata,'1 APM'!$BW106,FALSE)))</f>
        <v>57.526503423913049</v>
      </c>
      <c r="AE106" s="205">
        <f>IF($A106="Quarter",HLOOKUP("Quarter"&amp;AE$1,APMdata,'1 APM'!$BW106,FALSE),IF($A106="Year to date",HLOOKUP("Year to date"&amp;AE$1,APMdata,'1 APM'!$BW106,FALSE),HLOOKUP($C$4&amp;AE$1,APMdata,'1 APM'!$BW106,FALSE)))</f>
        <v>21.009777032967026</v>
      </c>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5"/>
      <c r="BU106" s="205"/>
      <c r="BV106" s="205"/>
      <c r="BW106">
        <v>106</v>
      </c>
    </row>
    <row r="107" spans="1:75" ht="12.75" customHeight="1">
      <c r="B107" s="199"/>
      <c r="C107" s="202"/>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05"/>
      <c r="AL107" s="205"/>
      <c r="AM107" s="205"/>
      <c r="AN107" s="205"/>
      <c r="AO107" s="205"/>
      <c r="AP107" s="205"/>
      <c r="AQ107" s="205"/>
      <c r="AR107" s="210"/>
      <c r="AS107" s="205"/>
      <c r="AT107" s="205"/>
      <c r="AU107" s="205"/>
      <c r="AV107" s="205"/>
      <c r="AW107" s="205"/>
      <c r="AX107" s="205"/>
      <c r="AY107" s="205"/>
      <c r="AZ107" s="205"/>
      <c r="BA107" s="205"/>
      <c r="BB107" s="205"/>
      <c r="BC107" s="205"/>
      <c r="BD107" s="205"/>
      <c r="BE107" s="205"/>
      <c r="BF107" s="205"/>
      <c r="BG107" s="205"/>
      <c r="BH107" s="205"/>
      <c r="BI107" s="205"/>
      <c r="BJ107" s="205"/>
      <c r="BK107" s="205"/>
      <c r="BL107" s="205"/>
      <c r="BM107" s="205"/>
      <c r="BN107" s="205"/>
      <c r="BO107" s="205"/>
      <c r="BP107" s="205"/>
      <c r="BQ107" s="205"/>
      <c r="BR107" s="205"/>
      <c r="BS107" s="205"/>
      <c r="BT107" s="205"/>
      <c r="BU107" s="205"/>
      <c r="BV107" s="205"/>
      <c r="BW107">
        <v>107</v>
      </c>
    </row>
    <row r="108" spans="1:75" ht="12.75" customHeight="1">
      <c r="B108" s="199"/>
      <c r="C108" s="202" t="s">
        <v>29</v>
      </c>
      <c r="D108" s="205">
        <f>IF($A108="Quarter",HLOOKUP("Quarter"&amp;D$1,APMdata,'1 APM'!$BW108,FALSE),IF($A108="Year to date",HLOOKUP("Year to date"&amp;D$1,APMdata,'1 APM'!$BW108,FALSE),HLOOKUP($C$4&amp;D$1,APMdata,'1 APM'!$BW108,FALSE)))</f>
        <v>156.68548938000006</v>
      </c>
      <c r="E108" s="205">
        <f>IF($A108="Quarter",HLOOKUP("Quarter"&amp;E$1,APMdata,'1 APM'!$BW108,FALSE),IF($A108="Year to date",HLOOKUP("Year to date"&amp;E$1,APMdata,'1 APM'!$BW108,FALSE),HLOOKUP($C$4&amp;E$1,APMdata,'1 APM'!$BW108,FALSE)))</f>
        <v>133.46152297978023</v>
      </c>
      <c r="F108" s="205">
        <f>IF($A108="Quarter",HLOOKUP("Quarter"&amp;F$1,APMdata,'1 APM'!$BW108,FALSE),IF($A108="Year to date",HLOOKUP("Year to date"&amp;F$1,APMdata,'1 APM'!$BW108,FALSE),HLOOKUP($C$4&amp;F$1,APMdata,'1 APM'!$BW108,FALSE)))</f>
        <v>155.25441451902171</v>
      </c>
      <c r="G108" s="205">
        <f>IF($A108="Quarter",HLOOKUP("Quarter"&amp;G$1,APMdata,'1 APM'!$BW108,FALSE),IF($A108="Year to date",HLOOKUP("Year to date"&amp;G$1,APMdata,'1 APM'!$BW108,FALSE),HLOOKUP($C$4&amp;G$1,APMdata,'1 APM'!$BW108,FALSE)))</f>
        <v>529.86300210652178</v>
      </c>
      <c r="H108" s="205">
        <f>IF($A108="Quarter",HLOOKUP("Quarter"&amp;H$1,APMdata,'1 APM'!$BW108,FALSE),IF($A108="Year to date",HLOOKUP("Year to date"&amp;H$1,APMdata,'1 APM'!$BW108,FALSE),HLOOKUP($C$4&amp;H$1,APMdata,'1 APM'!$BW108,FALSE)))</f>
        <v>344.71670962142861</v>
      </c>
      <c r="I108" s="205">
        <f>IF($A108="Quarter",HLOOKUP("Quarter"&amp;I$1,APMdata,'1 APM'!$BW108,FALSE),IF($A108="Year to date",HLOOKUP("Year to date"&amp;I$1,APMdata,'1 APM'!$BW108,FALSE),HLOOKUP($C$4&amp;I$1,APMdata,'1 APM'!$BW108,FALSE)))</f>
        <v>198.00593766500006</v>
      </c>
      <c r="J108" s="205">
        <f>IF($A108="Quarter",HLOOKUP("Quarter"&amp;J$1,APMdata,'1 APM'!$BW108,FALSE),IF($A108="Year to date",HLOOKUP("Year to date"&amp;J$1,APMdata,'1 APM'!$BW108,FALSE),HLOOKUP($C$4&amp;J$1,APMdata,'1 APM'!$BW108,FALSE)))</f>
        <v>250.27249654184783</v>
      </c>
      <c r="K108" s="205">
        <f>IF($A108="Quarter",HLOOKUP("Quarter"&amp;K$1,APMdata,'1 APM'!$BW108,FALSE),IF($A108="Year to date",HLOOKUP("Year to date"&amp;K$1,APMdata,'1 APM'!$BW108,FALSE),HLOOKUP($C$4&amp;K$1,APMdata,'1 APM'!$BW108,FALSE)))</f>
        <v>73.746617299456503</v>
      </c>
      <c r="L108" s="205">
        <f>IF($A108="Quarter",HLOOKUP("Quarter"&amp;L$1,APMdata,'1 APM'!$BW108,FALSE),IF($A108="Year to date",HLOOKUP("Year to date"&amp;L$1,APMdata,'1 APM'!$BW108,FALSE),HLOOKUP($C$4&amp;L$1,APMdata,'1 APM'!$BW108,FALSE)))</f>
        <v>-237.37639260109887</v>
      </c>
      <c r="M108" s="205">
        <f>IF($A108="Quarter",HLOOKUP("Quarter"&amp;M$1,APMdata,'1 APM'!$BW108,FALSE),IF($A108="Year to date",HLOOKUP("Year to date"&amp;M$1,APMdata,'1 APM'!$BW108,FALSE),HLOOKUP($C$4&amp;M$1,APMdata,'1 APM'!$BW108,FALSE)))</f>
        <v>17.604561293888896</v>
      </c>
      <c r="N108" s="205">
        <f>IF($A108="Quarter",HLOOKUP("Quarter"&amp;N$1,APMdata,'1 APM'!$BW108,FALSE),IF($A108="Year to date",HLOOKUP("Year to date"&amp;N$1,APMdata,'1 APM'!$BW108,FALSE),HLOOKUP($C$4&amp;N$1,APMdata,'1 APM'!$BW108,FALSE)))</f>
        <v>109.41081125815215</v>
      </c>
      <c r="O108" s="205">
        <f>IF($A108="Quarter",HLOOKUP("Quarter"&amp;O$1,APMdata,'1 APM'!$BW108,FALSE),IF($A108="Year to date",HLOOKUP("Year to date"&amp;O$1,APMdata,'1 APM'!$BW108,FALSE),HLOOKUP($C$4&amp;O$1,APMdata,'1 APM'!$BW108,FALSE)))</f>
        <v>-63.047738013586972</v>
      </c>
      <c r="P108" s="205">
        <f>IF($A108="Quarter",HLOOKUP("Quarter"&amp;P$1,APMdata,'1 APM'!$BW108,FALSE),IF($A108="Year to date",HLOOKUP("Year to date"&amp;P$1,APMdata,'1 APM'!$BW108,FALSE),HLOOKUP($C$4&amp;P$1,APMdata,'1 APM'!$BW108,FALSE)))</f>
        <v>43.129114397252756</v>
      </c>
      <c r="Q108" s="205">
        <f>IF($A108="Quarter",HLOOKUP("Quarter"&amp;Q$1,APMdata,'1 APM'!$BW108,FALSE),IF($A108="Year to date",HLOOKUP("Year to date"&amp;Q$1,APMdata,'1 APM'!$BW108,FALSE),HLOOKUP($C$4&amp;Q$1,APMdata,'1 APM'!$BW108,FALSE)))</f>
        <v>-71.251244444444438</v>
      </c>
      <c r="R108" s="205">
        <f>IF($A108="Quarter",HLOOKUP("Quarter"&amp;R$1,APMdata,'1 APM'!$BW108,FALSE),IF($A108="Year to date",HLOOKUP("Year to date"&amp;R$1,APMdata,'1 APM'!$BW108,FALSE),HLOOKUP($C$4&amp;R$1,APMdata,'1 APM'!$BW108,FALSE)))</f>
        <v>4.6377371739130435</v>
      </c>
      <c r="S108" s="205">
        <f>IF($A108="Quarter",HLOOKUP("Quarter"&amp;S$1,APMdata,'1 APM'!$BW108,FALSE),IF($A108="Year to date",HLOOKUP("Year to date"&amp;S$1,APMdata,'1 APM'!$BW108,FALSE),HLOOKUP($C$4&amp;S$1,APMdata,'1 APM'!$BW108,FALSE)))</f>
        <v>185.42670000000001</v>
      </c>
      <c r="T108" s="205">
        <f>IF($A108="Quarter",HLOOKUP("Quarter"&amp;T$1,APMdata,'1 APM'!$BW108,FALSE),IF($A108="Year to date",HLOOKUP("Year to date"&amp;T$1,APMdata,'1 APM'!$BW108,FALSE),HLOOKUP($C$4&amp;T$1,APMdata,'1 APM'!$BW108,FALSE)))</f>
        <v>524.65222026329661</v>
      </c>
      <c r="U108" s="205">
        <f>IF($A108="Quarter",HLOOKUP("Quarter"&amp;U$1,APMdata,'1 APM'!$BW108,FALSE),IF($A108="Year to date",HLOOKUP("Year to date"&amp;U$1,APMdata,'1 APM'!$BW108,FALSE),HLOOKUP($C$4&amp;U$1,APMdata,'1 APM'!$BW108,FALSE)))</f>
        <v>609</v>
      </c>
      <c r="V108" s="205">
        <f>IF($A108="Quarter",HLOOKUP("Quarter"&amp;V$1,APMdata,'1 APM'!$BW108,FALSE),IF($A108="Year to date",HLOOKUP("Year to date"&amp;V$1,APMdata,'1 APM'!$BW108,FALSE),HLOOKUP($C$4&amp;V$1,APMdata,'1 APM'!$BW108,FALSE)))</f>
        <v>130.1663282478261</v>
      </c>
      <c r="W108" s="205">
        <f>IF($A108="Quarter",HLOOKUP("Quarter"&amp;W$1,APMdata,'1 APM'!$BW108,FALSE),IF($A108="Year to date",HLOOKUP("Year to date"&amp;W$1,APMdata,'1 APM'!$BW108,FALSE),HLOOKUP($C$4&amp;W$1,APMdata,'1 APM'!$BW108,FALSE)))</f>
        <v>97.029397621739136</v>
      </c>
      <c r="X108" s="205">
        <f>IF($A108="Quarter",HLOOKUP("Quarter"&amp;X$1,APMdata,'1 APM'!$BW108,FALSE),IF($A108="Year to date",HLOOKUP("Year to date"&amp;X$1,APMdata,'1 APM'!$BW108,FALSE),HLOOKUP($C$4&amp;X$1,APMdata,'1 APM'!$BW108,FALSE)))</f>
        <v>0</v>
      </c>
      <c r="Y108" s="205">
        <f>IF($A108="Quarter",HLOOKUP("Quarter"&amp;Y$1,APMdata,'1 APM'!$BW108,FALSE),IF($A108="Year to date",HLOOKUP("Year to date"&amp;Y$1,APMdata,'1 APM'!$BW108,FALSE),HLOOKUP($C$4&amp;Y$1,APMdata,'1 APM'!$BW108,FALSE)))</f>
        <v>-133.42206755555554</v>
      </c>
      <c r="Z108" s="205">
        <f>IF($A108="Quarter",HLOOKUP("Quarter"&amp;Z$1,APMdata,'1 APM'!$BW108,FALSE),IF($A108="Year to date",HLOOKUP("Year to date"&amp;Z$1,APMdata,'1 APM'!$BW108,FALSE),HLOOKUP($C$4&amp;Z$1,APMdata,'1 APM'!$BW108,FALSE)))</f>
        <v>45.393467010869564</v>
      </c>
      <c r="AA108" s="205">
        <f>IF($A108="Quarter",HLOOKUP("Quarter"&amp;AA$1,APMdata,'1 APM'!$BW108,FALSE),IF($A108="Year to date",HLOOKUP("Year to date"&amp;AA$1,APMdata,'1 APM'!$BW108,FALSE),HLOOKUP($C$4&amp;AA$1,APMdata,'1 APM'!$BW108,FALSE)))</f>
        <v>28.601885329670331</v>
      </c>
      <c r="AB108" s="205">
        <f>IF($A108="Quarter",HLOOKUP("Quarter"&amp;AB$1,APMdata,'1 APM'!$BW108,FALSE),IF($A108="Year to date",HLOOKUP("Year to date"&amp;AB$1,APMdata,'1 APM'!$BW108,FALSE),HLOOKUP($C$4&amp;AB$1,APMdata,'1 APM'!$BW108,FALSE)))</f>
        <v>19.617894277777779</v>
      </c>
      <c r="AC108" s="205">
        <f>IF($A108="Quarter",HLOOKUP("Quarter"&amp;AC$1,APMdata,'1 APM'!$BW108,FALSE),IF($A108="Year to date",HLOOKUP("Year to date"&amp;AC$1,APMdata,'1 APM'!$BW108,FALSE),HLOOKUP($C$4&amp;AC$1,APMdata,'1 APM'!$BW108,FALSE)))</f>
        <v>-51.576086956521735</v>
      </c>
      <c r="AD108" s="205">
        <f>IF($A108="Quarter",HLOOKUP("Quarter"&amp;AD$1,APMdata,'1 APM'!$BW108,FALSE),IF($A108="Year to date",HLOOKUP("Year to date"&amp;AD$1,APMdata,'1 APM'!$BW108,FALSE),HLOOKUP($C$4&amp;AD$1,APMdata,'1 APM'!$BW108,FALSE)))</f>
        <v>57.526503423913049</v>
      </c>
      <c r="AE108" s="205">
        <f>IF($A108="Quarter",HLOOKUP("Quarter"&amp;AE$1,APMdata,'1 APM'!$BW108,FALSE),IF($A108="Year to date",HLOOKUP("Year to date"&amp;AE$1,APMdata,'1 APM'!$BW108,FALSE),HLOOKUP($C$4&amp;AE$1,APMdata,'1 APM'!$BW108,FALSE)))</f>
        <v>21.009777032967026</v>
      </c>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v>108</v>
      </c>
    </row>
    <row r="109" spans="1:75" ht="12.75" customHeight="1">
      <c r="B109" s="199"/>
      <c r="C109" s="202" t="s">
        <v>191</v>
      </c>
      <c r="D109" s="205">
        <f>IF($A109="Quarter",HLOOKUP("Quarter"&amp;D$1,APMdata,'1 APM'!$BW109,FALSE),IF($A109="Year to date",HLOOKUP("Year to date"&amp;D$1,APMdata,'1 APM'!$BW109,FALSE),HLOOKUP($C$4&amp;D$1,APMdata,'1 APM'!$BW109,FALSE)))</f>
        <v>138508.79931744994</v>
      </c>
      <c r="E109" s="205">
        <f>IF($A109="Quarter",HLOOKUP("Quarter"&amp;E$1,APMdata,'1 APM'!$BW109,FALSE),IF($A109="Year to date",HLOOKUP("Year to date"&amp;E$1,APMdata,'1 APM'!$BW109,FALSE),HLOOKUP($C$4&amp;E$1,APMdata,'1 APM'!$BW109,FALSE)))</f>
        <v>134464.84167147998</v>
      </c>
      <c r="F109" s="205">
        <f>IF($A109="Quarter",HLOOKUP("Quarter"&amp;F$1,APMdata,'1 APM'!$BW109,FALSE),IF($A109="Year to date",HLOOKUP("Year to date"&amp;F$1,APMdata,'1 APM'!$BW109,FALSE),HLOOKUP($C$4&amp;F$1,APMdata,'1 APM'!$BW109,FALSE)))</f>
        <v>133680.77901379997</v>
      </c>
      <c r="G109" s="205">
        <f>IF($A109="Quarter",HLOOKUP("Quarter"&amp;G$1,APMdata,'1 APM'!$BW109,FALSE),IF($A109="Year to date",HLOOKUP("Year to date"&amp;G$1,APMdata,'1 APM'!$BW109,FALSE),HLOOKUP($C$4&amp;G$1,APMdata,'1 APM'!$BW109,FALSE)))</f>
        <v>132726.24851072973</v>
      </c>
      <c r="H109" s="205">
        <f>IF($A109="Quarter",HLOOKUP("Quarter"&amp;H$1,APMdata,'1 APM'!$BW109,FALSE),IF($A109="Year to date",HLOOKUP("Year to date"&amp;H$1,APMdata,'1 APM'!$BW109,FALSE),HLOOKUP($C$4&amp;H$1,APMdata,'1 APM'!$BW109,FALSE)))</f>
        <v>130814.26414567999</v>
      </c>
      <c r="I109" s="205">
        <f>IF($A109="Quarter",HLOOKUP("Quarter"&amp;I$1,APMdata,'1 APM'!$BW109,FALSE),IF($A109="Year to date",HLOOKUP("Year to date"&amp;I$1,APMdata,'1 APM'!$BW109,FALSE),HLOOKUP($C$4&amp;I$1,APMdata,'1 APM'!$BW109,FALSE)))</f>
        <v>127895.85782498002</v>
      </c>
      <c r="J109" s="205">
        <f>IF($A109="Quarter",HLOOKUP("Quarter"&amp;J$1,APMdata,'1 APM'!$BW109,FALSE),IF($A109="Year to date",HLOOKUP("Year to date"&amp;J$1,APMdata,'1 APM'!$BW109,FALSE),HLOOKUP($C$4&amp;J$1,APMdata,'1 APM'!$BW109,FALSE)))</f>
        <v>130850.89922363999</v>
      </c>
      <c r="K109" s="205">
        <f>IF($A109="Quarter",HLOOKUP("Quarter"&amp;K$1,APMdata,'1 APM'!$BW109,FALSE),IF($A109="Year to date",HLOOKUP("Year to date"&amp;K$1,APMdata,'1 APM'!$BW109,FALSE),HLOOKUP($C$4&amp;K$1,APMdata,'1 APM'!$BW109,FALSE)))</f>
        <v>130408.67157912999</v>
      </c>
      <c r="L109" s="205">
        <f>IF($A109="Quarter",HLOOKUP("Quarter"&amp;L$1,APMdata,'1 APM'!$BW109,FALSE),IF($A109="Year to date",HLOOKUP("Year to date"&amp;L$1,APMdata,'1 APM'!$BW109,FALSE),HLOOKUP($C$4&amp;L$1,APMdata,'1 APM'!$BW109,FALSE)))</f>
        <v>128943.31964875996</v>
      </c>
      <c r="M109" s="205">
        <f>IF($A109="Quarter",HLOOKUP("Quarter"&amp;M$1,APMdata,'1 APM'!$BW109,FALSE),IF($A109="Year to date",HLOOKUP("Year to date"&amp;M$1,APMdata,'1 APM'!$BW109,FALSE),HLOOKUP($C$4&amp;M$1,APMdata,'1 APM'!$BW109,FALSE)))</f>
        <v>124052.51733626999</v>
      </c>
      <c r="N109" s="205">
        <f>IF($A109="Quarter",HLOOKUP("Quarter"&amp;N$1,APMdata,'1 APM'!$BW109,FALSE),IF($A109="Year to date",HLOOKUP("Year to date"&amp;N$1,APMdata,'1 APM'!$BW109,FALSE),HLOOKUP($C$4&amp;N$1,APMdata,'1 APM'!$BW109,FALSE)))</f>
        <v>121283.85827932002</v>
      </c>
      <c r="O109" s="205">
        <f>IF($A109="Quarter",HLOOKUP("Quarter"&amp;O$1,APMdata,'1 APM'!$BW109,FALSE),IF($A109="Year to date",HLOOKUP("Year to date"&amp;O$1,APMdata,'1 APM'!$BW109,FALSE),HLOOKUP($C$4&amp;O$1,APMdata,'1 APM'!$BW109,FALSE)))</f>
        <v>119510.62946618006</v>
      </c>
      <c r="P109" s="205">
        <f>IF($A109="Quarter",HLOOKUP("Quarter"&amp;P$1,APMdata,'1 APM'!$BW109,FALSE),IF($A109="Year to date",HLOOKUP("Year to date"&amp;P$1,APMdata,'1 APM'!$BW109,FALSE),HLOOKUP($C$4&amp;P$1,APMdata,'1 APM'!$BW109,FALSE)))</f>
        <v>118131.69884341676</v>
      </c>
      <c r="Q109" s="205">
        <f>IF($A109="Quarter",HLOOKUP("Quarter"&amp;Q$1,APMdata,'1 APM'!$BW109,FALSE),IF($A109="Year to date",HLOOKUP("Year to date"&amp;Q$1,APMdata,'1 APM'!$BW109,FALSE),HLOOKUP($C$4&amp;Q$1,APMdata,'1 APM'!$BW109,FALSE)))</f>
        <v>114037.49212344014</v>
      </c>
      <c r="R109" s="205">
        <f>IF($A109="Quarter",HLOOKUP("Quarter"&amp;R$1,APMdata,'1 APM'!$BW109,FALSE),IF($A109="Year to date",HLOOKUP("Year to date"&amp;R$1,APMdata,'1 APM'!$BW109,FALSE),HLOOKUP($C$4&amp;R$1,APMdata,'1 APM'!$BW109,FALSE)))</f>
        <v>113368.40780000002</v>
      </c>
      <c r="S109" s="205">
        <f>IF($A109="Quarter",HLOOKUP("Quarter"&amp;S$1,APMdata,'1 APM'!$BW109,FALSE),IF($A109="Year to date",HLOOKUP("Year to date"&amp;S$1,APMdata,'1 APM'!$BW109,FALSE),HLOOKUP($C$4&amp;S$1,APMdata,'1 APM'!$BW109,FALSE)))</f>
        <v>113623.98480000001</v>
      </c>
      <c r="T109" s="205">
        <f>IF($A109="Quarter",HLOOKUP("Quarter"&amp;T$1,APMdata,'1 APM'!$BW109,FALSE),IF($A109="Year to date",HLOOKUP("Year to date"&amp;T$1,APMdata,'1 APM'!$BW109,FALSE),HLOOKUP($C$4&amp;T$1,APMdata,'1 APM'!$BW109,FALSE)))</f>
        <v>112381.12907763624</v>
      </c>
      <c r="U109" s="205">
        <f>IF($A109="Quarter",HLOOKUP("Quarter"&amp;U$1,APMdata,'1 APM'!$BW109,FALSE),IF($A109="Year to date",HLOOKUP("Year to date"&amp;U$1,APMdata,'1 APM'!$BW109,FALSE),HLOOKUP($C$4&amp;U$1,APMdata,'1 APM'!$BW109,FALSE)))</f>
        <v>108811</v>
      </c>
      <c r="V109" s="205">
        <f>IF($A109="Quarter",HLOOKUP("Quarter"&amp;V$1,APMdata,'1 APM'!$BW109,FALSE),IF($A109="Year to date",HLOOKUP("Year to date"&amp;V$1,APMdata,'1 APM'!$BW109,FALSE),HLOOKUP($C$4&amp;V$1,APMdata,'1 APM'!$BW109,FALSE)))</f>
        <v>107035.45492119202</v>
      </c>
      <c r="W109" s="205">
        <f>IF($A109="Quarter",HLOOKUP("Quarter"&amp;W$1,APMdata,'1 APM'!$BW109,FALSE),IF($A109="Year to date",HLOOKUP("Year to date"&amp;W$1,APMdata,'1 APM'!$BW109,FALSE),HLOOKUP($C$4&amp;W$1,APMdata,'1 APM'!$BW109,FALSE)))</f>
        <v>104037.30788707999</v>
      </c>
      <c r="X109" s="205">
        <f>IF($A109="Quarter",HLOOKUP("Quarter"&amp;X$1,APMdata,'1 APM'!$BW109,FALSE),IF($A109="Year to date",HLOOKUP("Year to date"&amp;X$1,APMdata,'1 APM'!$BW109,FALSE),HLOOKUP($C$4&amp;X$1,APMdata,'1 APM'!$BW109,FALSE)))</f>
        <v>0</v>
      </c>
      <c r="Y109" s="205">
        <f>IF($A109="Quarter",HLOOKUP("Quarter"&amp;Y$1,APMdata,'1 APM'!$BW109,FALSE),IF($A109="Year to date",HLOOKUP("Year to date"&amp;Y$1,APMdata,'1 APM'!$BW109,FALSE),HLOOKUP($C$4&amp;Y$1,APMdata,'1 APM'!$BW109,FALSE)))</f>
        <v>98744.151407699988</v>
      </c>
      <c r="Z109" s="205">
        <f>IF($A109="Quarter",HLOOKUP("Quarter"&amp;Z$1,APMdata,'1 APM'!$BW109,FALSE),IF($A109="Year to date",HLOOKUP("Year to date"&amp;Z$1,APMdata,'1 APM'!$BW109,FALSE),HLOOKUP($C$4&amp;Z$1,APMdata,'1 APM'!$BW109,FALSE)))</f>
        <v>98940.269777329799</v>
      </c>
      <c r="AA109" s="205">
        <f>IF($A109="Quarter",HLOOKUP("Quarter"&amp;AA$1,APMdata,'1 APM'!$BW109,FALSE),IF($A109="Year to date",HLOOKUP("Year to date"&amp;AA$1,APMdata,'1 APM'!$BW109,FALSE),HLOOKUP($C$4&amp;AA$1,APMdata,'1 APM'!$BW109,FALSE)))</f>
        <v>96039.543704459997</v>
      </c>
      <c r="AB109" s="205">
        <f>IF($A109="Quarter",HLOOKUP("Quarter"&amp;AB$1,APMdata,'1 APM'!$BW109,FALSE),IF($A109="Year to date",HLOOKUP("Year to date"&amp;AB$1,APMdata,'1 APM'!$BW109,FALSE),HLOOKUP($C$4&amp;AB$1,APMdata,'1 APM'!$BW109,FALSE)))</f>
        <v>92817.744119980198</v>
      </c>
      <c r="AC109" s="205">
        <f>IF($A109="Quarter",HLOOKUP("Quarter"&amp;AC$1,APMdata,'1 APM'!$BW109,FALSE),IF($A109="Year to date",HLOOKUP("Year to date"&amp;AC$1,APMdata,'1 APM'!$BW109,FALSE),HLOOKUP($C$4&amp;AC$1,APMdata,'1 APM'!$BW109,FALSE)))</f>
        <v>90460.14825605003</v>
      </c>
      <c r="AD109" s="205">
        <f>IF($A109="Quarter",HLOOKUP("Quarter"&amp;AD$1,APMdata,'1 APM'!$BW109,FALSE),IF($A109="Year to date",HLOOKUP("Year to date"&amp;AD$1,APMdata,'1 APM'!$BW109,FALSE),HLOOKUP($C$4&amp;AD$1,APMdata,'1 APM'!$BW109,FALSE)))</f>
        <v>88945.039514610005</v>
      </c>
      <c r="AE109" s="205">
        <f>IF($A109="Quarter",HLOOKUP("Quarter"&amp;AE$1,APMdata,'1 APM'!$BW109,FALSE),IF($A109="Year to date",HLOOKUP("Year to date"&amp;AE$1,APMdata,'1 APM'!$BW109,FALSE),HLOOKUP($C$4&amp;AE$1,APMdata,'1 APM'!$BW109,FALSE)))</f>
        <v>87527.837190519887</v>
      </c>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v>109</v>
      </c>
    </row>
    <row r="110" spans="1:75" ht="12.75" customHeight="1" thickBot="1">
      <c r="B110" s="251" t="s">
        <v>320</v>
      </c>
      <c r="C110" s="212" t="s">
        <v>168</v>
      </c>
      <c r="D110" s="213">
        <f>IF($A110="Quarter",HLOOKUP("Quarter"&amp;D$1,APMdata,'1 APM'!$BW110,FALSE),IF($A110="Year to date",HLOOKUP("Year to date"&amp;D$1,APMdata,'1 APM'!$BW110,FALSE),HLOOKUP($C$4&amp;D$1,APMdata,'1 APM'!$BW110,FALSE)))</f>
        <v>1.1312313019253798E-3</v>
      </c>
      <c r="E110" s="213">
        <f>IF($A110="Quarter",HLOOKUP("Quarter"&amp;E$1,APMdata,'1 APM'!$BW110,FALSE),IF($A110="Year to date",HLOOKUP("Year to date"&amp;E$1,APMdata,'1 APM'!$BW110,FALSE),HLOOKUP($C$4&amp;E$1,APMdata,'1 APM'!$BW110,FALSE)))</f>
        <v>9.9253843101863729E-4</v>
      </c>
      <c r="F110" s="213">
        <f>IF($A110="Quarter",HLOOKUP("Quarter"&amp;F$1,APMdata,'1 APM'!$BW110,FALSE),IF($A110="Year to date",HLOOKUP("Year to date"&amp;F$1,APMdata,'1 APM'!$BW110,FALSE),HLOOKUP($C$4&amp;F$1,APMdata,'1 APM'!$BW110,FALSE)))</f>
        <v>1.161381730899359E-3</v>
      </c>
      <c r="G110" s="213">
        <f>IF($A110="Quarter",HLOOKUP("Quarter"&amp;G$1,APMdata,'1 APM'!$BW110,FALSE),IF($A110="Year to date",HLOOKUP("Year to date"&amp;G$1,APMdata,'1 APM'!$BW110,FALSE),HLOOKUP($C$4&amp;G$1,APMdata,'1 APM'!$BW110,FALSE)))</f>
        <v>3.9921493152402865E-3</v>
      </c>
      <c r="H110" s="213">
        <f>IF($A110="Quarter",HLOOKUP("Quarter"&amp;H$1,APMdata,'1 APM'!$BW110,FALSE),IF($A110="Year to date",HLOOKUP("Year to date"&amp;H$1,APMdata,'1 APM'!$BW110,FALSE),HLOOKUP($C$4&amp;H$1,APMdata,'1 APM'!$BW110,FALSE)))</f>
        <v>2.6351614777845502E-3</v>
      </c>
      <c r="I110" s="213">
        <f>IF($A110="Quarter",HLOOKUP("Quarter"&amp;I$1,APMdata,'1 APM'!$BW110,FALSE),IF($A110="Year to date",HLOOKUP("Year to date"&amp;I$1,APMdata,'1 APM'!$BW110,FALSE),HLOOKUP($C$4&amp;I$1,APMdata,'1 APM'!$BW110,FALSE)))</f>
        <v>1.5481810047043327E-3</v>
      </c>
      <c r="J110" s="213">
        <f>IF($A110="Quarter",HLOOKUP("Quarter"&amp;J$1,APMdata,'1 APM'!$BW110,FALSE),IF($A110="Year to date",HLOOKUP("Year to date"&amp;J$1,APMdata,'1 APM'!$BW110,FALSE),HLOOKUP($C$4&amp;J$1,APMdata,'1 APM'!$BW110,FALSE)))</f>
        <v>1.9126540056411986E-3</v>
      </c>
      <c r="K110" s="213">
        <f>IF($A110="Quarter",HLOOKUP("Quarter"&amp;K$1,APMdata,'1 APM'!$BW110,FALSE),IF($A110="Year to date",HLOOKUP("Year to date"&amp;K$1,APMdata,'1 APM'!$BW110,FALSE),HLOOKUP($C$4&amp;K$1,APMdata,'1 APM'!$BW110,FALSE)))</f>
        <v>5.6550393778613246E-4</v>
      </c>
      <c r="L110" s="213">
        <f>IF($A110="Quarter",HLOOKUP("Quarter"&amp;L$1,APMdata,'1 APM'!$BW110,FALSE),IF($A110="Year to date",HLOOKUP("Year to date"&amp;L$1,APMdata,'1 APM'!$BW110,FALSE),HLOOKUP($C$4&amp;L$1,APMdata,'1 APM'!$BW110,FALSE)))</f>
        <v>-1.840935949591722E-3</v>
      </c>
      <c r="M110" s="213">
        <f>IF($A110="Quarter",HLOOKUP("Quarter"&amp;M$1,APMdata,'1 APM'!$BW110,FALSE),IF($A110="Year to date",HLOOKUP("Year to date"&amp;M$1,APMdata,'1 APM'!$BW110,FALSE),HLOOKUP($C$4&amp;M$1,APMdata,'1 APM'!$BW110,FALSE)))</f>
        <v>1.419121648790737E-4</v>
      </c>
      <c r="N110" s="213">
        <f>IF($A110="Quarter",HLOOKUP("Quarter"&amp;N$1,APMdata,'1 APM'!$BW110,FALSE),IF($A110="Year to date",HLOOKUP("Year to date"&amp;N$1,APMdata,'1 APM'!$BW110,FALSE),HLOOKUP($C$4&amp;N$1,APMdata,'1 APM'!$BW110,FALSE)))</f>
        <v>9.0210529917489997E-4</v>
      </c>
      <c r="O110" s="213">
        <f>IF($A110="Quarter",HLOOKUP("Quarter"&amp;O$1,APMdata,'1 APM'!$BW110,FALSE),IF($A110="Year to date",HLOOKUP("Year to date"&amp;O$1,APMdata,'1 APM'!$BW110,FALSE),HLOOKUP($C$4&amp;O$1,APMdata,'1 APM'!$BW110,FALSE)))</f>
        <v>-5.2754920876246119E-4</v>
      </c>
      <c r="P110" s="213">
        <f>IF($A110="Quarter",HLOOKUP("Quarter"&amp;P$1,APMdata,'1 APM'!$BW110,FALSE),IF($A110="Year to date",HLOOKUP("Year to date"&amp;P$1,APMdata,'1 APM'!$BW110,FALSE),HLOOKUP($C$4&amp;P$1,APMdata,'1 APM'!$BW110,FALSE)))</f>
        <v>3.6509349158196972E-4</v>
      </c>
      <c r="Q110" s="213">
        <f>IF($A110="Quarter",HLOOKUP("Quarter"&amp;Q$1,APMdata,'1 APM'!$BW110,FALSE),IF($A110="Year to date",HLOOKUP("Year to date"&amp;Q$1,APMdata,'1 APM'!$BW110,FALSE),HLOOKUP($C$4&amp;Q$1,APMdata,'1 APM'!$BW110,FALSE)))</f>
        <v>-6.2480543124640423E-4</v>
      </c>
      <c r="R110" s="213">
        <f>IF($A110="Quarter",HLOOKUP("Quarter"&amp;R$1,APMdata,'1 APM'!$BW110,FALSE),IF($A110="Year to date",HLOOKUP("Year to date"&amp;R$1,APMdata,'1 APM'!$BW110,FALSE),HLOOKUP($C$4&amp;R$1,APMdata,'1 APM'!$BW110,FALSE)))</f>
        <v>4.0908549955952037E-5</v>
      </c>
      <c r="S110" s="213">
        <f>IF($A110="Quarter",HLOOKUP("Quarter"&amp;S$1,APMdata,'1 APM'!$BW110,FALSE),IF($A110="Year to date",HLOOKUP("Year to date"&amp;S$1,APMdata,'1 APM'!$BW110,FALSE),HLOOKUP($C$4&amp;S$1,APMdata,'1 APM'!$BW110,FALSE)))</f>
        <v>1.6000000000000001E-3</v>
      </c>
      <c r="T110" s="213">
        <f>IF($A110="Quarter",HLOOKUP("Quarter"&amp;T$1,APMdata,'1 APM'!$BW110,FALSE),IF($A110="Year to date",HLOOKUP("Year to date"&amp;T$1,APMdata,'1 APM'!$BW110,FALSE),HLOOKUP($C$4&amp;T$1,APMdata,'1 APM'!$BW110,FALSE)))</f>
        <v>4.6685081789919654E-3</v>
      </c>
      <c r="U110" s="213">
        <f>IF($A110="Quarter",HLOOKUP("Quarter"&amp;U$1,APMdata,'1 APM'!$BW110,FALSE),IF($A110="Year to date",HLOOKUP("Year to date"&amp;U$1,APMdata,'1 APM'!$BW110,FALSE),HLOOKUP($C$4&amp;U$1,APMdata,'1 APM'!$BW110,FALSE)))</f>
        <v>6.0000000000000001E-3</v>
      </c>
      <c r="V110" s="213">
        <f>IF($A110="Quarter",HLOOKUP("Quarter"&amp;V$1,APMdata,'1 APM'!$BW110,FALSE),IF($A110="Year to date",HLOOKUP("Year to date"&amp;V$1,APMdata,'1 APM'!$BW110,FALSE),HLOOKUP($C$4&amp;V$1,APMdata,'1 APM'!$BW110,FALSE)))</f>
        <v>1.2161047789600637E-3</v>
      </c>
      <c r="W110" s="213">
        <f>IF($A110="Quarter",HLOOKUP("Quarter"&amp;W$1,APMdata,'1 APM'!$BW110,FALSE),IF($A110="Year to date",HLOOKUP("Year to date"&amp;W$1,APMdata,'1 APM'!$BW110,FALSE),HLOOKUP($C$4&amp;W$1,APMdata,'1 APM'!$BW110,FALSE)))</f>
        <v>9.326404113325663E-4</v>
      </c>
      <c r="X110" s="213">
        <f>IF($A110="Quarter",HLOOKUP("Quarter"&amp;X$1,APMdata,'1 APM'!$BW110,FALSE),IF($A110="Year to date",HLOOKUP("Year to date"&amp;X$1,APMdata,'1 APM'!$BW110,FALSE),HLOOKUP($C$4&amp;X$1,APMdata,'1 APM'!$BW110,FALSE)))</f>
        <v>0</v>
      </c>
      <c r="Y110" s="213">
        <f>IF($A110="Quarter",HLOOKUP("Quarter"&amp;Y$1,APMdata,'1 APM'!$BW110,FALSE),IF($A110="Year to date",HLOOKUP("Year to date"&amp;Y$1,APMdata,'1 APM'!$BW110,FALSE),HLOOKUP($C$4&amp;Y$1,APMdata,'1 APM'!$BW110,FALSE)))</f>
        <v>-1.3511895707592398E-3</v>
      </c>
      <c r="Z110" s="213">
        <f>IF($A110="Quarter",HLOOKUP("Quarter"&amp;Z$1,APMdata,'1 APM'!$BW110,FALSE),IF($A110="Year to date",HLOOKUP("Year to date"&amp;Z$1,APMdata,'1 APM'!$BW110,FALSE),HLOOKUP($C$4&amp;Z$1,APMdata,'1 APM'!$BW110,FALSE)))</f>
        <v>4.5879667715713644E-4</v>
      </c>
      <c r="AA110" s="213">
        <f>IF($A110="Quarter",HLOOKUP("Quarter"&amp;AA$1,APMdata,'1 APM'!$BW110,FALSE),IF($A110="Year to date",HLOOKUP("Year to date"&amp;AA$1,APMdata,'1 APM'!$BW110,FALSE),HLOOKUP($C$4&amp;AA$1,APMdata,'1 APM'!$BW110,FALSE)))</f>
        <v>2.9781363203563495E-4</v>
      </c>
      <c r="AB110" s="213">
        <f>IF($A110="Quarter",HLOOKUP("Quarter"&amp;AB$1,APMdata,'1 APM'!$BW110,FALSE),IF($A110="Year to date",HLOOKUP("Year to date"&amp;AB$1,APMdata,'1 APM'!$BW110,FALSE),HLOOKUP($C$4&amp;AB$1,APMdata,'1 APM'!$BW110,FALSE)))</f>
        <v>2.1135930919004934E-4</v>
      </c>
      <c r="AC110" s="213">
        <f>IF($A110="Quarter",HLOOKUP("Quarter"&amp;AC$1,APMdata,'1 APM'!$BW110,FALSE),IF($A110="Year to date",HLOOKUP("Year to date"&amp;AC$1,APMdata,'1 APM'!$BW110,FALSE),HLOOKUP($C$4&amp;AC$1,APMdata,'1 APM'!$BW110,FALSE)))</f>
        <v>-5.7015258045492196E-4</v>
      </c>
      <c r="AD110" s="213">
        <f>IF($A110="Quarter",HLOOKUP("Quarter"&amp;AD$1,APMdata,'1 APM'!$BW110,FALSE),IF($A110="Year to date",HLOOKUP("Year to date"&amp;AD$1,APMdata,'1 APM'!$BW110,FALSE),HLOOKUP($C$4&amp;AD$1,APMdata,'1 APM'!$BW110,FALSE)))</f>
        <v>6.4676460584925388E-4</v>
      </c>
      <c r="AE110" s="213">
        <f>IF($A110="Quarter",HLOOKUP("Quarter"&amp;AE$1,APMdata,'1 APM'!$BW110,FALSE),IF($A110="Year to date",HLOOKUP("Year to date"&amp;AE$1,APMdata,'1 APM'!$BW110,FALSE),HLOOKUP($C$4&amp;AE$1,APMdata,'1 APM'!$BW110,FALSE)))</f>
        <v>2.4003537282928076E-4</v>
      </c>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v>110</v>
      </c>
    </row>
    <row r="111" spans="1:75" ht="12.75" customHeight="1">
      <c r="B111" s="199"/>
      <c r="C111" s="202"/>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c r="BG111" s="210"/>
      <c r="BH111" s="210"/>
      <c r="BI111" s="210"/>
      <c r="BJ111" s="210"/>
      <c r="BK111" s="210"/>
      <c r="BL111" s="210"/>
      <c r="BM111" s="210"/>
      <c r="BN111" s="210"/>
      <c r="BO111" s="210"/>
      <c r="BP111" s="210"/>
      <c r="BQ111" s="210"/>
      <c r="BR111" s="210"/>
      <c r="BS111" s="210"/>
      <c r="BT111" s="210"/>
      <c r="BU111" s="210"/>
      <c r="BV111" s="210"/>
      <c r="BW111">
        <v>111</v>
      </c>
    </row>
    <row r="112" spans="1:75" ht="12.75" customHeight="1">
      <c r="A112" t="s">
        <v>489</v>
      </c>
      <c r="B112" s="199"/>
      <c r="C112" s="202" t="s">
        <v>282</v>
      </c>
      <c r="D112" s="205">
        <f>IF($A112="Quarter",HLOOKUP("Quarter"&amp;D$1,APMdata,'1 APM'!$BW112,FALSE),IF($A112="Year to date",HLOOKUP("Year to date"&amp;D$1,APMdata,'1 APM'!$BW112,FALSE),HLOOKUP($C$4&amp;D$1,APMdata,'1 APM'!$BW112,FALSE)))</f>
        <v>14356.022991100257</v>
      </c>
      <c r="E112" s="205">
        <f>IF($A112="Quarter",HLOOKUP("Quarter"&amp;E$1,APMdata,'1 APM'!$BW112,FALSE),IF($A112="Year to date",HLOOKUP("Year to date"&amp;E$1,APMdata,'1 APM'!$BW112,FALSE),HLOOKUP($C$4&amp;E$1,APMdata,'1 APM'!$BW112,FALSE)))</f>
        <v>14201.821218238372</v>
      </c>
      <c r="F112" s="205">
        <f>IF($A112="Quarter",HLOOKUP("Quarter"&amp;F$1,APMdata,'1 APM'!$BW112,FALSE),IF($A112="Year to date",HLOOKUP("Year to date"&amp;F$1,APMdata,'1 APM'!$BW112,FALSE),HLOOKUP($C$4&amp;F$1,APMdata,'1 APM'!$BW112,FALSE)))</f>
        <v>13572.890738599999</v>
      </c>
      <c r="G112" s="205">
        <f>IF($A112="Quarter",HLOOKUP("Quarter"&amp;G$1,APMdata,'1 APM'!$BW112,FALSE),IF($A112="Year to date",HLOOKUP("Year to date"&amp;G$1,APMdata,'1 APM'!$BW112,FALSE),HLOOKUP($C$4&amp;G$1,APMdata,'1 APM'!$BW112,FALSE)))</f>
        <v>13338.105044600001</v>
      </c>
      <c r="H112" s="205">
        <f>IF($A112="Quarter",HLOOKUP("Quarter"&amp;H$1,APMdata,'1 APM'!$BW112,FALSE),IF($A112="Year to date",HLOOKUP("Year to date"&amp;H$1,APMdata,'1 APM'!$BW112,FALSE),HLOOKUP($C$4&amp;H$1,APMdata,'1 APM'!$BW112,FALSE)))</f>
        <v>11748.702389600003</v>
      </c>
      <c r="I112" s="205">
        <f>IF($A112="Quarter",HLOOKUP("Quarter"&amp;I$1,APMdata,'1 APM'!$BW112,FALSE),IF($A112="Year to date",HLOOKUP("Year to date"&amp;I$1,APMdata,'1 APM'!$BW112,FALSE),HLOOKUP($C$4&amp;I$1,APMdata,'1 APM'!$BW112,FALSE)))</f>
        <v>11530.742338600001</v>
      </c>
      <c r="J112" s="205">
        <f>IF($A112="Quarter",HLOOKUP("Quarter"&amp;J$1,APMdata,'1 APM'!$BW112,FALSE),IF($A112="Year to date",HLOOKUP("Year to date"&amp;J$1,APMdata,'1 APM'!$BW112,FALSE),HLOOKUP($C$4&amp;J$1,APMdata,'1 APM'!$BW112,FALSE)))</f>
        <v>11812.915438600001</v>
      </c>
      <c r="K112" s="205">
        <f>IF($A112="Quarter",HLOOKUP("Quarter"&amp;K$1,APMdata,'1 APM'!$BW112,FALSE),IF($A112="Year to date",HLOOKUP("Year to date"&amp;K$1,APMdata,'1 APM'!$BW112,FALSE),HLOOKUP($C$4&amp;K$1,APMdata,'1 APM'!$BW112,FALSE)))</f>
        <v>11105.731562674693</v>
      </c>
      <c r="L112" s="205">
        <f>IF($A112="Quarter",HLOOKUP("Quarter"&amp;L$1,APMdata,'1 APM'!$BW112,FALSE),IF($A112="Year to date",HLOOKUP("Year to date"&amp;L$1,APMdata,'1 APM'!$BW112,FALSE),HLOOKUP($C$4&amp;L$1,APMdata,'1 APM'!$BW112,FALSE)))</f>
        <v>10252.155329674693</v>
      </c>
      <c r="M112" s="205">
        <f>IF($A112="Quarter",HLOOKUP("Quarter"&amp;M$1,APMdata,'1 APM'!$BW112,FALSE),IF($A112="Year to date",HLOOKUP("Year to date"&amp;M$1,APMdata,'1 APM'!$BW112,FALSE),HLOOKUP($C$4&amp;M$1,APMdata,'1 APM'!$BW112,FALSE)))</f>
        <v>10689.049060451771</v>
      </c>
      <c r="N112" s="205">
        <f>IF($A112="Quarter",HLOOKUP("Quarter"&amp;N$1,APMdata,'1 APM'!$BW112,FALSE),IF($A112="Year to date",HLOOKUP("Year to date"&amp;N$1,APMdata,'1 APM'!$BW112,FALSE),HLOOKUP($C$4&amp;N$1,APMdata,'1 APM'!$BW112,FALSE)))</f>
        <v>10435.268678451775</v>
      </c>
      <c r="O112" s="205">
        <f>IF($A112="Quarter",HLOOKUP("Quarter"&amp;O$1,APMdata,'1 APM'!$BW112,FALSE),IF($A112="Year to date",HLOOKUP("Year to date"&amp;O$1,APMdata,'1 APM'!$BW112,FALSE),HLOOKUP($C$4&amp;O$1,APMdata,'1 APM'!$BW112,FALSE)))</f>
        <v>8603.2681327770861</v>
      </c>
      <c r="P112" s="205">
        <f>IF($A112="Quarter",HLOOKUP("Quarter"&amp;P$1,APMdata,'1 APM'!$BW112,FALSE),IF($A112="Year to date",HLOOKUP("Year to date"&amp;P$1,APMdata,'1 APM'!$BW112,FALSE),HLOOKUP($C$4&amp;P$1,APMdata,'1 APM'!$BW112,FALSE)))</f>
        <v>8567.1172030532834</v>
      </c>
      <c r="Q112" s="205">
        <f>IF($A112="Quarter",HLOOKUP("Quarter"&amp;Q$1,APMdata,'1 APM'!$BW112,FALSE),IF($A112="Year to date",HLOOKUP("Year to date"&amp;Q$1,APMdata,'1 APM'!$BW112,FALSE),HLOOKUP($C$4&amp;Q$1,APMdata,'1 APM'!$BW112,FALSE)))</f>
        <v>8178.9587217770859</v>
      </c>
      <c r="R112" s="205">
        <f>IF($A112="Quarter",HLOOKUP("Quarter"&amp;R$1,APMdata,'1 APM'!$BW112,FALSE),IF($A112="Year to date",HLOOKUP("Year to date"&amp;R$1,APMdata,'1 APM'!$BW112,FALSE),HLOOKUP($C$4&amp;R$1,APMdata,'1 APM'!$BW112,FALSE)))</f>
        <v>9422.177099999999</v>
      </c>
      <c r="S112" s="205">
        <f>IF($A112="Quarter",HLOOKUP("Quarter"&amp;S$1,APMdata,'1 APM'!$BW112,FALSE),IF($A112="Year to date",HLOOKUP("Year to date"&amp;S$1,APMdata,'1 APM'!$BW112,FALSE),HLOOKUP($C$4&amp;S$1,APMdata,'1 APM'!$BW112,FALSE)))</f>
        <v>7216.84</v>
      </c>
      <c r="T112" s="205">
        <f>IF($A112="Quarter",HLOOKUP("Quarter"&amp;T$1,APMdata,'1 APM'!$BW112,FALSE),IF($A112="Year to date",HLOOKUP("Year to date"&amp;T$1,APMdata,'1 APM'!$BW112,FALSE),HLOOKUP($C$4&amp;T$1,APMdata,'1 APM'!$BW112,FALSE)))</f>
        <v>6332.45</v>
      </c>
      <c r="U112" s="205">
        <f>IF($A112="Quarter",HLOOKUP("Quarter"&amp;U$1,APMdata,'1 APM'!$BW112,FALSE),IF($A112="Year to date",HLOOKUP("Year to date"&amp;U$1,APMdata,'1 APM'!$BW112,FALSE),HLOOKUP($C$4&amp;U$1,APMdata,'1 APM'!$BW112,FALSE)))</f>
        <v>7017</v>
      </c>
      <c r="V112" s="205">
        <f>IF($A112="Quarter",HLOOKUP("Quarter"&amp;V$1,APMdata,'1 APM'!$BW112,FALSE),IF($A112="Year to date",HLOOKUP("Year to date"&amp;V$1,APMdata,'1 APM'!$BW112,FALSE),HLOOKUP($C$4&amp;V$1,APMdata,'1 APM'!$BW112,FALSE)))</f>
        <v>7924.9314160481954</v>
      </c>
      <c r="W112" s="205">
        <f>IF($A112="Quarter",HLOOKUP("Quarter"&amp;W$1,APMdata,'1 APM'!$BW112,FALSE),IF($A112="Year to date",HLOOKUP("Year to date"&amp;W$1,APMdata,'1 APM'!$BW112,FALSE),HLOOKUP($C$4&amp;W$1,APMdata,'1 APM'!$BW112,FALSE)))</f>
        <v>7330.4661390100937</v>
      </c>
      <c r="X112" s="205">
        <f>IF($A112="Quarter",HLOOKUP("Quarter"&amp;X$1,APMdata,'1 APM'!$BW112,FALSE),IF($A112="Year to date",HLOOKUP("Year to date"&amp;X$1,APMdata,'1 APM'!$BW112,FALSE),HLOOKUP($C$4&amp;X$1,APMdata,'1 APM'!$BW112,FALSE)))</f>
        <v>6466.5740829999986</v>
      </c>
      <c r="Y112" s="205">
        <f>IF($A112="Quarter",HLOOKUP("Quarter"&amp;Y$1,APMdata,'1 APM'!$BW112,FALSE),IF($A112="Year to date",HLOOKUP("Year to date"&amp;Y$1,APMdata,'1 APM'!$BW112,FALSE),HLOOKUP($C$4&amp;Y$1,APMdata,'1 APM'!$BW112,FALSE)))</f>
        <v>6226.2861937999987</v>
      </c>
      <c r="Z112" s="205">
        <f>IF($A112="Quarter",HLOOKUP("Quarter"&amp;Z$1,APMdata,'1 APM'!$BW112,FALSE),IF($A112="Year to date",HLOOKUP("Year to date"&amp;Z$1,APMdata,'1 APM'!$BW112,FALSE),HLOOKUP($C$4&amp;Z$1,APMdata,'1 APM'!$BW112,FALSE)))</f>
        <v>6316.5747439999986</v>
      </c>
      <c r="AA112" s="205">
        <f>IF($A112="Quarter",HLOOKUP("Quarter"&amp;AA$1,APMdata,'1 APM'!$BW112,FALSE),IF($A112="Year to date",HLOOKUP("Year to date"&amp;AA$1,APMdata,'1 APM'!$BW112,FALSE),HLOOKUP($C$4&amp;AA$1,APMdata,'1 APM'!$BW112,FALSE)))</f>
        <v>5125.3235400000003</v>
      </c>
      <c r="AB112" s="205">
        <f>IF($A112="Quarter",HLOOKUP("Quarter"&amp;AB$1,APMdata,'1 APM'!$BW112,FALSE),IF($A112="Year to date",HLOOKUP("Year to date"&amp;AB$1,APMdata,'1 APM'!$BW112,FALSE),HLOOKUP($C$4&amp;AB$1,APMdata,'1 APM'!$BW112,FALSE)))</f>
        <v>4778.3094410895192</v>
      </c>
      <c r="AC112" s="205">
        <f>IF($A112="Quarter",HLOOKUP("Quarter"&amp;AC$1,APMdata,'1 APM'!$BW112,FALSE),IF($A112="Year to date",HLOOKUP("Year to date"&amp;AC$1,APMdata,'1 APM'!$BW112,FALSE),HLOOKUP($C$4&amp;AC$1,APMdata,'1 APM'!$BW112,FALSE)))</f>
        <v>0</v>
      </c>
      <c r="AD112" s="205">
        <f>IF($A112="Quarter",HLOOKUP("Quarter"&amp;AD$1,APMdata,'1 APM'!$BW112,FALSE),IF($A112="Year to date",HLOOKUP("Year to date"&amp;AD$1,APMdata,'1 APM'!$BW112,FALSE),HLOOKUP($C$4&amp;AD$1,APMdata,'1 APM'!$BW112,FALSE)))</f>
        <v>0</v>
      </c>
      <c r="AE112" s="205">
        <f>IF($A112="Quarter",HLOOKUP("Quarter"&amp;AE$1,APMdata,'1 APM'!$BW112,FALSE),IF($A112="Year to date",HLOOKUP("Year to date"&amp;AE$1,APMdata,'1 APM'!$BW112,FALSE),HLOOKUP($C$4&amp;AE$1,APMdata,'1 APM'!$BW112,FALSE)))</f>
        <v>0</v>
      </c>
      <c r="AF112" s="205"/>
      <c r="AG112" s="210"/>
      <c r="AH112" s="205"/>
      <c r="AI112" s="210"/>
      <c r="AJ112" s="205"/>
      <c r="AK112" s="210"/>
      <c r="AL112" s="205"/>
      <c r="AM112" s="210"/>
      <c r="AN112" s="205"/>
      <c r="AO112" s="210"/>
      <c r="AP112" s="205"/>
      <c r="AQ112" s="210"/>
      <c r="AR112" s="205"/>
      <c r="AS112" s="210"/>
      <c r="AT112" s="205"/>
      <c r="AU112" s="210"/>
      <c r="AV112" s="205"/>
      <c r="AW112" s="210"/>
      <c r="AX112" s="205"/>
      <c r="AY112" s="210"/>
      <c r="AZ112" s="205"/>
      <c r="BA112" s="210"/>
      <c r="BB112" s="205"/>
      <c r="BC112" s="210"/>
      <c r="BD112" s="205"/>
      <c r="BE112" s="210"/>
      <c r="BF112" s="205"/>
      <c r="BG112" s="210"/>
      <c r="BH112" s="210"/>
      <c r="BI112" s="210"/>
      <c r="BJ112" s="210"/>
      <c r="BK112" s="210"/>
      <c r="BL112" s="210"/>
      <c r="BM112" s="210"/>
      <c r="BN112" s="210"/>
      <c r="BO112" s="210"/>
      <c r="BP112" s="210"/>
      <c r="BQ112" s="210"/>
      <c r="BR112" s="210"/>
      <c r="BS112" s="210"/>
      <c r="BT112" s="210"/>
      <c r="BU112" s="210"/>
      <c r="BV112" s="210"/>
      <c r="BW112">
        <v>112</v>
      </c>
    </row>
    <row r="113" spans="1:75" ht="12.75" customHeight="1">
      <c r="A113" t="s">
        <v>489</v>
      </c>
      <c r="B113" s="199"/>
      <c r="C113" s="202" t="s">
        <v>191</v>
      </c>
      <c r="D113" s="205">
        <f>IF($A113="Quarter",HLOOKUP("Quarter"&amp;D$1,APMdata,'1 APM'!$BW113,FALSE),IF($A113="Year to date",HLOOKUP("Year to date"&amp;D$1,APMdata,'1 APM'!$BW113,FALSE),HLOOKUP($C$4&amp;D$1,APMdata,'1 APM'!$BW113,FALSE)))</f>
        <v>138508.79931744994</v>
      </c>
      <c r="E113" s="205">
        <f>IF($A113="Quarter",HLOOKUP("Quarter"&amp;E$1,APMdata,'1 APM'!$BW113,FALSE),IF($A113="Year to date",HLOOKUP("Year to date"&amp;E$1,APMdata,'1 APM'!$BW113,FALSE),HLOOKUP($C$4&amp;E$1,APMdata,'1 APM'!$BW113,FALSE)))</f>
        <v>134464.84167147998</v>
      </c>
      <c r="F113" s="205">
        <f>IF($A113="Quarter",HLOOKUP("Quarter"&amp;F$1,APMdata,'1 APM'!$BW113,FALSE),IF($A113="Year to date",HLOOKUP("Year to date"&amp;F$1,APMdata,'1 APM'!$BW113,FALSE),HLOOKUP($C$4&amp;F$1,APMdata,'1 APM'!$BW113,FALSE)))</f>
        <v>133680.77901379997</v>
      </c>
      <c r="G113" s="205">
        <f>IF($A113="Quarter",HLOOKUP("Quarter"&amp;G$1,APMdata,'1 APM'!$BW113,FALSE),IF($A113="Year to date",HLOOKUP("Year to date"&amp;G$1,APMdata,'1 APM'!$BW113,FALSE),HLOOKUP($C$4&amp;G$1,APMdata,'1 APM'!$BW113,FALSE)))</f>
        <v>132726.24851072973</v>
      </c>
      <c r="H113" s="205">
        <f>IF($A113="Quarter",HLOOKUP("Quarter"&amp;H$1,APMdata,'1 APM'!$BW113,FALSE),IF($A113="Year to date",HLOOKUP("Year to date"&amp;H$1,APMdata,'1 APM'!$BW113,FALSE),HLOOKUP($C$4&amp;H$1,APMdata,'1 APM'!$BW113,FALSE)))</f>
        <v>130814.26414567999</v>
      </c>
      <c r="I113" s="205">
        <f>IF($A113="Quarter",HLOOKUP("Quarter"&amp;I$1,APMdata,'1 APM'!$BW113,FALSE),IF($A113="Year to date",HLOOKUP("Year to date"&amp;I$1,APMdata,'1 APM'!$BW113,FALSE),HLOOKUP($C$4&amp;I$1,APMdata,'1 APM'!$BW113,FALSE)))</f>
        <v>127895.85782498002</v>
      </c>
      <c r="J113" s="205">
        <f>IF($A113="Quarter",HLOOKUP("Quarter"&amp;J$1,APMdata,'1 APM'!$BW113,FALSE),IF($A113="Year to date",HLOOKUP("Year to date"&amp;J$1,APMdata,'1 APM'!$BW113,FALSE),HLOOKUP($C$4&amp;J$1,APMdata,'1 APM'!$BW113,FALSE)))</f>
        <v>130850.89922363999</v>
      </c>
      <c r="K113" s="205">
        <f>IF($A113="Quarter",HLOOKUP("Quarter"&amp;K$1,APMdata,'1 APM'!$BW113,FALSE),IF($A113="Year to date",HLOOKUP("Year to date"&amp;K$1,APMdata,'1 APM'!$BW113,FALSE),HLOOKUP($C$4&amp;K$1,APMdata,'1 APM'!$BW113,FALSE)))</f>
        <v>130408.67157912999</v>
      </c>
      <c r="L113" s="205">
        <f>IF($A113="Quarter",HLOOKUP("Quarter"&amp;L$1,APMdata,'1 APM'!$BW113,FALSE),IF($A113="Year to date",HLOOKUP("Year to date"&amp;L$1,APMdata,'1 APM'!$BW113,FALSE),HLOOKUP($C$4&amp;L$1,APMdata,'1 APM'!$BW113,FALSE)))</f>
        <v>128943.31964875996</v>
      </c>
      <c r="M113" s="205">
        <f>IF($A113="Quarter",HLOOKUP("Quarter"&amp;M$1,APMdata,'1 APM'!$BW113,FALSE),IF($A113="Year to date",HLOOKUP("Year to date"&amp;M$1,APMdata,'1 APM'!$BW113,FALSE),HLOOKUP($C$4&amp;M$1,APMdata,'1 APM'!$BW113,FALSE)))</f>
        <v>124052.51733626999</v>
      </c>
      <c r="N113" s="205">
        <f>IF($A113="Quarter",HLOOKUP("Quarter"&amp;N$1,APMdata,'1 APM'!$BW113,FALSE),IF($A113="Year to date",HLOOKUP("Year to date"&amp;N$1,APMdata,'1 APM'!$BW113,FALSE),HLOOKUP($C$4&amp;N$1,APMdata,'1 APM'!$BW113,FALSE)))</f>
        <v>121283.85827932002</v>
      </c>
      <c r="O113" s="205">
        <f>IF($A113="Quarter",HLOOKUP("Quarter"&amp;O$1,APMdata,'1 APM'!$BW113,FALSE),IF($A113="Year to date",HLOOKUP("Year to date"&amp;O$1,APMdata,'1 APM'!$BW113,FALSE),HLOOKUP($C$4&amp;O$1,APMdata,'1 APM'!$BW113,FALSE)))</f>
        <v>119510.62946618006</v>
      </c>
      <c r="P113" s="205">
        <f>IF($A113="Quarter",HLOOKUP("Quarter"&amp;P$1,APMdata,'1 APM'!$BW113,FALSE),IF($A113="Year to date",HLOOKUP("Year to date"&amp;P$1,APMdata,'1 APM'!$BW113,FALSE),HLOOKUP($C$4&amp;P$1,APMdata,'1 APM'!$BW113,FALSE)))</f>
        <v>118131.69884341676</v>
      </c>
      <c r="Q113" s="205">
        <f>IF($A113="Quarter",HLOOKUP("Quarter"&amp;Q$1,APMdata,'1 APM'!$BW113,FALSE),IF($A113="Year to date",HLOOKUP("Year to date"&amp;Q$1,APMdata,'1 APM'!$BW113,FALSE),HLOOKUP($C$4&amp;Q$1,APMdata,'1 APM'!$BW113,FALSE)))</f>
        <v>114037.49212344014</v>
      </c>
      <c r="R113" s="205">
        <f>IF($A113="Quarter",HLOOKUP("Quarter"&amp;R$1,APMdata,'1 APM'!$BW113,FALSE),IF($A113="Year to date",HLOOKUP("Year to date"&amp;R$1,APMdata,'1 APM'!$BW113,FALSE),HLOOKUP($C$4&amp;R$1,APMdata,'1 APM'!$BW113,FALSE)))</f>
        <v>113368.40780000002</v>
      </c>
      <c r="S113" s="205">
        <f>IF($A113="Quarter",HLOOKUP("Quarter"&amp;S$1,APMdata,'1 APM'!$BW113,FALSE),IF($A113="Year to date",HLOOKUP("Year to date"&amp;S$1,APMdata,'1 APM'!$BW113,FALSE),HLOOKUP($C$4&amp;S$1,APMdata,'1 APM'!$BW113,FALSE)))</f>
        <v>113623.98480000001</v>
      </c>
      <c r="T113" s="205">
        <f>IF($A113="Quarter",HLOOKUP("Quarter"&amp;T$1,APMdata,'1 APM'!$BW113,FALSE),IF($A113="Year to date",HLOOKUP("Year to date"&amp;T$1,APMdata,'1 APM'!$BW113,FALSE),HLOOKUP($C$4&amp;T$1,APMdata,'1 APM'!$BW113,FALSE)))</f>
        <v>112381.12907763624</v>
      </c>
      <c r="U113" s="205">
        <f>IF($A113="Quarter",HLOOKUP("Quarter"&amp;U$1,APMdata,'1 APM'!$BW113,FALSE),IF($A113="Year to date",HLOOKUP("Year to date"&amp;U$1,APMdata,'1 APM'!$BW113,FALSE),HLOOKUP($C$4&amp;U$1,APMdata,'1 APM'!$BW113,FALSE)))</f>
        <v>108811</v>
      </c>
      <c r="V113" s="205">
        <f>IF($A113="Quarter",HLOOKUP("Quarter"&amp;V$1,APMdata,'1 APM'!$BW113,FALSE),IF($A113="Year to date",HLOOKUP("Year to date"&amp;V$1,APMdata,'1 APM'!$BW113,FALSE),HLOOKUP($C$4&amp;V$1,APMdata,'1 APM'!$BW113,FALSE)))</f>
        <v>107035.45492119202</v>
      </c>
      <c r="W113" s="205">
        <f>IF($A113="Quarter",HLOOKUP("Quarter"&amp;W$1,APMdata,'1 APM'!$BW113,FALSE),IF($A113="Year to date",HLOOKUP("Year to date"&amp;W$1,APMdata,'1 APM'!$BW113,FALSE),HLOOKUP($C$4&amp;W$1,APMdata,'1 APM'!$BW113,FALSE)))</f>
        <v>104037.30788707999</v>
      </c>
      <c r="X113" s="205">
        <f>IF($A113="Quarter",HLOOKUP("Quarter"&amp;X$1,APMdata,'1 APM'!$BW113,FALSE),IF($A113="Year to date",HLOOKUP("Year to date"&amp;X$1,APMdata,'1 APM'!$BW113,FALSE),HLOOKUP($C$4&amp;X$1,APMdata,'1 APM'!$BW113,FALSE)))</f>
        <v>101668.24776078029</v>
      </c>
      <c r="Y113" s="205">
        <f>IF($A113="Quarter",HLOOKUP("Quarter"&amp;Y$1,APMdata,'1 APM'!$BW113,FALSE),IF($A113="Year to date",HLOOKUP("Year to date"&amp;Y$1,APMdata,'1 APM'!$BW113,FALSE),HLOOKUP($C$4&amp;Y$1,APMdata,'1 APM'!$BW113,FALSE)))</f>
        <v>98744.151407699988</v>
      </c>
      <c r="Z113" s="205">
        <f>IF($A113="Quarter",HLOOKUP("Quarter"&amp;Z$1,APMdata,'1 APM'!$BW113,FALSE),IF($A113="Year to date",HLOOKUP("Year to date"&amp;Z$1,APMdata,'1 APM'!$BW113,FALSE),HLOOKUP($C$4&amp;Z$1,APMdata,'1 APM'!$BW113,FALSE)))</f>
        <v>98940.269777329799</v>
      </c>
      <c r="AA113" s="205">
        <f>IF($A113="Quarter",HLOOKUP("Quarter"&amp;AA$1,APMdata,'1 APM'!$BW113,FALSE),IF($A113="Year to date",HLOOKUP("Year to date"&amp;AA$1,APMdata,'1 APM'!$BW113,FALSE),HLOOKUP($C$4&amp;AA$1,APMdata,'1 APM'!$BW113,FALSE)))</f>
        <v>96039.543704459997</v>
      </c>
      <c r="AB113" s="205">
        <f>IF($A113="Quarter",HLOOKUP("Quarter"&amp;AB$1,APMdata,'1 APM'!$BW113,FALSE),IF($A113="Year to date",HLOOKUP("Year to date"&amp;AB$1,APMdata,'1 APM'!$BW113,FALSE),HLOOKUP($C$4&amp;AB$1,APMdata,'1 APM'!$BW113,FALSE)))</f>
        <v>92817.744119980198</v>
      </c>
      <c r="AC113" s="205">
        <f>IF($A113="Quarter",HLOOKUP("Quarter"&amp;AC$1,APMdata,'1 APM'!$BW113,FALSE),IF($A113="Year to date",HLOOKUP("Year to date"&amp;AC$1,APMdata,'1 APM'!$BW113,FALSE),HLOOKUP($C$4&amp;AC$1,APMdata,'1 APM'!$BW113,FALSE)))</f>
        <v>0</v>
      </c>
      <c r="AD113" s="205">
        <f>IF($A113="Quarter",HLOOKUP("Quarter"&amp;AD$1,APMdata,'1 APM'!$BW113,FALSE),IF($A113="Year to date",HLOOKUP("Year to date"&amp;AD$1,APMdata,'1 APM'!$BW113,FALSE),HLOOKUP($C$4&amp;AD$1,APMdata,'1 APM'!$BW113,FALSE)))</f>
        <v>0</v>
      </c>
      <c r="AE113" s="205">
        <f>IF($A113="Quarter",HLOOKUP("Quarter"&amp;AE$1,APMdata,'1 APM'!$BW113,FALSE),IF($A113="Year to date",HLOOKUP("Year to date"&amp;AE$1,APMdata,'1 APM'!$BW113,FALSE),HLOOKUP($C$4&amp;AE$1,APMdata,'1 APM'!$BW113,FALSE)))</f>
        <v>0</v>
      </c>
      <c r="AF113" s="205"/>
      <c r="AG113" s="210"/>
      <c r="AH113" s="205"/>
      <c r="AI113" s="210"/>
      <c r="AJ113" s="205"/>
      <c r="AK113" s="210"/>
      <c r="AL113" s="205"/>
      <c r="AM113" s="210"/>
      <c r="AN113" s="205"/>
      <c r="AO113" s="210"/>
      <c r="AP113" s="205"/>
      <c r="AQ113" s="210"/>
      <c r="AR113" s="205"/>
      <c r="AS113" s="210"/>
      <c r="AT113" s="205"/>
      <c r="AU113" s="210"/>
      <c r="AV113" s="205"/>
      <c r="AW113" s="210"/>
      <c r="AX113" s="205"/>
      <c r="AY113" s="210"/>
      <c r="AZ113" s="205"/>
      <c r="BA113" s="210"/>
      <c r="BB113" s="205"/>
      <c r="BC113" s="210"/>
      <c r="BD113" s="205"/>
      <c r="BE113" s="210"/>
      <c r="BF113" s="205"/>
      <c r="BG113" s="210"/>
      <c r="BH113" s="210"/>
      <c r="BI113" s="210"/>
      <c r="BJ113" s="210"/>
      <c r="BK113" s="210"/>
      <c r="BL113" s="210"/>
      <c r="BM113" s="210"/>
      <c r="BN113" s="210"/>
      <c r="BO113" s="210"/>
      <c r="BP113" s="210"/>
      <c r="BQ113" s="210"/>
      <c r="BR113" s="210"/>
      <c r="BS113" s="210"/>
      <c r="BT113" s="210"/>
      <c r="BU113" s="210"/>
      <c r="BV113" s="210"/>
      <c r="BW113">
        <v>113</v>
      </c>
    </row>
    <row r="114" spans="1:75" ht="12.75" customHeight="1" thickBot="1">
      <c r="A114" t="s">
        <v>489</v>
      </c>
      <c r="B114" s="251" t="s">
        <v>321</v>
      </c>
      <c r="C114" s="212" t="s">
        <v>281</v>
      </c>
      <c r="D114" s="224">
        <f>IF($A114="Quarter",HLOOKUP("Quarter"&amp;D$1,APMdata,'1 APM'!$BW114,FALSE),IF($A114="Year to date",HLOOKUP("Year to date"&amp;D$1,APMdata,'1 APM'!$BW114,FALSE),HLOOKUP($C$4&amp;D$1,APMdata,'1 APM'!$BW114,FALSE)))</f>
        <v>0.10364701060037002</v>
      </c>
      <c r="E114" s="224">
        <f>IF($A114="Quarter",HLOOKUP("Quarter"&amp;E$1,APMdata,'1 APM'!$BW114,FALSE),IF($A114="Year to date",HLOOKUP("Year to date"&amp;E$1,APMdata,'1 APM'!$BW114,FALSE),HLOOKUP($C$4&amp;E$1,APMdata,'1 APM'!$BW114,FALSE)))</f>
        <v>0.10561735723406263</v>
      </c>
      <c r="F114" s="224">
        <f>IF($A114="Quarter",HLOOKUP("Quarter"&amp;F$1,APMdata,'1 APM'!$BW114,FALSE),IF($A114="Year to date",HLOOKUP("Year to date"&amp;F$1,APMdata,'1 APM'!$BW114,FALSE),HLOOKUP($C$4&amp;F$1,APMdata,'1 APM'!$BW114,FALSE)))</f>
        <v>0.10153210385764477</v>
      </c>
      <c r="G114" s="224">
        <f>IF($A114="Quarter",HLOOKUP("Quarter"&amp;G$1,APMdata,'1 APM'!$BW114,FALSE),IF($A114="Year to date",HLOOKUP("Year to date"&amp;G$1,APMdata,'1 APM'!$BW114,FALSE),HLOOKUP($C$4&amp;G$1,APMdata,'1 APM'!$BW114,FALSE)))</f>
        <v>0.1004933477308502</v>
      </c>
      <c r="H114" s="224">
        <f>IF($A114="Quarter",HLOOKUP("Quarter"&amp;H$1,APMdata,'1 APM'!$BW114,FALSE),IF($A114="Year to date",HLOOKUP("Year to date"&amp;H$1,APMdata,'1 APM'!$BW114,FALSE),HLOOKUP($C$4&amp;H$1,APMdata,'1 APM'!$BW114,FALSE)))</f>
        <v>8.9812089425631583E-2</v>
      </c>
      <c r="I114" s="224">
        <f>IF($A114="Quarter",HLOOKUP("Quarter"&amp;I$1,APMdata,'1 APM'!$BW114,FALSE),IF($A114="Year to date",HLOOKUP("Year to date"&amp;I$1,APMdata,'1 APM'!$BW114,FALSE),HLOOKUP($C$4&amp;I$1,APMdata,'1 APM'!$BW114,FALSE)))</f>
        <v>9.0157277449746068E-2</v>
      </c>
      <c r="J114" s="224">
        <f>IF($A114="Quarter",HLOOKUP("Quarter"&amp;J$1,APMdata,'1 APM'!$BW114,FALSE),IF($A114="Year to date",HLOOKUP("Year to date"&amp;J$1,APMdata,'1 APM'!$BW114,FALSE),HLOOKUP($C$4&amp;J$1,APMdata,'1 APM'!$BW114,FALSE)))</f>
        <v>9.0277678706741638E-2</v>
      </c>
      <c r="K114" s="224">
        <f>IF($A114="Quarter",HLOOKUP("Quarter"&amp;K$1,APMdata,'1 APM'!$BW114,FALSE),IF($A114="Year to date",HLOOKUP("Year to date"&amp;K$1,APMdata,'1 APM'!$BW114,FALSE),HLOOKUP($C$4&amp;K$1,APMdata,'1 APM'!$BW114,FALSE)))</f>
        <v>8.516098989579772E-2</v>
      </c>
      <c r="L114" s="224">
        <f>IF($A114="Quarter",HLOOKUP("Quarter"&amp;L$1,APMdata,'1 APM'!$BW114,FALSE),IF($A114="Year to date",HLOOKUP("Year to date"&amp;L$1,APMdata,'1 APM'!$BW114,FALSE),HLOOKUP($C$4&amp;L$1,APMdata,'1 APM'!$BW114,FALSE)))</f>
        <v>7.9509007194800321E-2</v>
      </c>
      <c r="M114" s="224">
        <f>IF($A114="Quarter",HLOOKUP("Quarter"&amp;M$1,APMdata,'1 APM'!$BW114,FALSE),IF($A114="Year to date",HLOOKUP("Year to date"&amp;M$1,APMdata,'1 APM'!$BW114,FALSE),HLOOKUP($C$4&amp;M$1,APMdata,'1 APM'!$BW114,FALSE)))</f>
        <v>8.6165515138051527E-2</v>
      </c>
      <c r="N114" s="224">
        <f>IF($A114="Quarter",HLOOKUP("Quarter"&amp;N$1,APMdata,'1 APM'!$BW114,FALSE),IF($A114="Year to date",HLOOKUP("Year to date"&amp;N$1,APMdata,'1 APM'!$BW114,FALSE),HLOOKUP($C$4&amp;N$1,APMdata,'1 APM'!$BW114,FALSE)))</f>
        <v>8.6040045447919947E-2</v>
      </c>
      <c r="O114" s="224">
        <f>IF($A114="Quarter",HLOOKUP("Quarter"&amp;O$1,APMdata,'1 APM'!$BW114,FALSE),IF($A114="Year to date",HLOOKUP("Year to date"&amp;O$1,APMdata,'1 APM'!$BW114,FALSE),HLOOKUP($C$4&amp;O$1,APMdata,'1 APM'!$BW114,FALSE)))</f>
        <v>7.1987472337861777E-2</v>
      </c>
      <c r="P114" s="224">
        <f>IF($A114="Quarter",HLOOKUP("Quarter"&amp;P$1,APMdata,'1 APM'!$BW114,FALSE),IF($A114="Year to date",HLOOKUP("Year to date"&amp;P$1,APMdata,'1 APM'!$BW114,FALSE),HLOOKUP($C$4&amp;P$1,APMdata,'1 APM'!$BW114,FALSE)))</f>
        <v>7.2521747227295652E-2</v>
      </c>
      <c r="Q114" s="224">
        <f>IF($A114="Quarter",HLOOKUP("Quarter"&amp;Q$1,APMdata,'1 APM'!$BW114,FALSE),IF($A114="Year to date",HLOOKUP("Year to date"&amp;Q$1,APMdata,'1 APM'!$BW114,FALSE),HLOOKUP($C$4&amp;Q$1,APMdata,'1 APM'!$BW114,FALSE)))</f>
        <v>7.1721664248138264E-2</v>
      </c>
      <c r="R114" s="224">
        <f>IF($A114="Quarter",HLOOKUP("Quarter"&amp;R$1,APMdata,'1 APM'!$BW114,FALSE),IF($A114="Year to date",HLOOKUP("Year to date"&amp;R$1,APMdata,'1 APM'!$BW114,FALSE),HLOOKUP($C$4&amp;R$1,APMdata,'1 APM'!$BW114,FALSE)))</f>
        <v>8.3111135481608117E-2</v>
      </c>
      <c r="S114" s="224">
        <f>IF($A114="Quarter",HLOOKUP("Quarter"&amp;S$1,APMdata,'1 APM'!$BW114,FALSE),IF($A114="Year to date",HLOOKUP("Year to date"&amp;S$1,APMdata,'1 APM'!$BW114,FALSE),HLOOKUP($C$4&amp;S$1,APMdata,'1 APM'!$BW114,FALSE)))</f>
        <v>6.3500000000000001E-2</v>
      </c>
      <c r="T114" s="224">
        <f>IF($A114="Quarter",HLOOKUP("Quarter"&amp;T$1,APMdata,'1 APM'!$BW114,FALSE),IF($A114="Year to date",HLOOKUP("Year to date"&amp;T$1,APMdata,'1 APM'!$BW114,FALSE),HLOOKUP($C$4&amp;T$1,APMdata,'1 APM'!$BW114,FALSE)))</f>
        <v>5.6347983437907569E-2</v>
      </c>
      <c r="U114" s="224">
        <f>IF($A114="Quarter",HLOOKUP("Quarter"&amp;U$1,APMdata,'1 APM'!$BW114,FALSE),IF($A114="Year to date",HLOOKUP("Year to date"&amp;U$1,APMdata,'1 APM'!$BW114,FALSE),HLOOKUP($C$4&amp;U$1,APMdata,'1 APM'!$BW114,FALSE)))</f>
        <v>6.4000000000000001E-2</v>
      </c>
      <c r="V114" s="224">
        <f>IF($A114="Quarter",HLOOKUP("Quarter"&amp;V$1,APMdata,'1 APM'!$BW114,FALSE),IF($A114="Year to date",HLOOKUP("Year to date"&amp;V$1,APMdata,'1 APM'!$BW114,FALSE),HLOOKUP($C$4&amp;V$1,APMdata,'1 APM'!$BW114,FALSE)))</f>
        <v>7.404024602766586E-2</v>
      </c>
      <c r="W114" s="224">
        <f>IF($A114="Quarter",HLOOKUP("Quarter"&amp;W$1,APMdata,'1 APM'!$BW114,FALSE),IF($A114="Year to date",HLOOKUP("Year to date"&amp;W$1,APMdata,'1 APM'!$BW114,FALSE),HLOOKUP($C$4&amp;W$1,APMdata,'1 APM'!$BW114,FALSE)))</f>
        <v>7.0459975252016652E-2</v>
      </c>
      <c r="X114" s="224">
        <f>IF($A114="Quarter",HLOOKUP("Quarter"&amp;X$1,APMdata,'1 APM'!$BW114,FALSE),IF($A114="Year to date",HLOOKUP("Year to date"&amp;X$1,APMdata,'1 APM'!$BW114,FALSE),HLOOKUP($C$4&amp;X$1,APMdata,'1 APM'!$BW114,FALSE)))</f>
        <v>6.3604657554593505E-2</v>
      </c>
      <c r="Y114" s="224">
        <f>IF($A114="Quarter",HLOOKUP("Quarter"&amp;Y$1,APMdata,'1 APM'!$BW114,FALSE),IF($A114="Year to date",HLOOKUP("Year to date"&amp;Y$1,APMdata,'1 APM'!$BW114,FALSE),HLOOKUP($C$4&amp;Y$1,APMdata,'1 APM'!$BW114,FALSE)))</f>
        <v>6.3054733926393117E-2</v>
      </c>
      <c r="Z114" s="224">
        <f>IF($A114="Quarter",HLOOKUP("Quarter"&amp;Z$1,APMdata,'1 APM'!$BW114,FALSE),IF($A114="Year to date",HLOOKUP("Year to date"&amp;Z$1,APMdata,'1 APM'!$BW114,FALSE),HLOOKUP($C$4&amp;Z$1,APMdata,'1 APM'!$BW114,FALSE)))</f>
        <v>6.3842303626377578E-2</v>
      </c>
      <c r="AA114" s="224">
        <f>IF($A114="Quarter",HLOOKUP("Quarter"&amp;AA$1,APMdata,'1 APM'!$BW114,FALSE),IF($A114="Year to date",HLOOKUP("Year to date"&amp;AA$1,APMdata,'1 APM'!$BW114,FALSE),HLOOKUP($C$4&amp;AA$1,APMdata,'1 APM'!$BW114,FALSE)))</f>
        <v>5.3366804363128025E-2</v>
      </c>
      <c r="AB114" s="224">
        <f>IF($A114="Quarter",HLOOKUP("Quarter"&amp;AB$1,APMdata,'1 APM'!$BW114,FALSE),IF($A114="Year to date",HLOOKUP("Year to date"&amp;AB$1,APMdata,'1 APM'!$BW114,FALSE),HLOOKUP($C$4&amp;AB$1,APMdata,'1 APM'!$BW114,FALSE)))</f>
        <v>5.1480559955355859E-2</v>
      </c>
      <c r="AC114" s="224">
        <f>IF($A114="Quarter",HLOOKUP("Quarter"&amp;AC$1,APMdata,'1 APM'!$BW114,FALSE),IF($A114="Year to date",HLOOKUP("Year to date"&amp;AC$1,APMdata,'1 APM'!$BW114,FALSE),HLOOKUP($C$4&amp;AC$1,APMdata,'1 APM'!$BW114,FALSE)))</f>
        <v>0</v>
      </c>
      <c r="AD114" s="224">
        <f>IF($A114="Quarter",HLOOKUP("Quarter"&amp;AD$1,APMdata,'1 APM'!$BW114,FALSE),IF($A114="Year to date",HLOOKUP("Year to date"&amp;AD$1,APMdata,'1 APM'!$BW114,FALSE),HLOOKUP($C$4&amp;AD$1,APMdata,'1 APM'!$BW114,FALSE)))</f>
        <v>0</v>
      </c>
      <c r="AE114" s="224">
        <f>IF($A114="Quarter",HLOOKUP("Quarter"&amp;AE$1,APMdata,'1 APM'!$BW114,FALSE),IF($A114="Year to date",HLOOKUP("Year to date"&amp;AE$1,APMdata,'1 APM'!$BW114,FALSE),HLOOKUP($C$4&amp;AE$1,APMdata,'1 APM'!$BW114,FALSE)))</f>
        <v>0</v>
      </c>
      <c r="AF114" s="224"/>
      <c r="AG114" s="218"/>
      <c r="AH114" s="224"/>
      <c r="AI114" s="218"/>
      <c r="AJ114" s="224"/>
      <c r="AK114" s="218"/>
      <c r="AL114" s="224"/>
      <c r="AM114" s="218"/>
      <c r="AN114" s="224"/>
      <c r="AO114" s="218"/>
      <c r="AP114" s="224"/>
      <c r="AQ114" s="218"/>
      <c r="AR114" s="224"/>
      <c r="AS114" s="218"/>
      <c r="AT114" s="224"/>
      <c r="AU114" s="218"/>
      <c r="AV114" s="224"/>
      <c r="AW114" s="218"/>
      <c r="AX114" s="224"/>
      <c r="AY114" s="218"/>
      <c r="AZ114" s="224"/>
      <c r="BA114" s="218"/>
      <c r="BB114" s="224"/>
      <c r="BC114" s="218"/>
      <c r="BD114" s="224"/>
      <c r="BE114" s="218"/>
      <c r="BF114" s="224"/>
      <c r="BG114" s="218"/>
      <c r="BH114" s="218"/>
      <c r="BI114" s="218"/>
      <c r="BJ114" s="218"/>
      <c r="BK114" s="218"/>
      <c r="BL114" s="218"/>
      <c r="BM114" s="218"/>
      <c r="BN114" s="218"/>
      <c r="BO114" s="218"/>
      <c r="BP114" s="218"/>
      <c r="BQ114" s="218"/>
      <c r="BR114" s="218"/>
      <c r="BS114" s="218"/>
      <c r="BT114" s="218"/>
      <c r="BU114" s="218"/>
      <c r="BV114" s="218"/>
      <c r="BW114">
        <v>114</v>
      </c>
    </row>
    <row r="115" spans="1:75" ht="12.75" customHeight="1">
      <c r="B115" s="199"/>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2"/>
      <c r="AC115" s="283"/>
      <c r="AD115" s="283"/>
      <c r="AE115" s="283"/>
      <c r="AF115" s="283"/>
      <c r="AG115" s="283"/>
      <c r="AH115" s="283"/>
      <c r="AI115" s="210"/>
      <c r="AJ115" s="210"/>
      <c r="AK115" s="210"/>
      <c r="AL115" s="210"/>
      <c r="AM115" s="210"/>
      <c r="AN115" s="210"/>
      <c r="AO115" s="210"/>
      <c r="AP115" s="210"/>
      <c r="AQ115" s="210"/>
      <c r="AR115" s="210"/>
      <c r="AS115" s="210"/>
      <c r="AT115" s="210"/>
      <c r="AU115" s="210"/>
      <c r="AV115" s="210"/>
      <c r="AW115" s="210"/>
      <c r="AX115" s="210"/>
      <c r="AY115" s="210"/>
      <c r="AZ115" s="210"/>
      <c r="BA115" s="210"/>
      <c r="BB115" s="210"/>
      <c r="BC115" s="210"/>
      <c r="BD115" s="210"/>
      <c r="BE115" s="210"/>
      <c r="BF115" s="210"/>
      <c r="BG115" s="210"/>
      <c r="BH115" s="210"/>
      <c r="BI115" s="210"/>
      <c r="BJ115" s="210"/>
      <c r="BK115" s="210"/>
      <c r="BL115" s="210"/>
      <c r="BM115" s="210"/>
      <c r="BN115" s="210"/>
      <c r="BO115" s="210"/>
      <c r="BP115" s="210"/>
      <c r="BQ115" s="210"/>
      <c r="BR115" s="210"/>
      <c r="BS115" s="210"/>
      <c r="BT115" s="210"/>
      <c r="BU115" s="210"/>
      <c r="BV115" s="210"/>
      <c r="BW115">
        <v>115</v>
      </c>
    </row>
    <row r="116" spans="1:75" ht="12.75" customHeight="1">
      <c r="A116" t="s">
        <v>489</v>
      </c>
      <c r="B116" s="199"/>
      <c r="C116" s="202" t="s">
        <v>283</v>
      </c>
      <c r="D116" s="205">
        <f>IF($A116="Quarter",HLOOKUP("Quarter"&amp;D$1,APMdata,'1 APM'!$BW116,FALSE),IF($A116="Year to date",HLOOKUP("Year to date"&amp;D$1,APMdata,'1 APM'!$BW116,FALSE),HLOOKUP($C$4&amp;D$1,APMdata,'1 APM'!$BW116,FALSE)))</f>
        <v>2173.8677038939077</v>
      </c>
      <c r="E116" s="205">
        <f>IF($A116="Quarter",HLOOKUP("Quarter"&amp;E$1,APMdata,'1 APM'!$BW116,FALSE),IF($A116="Year to date",HLOOKUP("Year to date"&amp;E$1,APMdata,'1 APM'!$BW116,FALSE),HLOOKUP($C$4&amp;E$1,APMdata,'1 APM'!$BW116,FALSE)))</f>
        <v>1952.5347437941309</v>
      </c>
      <c r="F116" s="205">
        <f>IF($A116="Quarter",HLOOKUP("Quarter"&amp;F$1,APMdata,'1 APM'!$BW116,FALSE),IF($A116="Year to date",HLOOKUP("Year to date"&amp;F$1,APMdata,'1 APM'!$BW116,FALSE),HLOOKUP($C$4&amp;F$1,APMdata,'1 APM'!$BW116,FALSE)))</f>
        <v>1937.1479433720847</v>
      </c>
      <c r="G116" s="205">
        <f>IF($A116="Quarter",HLOOKUP("Quarter"&amp;G$1,APMdata,'1 APM'!$BW116,FALSE),IF($A116="Year to date",HLOOKUP("Year to date"&amp;G$1,APMdata,'1 APM'!$BW116,FALSE),HLOOKUP($C$4&amp;G$1,APMdata,'1 APM'!$BW116,FALSE)))</f>
        <v>2032.4247298320845</v>
      </c>
      <c r="H116" s="205">
        <f>IF($A116="Quarter",HLOOKUP("Quarter"&amp;H$1,APMdata,'1 APM'!$BW116,FALSE),IF($A116="Year to date",HLOOKUP("Year to date"&amp;H$1,APMdata,'1 APM'!$BW116,FALSE),HLOOKUP($C$4&amp;H$1,APMdata,'1 APM'!$BW116,FALSE)))</f>
        <v>1320.5295393720849</v>
      </c>
      <c r="I116" s="205">
        <f>IF($A116="Quarter",HLOOKUP("Quarter"&amp;I$1,APMdata,'1 APM'!$BW116,FALSE),IF($A116="Year to date",HLOOKUP("Year to date"&amp;I$1,APMdata,'1 APM'!$BW116,FALSE),HLOOKUP($C$4&amp;I$1,APMdata,'1 APM'!$BW116,FALSE)))</f>
        <v>811.77414337208484</v>
      </c>
      <c r="J116" s="205">
        <f>IF($A116="Quarter",HLOOKUP("Quarter"&amp;J$1,APMdata,'1 APM'!$BW116,FALSE),IF($A116="Year to date",HLOOKUP("Year to date"&amp;J$1,APMdata,'1 APM'!$BW116,FALSE),HLOOKUP($C$4&amp;J$1,APMdata,'1 APM'!$BW116,FALSE)))</f>
        <v>726.70604337208476</v>
      </c>
      <c r="K116" s="205">
        <f>IF($A116="Quarter",HLOOKUP("Quarter"&amp;K$1,APMdata,'1 APM'!$BW116,FALSE),IF($A116="Year to date",HLOOKUP("Year to date"&amp;K$1,APMdata,'1 APM'!$BW116,FALSE),HLOOKUP($C$4&amp;K$1,APMdata,'1 APM'!$BW116,FALSE)))</f>
        <v>587.96969837208485</v>
      </c>
      <c r="L116" s="205">
        <f>IF($A116="Quarter",HLOOKUP("Quarter"&amp;L$1,APMdata,'1 APM'!$BW116,FALSE),IF($A116="Year to date",HLOOKUP("Year to date"&amp;L$1,APMdata,'1 APM'!$BW116,FALSE),HLOOKUP($C$4&amp;L$1,APMdata,'1 APM'!$BW116,FALSE)))</f>
        <v>623.17807137208456</v>
      </c>
      <c r="M116" s="205">
        <f>IF($A116="Quarter",HLOOKUP("Quarter"&amp;M$1,APMdata,'1 APM'!$BW116,FALSE),IF($A116="Year to date",HLOOKUP("Year to date"&amp;M$1,APMdata,'1 APM'!$BW116,FALSE),HLOOKUP($C$4&amp;M$1,APMdata,'1 APM'!$BW116,FALSE)))</f>
        <v>589.80919324803119</v>
      </c>
      <c r="N116" s="205">
        <f>IF($A116="Quarter",HLOOKUP("Quarter"&amp;N$1,APMdata,'1 APM'!$BW116,FALSE),IF($A116="Year to date",HLOOKUP("Year to date"&amp;N$1,APMdata,'1 APM'!$BW116,FALSE),HLOOKUP($C$4&amp;N$1,APMdata,'1 APM'!$BW116,FALSE)))</f>
        <v>660.07599824803117</v>
      </c>
      <c r="O116" s="205">
        <f>IF($A116="Quarter",HLOOKUP("Quarter"&amp;O$1,APMdata,'1 APM'!$BW116,FALSE),IF($A116="Year to date",HLOOKUP("Year to date"&amp;O$1,APMdata,'1 APM'!$BW116,FALSE),HLOOKUP($C$4&amp;O$1,APMdata,'1 APM'!$BW116,FALSE)))</f>
        <v>703.26159187594635</v>
      </c>
      <c r="P116" s="205">
        <f>IF($A116="Quarter",HLOOKUP("Quarter"&amp;P$1,APMdata,'1 APM'!$BW116,FALSE),IF($A116="Year to date",HLOOKUP("Year to date"&amp;P$1,APMdata,'1 APM'!$BW116,FALSE),HLOOKUP($C$4&amp;P$1,APMdata,'1 APM'!$BW116,FALSE)))</f>
        <v>742.45523487594653</v>
      </c>
      <c r="Q116" s="205">
        <f>IF($A116="Quarter",HLOOKUP("Quarter"&amp;Q$1,APMdata,'1 APM'!$BW116,FALSE),IF($A116="Year to date",HLOOKUP("Year to date"&amp;Q$1,APMdata,'1 APM'!$BW116,FALSE),HLOOKUP($C$4&amp;Q$1,APMdata,'1 APM'!$BW116,FALSE)))</f>
        <v>724.20667587594642</v>
      </c>
      <c r="R116" s="205">
        <f>IF($A116="Quarter",HLOOKUP("Quarter"&amp;R$1,APMdata,'1 APM'!$BW116,FALSE),IF($A116="Year to date",HLOOKUP("Year to date"&amp;R$1,APMdata,'1 APM'!$BW116,FALSE),HLOOKUP($C$4&amp;R$1,APMdata,'1 APM'!$BW116,FALSE)))</f>
        <v>488.47259999999994</v>
      </c>
      <c r="S116" s="205">
        <f>IF($A116="Quarter",HLOOKUP("Quarter"&amp;S$1,APMdata,'1 APM'!$BW116,FALSE),IF($A116="Year to date",HLOOKUP("Year to date"&amp;S$1,APMdata,'1 APM'!$BW116,FALSE),HLOOKUP($C$4&amp;S$1,APMdata,'1 APM'!$BW116,FALSE)))</f>
        <v>751.34</v>
      </c>
      <c r="T116" s="205">
        <f>IF($A116="Quarter",HLOOKUP("Quarter"&amp;T$1,APMdata,'1 APM'!$BW116,FALSE),IF($A116="Year to date",HLOOKUP("Year to date"&amp;T$1,APMdata,'1 APM'!$BW116,FALSE),HLOOKUP($C$4&amp;T$1,APMdata,'1 APM'!$BW116,FALSE)))</f>
        <v>825.87</v>
      </c>
      <c r="U116" s="205">
        <f>IF($A116="Quarter",HLOOKUP("Quarter"&amp;U$1,APMdata,'1 APM'!$BW116,FALSE),IF($A116="Year to date",HLOOKUP("Year to date"&amp;U$1,APMdata,'1 APM'!$BW116,FALSE),HLOOKUP($C$4&amp;U$1,APMdata,'1 APM'!$BW116,FALSE)))</f>
        <v>518</v>
      </c>
      <c r="V116" s="205">
        <f>IF($A116="Quarter",HLOOKUP("Quarter"&amp;V$1,APMdata,'1 APM'!$BW116,FALSE),IF($A116="Year to date",HLOOKUP("Year to date"&amp;V$1,APMdata,'1 APM'!$BW116,FALSE),HLOOKUP($C$4&amp;V$1,APMdata,'1 APM'!$BW116,FALSE)))</f>
        <v>455.73847552582748</v>
      </c>
      <c r="W116" s="205">
        <f>IF($A116="Quarter",HLOOKUP("Quarter"&amp;W$1,APMdata,'1 APM'!$BW116,FALSE),IF($A116="Year to date",HLOOKUP("Year to date"&amp;W$1,APMdata,'1 APM'!$BW116,FALSE),HLOOKUP($C$4&amp;W$1,APMdata,'1 APM'!$BW116,FALSE)))</f>
        <v>493.5166941326089</v>
      </c>
      <c r="X116" s="205">
        <f>IF($A116="Quarter",HLOOKUP("Quarter"&amp;X$1,APMdata,'1 APM'!$BW116,FALSE),IF($A116="Year to date",HLOOKUP("Year to date"&amp;X$1,APMdata,'1 APM'!$BW116,FALSE),HLOOKUP($C$4&amp;X$1,APMdata,'1 APM'!$BW116,FALSE)))</f>
        <v>469.47978100000034</v>
      </c>
      <c r="Y116" s="205">
        <f>IF($A116="Quarter",HLOOKUP("Quarter"&amp;Y$1,APMdata,'1 APM'!$BW116,FALSE),IF($A116="Year to date",HLOOKUP("Year to date"&amp;Y$1,APMdata,'1 APM'!$BW116,FALSE),HLOOKUP($C$4&amp;Y$1,APMdata,'1 APM'!$BW116,FALSE)))</f>
        <v>427.0088410000003</v>
      </c>
      <c r="Z116" s="205">
        <f>IF($A116="Quarter",HLOOKUP("Quarter"&amp;Z$1,APMdata,'1 APM'!$BW116,FALSE),IF($A116="Year to date",HLOOKUP("Year to date"&amp;Z$1,APMdata,'1 APM'!$BW116,FALSE),HLOOKUP($C$4&amp;Z$1,APMdata,'1 APM'!$BW116,FALSE)))</f>
        <v>456.23614999999995</v>
      </c>
      <c r="AA116" s="205">
        <f>IF($A116="Quarter",HLOOKUP("Quarter"&amp;AA$1,APMdata,'1 APM'!$BW116,FALSE),IF($A116="Year to date",HLOOKUP("Year to date"&amp;AA$1,APMdata,'1 APM'!$BW116,FALSE),HLOOKUP($C$4&amp;AA$1,APMdata,'1 APM'!$BW116,FALSE)))</f>
        <v>429.91798600000004</v>
      </c>
      <c r="AB116" s="205">
        <f>IF($A116="Quarter",HLOOKUP("Quarter"&amp;AB$1,APMdata,'1 APM'!$BW116,FALSE),IF($A116="Year to date",HLOOKUP("Year to date"&amp;AB$1,APMdata,'1 APM'!$BW116,FALSE),HLOOKUP($C$4&amp;AB$1,APMdata,'1 APM'!$BW116,FALSE)))</f>
        <v>562.08029052990287</v>
      </c>
      <c r="AC116" s="205">
        <f>IF($A116="Quarter",HLOOKUP("Quarter"&amp;AC$1,APMdata,'1 APM'!$BW116,FALSE),IF($A116="Year to date",HLOOKUP("Year to date"&amp;AC$1,APMdata,'1 APM'!$BW116,FALSE),HLOOKUP($C$4&amp;AC$1,APMdata,'1 APM'!$BW116,FALSE)))</f>
        <v>0</v>
      </c>
      <c r="AD116" s="205">
        <f>IF($A116="Quarter",HLOOKUP("Quarter"&amp;AD$1,APMdata,'1 APM'!$BW116,FALSE),IF($A116="Year to date",HLOOKUP("Year to date"&amp;AD$1,APMdata,'1 APM'!$BW116,FALSE),HLOOKUP($C$4&amp;AD$1,APMdata,'1 APM'!$BW116,FALSE)))</f>
        <v>0</v>
      </c>
      <c r="AE116" s="205">
        <f>IF($A116="Quarter",HLOOKUP("Quarter"&amp;AE$1,APMdata,'1 APM'!$BW116,FALSE),IF($A116="Year to date",HLOOKUP("Year to date"&amp;AE$1,APMdata,'1 APM'!$BW116,FALSE),HLOOKUP($C$4&amp;AE$1,APMdata,'1 APM'!$BW116,FALSE)))</f>
        <v>0</v>
      </c>
      <c r="AF116" s="205"/>
      <c r="AG116" s="210"/>
      <c r="AH116" s="205"/>
      <c r="AI116" s="210"/>
      <c r="AJ116" s="205"/>
      <c r="AK116" s="210"/>
      <c r="AL116" s="205"/>
      <c r="AM116" s="210"/>
      <c r="AN116" s="205"/>
      <c r="AO116" s="210"/>
      <c r="AP116" s="205"/>
      <c r="AQ116" s="210"/>
      <c r="AR116" s="205"/>
      <c r="AS116" s="210"/>
      <c r="AT116" s="205"/>
      <c r="AU116" s="210"/>
      <c r="AV116" s="205"/>
      <c r="AW116" s="210"/>
      <c r="AX116" s="205"/>
      <c r="AY116" s="210"/>
      <c r="AZ116" s="205"/>
      <c r="BA116" s="210"/>
      <c r="BB116" s="205"/>
      <c r="BC116" s="210"/>
      <c r="BD116" s="205"/>
      <c r="BE116" s="210"/>
      <c r="BF116" s="205"/>
      <c r="BG116" s="210"/>
      <c r="BH116" s="210"/>
      <c r="BI116" s="210"/>
      <c r="BJ116" s="210"/>
      <c r="BK116" s="210"/>
      <c r="BL116" s="210"/>
      <c r="BM116" s="210"/>
      <c r="BN116" s="210"/>
      <c r="BO116" s="210"/>
      <c r="BP116" s="210"/>
      <c r="BQ116" s="210"/>
      <c r="BR116" s="210"/>
      <c r="BS116" s="210"/>
      <c r="BT116" s="210"/>
      <c r="BU116" s="210"/>
      <c r="BV116" s="210"/>
      <c r="BW116">
        <v>116</v>
      </c>
    </row>
    <row r="117" spans="1:75" ht="12.75" customHeight="1">
      <c r="A117" t="s">
        <v>489</v>
      </c>
      <c r="B117" s="199"/>
      <c r="C117" s="202" t="s">
        <v>191</v>
      </c>
      <c r="D117" s="205">
        <f>IF($A117="Quarter",HLOOKUP("Quarter"&amp;D$1,APMdata,'1 APM'!$BW117,FALSE),IF($A117="Year to date",HLOOKUP("Year to date"&amp;D$1,APMdata,'1 APM'!$BW117,FALSE),HLOOKUP($C$4&amp;D$1,APMdata,'1 APM'!$BW117,FALSE)))</f>
        <v>138508.79931744994</v>
      </c>
      <c r="E117" s="205">
        <f>IF($A117="Quarter",HLOOKUP("Quarter"&amp;E$1,APMdata,'1 APM'!$BW117,FALSE),IF($A117="Year to date",HLOOKUP("Year to date"&amp;E$1,APMdata,'1 APM'!$BW117,FALSE),HLOOKUP($C$4&amp;E$1,APMdata,'1 APM'!$BW117,FALSE)))</f>
        <v>134464.84167147998</v>
      </c>
      <c r="F117" s="205">
        <f>IF($A117="Quarter",HLOOKUP("Quarter"&amp;F$1,APMdata,'1 APM'!$BW117,FALSE),IF($A117="Year to date",HLOOKUP("Year to date"&amp;F$1,APMdata,'1 APM'!$BW117,FALSE),HLOOKUP($C$4&amp;F$1,APMdata,'1 APM'!$BW117,FALSE)))</f>
        <v>133680.77901379997</v>
      </c>
      <c r="G117" s="205">
        <f>IF($A117="Quarter",HLOOKUP("Quarter"&amp;G$1,APMdata,'1 APM'!$BW117,FALSE),IF($A117="Year to date",HLOOKUP("Year to date"&amp;G$1,APMdata,'1 APM'!$BW117,FALSE),HLOOKUP($C$4&amp;G$1,APMdata,'1 APM'!$BW117,FALSE)))</f>
        <v>132726.24851072973</v>
      </c>
      <c r="H117" s="205">
        <f>IF($A117="Quarter",HLOOKUP("Quarter"&amp;H$1,APMdata,'1 APM'!$BW117,FALSE),IF($A117="Year to date",HLOOKUP("Year to date"&amp;H$1,APMdata,'1 APM'!$BW117,FALSE),HLOOKUP($C$4&amp;H$1,APMdata,'1 APM'!$BW117,FALSE)))</f>
        <v>130814.26414567999</v>
      </c>
      <c r="I117" s="205">
        <f>IF($A117="Quarter",HLOOKUP("Quarter"&amp;I$1,APMdata,'1 APM'!$BW117,FALSE),IF($A117="Year to date",HLOOKUP("Year to date"&amp;I$1,APMdata,'1 APM'!$BW117,FALSE),HLOOKUP($C$4&amp;I$1,APMdata,'1 APM'!$BW117,FALSE)))</f>
        <v>127895.85782498002</v>
      </c>
      <c r="J117" s="205">
        <f>IF($A117="Quarter",HLOOKUP("Quarter"&amp;J$1,APMdata,'1 APM'!$BW117,FALSE),IF($A117="Year to date",HLOOKUP("Year to date"&amp;J$1,APMdata,'1 APM'!$BW117,FALSE),HLOOKUP($C$4&amp;J$1,APMdata,'1 APM'!$BW117,FALSE)))</f>
        <v>130850.89922363999</v>
      </c>
      <c r="K117" s="205">
        <f>IF($A117="Quarter",HLOOKUP("Quarter"&amp;K$1,APMdata,'1 APM'!$BW117,FALSE),IF($A117="Year to date",HLOOKUP("Year to date"&amp;K$1,APMdata,'1 APM'!$BW117,FALSE),HLOOKUP($C$4&amp;K$1,APMdata,'1 APM'!$BW117,FALSE)))</f>
        <v>130408.67157912999</v>
      </c>
      <c r="L117" s="205">
        <f>IF($A117="Quarter",HLOOKUP("Quarter"&amp;L$1,APMdata,'1 APM'!$BW117,FALSE),IF($A117="Year to date",HLOOKUP("Year to date"&amp;L$1,APMdata,'1 APM'!$BW117,FALSE),HLOOKUP($C$4&amp;L$1,APMdata,'1 APM'!$BW117,FALSE)))</f>
        <v>128943.31964875996</v>
      </c>
      <c r="M117" s="205">
        <f>IF($A117="Quarter",HLOOKUP("Quarter"&amp;M$1,APMdata,'1 APM'!$BW117,FALSE),IF($A117="Year to date",HLOOKUP("Year to date"&amp;M$1,APMdata,'1 APM'!$BW117,FALSE),HLOOKUP($C$4&amp;M$1,APMdata,'1 APM'!$BW117,FALSE)))</f>
        <v>124052.51733626999</v>
      </c>
      <c r="N117" s="205">
        <f>IF($A117="Quarter",HLOOKUP("Quarter"&amp;N$1,APMdata,'1 APM'!$BW117,FALSE),IF($A117="Year to date",HLOOKUP("Year to date"&amp;N$1,APMdata,'1 APM'!$BW117,FALSE),HLOOKUP($C$4&amp;N$1,APMdata,'1 APM'!$BW117,FALSE)))</f>
        <v>121283.85827932002</v>
      </c>
      <c r="O117" s="205">
        <f>IF($A117="Quarter",HLOOKUP("Quarter"&amp;O$1,APMdata,'1 APM'!$BW117,FALSE),IF($A117="Year to date",HLOOKUP("Year to date"&amp;O$1,APMdata,'1 APM'!$BW117,FALSE),HLOOKUP($C$4&amp;O$1,APMdata,'1 APM'!$BW117,FALSE)))</f>
        <v>119510.62946618006</v>
      </c>
      <c r="P117" s="205">
        <f>IF($A117="Quarter",HLOOKUP("Quarter"&amp;P$1,APMdata,'1 APM'!$BW117,FALSE),IF($A117="Year to date",HLOOKUP("Year to date"&amp;P$1,APMdata,'1 APM'!$BW117,FALSE),HLOOKUP($C$4&amp;P$1,APMdata,'1 APM'!$BW117,FALSE)))</f>
        <v>118131.69884341676</v>
      </c>
      <c r="Q117" s="205">
        <f>IF($A117="Quarter",HLOOKUP("Quarter"&amp;Q$1,APMdata,'1 APM'!$BW117,FALSE),IF($A117="Year to date",HLOOKUP("Year to date"&amp;Q$1,APMdata,'1 APM'!$BW117,FALSE),HLOOKUP($C$4&amp;Q$1,APMdata,'1 APM'!$BW117,FALSE)))</f>
        <v>114037.49212344014</v>
      </c>
      <c r="R117" s="205">
        <f>IF($A117="Quarter",HLOOKUP("Quarter"&amp;R$1,APMdata,'1 APM'!$BW117,FALSE),IF($A117="Year to date",HLOOKUP("Year to date"&amp;R$1,APMdata,'1 APM'!$BW117,FALSE),HLOOKUP($C$4&amp;R$1,APMdata,'1 APM'!$BW117,FALSE)))</f>
        <v>113368.40780000002</v>
      </c>
      <c r="S117" s="205">
        <f>IF($A117="Quarter",HLOOKUP("Quarter"&amp;S$1,APMdata,'1 APM'!$BW117,FALSE),IF($A117="Year to date",HLOOKUP("Year to date"&amp;S$1,APMdata,'1 APM'!$BW117,FALSE),HLOOKUP($C$4&amp;S$1,APMdata,'1 APM'!$BW117,FALSE)))</f>
        <v>113623.98480000001</v>
      </c>
      <c r="T117" s="205">
        <f>IF($A117="Quarter",HLOOKUP("Quarter"&amp;T$1,APMdata,'1 APM'!$BW117,FALSE),IF($A117="Year to date",HLOOKUP("Year to date"&amp;T$1,APMdata,'1 APM'!$BW117,FALSE),HLOOKUP($C$4&amp;T$1,APMdata,'1 APM'!$BW117,FALSE)))</f>
        <v>112381.12907763624</v>
      </c>
      <c r="U117" s="205">
        <f>IF($A117="Quarter",HLOOKUP("Quarter"&amp;U$1,APMdata,'1 APM'!$BW117,FALSE),IF($A117="Year to date",HLOOKUP("Year to date"&amp;U$1,APMdata,'1 APM'!$BW117,FALSE),HLOOKUP($C$4&amp;U$1,APMdata,'1 APM'!$BW117,FALSE)))</f>
        <v>108811</v>
      </c>
      <c r="V117" s="205">
        <f>IF($A117="Quarter",HLOOKUP("Quarter"&amp;V$1,APMdata,'1 APM'!$BW117,FALSE),IF($A117="Year to date",HLOOKUP("Year to date"&amp;V$1,APMdata,'1 APM'!$BW117,FALSE),HLOOKUP($C$4&amp;V$1,APMdata,'1 APM'!$BW117,FALSE)))</f>
        <v>107035.45492119202</v>
      </c>
      <c r="W117" s="205">
        <f>IF($A117="Quarter",HLOOKUP("Quarter"&amp;W$1,APMdata,'1 APM'!$BW117,FALSE),IF($A117="Year to date",HLOOKUP("Year to date"&amp;W$1,APMdata,'1 APM'!$BW117,FALSE),HLOOKUP($C$4&amp;W$1,APMdata,'1 APM'!$BW117,FALSE)))</f>
        <v>104037.30788707999</v>
      </c>
      <c r="X117" s="205">
        <f>IF($A117="Quarter",HLOOKUP("Quarter"&amp;X$1,APMdata,'1 APM'!$BW117,FALSE),IF($A117="Year to date",HLOOKUP("Year to date"&amp;X$1,APMdata,'1 APM'!$BW117,FALSE),HLOOKUP($C$4&amp;X$1,APMdata,'1 APM'!$BW117,FALSE)))</f>
        <v>101668.24776078029</v>
      </c>
      <c r="Y117" s="205">
        <f>IF($A117="Quarter",HLOOKUP("Quarter"&amp;Y$1,APMdata,'1 APM'!$BW117,FALSE),IF($A117="Year to date",HLOOKUP("Year to date"&amp;Y$1,APMdata,'1 APM'!$BW117,FALSE),HLOOKUP($C$4&amp;Y$1,APMdata,'1 APM'!$BW117,FALSE)))</f>
        <v>98744.151407699988</v>
      </c>
      <c r="Z117" s="205">
        <f>IF($A117="Quarter",HLOOKUP("Quarter"&amp;Z$1,APMdata,'1 APM'!$BW117,FALSE),IF($A117="Year to date",HLOOKUP("Year to date"&amp;Z$1,APMdata,'1 APM'!$BW117,FALSE),HLOOKUP($C$4&amp;Z$1,APMdata,'1 APM'!$BW117,FALSE)))</f>
        <v>98940.269777329799</v>
      </c>
      <c r="AA117" s="205">
        <f>IF($A117="Quarter",HLOOKUP("Quarter"&amp;AA$1,APMdata,'1 APM'!$BW117,FALSE),IF($A117="Year to date",HLOOKUP("Year to date"&amp;AA$1,APMdata,'1 APM'!$BW117,FALSE),HLOOKUP($C$4&amp;AA$1,APMdata,'1 APM'!$BW117,FALSE)))</f>
        <v>96039.543704459997</v>
      </c>
      <c r="AB117" s="205">
        <f>IF($A117="Quarter",HLOOKUP("Quarter"&amp;AB$1,APMdata,'1 APM'!$BW117,FALSE),IF($A117="Year to date",HLOOKUP("Year to date"&amp;AB$1,APMdata,'1 APM'!$BW117,FALSE),HLOOKUP($C$4&amp;AB$1,APMdata,'1 APM'!$BW117,FALSE)))</f>
        <v>92817.744119980198</v>
      </c>
      <c r="AC117" s="205">
        <f>IF($A117="Quarter",HLOOKUP("Quarter"&amp;AC$1,APMdata,'1 APM'!$BW117,FALSE),IF($A117="Year to date",HLOOKUP("Year to date"&amp;AC$1,APMdata,'1 APM'!$BW117,FALSE),HLOOKUP($C$4&amp;AC$1,APMdata,'1 APM'!$BW117,FALSE)))</f>
        <v>0</v>
      </c>
      <c r="AD117" s="205">
        <f>IF($A117="Quarter",HLOOKUP("Quarter"&amp;AD$1,APMdata,'1 APM'!$BW117,FALSE),IF($A117="Year to date",HLOOKUP("Year to date"&amp;AD$1,APMdata,'1 APM'!$BW117,FALSE),HLOOKUP($C$4&amp;AD$1,APMdata,'1 APM'!$BW117,FALSE)))</f>
        <v>0</v>
      </c>
      <c r="AE117" s="205">
        <f>IF($A117="Quarter",HLOOKUP("Quarter"&amp;AE$1,APMdata,'1 APM'!$BW117,FALSE),IF($A117="Year to date",HLOOKUP("Year to date"&amp;AE$1,APMdata,'1 APM'!$BW117,FALSE),HLOOKUP($C$4&amp;AE$1,APMdata,'1 APM'!$BW117,FALSE)))</f>
        <v>0</v>
      </c>
      <c r="AF117" s="205"/>
      <c r="AG117" s="210"/>
      <c r="AH117" s="205"/>
      <c r="AI117" s="210"/>
      <c r="AJ117" s="205"/>
      <c r="AK117" s="210"/>
      <c r="AL117" s="205"/>
      <c r="AM117" s="210"/>
      <c r="AN117" s="205"/>
      <c r="AO117" s="210"/>
      <c r="AP117" s="205"/>
      <c r="AQ117" s="210"/>
      <c r="AR117" s="205"/>
      <c r="AS117" s="210"/>
      <c r="AT117" s="205"/>
      <c r="AU117" s="210"/>
      <c r="AV117" s="205"/>
      <c r="AW117" s="210"/>
      <c r="AX117" s="205"/>
      <c r="AY117" s="210"/>
      <c r="AZ117" s="205"/>
      <c r="BA117" s="210"/>
      <c r="BB117" s="205"/>
      <c r="BC117" s="210"/>
      <c r="BD117" s="205"/>
      <c r="BE117" s="210"/>
      <c r="BF117" s="205"/>
      <c r="BG117" s="210"/>
      <c r="BH117" s="210"/>
      <c r="BI117" s="210"/>
      <c r="BJ117" s="210"/>
      <c r="BK117" s="210"/>
      <c r="BL117" s="210"/>
      <c r="BM117" s="210"/>
      <c r="BN117" s="210"/>
      <c r="BO117" s="210"/>
      <c r="BP117" s="210"/>
      <c r="BQ117" s="210"/>
      <c r="BR117" s="210"/>
      <c r="BS117" s="210"/>
      <c r="BT117" s="210"/>
      <c r="BU117" s="210"/>
      <c r="BV117" s="210"/>
      <c r="BW117">
        <v>117</v>
      </c>
    </row>
    <row r="118" spans="1:75" ht="12.75" customHeight="1" thickBot="1">
      <c r="A118" t="s">
        <v>489</v>
      </c>
      <c r="B118" s="251" t="s">
        <v>322</v>
      </c>
      <c r="C118" s="212" t="s">
        <v>284</v>
      </c>
      <c r="D118" s="224">
        <f>IF($A118="Quarter",HLOOKUP("Quarter"&amp;D$1,APMdata,'1 APM'!$BW118,FALSE),IF($A118="Year to date",HLOOKUP("Year to date"&amp;D$1,APMdata,'1 APM'!$BW118,FALSE),HLOOKUP($C$4&amp;D$1,APMdata,'1 APM'!$BW118,FALSE)))</f>
        <v>1.5694798558693695E-2</v>
      </c>
      <c r="E118" s="224">
        <f>IF($A118="Quarter",HLOOKUP("Quarter"&amp;E$1,APMdata,'1 APM'!$BW118,FALSE),IF($A118="Year to date",HLOOKUP("Year to date"&amp;E$1,APMdata,'1 APM'!$BW118,FALSE),HLOOKUP($C$4&amp;E$1,APMdata,'1 APM'!$BW118,FALSE)))</f>
        <v>1.4520782678378476E-2</v>
      </c>
      <c r="F118" s="224">
        <f>IF($A118="Quarter",HLOOKUP("Quarter"&amp;F$1,APMdata,'1 APM'!$BW118,FALSE),IF($A118="Year to date",HLOOKUP("Year to date"&amp;F$1,APMdata,'1 APM'!$BW118,FALSE),HLOOKUP($C$4&amp;F$1,APMdata,'1 APM'!$BW118,FALSE)))</f>
        <v>1.4490848704375904E-2</v>
      </c>
      <c r="G118" s="224">
        <f>IF($A118="Quarter",HLOOKUP("Quarter"&amp;G$1,APMdata,'1 APM'!$BW118,FALSE),IF($A118="Year to date",HLOOKUP("Year to date"&amp;G$1,APMdata,'1 APM'!$BW118,FALSE),HLOOKUP($C$4&amp;G$1,APMdata,'1 APM'!$BW118,FALSE)))</f>
        <v>1.5312907225489622E-2</v>
      </c>
      <c r="H118" s="224">
        <f>IF($A118="Quarter",HLOOKUP("Quarter"&amp;H$1,APMdata,'1 APM'!$BW118,FALSE),IF($A118="Year to date",HLOOKUP("Year to date"&amp;H$1,APMdata,'1 APM'!$BW118,FALSE),HLOOKUP($C$4&amp;H$1,APMdata,'1 APM'!$BW118,FALSE)))</f>
        <v>1.009469072808062E-2</v>
      </c>
      <c r="I118" s="224">
        <f>IF($A118="Quarter",HLOOKUP("Quarter"&amp;I$1,APMdata,'1 APM'!$BW118,FALSE),IF($A118="Year to date",HLOOKUP("Year to date"&amp;I$1,APMdata,'1 APM'!$BW118,FALSE),HLOOKUP($C$4&amp;I$1,APMdata,'1 APM'!$BW118,FALSE)))</f>
        <v>6.3471496041956482E-3</v>
      </c>
      <c r="J118" s="224">
        <f>IF($A118="Quarter",HLOOKUP("Quarter"&amp;J$1,APMdata,'1 APM'!$BW118,FALSE),IF($A118="Year to date",HLOOKUP("Year to date"&amp;J$1,APMdata,'1 APM'!$BW118,FALSE),HLOOKUP($C$4&amp;J$1,APMdata,'1 APM'!$BW118,FALSE)))</f>
        <v>5.5536954479010218E-3</v>
      </c>
      <c r="K118" s="224">
        <f>IF($A118="Quarter",HLOOKUP("Quarter"&amp;K$1,APMdata,'1 APM'!$BW118,FALSE),IF($A118="Year to date",HLOOKUP("Year to date"&amp;K$1,APMdata,'1 APM'!$BW118,FALSE),HLOOKUP($C$4&amp;K$1,APMdata,'1 APM'!$BW118,FALSE)))</f>
        <v>4.5086702536902522E-3</v>
      </c>
      <c r="L118" s="224">
        <f>IF($A118="Quarter",HLOOKUP("Quarter"&amp;L$1,APMdata,'1 APM'!$BW118,FALSE),IF($A118="Year to date",HLOOKUP("Year to date"&amp;L$1,APMdata,'1 APM'!$BW118,FALSE),HLOOKUP($C$4&amp;L$1,APMdata,'1 APM'!$BW118,FALSE)))</f>
        <v>4.832961281512017E-3</v>
      </c>
      <c r="M118" s="224">
        <f>IF($A118="Quarter",HLOOKUP("Quarter"&amp;M$1,APMdata,'1 APM'!$BW118,FALSE),IF($A118="Year to date",HLOOKUP("Year to date"&amp;M$1,APMdata,'1 APM'!$BW118,FALSE),HLOOKUP($C$4&amp;M$1,APMdata,'1 APM'!$BW118,FALSE)))</f>
        <v>4.7545120882088307E-3</v>
      </c>
      <c r="N118" s="224">
        <f>IF($A118="Quarter",HLOOKUP("Quarter"&amp;N$1,APMdata,'1 APM'!$BW118,FALSE),IF($A118="Year to date",HLOOKUP("Year to date"&amp;N$1,APMdata,'1 APM'!$BW118,FALSE),HLOOKUP($C$4&amp;N$1,APMdata,'1 APM'!$BW118,FALSE)))</f>
        <v>5.4424060020242613E-3</v>
      </c>
      <c r="O118" s="224">
        <f>IF($A118="Quarter",HLOOKUP("Quarter"&amp;O$1,APMdata,'1 APM'!$BW118,FALSE),IF($A118="Year to date",HLOOKUP("Year to date"&amp;O$1,APMdata,'1 APM'!$BW118,FALSE),HLOOKUP($C$4&amp;O$1,APMdata,'1 APM'!$BW118,FALSE)))</f>
        <v>5.8845108172989758E-3</v>
      </c>
      <c r="P118" s="224">
        <f>IF($A118="Quarter",HLOOKUP("Quarter"&amp;P$1,APMdata,'1 APM'!$BW118,FALSE),IF($A118="Year to date",HLOOKUP("Year to date"&amp;P$1,APMdata,'1 APM'!$BW118,FALSE),HLOOKUP($C$4&amp;P$1,APMdata,'1 APM'!$BW118,FALSE)))</f>
        <v>6.2849789018954933E-3</v>
      </c>
      <c r="Q118" s="224">
        <f>IF($A118="Quarter",HLOOKUP("Quarter"&amp;Q$1,APMdata,'1 APM'!$BW118,FALSE),IF($A118="Year to date",HLOOKUP("Year to date"&amp;Q$1,APMdata,'1 APM'!$BW118,FALSE),HLOOKUP($C$4&amp;Q$1,APMdata,'1 APM'!$BW118,FALSE)))</f>
        <v>6.3506015643699639E-3</v>
      </c>
      <c r="R118" s="224">
        <f>IF($A118="Quarter",HLOOKUP("Quarter"&amp;R$1,APMdata,'1 APM'!$BW118,FALSE),IF($A118="Year to date",HLOOKUP("Year to date"&amp;R$1,APMdata,'1 APM'!$BW118,FALSE),HLOOKUP($C$4&amp;R$1,APMdata,'1 APM'!$BW118,FALSE)))</f>
        <v>4.3087188880851501E-3</v>
      </c>
      <c r="S118" s="224">
        <f>IF($A118="Quarter",HLOOKUP("Quarter"&amp;S$1,APMdata,'1 APM'!$BW118,FALSE),IF($A118="Year to date",HLOOKUP("Year to date"&amp;S$1,APMdata,'1 APM'!$BW118,FALSE),HLOOKUP($C$4&amp;S$1,APMdata,'1 APM'!$BW118,FALSE)))</f>
        <v>6.6E-3</v>
      </c>
      <c r="T118" s="224">
        <f>IF($A118="Quarter",HLOOKUP("Quarter"&amp;T$1,APMdata,'1 APM'!$BW118,FALSE),IF($A118="Year to date",HLOOKUP("Year to date"&amp;T$1,APMdata,'1 APM'!$BW118,FALSE),HLOOKUP($C$4&amp;T$1,APMdata,'1 APM'!$BW118,FALSE)))</f>
        <v>7.3488316657636023E-3</v>
      </c>
      <c r="U118" s="224">
        <f>IF($A118="Quarter",HLOOKUP("Quarter"&amp;U$1,APMdata,'1 APM'!$BW118,FALSE),IF($A118="Year to date",HLOOKUP("Year to date"&amp;U$1,APMdata,'1 APM'!$BW118,FALSE),HLOOKUP($C$4&amp;U$1,APMdata,'1 APM'!$BW118,FALSE)))</f>
        <v>5.0000000000000001E-3</v>
      </c>
      <c r="V118" s="224">
        <f>IF($A118="Quarter",HLOOKUP("Quarter"&amp;V$1,APMdata,'1 APM'!$BW118,FALSE),IF($A118="Year to date",HLOOKUP("Year to date"&amp;V$1,APMdata,'1 APM'!$BW118,FALSE),HLOOKUP($C$4&amp;V$1,APMdata,'1 APM'!$BW118,FALSE)))</f>
        <v>4.2578272392206698E-3</v>
      </c>
      <c r="W118" s="224">
        <f>IF($A118="Quarter",HLOOKUP("Quarter"&amp;W$1,APMdata,'1 APM'!$BW118,FALSE),IF($A118="Year to date",HLOOKUP("Year to date"&amp;W$1,APMdata,'1 APM'!$BW118,FALSE),HLOOKUP($C$4&amp;W$1,APMdata,'1 APM'!$BW118,FALSE)))</f>
        <v>4.743651139726357E-3</v>
      </c>
      <c r="X118" s="224">
        <f>IF($A118="Quarter",HLOOKUP("Quarter"&amp;X$1,APMdata,'1 APM'!$BW118,FALSE),IF($A118="Year to date",HLOOKUP("Year to date"&amp;X$1,APMdata,'1 APM'!$BW118,FALSE),HLOOKUP($C$4&amp;X$1,APMdata,'1 APM'!$BW118,FALSE)))</f>
        <v>4.6177620972150529E-3</v>
      </c>
      <c r="Y118" s="224">
        <f>IF($A118="Quarter",HLOOKUP("Quarter"&amp;Y$1,APMdata,'1 APM'!$BW118,FALSE),IF($A118="Year to date",HLOOKUP("Year to date"&amp;Y$1,APMdata,'1 APM'!$BW118,FALSE),HLOOKUP($C$4&amp;Y$1,APMdata,'1 APM'!$BW118,FALSE)))</f>
        <v>4.3243962798054135E-3</v>
      </c>
      <c r="Z118" s="224">
        <f>IF($A118="Quarter",HLOOKUP("Quarter"&amp;Z$1,APMdata,'1 APM'!$BW118,FALSE),IF($A118="Year to date",HLOOKUP("Year to date"&amp;Z$1,APMdata,'1 APM'!$BW118,FALSE),HLOOKUP($C$4&amp;Z$1,APMdata,'1 APM'!$BW118,FALSE)))</f>
        <v>4.6112280775743083E-3</v>
      </c>
      <c r="AA118" s="224">
        <f>IF($A118="Quarter",HLOOKUP("Quarter"&amp;AA$1,APMdata,'1 APM'!$BW118,FALSE),IF($A118="Year to date",HLOOKUP("Year to date"&amp;AA$1,APMdata,'1 APM'!$BW118,FALSE),HLOOKUP($C$4&amp;AA$1,APMdata,'1 APM'!$BW118,FALSE)))</f>
        <v>4.4764684359910696E-3</v>
      </c>
      <c r="AB118" s="224">
        <f>IF($A118="Quarter",HLOOKUP("Quarter"&amp;AB$1,APMdata,'1 APM'!$BW118,FALSE),IF($A118="Year to date",HLOOKUP("Year to date"&amp;AB$1,APMdata,'1 APM'!$BW118,FALSE),HLOOKUP($C$4&amp;AB$1,APMdata,'1 APM'!$BW118,FALSE)))</f>
        <v>6.0557417750137709E-3</v>
      </c>
      <c r="AC118" s="224">
        <f>IF($A118="Quarter",HLOOKUP("Quarter"&amp;AC$1,APMdata,'1 APM'!$BW118,FALSE),IF($A118="Year to date",HLOOKUP("Year to date"&amp;AC$1,APMdata,'1 APM'!$BW118,FALSE),HLOOKUP($C$4&amp;AC$1,APMdata,'1 APM'!$BW118,FALSE)))</f>
        <v>0</v>
      </c>
      <c r="AD118" s="224">
        <f>IF($A118="Quarter",HLOOKUP("Quarter"&amp;AD$1,APMdata,'1 APM'!$BW118,FALSE),IF($A118="Year to date",HLOOKUP("Year to date"&amp;AD$1,APMdata,'1 APM'!$BW118,FALSE),HLOOKUP($C$4&amp;AD$1,APMdata,'1 APM'!$BW118,FALSE)))</f>
        <v>0</v>
      </c>
      <c r="AE118" s="224">
        <f>IF($A118="Quarter",HLOOKUP("Quarter"&amp;AE$1,APMdata,'1 APM'!$BW118,FALSE),IF($A118="Year to date",HLOOKUP("Year to date"&amp;AE$1,APMdata,'1 APM'!$BW118,FALSE),HLOOKUP($C$4&amp;AE$1,APMdata,'1 APM'!$BW118,FALSE)))</f>
        <v>0</v>
      </c>
      <c r="AF118" s="224"/>
      <c r="AG118" s="218"/>
      <c r="AH118" s="224"/>
      <c r="AI118" s="218"/>
      <c r="AJ118" s="224"/>
      <c r="AK118" s="218"/>
      <c r="AL118" s="224"/>
      <c r="AM118" s="218"/>
      <c r="AN118" s="224"/>
      <c r="AO118" s="218"/>
      <c r="AP118" s="224"/>
      <c r="AQ118" s="218"/>
      <c r="AR118" s="224"/>
      <c r="AS118" s="218"/>
      <c r="AT118" s="224"/>
      <c r="AU118" s="218"/>
      <c r="AV118" s="224"/>
      <c r="AW118" s="218"/>
      <c r="AX118" s="224"/>
      <c r="AY118" s="218"/>
      <c r="AZ118" s="224"/>
      <c r="BA118" s="218"/>
      <c r="BB118" s="224"/>
      <c r="BC118" s="218"/>
      <c r="BD118" s="224"/>
      <c r="BE118" s="218"/>
      <c r="BF118" s="224"/>
      <c r="BG118" s="218"/>
      <c r="BH118" s="218"/>
      <c r="BI118" s="218"/>
      <c r="BJ118" s="218"/>
      <c r="BK118" s="218"/>
      <c r="BL118" s="218"/>
      <c r="BM118" s="218"/>
      <c r="BN118" s="218"/>
      <c r="BO118" s="218"/>
      <c r="BP118" s="218"/>
      <c r="BQ118" s="218"/>
      <c r="BR118" s="218"/>
      <c r="BS118" s="218"/>
      <c r="BT118" s="218"/>
      <c r="BU118" s="218"/>
      <c r="BV118" s="218"/>
      <c r="BW118">
        <v>118</v>
      </c>
    </row>
    <row r="119" spans="1:75" ht="12.75" customHeight="1">
      <c r="B119" s="199"/>
      <c r="C119" s="202"/>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c r="BG119" s="210"/>
      <c r="BH119" s="210"/>
      <c r="BI119" s="210"/>
      <c r="BJ119" s="210"/>
      <c r="BK119" s="210"/>
      <c r="BL119" s="210"/>
      <c r="BM119" s="210"/>
      <c r="BN119" s="210"/>
      <c r="BO119" s="210"/>
      <c r="BP119" s="210"/>
      <c r="BQ119" s="210"/>
      <c r="BR119" s="210"/>
      <c r="BS119" s="210"/>
      <c r="BT119" s="210"/>
      <c r="BU119" s="210"/>
      <c r="BV119" s="210"/>
      <c r="BW119">
        <v>119</v>
      </c>
    </row>
    <row r="120" spans="1:75" ht="12.75" customHeight="1">
      <c r="A120" t="s">
        <v>489</v>
      </c>
      <c r="B120" s="199"/>
      <c r="C120" s="202" t="s">
        <v>190</v>
      </c>
      <c r="D120" s="205">
        <f>IF($A120="Quarter",HLOOKUP("Quarter"&amp;D$1,APMdata,'1 APM'!$BW120,FALSE),IF($A120="Year to date",HLOOKUP("Year to date"&amp;D$1,APMdata,'1 APM'!$BW120,FALSE),HLOOKUP($C$4&amp;D$1,APMdata,'1 APM'!$BW120,FALSE)))</f>
        <v>505.42480399999999</v>
      </c>
      <c r="E120" s="205">
        <f>IF($A120="Quarter",HLOOKUP("Quarter"&amp;E$1,APMdata,'1 APM'!$BW120,FALSE),IF($A120="Year to date",HLOOKUP("Year to date"&amp;E$1,APMdata,'1 APM'!$BW120,FALSE),HLOOKUP($C$4&amp;E$1,APMdata,'1 APM'!$BW120,FALSE)))</f>
        <v>397.180115</v>
      </c>
      <c r="F120" s="205">
        <f>IF($A120="Quarter",HLOOKUP("Quarter"&amp;F$1,APMdata,'1 APM'!$BW120,FALSE),IF($A120="Year to date",HLOOKUP("Year to date"&amp;F$1,APMdata,'1 APM'!$BW120,FALSE),HLOOKUP($C$4&amp;F$1,APMdata,'1 APM'!$BW120,FALSE)))</f>
        <v>367.06584699999996</v>
      </c>
      <c r="G120" s="205">
        <f>IF($A120="Quarter",HLOOKUP("Quarter"&amp;G$1,APMdata,'1 APM'!$BW120,FALSE),IF($A120="Year to date",HLOOKUP("Year to date"&amp;G$1,APMdata,'1 APM'!$BW120,FALSE),HLOOKUP($C$4&amp;G$1,APMdata,'1 APM'!$BW120,FALSE)))</f>
        <v>392.68552800000003</v>
      </c>
      <c r="H120" s="205">
        <f>IF($A120="Quarter",HLOOKUP("Quarter"&amp;H$1,APMdata,'1 APM'!$BW120,FALSE),IF($A120="Year to date",HLOOKUP("Year to date"&amp;H$1,APMdata,'1 APM'!$BW120,FALSE),HLOOKUP($C$4&amp;H$1,APMdata,'1 APM'!$BW120,FALSE)))</f>
        <v>360.94865700000003</v>
      </c>
      <c r="I120" s="205">
        <f>IF($A120="Quarter",HLOOKUP("Quarter"&amp;I$1,APMdata,'1 APM'!$BW120,FALSE),IF($A120="Year to date",HLOOKUP("Year to date"&amp;I$1,APMdata,'1 APM'!$BW120,FALSE),HLOOKUP($C$4&amp;I$1,APMdata,'1 APM'!$BW120,FALSE)))</f>
        <v>294.335982</v>
      </c>
      <c r="J120" s="205">
        <f>IF($A120="Quarter",HLOOKUP("Quarter"&amp;J$1,APMdata,'1 APM'!$BW120,FALSE),IF($A120="Year to date",HLOOKUP("Year to date"&amp;J$1,APMdata,'1 APM'!$BW120,FALSE),HLOOKUP($C$4&amp;J$1,APMdata,'1 APM'!$BW120,FALSE)))</f>
        <v>258.88627600000001</v>
      </c>
      <c r="K120" s="205">
        <f>IF($A120="Quarter",HLOOKUP("Quarter"&amp;K$1,APMdata,'1 APM'!$BW120,FALSE),IF($A120="Year to date",HLOOKUP("Year to date"&amp;K$1,APMdata,'1 APM'!$BW120,FALSE),HLOOKUP($C$4&amp;K$1,APMdata,'1 APM'!$BW120,FALSE)))</f>
        <v>285.00067300000001</v>
      </c>
      <c r="L120" s="205">
        <f>IF($A120="Quarter",HLOOKUP("Quarter"&amp;L$1,APMdata,'1 APM'!$BW120,FALSE),IF($A120="Year to date",HLOOKUP("Year to date"&amp;L$1,APMdata,'1 APM'!$BW120,FALSE),HLOOKUP($C$4&amp;L$1,APMdata,'1 APM'!$BW120,FALSE)))</f>
        <v>241.35479899999999</v>
      </c>
      <c r="M120" s="205">
        <f>IF($A120="Quarter",HLOOKUP("Quarter"&amp;M$1,APMdata,'1 APM'!$BW120,FALSE),IF($A120="Year to date",HLOOKUP("Year to date"&amp;M$1,APMdata,'1 APM'!$BW120,FALSE),HLOOKUP($C$4&amp;M$1,APMdata,'1 APM'!$BW120,FALSE)))</f>
        <v>211.44653</v>
      </c>
      <c r="N120" s="205">
        <f>IF($A120="Quarter",HLOOKUP("Quarter"&amp;N$1,APMdata,'1 APM'!$BW120,FALSE),IF($A120="Year to date",HLOOKUP("Year to date"&amp;N$1,APMdata,'1 APM'!$BW120,FALSE),HLOOKUP($C$4&amp;N$1,APMdata,'1 APM'!$BW120,FALSE)))</f>
        <v>342.19327311999996</v>
      </c>
      <c r="O120" s="205">
        <f>IF($A120="Quarter",HLOOKUP("Quarter"&amp;O$1,APMdata,'1 APM'!$BW120,FALSE),IF($A120="Year to date",HLOOKUP("Year to date"&amp;O$1,APMdata,'1 APM'!$BW120,FALSE),HLOOKUP($C$4&amp;O$1,APMdata,'1 APM'!$BW120,FALSE)))</f>
        <v>383.827</v>
      </c>
      <c r="P120" s="205">
        <f>IF($A120="Quarter",HLOOKUP("Quarter"&amp;P$1,APMdata,'1 APM'!$BW120,FALSE),IF($A120="Year to date",HLOOKUP("Year to date"&amp;P$1,APMdata,'1 APM'!$BW120,FALSE),HLOOKUP($C$4&amp;P$1,APMdata,'1 APM'!$BW120,FALSE)))</f>
        <v>393.97199999999998</v>
      </c>
      <c r="Q120" s="205">
        <f>IF($A120="Quarter",HLOOKUP("Quarter"&amp;Q$1,APMdata,'1 APM'!$BW120,FALSE),IF($A120="Year to date",HLOOKUP("Year to date"&amp;Q$1,APMdata,'1 APM'!$BW120,FALSE),HLOOKUP($C$4&amp;Q$1,APMdata,'1 APM'!$BW120,FALSE)))</f>
        <v>330.33799999999997</v>
      </c>
      <c r="R120" s="205">
        <f>IF($A120="Quarter",HLOOKUP("Quarter"&amp;R$1,APMdata,'1 APM'!$BW120,FALSE),IF($A120="Year to date",HLOOKUP("Year to date"&amp;R$1,APMdata,'1 APM'!$BW120,FALSE),HLOOKUP($C$4&amp;R$1,APMdata,'1 APM'!$BW120,FALSE)))</f>
        <v>326.84500000000003</v>
      </c>
      <c r="S120" s="205">
        <f>IF($A120="Quarter",HLOOKUP("Quarter"&amp;S$1,APMdata,'1 APM'!$BW120,FALSE),IF($A120="Year to date",HLOOKUP("Year to date"&amp;S$1,APMdata,'1 APM'!$BW120,FALSE),HLOOKUP($C$4&amp;S$1,APMdata,'1 APM'!$BW120,FALSE)))</f>
        <v>395.05799999999999</v>
      </c>
      <c r="T120" s="205">
        <f>IF($A120="Quarter",HLOOKUP("Quarter"&amp;T$1,APMdata,'1 APM'!$BW120,FALSE),IF($A120="Year to date",HLOOKUP("Year to date"&amp;T$1,APMdata,'1 APM'!$BW120,FALSE),HLOOKUP($C$4&amp;T$1,APMdata,'1 APM'!$BW120,FALSE)))</f>
        <v>390.82376499999998</v>
      </c>
      <c r="U120" s="205">
        <f>IF($A120="Quarter",HLOOKUP("Quarter"&amp;U$1,APMdata,'1 APM'!$BW120,FALSE),IF($A120="Year to date",HLOOKUP("Year to date"&amp;U$1,APMdata,'1 APM'!$BW120,FALSE),HLOOKUP($C$4&amp;U$1,APMdata,'1 APM'!$BW120,FALSE)))</f>
        <v>476</v>
      </c>
      <c r="V120" s="205">
        <f>IF($A120="Quarter",HLOOKUP("Quarter"&amp;V$1,APMdata,'1 APM'!$BW120,FALSE),IF($A120="Year to date",HLOOKUP("Year to date"&amp;V$1,APMdata,'1 APM'!$BW120,FALSE),HLOOKUP($C$4&amp;V$1,APMdata,'1 APM'!$BW120,FALSE)))</f>
        <v>406.88716299999999</v>
      </c>
      <c r="W120" s="205">
        <f>IF($A120="Quarter",HLOOKUP("Quarter"&amp;W$1,APMdata,'1 APM'!$BW120,FALSE),IF($A120="Year to date",HLOOKUP("Year to date"&amp;W$1,APMdata,'1 APM'!$BW120,FALSE),HLOOKUP($C$4&amp;W$1,APMdata,'1 APM'!$BW120,FALSE)))</f>
        <v>306.28355399999998</v>
      </c>
      <c r="X120" s="205">
        <f>IF($A120="Quarter",HLOOKUP("Quarter"&amp;X$1,APMdata,'1 APM'!$BW120,FALSE),IF($A120="Year to date",HLOOKUP("Year to date"&amp;X$1,APMdata,'1 APM'!$BW120,FALSE),HLOOKUP($C$4&amp;X$1,APMdata,'1 APM'!$BW120,FALSE)))</f>
        <v>341.524</v>
      </c>
      <c r="Y120" s="205">
        <f>IF($A120="Quarter",HLOOKUP("Quarter"&amp;Y$1,APMdata,'1 APM'!$BW120,FALSE),IF($A120="Year to date",HLOOKUP("Year to date"&amp;Y$1,APMdata,'1 APM'!$BW120,FALSE),HLOOKUP($C$4&amp;Y$1,APMdata,'1 APM'!$BW120,FALSE)))</f>
        <v>307.79300000000001</v>
      </c>
      <c r="Z120" s="205">
        <f>IF($A120="Quarter",HLOOKUP("Quarter"&amp;Z$1,APMdata,'1 APM'!$BW120,FALSE),IF($A120="Year to date",HLOOKUP("Year to date"&amp;Z$1,APMdata,'1 APM'!$BW120,FALSE),HLOOKUP($C$4&amp;Z$1,APMdata,'1 APM'!$BW120,FALSE)))</f>
        <v>314.18971199999999</v>
      </c>
      <c r="AA120" s="205">
        <f>IF($A120="Quarter",HLOOKUP("Quarter"&amp;AA$1,APMdata,'1 APM'!$BW120,FALSE),IF($A120="Year to date",HLOOKUP("Year to date"&amp;AA$1,APMdata,'1 APM'!$BW120,FALSE),HLOOKUP($C$4&amp;AA$1,APMdata,'1 APM'!$BW120,FALSE)))</f>
        <v>313.64925100000005</v>
      </c>
      <c r="AB120" s="205">
        <f>IF($A120="Quarter",HLOOKUP("Quarter"&amp;AB$1,APMdata,'1 APM'!$BW120,FALSE),IF($A120="Year to date",HLOOKUP("Year to date"&amp;AB$1,APMdata,'1 APM'!$BW120,FALSE),HLOOKUP($C$4&amp;AB$1,APMdata,'1 APM'!$BW120,FALSE)))</f>
        <v>231.518</v>
      </c>
      <c r="AC120" s="205">
        <f>IF($A120="Quarter",HLOOKUP("Quarter"&amp;AC$1,APMdata,'1 APM'!$BW120,FALSE),IF($A120="Year to date",HLOOKUP("Year to date"&amp;AC$1,APMdata,'1 APM'!$BW120,FALSE),HLOOKUP($C$4&amp;AC$1,APMdata,'1 APM'!$BW120,FALSE)))</f>
        <v>286.57365616999999</v>
      </c>
      <c r="AD120" s="205">
        <f>IF($A120="Quarter",HLOOKUP("Quarter"&amp;AD$1,APMdata,'1 APM'!$BW120,FALSE),IF($A120="Year to date",HLOOKUP("Year to date"&amp;AD$1,APMdata,'1 APM'!$BW120,FALSE),HLOOKUP($C$4&amp;AD$1,APMdata,'1 APM'!$BW120,FALSE)))</f>
        <v>284.02508992999998</v>
      </c>
      <c r="AE120" s="205">
        <f>IF($A120="Quarter",HLOOKUP("Quarter"&amp;AE$1,APMdata,'1 APM'!$BW120,FALSE),IF($A120="Year to date",HLOOKUP("Year to date"&amp;AE$1,APMdata,'1 APM'!$BW120,FALSE),HLOOKUP($C$4&amp;AE$1,APMdata,'1 APM'!$BW120,FALSE)))</f>
        <v>262.17069946000004</v>
      </c>
      <c r="AF120" s="205"/>
      <c r="AG120" s="210"/>
      <c r="AH120" s="205"/>
      <c r="AI120" s="210"/>
      <c r="AJ120" s="205"/>
      <c r="AK120" s="210"/>
      <c r="AL120" s="205"/>
      <c r="AM120" s="210"/>
      <c r="AN120" s="205"/>
      <c r="AO120" s="210"/>
      <c r="AP120" s="205"/>
      <c r="AQ120" s="210"/>
      <c r="AR120" s="205"/>
      <c r="AS120" s="210"/>
      <c r="AT120" s="205"/>
      <c r="AU120" s="210"/>
      <c r="AV120" s="205"/>
      <c r="AW120" s="210"/>
      <c r="AX120" s="205"/>
      <c r="AY120" s="210"/>
      <c r="AZ120" s="205"/>
      <c r="BA120" s="210"/>
      <c r="BB120" s="205"/>
      <c r="BC120" s="210"/>
      <c r="BD120" s="205"/>
      <c r="BE120" s="210"/>
      <c r="BF120" s="205"/>
      <c r="BG120" s="210"/>
      <c r="BH120" s="210"/>
      <c r="BI120" s="210"/>
      <c r="BJ120" s="210"/>
      <c r="BK120" s="210"/>
      <c r="BL120" s="210"/>
      <c r="BM120" s="210"/>
      <c r="BN120" s="210"/>
      <c r="BO120" s="210"/>
      <c r="BP120" s="210"/>
      <c r="BQ120" s="210"/>
      <c r="BR120" s="210"/>
      <c r="BS120" s="210"/>
      <c r="BT120" s="210"/>
      <c r="BU120" s="210"/>
      <c r="BV120" s="210"/>
      <c r="BW120">
        <v>120</v>
      </c>
    </row>
    <row r="121" spans="1:75" ht="12.75" customHeight="1">
      <c r="A121" t="s">
        <v>489</v>
      </c>
      <c r="B121" s="199"/>
      <c r="C121" s="202" t="s">
        <v>191</v>
      </c>
      <c r="D121" s="205">
        <f>IF($A121="Quarter",HLOOKUP("Quarter"&amp;D$1,APMdata,'1 APM'!$BW121,FALSE),IF($A121="Year to date",HLOOKUP("Year to date"&amp;D$1,APMdata,'1 APM'!$BW121,FALSE),HLOOKUP($C$4&amp;D$1,APMdata,'1 APM'!$BW121,FALSE)))</f>
        <v>138508.79931744994</v>
      </c>
      <c r="E121" s="205">
        <f>IF($A121="Quarter",HLOOKUP("Quarter"&amp;E$1,APMdata,'1 APM'!$BW121,FALSE),IF($A121="Year to date",HLOOKUP("Year to date"&amp;E$1,APMdata,'1 APM'!$BW121,FALSE),HLOOKUP($C$4&amp;E$1,APMdata,'1 APM'!$BW121,FALSE)))</f>
        <v>134464.84167147998</v>
      </c>
      <c r="F121" s="205">
        <f>IF($A121="Quarter",HLOOKUP("Quarter"&amp;F$1,APMdata,'1 APM'!$BW121,FALSE),IF($A121="Year to date",HLOOKUP("Year to date"&amp;F$1,APMdata,'1 APM'!$BW121,FALSE),HLOOKUP($C$4&amp;F$1,APMdata,'1 APM'!$BW121,FALSE)))</f>
        <v>133680.77901379997</v>
      </c>
      <c r="G121" s="205">
        <f>IF($A121="Quarter",HLOOKUP("Quarter"&amp;G$1,APMdata,'1 APM'!$BW121,FALSE),IF($A121="Year to date",HLOOKUP("Year to date"&amp;G$1,APMdata,'1 APM'!$BW121,FALSE),HLOOKUP($C$4&amp;G$1,APMdata,'1 APM'!$BW121,FALSE)))</f>
        <v>132726.24851072973</v>
      </c>
      <c r="H121" s="205">
        <f>IF($A121="Quarter",HLOOKUP("Quarter"&amp;H$1,APMdata,'1 APM'!$BW121,FALSE),IF($A121="Year to date",HLOOKUP("Year to date"&amp;H$1,APMdata,'1 APM'!$BW121,FALSE),HLOOKUP($C$4&amp;H$1,APMdata,'1 APM'!$BW121,FALSE)))</f>
        <v>130814.26414567999</v>
      </c>
      <c r="I121" s="205">
        <f>IF($A121="Quarter",HLOOKUP("Quarter"&amp;I$1,APMdata,'1 APM'!$BW121,FALSE),IF($A121="Year to date",HLOOKUP("Year to date"&amp;I$1,APMdata,'1 APM'!$BW121,FALSE),HLOOKUP($C$4&amp;I$1,APMdata,'1 APM'!$BW121,FALSE)))</f>
        <v>127895.85782498002</v>
      </c>
      <c r="J121" s="205">
        <f>IF($A121="Quarter",HLOOKUP("Quarter"&amp;J$1,APMdata,'1 APM'!$BW121,FALSE),IF($A121="Year to date",HLOOKUP("Year to date"&amp;J$1,APMdata,'1 APM'!$BW121,FALSE),HLOOKUP($C$4&amp;J$1,APMdata,'1 APM'!$BW121,FALSE)))</f>
        <v>130850.89922363999</v>
      </c>
      <c r="K121" s="205">
        <f>IF($A121="Quarter",HLOOKUP("Quarter"&amp;K$1,APMdata,'1 APM'!$BW121,FALSE),IF($A121="Year to date",HLOOKUP("Year to date"&amp;K$1,APMdata,'1 APM'!$BW121,FALSE),HLOOKUP($C$4&amp;K$1,APMdata,'1 APM'!$BW121,FALSE)))</f>
        <v>130408.67157912999</v>
      </c>
      <c r="L121" s="205">
        <f>IF($A121="Quarter",HLOOKUP("Quarter"&amp;L$1,APMdata,'1 APM'!$BW121,FALSE),IF($A121="Year to date",HLOOKUP("Year to date"&amp;L$1,APMdata,'1 APM'!$BW121,FALSE),HLOOKUP($C$4&amp;L$1,APMdata,'1 APM'!$BW121,FALSE)))</f>
        <v>128943.31964875996</v>
      </c>
      <c r="M121" s="205">
        <f>IF($A121="Quarter",HLOOKUP("Quarter"&amp;M$1,APMdata,'1 APM'!$BW121,FALSE),IF($A121="Year to date",HLOOKUP("Year to date"&amp;M$1,APMdata,'1 APM'!$BW121,FALSE),HLOOKUP($C$4&amp;M$1,APMdata,'1 APM'!$BW121,FALSE)))</f>
        <v>124052.51733626999</v>
      </c>
      <c r="N121" s="205">
        <f>IF($A121="Quarter",HLOOKUP("Quarter"&amp;N$1,APMdata,'1 APM'!$BW121,FALSE),IF($A121="Year to date",HLOOKUP("Year to date"&amp;N$1,APMdata,'1 APM'!$BW121,FALSE),HLOOKUP($C$4&amp;N$1,APMdata,'1 APM'!$BW121,FALSE)))</f>
        <v>121283.85827932002</v>
      </c>
      <c r="O121" s="205">
        <f>IF($A121="Quarter",HLOOKUP("Quarter"&amp;O$1,APMdata,'1 APM'!$BW121,FALSE),IF($A121="Year to date",HLOOKUP("Year to date"&amp;O$1,APMdata,'1 APM'!$BW121,FALSE),HLOOKUP($C$4&amp;O$1,APMdata,'1 APM'!$BW121,FALSE)))</f>
        <v>119510.62946618006</v>
      </c>
      <c r="P121" s="205">
        <f>IF($A121="Quarter",HLOOKUP("Quarter"&amp;P$1,APMdata,'1 APM'!$BW121,FALSE),IF($A121="Year to date",HLOOKUP("Year to date"&amp;P$1,APMdata,'1 APM'!$BW121,FALSE),HLOOKUP($C$4&amp;P$1,APMdata,'1 APM'!$BW121,FALSE)))</f>
        <v>118131.69884341676</v>
      </c>
      <c r="Q121" s="205">
        <f>IF($A121="Quarter",HLOOKUP("Quarter"&amp;Q$1,APMdata,'1 APM'!$BW121,FALSE),IF($A121="Year to date",HLOOKUP("Year to date"&amp;Q$1,APMdata,'1 APM'!$BW121,FALSE),HLOOKUP($C$4&amp;Q$1,APMdata,'1 APM'!$BW121,FALSE)))</f>
        <v>114037.49212344014</v>
      </c>
      <c r="R121" s="205">
        <f>IF($A121="Quarter",HLOOKUP("Quarter"&amp;R$1,APMdata,'1 APM'!$BW121,FALSE),IF($A121="Year to date",HLOOKUP("Year to date"&amp;R$1,APMdata,'1 APM'!$BW121,FALSE),HLOOKUP($C$4&amp;R$1,APMdata,'1 APM'!$BW121,FALSE)))</f>
        <v>113368.40780000002</v>
      </c>
      <c r="S121" s="205">
        <f>IF($A121="Quarter",HLOOKUP("Quarter"&amp;S$1,APMdata,'1 APM'!$BW121,FALSE),IF($A121="Year to date",HLOOKUP("Year to date"&amp;S$1,APMdata,'1 APM'!$BW121,FALSE),HLOOKUP($C$4&amp;S$1,APMdata,'1 APM'!$BW121,FALSE)))</f>
        <v>113623.98480000001</v>
      </c>
      <c r="T121" s="205">
        <f>IF($A121="Quarter",HLOOKUP("Quarter"&amp;T$1,APMdata,'1 APM'!$BW121,FALSE),IF($A121="Year to date",HLOOKUP("Year to date"&amp;T$1,APMdata,'1 APM'!$BW121,FALSE),HLOOKUP($C$4&amp;T$1,APMdata,'1 APM'!$BW121,FALSE)))</f>
        <v>112381.12907763624</v>
      </c>
      <c r="U121" s="205">
        <f>IF($A121="Quarter",HLOOKUP("Quarter"&amp;U$1,APMdata,'1 APM'!$BW121,FALSE),IF($A121="Year to date",HLOOKUP("Year to date"&amp;U$1,APMdata,'1 APM'!$BW121,FALSE),HLOOKUP($C$4&amp;U$1,APMdata,'1 APM'!$BW121,FALSE)))</f>
        <v>108811</v>
      </c>
      <c r="V121" s="205">
        <f>IF($A121="Quarter",HLOOKUP("Quarter"&amp;V$1,APMdata,'1 APM'!$BW121,FALSE),IF($A121="Year to date",HLOOKUP("Year to date"&amp;V$1,APMdata,'1 APM'!$BW121,FALSE),HLOOKUP($C$4&amp;V$1,APMdata,'1 APM'!$BW121,FALSE)))</f>
        <v>107035.45492119202</v>
      </c>
      <c r="W121" s="205">
        <f>IF($A121="Quarter",HLOOKUP("Quarter"&amp;W$1,APMdata,'1 APM'!$BW121,FALSE),IF($A121="Year to date",HLOOKUP("Year to date"&amp;W$1,APMdata,'1 APM'!$BW121,FALSE),HLOOKUP($C$4&amp;W$1,APMdata,'1 APM'!$BW121,FALSE)))</f>
        <v>104037.30788707999</v>
      </c>
      <c r="X121" s="205">
        <f>IF($A121="Quarter",HLOOKUP("Quarter"&amp;X$1,APMdata,'1 APM'!$BW121,FALSE),IF($A121="Year to date",HLOOKUP("Year to date"&amp;X$1,APMdata,'1 APM'!$BW121,FALSE),HLOOKUP($C$4&amp;X$1,APMdata,'1 APM'!$BW121,FALSE)))</f>
        <v>101668.24776078029</v>
      </c>
      <c r="Y121" s="205">
        <f>IF($A121="Quarter",HLOOKUP("Quarter"&amp;Y$1,APMdata,'1 APM'!$BW121,FALSE),IF($A121="Year to date",HLOOKUP("Year to date"&amp;Y$1,APMdata,'1 APM'!$BW121,FALSE),HLOOKUP($C$4&amp;Y$1,APMdata,'1 APM'!$BW121,FALSE)))</f>
        <v>98744.151407699988</v>
      </c>
      <c r="Z121" s="205">
        <f>IF($A121="Quarter",HLOOKUP("Quarter"&amp;Z$1,APMdata,'1 APM'!$BW121,FALSE),IF($A121="Year to date",HLOOKUP("Year to date"&amp;Z$1,APMdata,'1 APM'!$BW121,FALSE),HLOOKUP($C$4&amp;Z$1,APMdata,'1 APM'!$BW121,FALSE)))</f>
        <v>98940.269777329799</v>
      </c>
      <c r="AA121" s="205">
        <f>IF($A121="Quarter",HLOOKUP("Quarter"&amp;AA$1,APMdata,'1 APM'!$BW121,FALSE),IF($A121="Year to date",HLOOKUP("Year to date"&amp;AA$1,APMdata,'1 APM'!$BW121,FALSE),HLOOKUP($C$4&amp;AA$1,APMdata,'1 APM'!$BW121,FALSE)))</f>
        <v>96039.543704459997</v>
      </c>
      <c r="AB121" s="205">
        <f>IF($A121="Quarter",HLOOKUP("Quarter"&amp;AB$1,APMdata,'1 APM'!$BW121,FALSE),IF($A121="Year to date",HLOOKUP("Year to date"&amp;AB$1,APMdata,'1 APM'!$BW121,FALSE),HLOOKUP($C$4&amp;AB$1,APMdata,'1 APM'!$BW121,FALSE)))</f>
        <v>92817.744119980198</v>
      </c>
      <c r="AC121" s="205">
        <f>IF($A121="Quarter",HLOOKUP("Quarter"&amp;AC$1,APMdata,'1 APM'!$BW121,FALSE),IF($A121="Year to date",HLOOKUP("Year to date"&amp;AC$1,APMdata,'1 APM'!$BW121,FALSE),HLOOKUP($C$4&amp;AC$1,APMdata,'1 APM'!$BW121,FALSE)))</f>
        <v>90460.14825605003</v>
      </c>
      <c r="AD121" s="205">
        <f>IF($A121="Quarter",HLOOKUP("Quarter"&amp;AD$1,APMdata,'1 APM'!$BW121,FALSE),IF($A121="Year to date",HLOOKUP("Year to date"&amp;AD$1,APMdata,'1 APM'!$BW121,FALSE),HLOOKUP($C$4&amp;AD$1,APMdata,'1 APM'!$BW121,FALSE)))</f>
        <v>88945.039514610005</v>
      </c>
      <c r="AE121" s="205">
        <f>IF($A121="Quarter",HLOOKUP("Quarter"&amp;AE$1,APMdata,'1 APM'!$BW121,FALSE),IF($A121="Year to date",HLOOKUP("Year to date"&amp;AE$1,APMdata,'1 APM'!$BW121,FALSE),HLOOKUP($C$4&amp;AE$1,APMdata,'1 APM'!$BW121,FALSE)))</f>
        <v>87527.837190519887</v>
      </c>
      <c r="AF121" s="205"/>
      <c r="AG121" s="210"/>
      <c r="AH121" s="205"/>
      <c r="AI121" s="210"/>
      <c r="AJ121" s="205"/>
      <c r="AK121" s="210"/>
      <c r="AL121" s="205"/>
      <c r="AM121" s="210"/>
      <c r="AN121" s="205"/>
      <c r="AO121" s="210"/>
      <c r="AP121" s="205"/>
      <c r="AQ121" s="210"/>
      <c r="AR121" s="205"/>
      <c r="AS121" s="210"/>
      <c r="AT121" s="205"/>
      <c r="AU121" s="210"/>
      <c r="AV121" s="205"/>
      <c r="AW121" s="210"/>
      <c r="AX121" s="205"/>
      <c r="AY121" s="210"/>
      <c r="AZ121" s="205"/>
      <c r="BA121" s="210"/>
      <c r="BB121" s="205"/>
      <c r="BC121" s="210"/>
      <c r="BD121" s="205"/>
      <c r="BE121" s="210"/>
      <c r="BF121" s="205"/>
      <c r="BG121" s="210"/>
      <c r="BH121" s="210"/>
      <c r="BI121" s="210"/>
      <c r="BJ121" s="210"/>
      <c r="BK121" s="210"/>
      <c r="BL121" s="210"/>
      <c r="BM121" s="210"/>
      <c r="BN121" s="210"/>
      <c r="BO121" s="210"/>
      <c r="BP121" s="210"/>
      <c r="BQ121" s="210"/>
      <c r="BR121" s="210"/>
      <c r="BS121" s="210"/>
      <c r="BT121" s="210"/>
      <c r="BU121" s="210"/>
      <c r="BV121" s="210"/>
      <c r="BW121">
        <v>121</v>
      </c>
    </row>
    <row r="122" spans="1:75" ht="12.75" customHeight="1" thickBot="1">
      <c r="A122" t="s">
        <v>489</v>
      </c>
      <c r="B122" s="251" t="s">
        <v>323</v>
      </c>
      <c r="C122" s="212" t="s">
        <v>206</v>
      </c>
      <c r="D122" s="224">
        <f>IF($A122="Quarter",HLOOKUP("Quarter"&amp;D$1,APMdata,'1 APM'!$BW122,FALSE),IF($A122="Year to date",HLOOKUP("Year to date"&amp;D$1,APMdata,'1 APM'!$BW122,FALSE),HLOOKUP($C$4&amp;D$1,APMdata,'1 APM'!$BW122,FALSE)))</f>
        <v>3.649044728498519E-3</v>
      </c>
      <c r="E122" s="224">
        <f>IF($A122="Quarter",HLOOKUP("Quarter"&amp;E$1,APMdata,'1 APM'!$BW122,FALSE),IF($A122="Year to date",HLOOKUP("Year to date"&amp;E$1,APMdata,'1 APM'!$BW122,FALSE),HLOOKUP($C$4&amp;E$1,APMdata,'1 APM'!$BW122,FALSE)))</f>
        <v>2.9537841272321372E-3</v>
      </c>
      <c r="F122" s="224">
        <f>IF($A122="Quarter",HLOOKUP("Quarter"&amp;F$1,APMdata,'1 APM'!$BW122,FALSE),IF($A122="Year to date",HLOOKUP("Year to date"&amp;F$1,APMdata,'1 APM'!$BW122,FALSE),HLOOKUP($C$4&amp;F$1,APMdata,'1 APM'!$BW122,FALSE)))</f>
        <v>2.7458386292176489E-3</v>
      </c>
      <c r="G122" s="224">
        <f>IF($A122="Quarter",HLOOKUP("Quarter"&amp;G$1,APMdata,'1 APM'!$BW122,FALSE),IF($A122="Year to date",HLOOKUP("Year to date"&amp;G$1,APMdata,'1 APM'!$BW122,FALSE),HLOOKUP($C$4&amp;G$1,APMdata,'1 APM'!$BW122,FALSE)))</f>
        <v>2.9586124252449953E-3</v>
      </c>
      <c r="H122" s="224">
        <f>IF($A122="Quarter",HLOOKUP("Quarter"&amp;H$1,APMdata,'1 APM'!$BW122,FALSE),IF($A122="Year to date",HLOOKUP("Year to date"&amp;H$1,APMdata,'1 APM'!$BW122,FALSE),HLOOKUP($C$4&amp;H$1,APMdata,'1 APM'!$BW122,FALSE)))</f>
        <v>2.7592454030703653E-3</v>
      </c>
      <c r="I122" s="224">
        <f>IF($A122="Quarter",HLOOKUP("Quarter"&amp;I$1,APMdata,'1 APM'!$BW122,FALSE),IF($A122="Year to date",HLOOKUP("Year to date"&amp;I$1,APMdata,'1 APM'!$BW122,FALSE),HLOOKUP($C$4&amp;I$1,APMdata,'1 APM'!$BW122,FALSE)))</f>
        <v>2.3013722805846153E-3</v>
      </c>
      <c r="J122" s="224">
        <f>IF($A122="Quarter",HLOOKUP("Quarter"&amp;J$1,APMdata,'1 APM'!$BW122,FALSE),IF($A122="Year to date",HLOOKUP("Year to date"&amp;J$1,APMdata,'1 APM'!$BW122,FALSE),HLOOKUP($C$4&amp;J$1,APMdata,'1 APM'!$BW122,FALSE)))</f>
        <v>1.9784829721157062E-3</v>
      </c>
      <c r="K122" s="224">
        <f>IF($A122="Quarter",HLOOKUP("Quarter"&amp;K$1,APMdata,'1 APM'!$BW122,FALSE),IF($A122="Year to date",HLOOKUP("Year to date"&amp;K$1,APMdata,'1 APM'!$BW122,FALSE),HLOOKUP($C$4&amp;K$1,APMdata,'1 APM'!$BW122,FALSE)))</f>
        <v>2.1854426515422781E-3</v>
      </c>
      <c r="L122" s="224">
        <f>IF($A122="Quarter",HLOOKUP("Quarter"&amp;L$1,APMdata,'1 APM'!$BW122,FALSE),IF($A122="Year to date",HLOOKUP("Year to date"&amp;L$1,APMdata,'1 APM'!$BW122,FALSE),HLOOKUP($C$4&amp;L$1,APMdata,'1 APM'!$BW122,FALSE)))</f>
        <v>1.8717898659461191E-3</v>
      </c>
      <c r="M122" s="224">
        <f>IF($A122="Quarter",HLOOKUP("Quarter"&amp;M$1,APMdata,'1 APM'!$BW122,FALSE),IF($A122="Year to date",HLOOKUP("Year to date"&amp;M$1,APMdata,'1 APM'!$BW122,FALSE),HLOOKUP($C$4&amp;M$1,APMdata,'1 APM'!$BW122,FALSE)))</f>
        <v>1.7044920533682559E-3</v>
      </c>
      <c r="N122" s="224">
        <f>IF($A122="Quarter",HLOOKUP("Quarter"&amp;N$1,APMdata,'1 APM'!$BW122,FALSE),IF($A122="Year to date",HLOOKUP("Year to date"&amp;N$1,APMdata,'1 APM'!$BW122,FALSE),HLOOKUP($C$4&amp;N$1,APMdata,'1 APM'!$BW122,FALSE)))</f>
        <v>2.8214246971919343E-3</v>
      </c>
      <c r="O122" s="224">
        <f>IF($A122="Quarter",HLOOKUP("Quarter"&amp;O$1,APMdata,'1 APM'!$BW122,FALSE),IF($A122="Year to date",HLOOKUP("Year to date"&amp;O$1,APMdata,'1 APM'!$BW122,FALSE),HLOOKUP($C$4&amp;O$1,APMdata,'1 APM'!$BW122,FALSE)))</f>
        <v>3.2116557473962429E-3</v>
      </c>
      <c r="P122" s="224">
        <f>IF($A122="Quarter",HLOOKUP("Quarter"&amp;P$1,APMdata,'1 APM'!$BW122,FALSE),IF($A122="Year to date",HLOOKUP("Year to date"&amp;P$1,APMdata,'1 APM'!$BW122,FALSE),HLOOKUP($C$4&amp;P$1,APMdata,'1 APM'!$BW122,FALSE)))</f>
        <v>3.3350235699412803E-3</v>
      </c>
      <c r="Q122" s="224">
        <f>IF($A122="Quarter",HLOOKUP("Quarter"&amp;Q$1,APMdata,'1 APM'!$BW122,FALSE),IF($A122="Year to date",HLOOKUP("Year to date"&amp;Q$1,APMdata,'1 APM'!$BW122,FALSE),HLOOKUP($C$4&amp;Q$1,APMdata,'1 APM'!$BW122,FALSE)))</f>
        <v>2.8967490765442723E-3</v>
      </c>
      <c r="R122" s="224">
        <f>IF($A122="Quarter",HLOOKUP("Quarter"&amp;R$1,APMdata,'1 APM'!$BW122,FALSE),IF($A122="Year to date",HLOOKUP("Year to date"&amp;R$1,APMdata,'1 APM'!$BW122,FALSE),HLOOKUP($C$4&amp;R$1,APMdata,'1 APM'!$BW122,FALSE)))</f>
        <v>2.8830342274596184E-3</v>
      </c>
      <c r="S122" s="224">
        <f>IF($A122="Quarter",HLOOKUP("Quarter"&amp;S$1,APMdata,'1 APM'!$BW122,FALSE),IF($A122="Year to date",HLOOKUP("Year to date"&amp;S$1,APMdata,'1 APM'!$BW122,FALSE),HLOOKUP($C$4&amp;S$1,APMdata,'1 APM'!$BW122,FALSE)))</f>
        <v>3.5000000000000001E-3</v>
      </c>
      <c r="T122" s="224">
        <f>IF($A122="Quarter",HLOOKUP("Quarter"&amp;T$1,APMdata,'1 APM'!$BW122,FALSE),IF($A122="Year to date",HLOOKUP("Year to date"&amp;T$1,APMdata,'1 APM'!$BW122,FALSE),HLOOKUP($C$4&amp;T$1,APMdata,'1 APM'!$BW122,FALSE)))</f>
        <v>3.4776636274049823E-3</v>
      </c>
      <c r="U122" s="224">
        <f>IF($A122="Quarter",HLOOKUP("Quarter"&amp;U$1,APMdata,'1 APM'!$BW122,FALSE),IF($A122="Year to date",HLOOKUP("Year to date"&amp;U$1,APMdata,'1 APM'!$BW122,FALSE),HLOOKUP($C$4&amp;U$1,APMdata,'1 APM'!$BW122,FALSE)))</f>
        <v>4.0000000000000001E-3</v>
      </c>
      <c r="V122" s="224">
        <f>IF($A122="Quarter",HLOOKUP("Quarter"&amp;V$1,APMdata,'1 APM'!$BW122,FALSE),IF($A122="Year to date",HLOOKUP("Year to date"&amp;V$1,APMdata,'1 APM'!$BW122,FALSE),HLOOKUP($C$4&amp;V$1,APMdata,'1 APM'!$BW122,FALSE)))</f>
        <v>3.801424147723598E-3</v>
      </c>
      <c r="W122" s="224">
        <f>IF($A122="Quarter",HLOOKUP("Quarter"&amp;W$1,APMdata,'1 APM'!$BW122,FALSE),IF($A122="Year to date",HLOOKUP("Year to date"&amp;W$1,APMdata,'1 APM'!$BW122,FALSE),HLOOKUP($C$4&amp;W$1,APMdata,'1 APM'!$BW122,FALSE)))</f>
        <v>2.9439780807518972E-3</v>
      </c>
      <c r="X122" s="224">
        <f>IF($A122="Quarter",HLOOKUP("Quarter"&amp;X$1,APMdata,'1 APM'!$BW122,FALSE),IF($A122="Year to date",HLOOKUP("Year to date"&amp;X$1,APMdata,'1 APM'!$BW122,FALSE),HLOOKUP($C$4&amp;X$1,APMdata,'1 APM'!$BW122,FALSE)))</f>
        <v>3.3592002175899297E-3</v>
      </c>
      <c r="Y122" s="224">
        <f>IF($A122="Quarter",HLOOKUP("Quarter"&amp;Y$1,APMdata,'1 APM'!$BW122,FALSE),IF($A122="Year to date",HLOOKUP("Year to date"&amp;Y$1,APMdata,'1 APM'!$BW122,FALSE),HLOOKUP($C$4&amp;Y$1,APMdata,'1 APM'!$BW122,FALSE)))</f>
        <v>3.117075751951812E-3</v>
      </c>
      <c r="Z122" s="224">
        <f>IF($A122="Quarter",HLOOKUP("Quarter"&amp;Z$1,APMdata,'1 APM'!$BW122,FALSE),IF($A122="Year to date",HLOOKUP("Year to date"&amp;Z$1,APMdata,'1 APM'!$BW122,FALSE),HLOOKUP($C$4&amp;Z$1,APMdata,'1 APM'!$BW122,FALSE)))</f>
        <v>3.175549376478356E-3</v>
      </c>
      <c r="AA122" s="224">
        <f>IF($A122="Quarter",HLOOKUP("Quarter"&amp;AA$1,APMdata,'1 APM'!$BW122,FALSE),IF($A122="Year to date",HLOOKUP("Year to date"&amp;AA$1,APMdata,'1 APM'!$BW122,FALSE),HLOOKUP($C$4&amp;AA$1,APMdata,'1 APM'!$BW122,FALSE)))</f>
        <v>3.2658344563275391E-3</v>
      </c>
      <c r="AB122" s="224">
        <f>IF($A122="Quarter",HLOOKUP("Quarter"&amp;AB$1,APMdata,'1 APM'!$BW122,FALSE),IF($A122="Year to date",HLOOKUP("Year to date"&amp;AB$1,APMdata,'1 APM'!$BW122,FALSE),HLOOKUP($C$4&amp;AB$1,APMdata,'1 APM'!$BW122,FALSE)))</f>
        <v>2.4943290983319944E-3</v>
      </c>
      <c r="AC122" s="224">
        <f>IF($A122="Quarter",HLOOKUP("Quarter"&amp;AC$1,APMdata,'1 APM'!$BW122,FALSE),IF($A122="Year to date",HLOOKUP("Year to date"&amp;AC$1,APMdata,'1 APM'!$BW122,FALSE),HLOOKUP($C$4&amp;AC$1,APMdata,'1 APM'!$BW122,FALSE)))</f>
        <v>3.1679547479719476E-3</v>
      </c>
      <c r="AD122" s="224">
        <f>IF($A122="Quarter",HLOOKUP("Quarter"&amp;AD$1,APMdata,'1 APM'!$BW122,FALSE),IF($A122="Year to date",HLOOKUP("Year to date"&amp;AD$1,APMdata,'1 APM'!$BW122,FALSE),HLOOKUP($C$4&amp;AD$1,APMdata,'1 APM'!$BW122,FALSE)))</f>
        <v>3.193265093590142E-3</v>
      </c>
      <c r="AE122" s="224">
        <f>IF($A122="Quarter",HLOOKUP("Quarter"&amp;AE$1,APMdata,'1 APM'!$BW122,FALSE),IF($A122="Year to date",HLOOKUP("Year to date"&amp;AE$1,APMdata,'1 APM'!$BW122,FALSE),HLOOKUP($C$4&amp;AE$1,APMdata,'1 APM'!$BW122,FALSE)))</f>
        <v>2.9952836477535592E-3</v>
      </c>
      <c r="AF122" s="224"/>
      <c r="AG122" s="218"/>
      <c r="AH122" s="224"/>
      <c r="AI122" s="218"/>
      <c r="AJ122" s="224"/>
      <c r="AK122" s="218"/>
      <c r="AL122" s="224"/>
      <c r="AM122" s="218"/>
      <c r="AN122" s="224"/>
      <c r="AO122" s="218"/>
      <c r="AP122" s="224"/>
      <c r="AQ122" s="218"/>
      <c r="AR122" s="224"/>
      <c r="AS122" s="218"/>
      <c r="AT122" s="224"/>
      <c r="AU122" s="218"/>
      <c r="AV122" s="224"/>
      <c r="AW122" s="218"/>
      <c r="AX122" s="224"/>
      <c r="AY122" s="218"/>
      <c r="AZ122" s="224"/>
      <c r="BA122" s="218"/>
      <c r="BB122" s="224"/>
      <c r="BC122" s="218"/>
      <c r="BD122" s="224"/>
      <c r="BE122" s="218"/>
      <c r="BF122" s="224"/>
      <c r="BG122" s="218"/>
      <c r="BH122" s="218"/>
      <c r="BI122" s="218"/>
      <c r="BJ122" s="218"/>
      <c r="BK122" s="218"/>
      <c r="BL122" s="218"/>
      <c r="BM122" s="218"/>
      <c r="BN122" s="218"/>
      <c r="BO122" s="218"/>
      <c r="BP122" s="218"/>
      <c r="BQ122" s="218"/>
      <c r="BR122" s="218"/>
      <c r="BS122" s="218"/>
      <c r="BT122" s="218"/>
      <c r="BU122" s="218"/>
      <c r="BV122" s="218"/>
      <c r="BW122">
        <v>122</v>
      </c>
    </row>
    <row r="123" spans="1:75" ht="12.75" customHeight="1">
      <c r="B123" s="199"/>
      <c r="C123" s="202"/>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10"/>
      <c r="BD123" s="205"/>
      <c r="BE123" s="210"/>
      <c r="BF123" s="210"/>
      <c r="BG123" s="210"/>
      <c r="BH123" s="210"/>
      <c r="BI123" s="210"/>
      <c r="BJ123" s="210"/>
      <c r="BK123" s="210"/>
      <c r="BL123" s="210"/>
      <c r="BM123" s="210"/>
      <c r="BN123" s="210"/>
      <c r="BO123" s="210"/>
      <c r="BP123" s="210"/>
      <c r="BQ123" s="210"/>
      <c r="BR123" s="210"/>
      <c r="BS123" s="210"/>
      <c r="BT123" s="210"/>
      <c r="BU123" s="210"/>
      <c r="BV123" s="210"/>
      <c r="BW123">
        <v>123</v>
      </c>
    </row>
    <row r="124" spans="1:75" ht="12.75" customHeight="1">
      <c r="A124" t="s">
        <v>489</v>
      </c>
      <c r="B124" s="199"/>
      <c r="C124" s="203" t="s">
        <v>192</v>
      </c>
      <c r="D124" s="205">
        <f>IF($A124="Quarter",HLOOKUP("Quarter"&amp;D$1,APMdata,'1 APM'!$BW124,FALSE),IF($A124="Year to date",HLOOKUP("Year to date"&amp;D$1,APMdata,'1 APM'!$BW124,FALSE),HLOOKUP($C$4&amp;D$1,APMdata,'1 APM'!$BW124,FALSE)))</f>
        <v>1724.3858889999999</v>
      </c>
      <c r="E124" s="205">
        <f>IF($A124="Quarter",HLOOKUP("Quarter"&amp;E$1,APMdata,'1 APM'!$BW124,FALSE),IF($A124="Year to date",HLOOKUP("Year to date"&amp;E$1,APMdata,'1 APM'!$BW124,FALSE),HLOOKUP($C$4&amp;E$1,APMdata,'1 APM'!$BW124,FALSE)))</f>
        <v>1611.3707679999998</v>
      </c>
      <c r="F124" s="205">
        <f>IF($A124="Quarter",HLOOKUP("Quarter"&amp;F$1,APMdata,'1 APM'!$BW124,FALSE),IF($A124="Year to date",HLOOKUP("Year to date"&amp;F$1,APMdata,'1 APM'!$BW124,FALSE),HLOOKUP($C$4&amp;F$1,APMdata,'1 APM'!$BW124,FALSE)))</f>
        <v>1582.643984</v>
      </c>
      <c r="G124" s="205">
        <f>IF($A124="Quarter",HLOOKUP("Quarter"&amp;G$1,APMdata,'1 APM'!$BW124,FALSE),IF($A124="Year to date",HLOOKUP("Year to date"&amp;G$1,APMdata,'1 APM'!$BW124,FALSE),HLOOKUP($C$4&amp;G$1,APMdata,'1 APM'!$BW124,FALSE)))</f>
        <v>1644.237498</v>
      </c>
      <c r="H124" s="205">
        <f>IF($A124="Quarter",HLOOKUP("Quarter"&amp;H$1,APMdata,'1 APM'!$BW124,FALSE),IF($A124="Year to date",HLOOKUP("Year to date"&amp;H$1,APMdata,'1 APM'!$BW124,FALSE),HLOOKUP($C$4&amp;H$1,APMdata,'1 APM'!$BW124,FALSE)))</f>
        <v>1108.9628729999999</v>
      </c>
      <c r="I124" s="205">
        <f>IF($A124="Quarter",HLOOKUP("Quarter"&amp;I$1,APMdata,'1 APM'!$BW124,FALSE),IF($A124="Year to date",HLOOKUP("Year to date"&amp;I$1,APMdata,'1 APM'!$BW124,FALSE),HLOOKUP($C$4&amp;I$1,APMdata,'1 APM'!$BW124,FALSE)))</f>
        <v>521.35189100000002</v>
      </c>
      <c r="J124" s="205">
        <f>IF($A124="Quarter",HLOOKUP("Quarter"&amp;J$1,APMdata,'1 APM'!$BW124,FALSE),IF($A124="Year to date",HLOOKUP("Year to date"&amp;J$1,APMdata,'1 APM'!$BW124,FALSE),HLOOKUP($C$4&amp;J$1,APMdata,'1 APM'!$BW124,FALSE)))</f>
        <v>472.478252</v>
      </c>
      <c r="K124" s="205">
        <f>IF($A124="Quarter",HLOOKUP("Quarter"&amp;K$1,APMdata,'1 APM'!$BW124,FALSE),IF($A124="Year to date",HLOOKUP("Year to date"&amp;K$1,APMdata,'1 APM'!$BW124,FALSE),HLOOKUP($C$4&amp;K$1,APMdata,'1 APM'!$BW124,FALSE)))</f>
        <v>331.04400299999998</v>
      </c>
      <c r="L124" s="205">
        <f>IF($A124="Quarter",HLOOKUP("Quarter"&amp;L$1,APMdata,'1 APM'!$BW124,FALSE),IF($A124="Year to date",HLOOKUP("Year to date"&amp;L$1,APMdata,'1 APM'!$BW124,FALSE),HLOOKUP($C$4&amp;L$1,APMdata,'1 APM'!$BW124,FALSE)))</f>
        <v>380.96800000000002</v>
      </c>
      <c r="M124" s="205">
        <f>IF($A124="Quarter",HLOOKUP("Quarter"&amp;M$1,APMdata,'1 APM'!$BW124,FALSE),IF($A124="Year to date",HLOOKUP("Year to date"&amp;M$1,APMdata,'1 APM'!$BW124,FALSE),HLOOKUP($C$4&amp;M$1,APMdata,'1 APM'!$BW124,FALSE)))</f>
        <v>374.38177300000001</v>
      </c>
      <c r="N124" s="205">
        <f>IF($A124="Quarter",HLOOKUP("Quarter"&amp;N$1,APMdata,'1 APM'!$BW124,FALSE),IF($A124="Year to date",HLOOKUP("Year to date"&amp;N$1,APMdata,'1 APM'!$BW124,FALSE),HLOOKUP($C$4&amp;N$1,APMdata,'1 APM'!$BW124,FALSE)))</f>
        <v>316.93736173999997</v>
      </c>
      <c r="O124" s="205">
        <f>IF($A124="Quarter",HLOOKUP("Quarter"&amp;O$1,APMdata,'1 APM'!$BW124,FALSE),IF($A124="Year to date",HLOOKUP("Year to date"&amp;O$1,APMdata,'1 APM'!$BW124,FALSE),HLOOKUP($C$4&amp;O$1,APMdata,'1 APM'!$BW124,FALSE)))</f>
        <v>335.428</v>
      </c>
      <c r="P124" s="205">
        <f>IF($A124="Quarter",HLOOKUP("Quarter"&amp;P$1,APMdata,'1 APM'!$BW124,FALSE),IF($A124="Year to date",HLOOKUP("Year to date"&amp;P$1,APMdata,'1 APM'!$BW124,FALSE),HLOOKUP($C$4&amp;P$1,APMdata,'1 APM'!$BW124,FALSE)))</f>
        <v>348.18546199999997</v>
      </c>
      <c r="Q124" s="205">
        <f>IF($A124="Quarter",HLOOKUP("Quarter"&amp;Q$1,APMdata,'1 APM'!$BW124,FALSE),IF($A124="Year to date",HLOOKUP("Year to date"&amp;Q$1,APMdata,'1 APM'!$BW124,FALSE),HLOOKUP($C$4&amp;Q$1,APMdata,'1 APM'!$BW124,FALSE)))</f>
        <v>393.60399999999998</v>
      </c>
      <c r="R124" s="205">
        <f>IF($A124="Quarter",HLOOKUP("Quarter"&amp;R$1,APMdata,'1 APM'!$BW124,FALSE),IF($A124="Year to date",HLOOKUP("Year to date"&amp;R$1,APMdata,'1 APM'!$BW124,FALSE),HLOOKUP($C$4&amp;R$1,APMdata,'1 APM'!$BW124,FALSE)))</f>
        <v>187.74600000000001</v>
      </c>
      <c r="S124" s="205">
        <f>IF($A124="Quarter",HLOOKUP("Quarter"&amp;S$1,APMdata,'1 APM'!$BW124,FALSE),IF($A124="Year to date",HLOOKUP("Year to date"&amp;S$1,APMdata,'1 APM'!$BW124,FALSE),HLOOKUP($C$4&amp;S$1,APMdata,'1 APM'!$BW124,FALSE)))</f>
        <v>493.05</v>
      </c>
      <c r="T124" s="205">
        <f>IF($A124="Quarter",HLOOKUP("Quarter"&amp;T$1,APMdata,'1 APM'!$BW124,FALSE),IF($A124="Year to date",HLOOKUP("Year to date"&amp;T$1,APMdata,'1 APM'!$BW124,FALSE),HLOOKUP($C$4&amp;T$1,APMdata,'1 APM'!$BW124,FALSE)))</f>
        <v>375.87459699999999</v>
      </c>
      <c r="U124" s="205">
        <f>IF($A124="Quarter",HLOOKUP("Quarter"&amp;U$1,APMdata,'1 APM'!$BW124,FALSE),IF($A124="Year to date",HLOOKUP("Year to date"&amp;U$1,APMdata,'1 APM'!$BW124,FALSE),HLOOKUP($C$4&amp;U$1,APMdata,'1 APM'!$BW124,FALSE)))</f>
        <v>173</v>
      </c>
      <c r="V124" s="205">
        <f>IF($A124="Quarter",HLOOKUP("Quarter"&amp;V$1,APMdata,'1 APM'!$BW124,FALSE),IF($A124="Year to date",HLOOKUP("Year to date"&amp;V$1,APMdata,'1 APM'!$BW124,FALSE),HLOOKUP($C$4&amp;V$1,APMdata,'1 APM'!$BW124,FALSE)))</f>
        <v>83.810366000000002</v>
      </c>
      <c r="W124" s="205">
        <f>IF($A124="Quarter",HLOOKUP("Quarter"&amp;W$1,APMdata,'1 APM'!$BW124,FALSE),IF($A124="Year to date",HLOOKUP("Year to date"&amp;W$1,APMdata,'1 APM'!$BW124,FALSE),HLOOKUP($C$4&amp;W$1,APMdata,'1 APM'!$BW124,FALSE)))</f>
        <v>98.724193</v>
      </c>
      <c r="X124" s="205">
        <f>IF($A124="Quarter",HLOOKUP("Quarter"&amp;X$1,APMdata,'1 APM'!$BW124,FALSE),IF($A124="Year to date",HLOOKUP("Year to date"&amp;X$1,APMdata,'1 APM'!$BW124,FALSE),HLOOKUP($C$4&amp;X$1,APMdata,'1 APM'!$BW124,FALSE)))</f>
        <v>105.97900000000001</v>
      </c>
      <c r="Y124" s="205">
        <f>IF($A124="Quarter",HLOOKUP("Quarter"&amp;Y$1,APMdata,'1 APM'!$BW124,FALSE),IF($A124="Year to date",HLOOKUP("Year to date"&amp;Y$1,APMdata,'1 APM'!$BW124,FALSE),HLOOKUP($C$4&amp;Y$1,APMdata,'1 APM'!$BW124,FALSE)))</f>
        <v>111.137</v>
      </c>
      <c r="Z124" s="205">
        <f>IF($A124="Quarter",HLOOKUP("Quarter"&amp;Z$1,APMdata,'1 APM'!$BW124,FALSE),IF($A124="Year to date",HLOOKUP("Year to date"&amp;Z$1,APMdata,'1 APM'!$BW124,FALSE),HLOOKUP($C$4&amp;Z$1,APMdata,'1 APM'!$BW124,FALSE)))</f>
        <v>133.98046099999999</v>
      </c>
      <c r="AA124" s="205">
        <f>IF($A124="Quarter",HLOOKUP("Quarter"&amp;AA$1,APMdata,'1 APM'!$BW124,FALSE),IF($A124="Year to date",HLOOKUP("Year to date"&amp;AA$1,APMdata,'1 APM'!$BW124,FALSE),HLOOKUP($C$4&amp;AA$1,APMdata,'1 APM'!$BW124,FALSE)))</f>
        <v>218.058446</v>
      </c>
      <c r="AB124" s="205">
        <f>IF($A124="Quarter",HLOOKUP("Quarter"&amp;AB$1,APMdata,'1 APM'!$BW124,FALSE),IF($A124="Year to date",HLOOKUP("Year to date"&amp;AB$1,APMdata,'1 APM'!$BW124,FALSE),HLOOKUP($C$4&amp;AB$1,APMdata,'1 APM'!$BW124,FALSE)))</f>
        <v>252.654</v>
      </c>
      <c r="AC124" s="205">
        <f>IF($A124="Quarter",HLOOKUP("Quarter"&amp;AC$1,APMdata,'1 APM'!$BW124,FALSE),IF($A124="Year to date",HLOOKUP("Year to date"&amp;AC$1,APMdata,'1 APM'!$BW124,FALSE),HLOOKUP($C$4&amp;AC$1,APMdata,'1 APM'!$BW124,FALSE)))</f>
        <v>254.45234506</v>
      </c>
      <c r="AD124" s="205">
        <f>IF($A124="Quarter",HLOOKUP("Quarter"&amp;AD$1,APMdata,'1 APM'!$BW124,FALSE),IF($A124="Year to date",HLOOKUP("Year to date"&amp;AD$1,APMdata,'1 APM'!$BW124,FALSE),HLOOKUP($C$4&amp;AD$1,APMdata,'1 APM'!$BW124,FALSE)))</f>
        <v>250.24210007000002</v>
      </c>
      <c r="AE124" s="205">
        <f>IF($A124="Quarter",HLOOKUP("Quarter"&amp;AE$1,APMdata,'1 APM'!$BW124,FALSE),IF($A124="Year to date",HLOOKUP("Year to date"&amp;AE$1,APMdata,'1 APM'!$BW124,FALSE),HLOOKUP($C$4&amp;AE$1,APMdata,'1 APM'!$BW124,FALSE)))</f>
        <v>262.46432599999997</v>
      </c>
      <c r="AF124" s="205"/>
      <c r="AG124" s="210"/>
      <c r="AH124" s="205"/>
      <c r="AI124" s="210"/>
      <c r="AJ124" s="205"/>
      <c r="AK124" s="210"/>
      <c r="AL124" s="205"/>
      <c r="AM124" s="210"/>
      <c r="AN124" s="205"/>
      <c r="AO124" s="210"/>
      <c r="AP124" s="205"/>
      <c r="AQ124" s="210"/>
      <c r="AR124" s="205"/>
      <c r="AS124" s="210"/>
      <c r="AT124" s="205"/>
      <c r="AU124" s="210"/>
      <c r="AV124" s="205"/>
      <c r="AW124" s="210"/>
      <c r="AX124" s="205"/>
      <c r="AY124" s="210"/>
      <c r="AZ124" s="205"/>
      <c r="BA124" s="210"/>
      <c r="BB124" s="205"/>
      <c r="BC124" s="210"/>
      <c r="BD124" s="205"/>
      <c r="BE124" s="210"/>
      <c r="BF124" s="205"/>
      <c r="BG124" s="210"/>
      <c r="BH124" s="210"/>
      <c r="BI124" s="210"/>
      <c r="BJ124" s="210"/>
      <c r="BK124" s="210"/>
      <c r="BL124" s="210"/>
      <c r="BM124" s="210"/>
      <c r="BN124" s="210"/>
      <c r="BO124" s="210"/>
      <c r="BP124" s="210"/>
      <c r="BQ124" s="210"/>
      <c r="BR124" s="210"/>
      <c r="BS124" s="210"/>
      <c r="BT124" s="210"/>
      <c r="BU124" s="210"/>
      <c r="BV124" s="210"/>
      <c r="BW124">
        <v>124</v>
      </c>
    </row>
    <row r="125" spans="1:75" ht="12.75" customHeight="1">
      <c r="A125" t="s">
        <v>489</v>
      </c>
      <c r="B125" s="199"/>
      <c r="C125" s="202" t="s">
        <v>191</v>
      </c>
      <c r="D125" s="205">
        <f>IF($A125="Quarter",HLOOKUP("Quarter"&amp;D$1,APMdata,'1 APM'!$BW125,FALSE),IF($A125="Year to date",HLOOKUP("Year to date"&amp;D$1,APMdata,'1 APM'!$BW125,FALSE),HLOOKUP($C$4&amp;D$1,APMdata,'1 APM'!$BW125,FALSE)))</f>
        <v>138508.79931744994</v>
      </c>
      <c r="E125" s="205">
        <f>IF($A125="Quarter",HLOOKUP("Quarter"&amp;E$1,APMdata,'1 APM'!$BW125,FALSE),IF($A125="Year to date",HLOOKUP("Year to date"&amp;E$1,APMdata,'1 APM'!$BW125,FALSE),HLOOKUP($C$4&amp;E$1,APMdata,'1 APM'!$BW125,FALSE)))</f>
        <v>134464.84167147998</v>
      </c>
      <c r="F125" s="205">
        <f>IF($A125="Quarter",HLOOKUP("Quarter"&amp;F$1,APMdata,'1 APM'!$BW125,FALSE),IF($A125="Year to date",HLOOKUP("Year to date"&amp;F$1,APMdata,'1 APM'!$BW125,FALSE),HLOOKUP($C$4&amp;F$1,APMdata,'1 APM'!$BW125,FALSE)))</f>
        <v>133680.77901379997</v>
      </c>
      <c r="G125" s="205">
        <f>IF($A125="Quarter",HLOOKUP("Quarter"&amp;G$1,APMdata,'1 APM'!$BW125,FALSE),IF($A125="Year to date",HLOOKUP("Year to date"&amp;G$1,APMdata,'1 APM'!$BW125,FALSE),HLOOKUP($C$4&amp;G$1,APMdata,'1 APM'!$BW125,FALSE)))</f>
        <v>132726.24851072973</v>
      </c>
      <c r="H125" s="205">
        <f>IF($A125="Quarter",HLOOKUP("Quarter"&amp;H$1,APMdata,'1 APM'!$BW125,FALSE),IF($A125="Year to date",HLOOKUP("Year to date"&amp;H$1,APMdata,'1 APM'!$BW125,FALSE),HLOOKUP($C$4&amp;H$1,APMdata,'1 APM'!$BW125,FALSE)))</f>
        <v>130814.26414567999</v>
      </c>
      <c r="I125" s="205">
        <f>IF($A125="Quarter",HLOOKUP("Quarter"&amp;I$1,APMdata,'1 APM'!$BW125,FALSE),IF($A125="Year to date",HLOOKUP("Year to date"&amp;I$1,APMdata,'1 APM'!$BW125,FALSE),HLOOKUP($C$4&amp;I$1,APMdata,'1 APM'!$BW125,FALSE)))</f>
        <v>127895.85782498002</v>
      </c>
      <c r="J125" s="205">
        <f>IF($A125="Quarter",HLOOKUP("Quarter"&amp;J$1,APMdata,'1 APM'!$BW125,FALSE),IF($A125="Year to date",HLOOKUP("Year to date"&amp;J$1,APMdata,'1 APM'!$BW125,FALSE),HLOOKUP($C$4&amp;J$1,APMdata,'1 APM'!$BW125,FALSE)))</f>
        <v>130850.89922363999</v>
      </c>
      <c r="K125" s="205">
        <f>IF($A125="Quarter",HLOOKUP("Quarter"&amp;K$1,APMdata,'1 APM'!$BW125,FALSE),IF($A125="Year to date",HLOOKUP("Year to date"&amp;K$1,APMdata,'1 APM'!$BW125,FALSE),HLOOKUP($C$4&amp;K$1,APMdata,'1 APM'!$BW125,FALSE)))</f>
        <v>130408.67157912999</v>
      </c>
      <c r="L125" s="205">
        <f>IF($A125="Quarter",HLOOKUP("Quarter"&amp;L$1,APMdata,'1 APM'!$BW125,FALSE),IF($A125="Year to date",HLOOKUP("Year to date"&amp;L$1,APMdata,'1 APM'!$BW125,FALSE),HLOOKUP($C$4&amp;L$1,APMdata,'1 APM'!$BW125,FALSE)))</f>
        <v>128943.31964875996</v>
      </c>
      <c r="M125" s="205">
        <f>IF($A125="Quarter",HLOOKUP("Quarter"&amp;M$1,APMdata,'1 APM'!$BW125,FALSE),IF($A125="Year to date",HLOOKUP("Year to date"&amp;M$1,APMdata,'1 APM'!$BW125,FALSE),HLOOKUP($C$4&amp;M$1,APMdata,'1 APM'!$BW125,FALSE)))</f>
        <v>124052.51733626999</v>
      </c>
      <c r="N125" s="205">
        <f>IF($A125="Quarter",HLOOKUP("Quarter"&amp;N$1,APMdata,'1 APM'!$BW125,FALSE),IF($A125="Year to date",HLOOKUP("Year to date"&amp;N$1,APMdata,'1 APM'!$BW125,FALSE),HLOOKUP($C$4&amp;N$1,APMdata,'1 APM'!$BW125,FALSE)))</f>
        <v>121283.85827932002</v>
      </c>
      <c r="O125" s="205">
        <f>IF($A125="Quarter",HLOOKUP("Quarter"&amp;O$1,APMdata,'1 APM'!$BW125,FALSE),IF($A125="Year to date",HLOOKUP("Year to date"&amp;O$1,APMdata,'1 APM'!$BW125,FALSE),HLOOKUP($C$4&amp;O$1,APMdata,'1 APM'!$BW125,FALSE)))</f>
        <v>119510.62946618006</v>
      </c>
      <c r="P125" s="205">
        <f>IF($A125="Quarter",HLOOKUP("Quarter"&amp;P$1,APMdata,'1 APM'!$BW125,FALSE),IF($A125="Year to date",HLOOKUP("Year to date"&amp;P$1,APMdata,'1 APM'!$BW125,FALSE),HLOOKUP($C$4&amp;P$1,APMdata,'1 APM'!$BW125,FALSE)))</f>
        <v>118131.69884341676</v>
      </c>
      <c r="Q125" s="205">
        <f>IF($A125="Quarter",HLOOKUP("Quarter"&amp;Q$1,APMdata,'1 APM'!$BW125,FALSE),IF($A125="Year to date",HLOOKUP("Year to date"&amp;Q$1,APMdata,'1 APM'!$BW125,FALSE),HLOOKUP($C$4&amp;Q$1,APMdata,'1 APM'!$BW125,FALSE)))</f>
        <v>114037.49212344014</v>
      </c>
      <c r="R125" s="205">
        <f>IF($A125="Quarter",HLOOKUP("Quarter"&amp;R$1,APMdata,'1 APM'!$BW125,FALSE),IF($A125="Year to date",HLOOKUP("Year to date"&amp;R$1,APMdata,'1 APM'!$BW125,FALSE),HLOOKUP($C$4&amp;R$1,APMdata,'1 APM'!$BW125,FALSE)))</f>
        <v>113368.40780000002</v>
      </c>
      <c r="S125" s="205">
        <f>IF($A125="Quarter",HLOOKUP("Quarter"&amp;S$1,APMdata,'1 APM'!$BW125,FALSE),IF($A125="Year to date",HLOOKUP("Year to date"&amp;S$1,APMdata,'1 APM'!$BW125,FALSE),HLOOKUP($C$4&amp;S$1,APMdata,'1 APM'!$BW125,FALSE)))</f>
        <v>113623.98480000001</v>
      </c>
      <c r="T125" s="205">
        <f>IF($A125="Quarter",HLOOKUP("Quarter"&amp;T$1,APMdata,'1 APM'!$BW125,FALSE),IF($A125="Year to date",HLOOKUP("Year to date"&amp;T$1,APMdata,'1 APM'!$BW125,FALSE),HLOOKUP($C$4&amp;T$1,APMdata,'1 APM'!$BW125,FALSE)))</f>
        <v>112381.12907763624</v>
      </c>
      <c r="U125" s="205">
        <f>IF($A125="Quarter",HLOOKUP("Quarter"&amp;U$1,APMdata,'1 APM'!$BW125,FALSE),IF($A125="Year to date",HLOOKUP("Year to date"&amp;U$1,APMdata,'1 APM'!$BW125,FALSE),HLOOKUP($C$4&amp;U$1,APMdata,'1 APM'!$BW125,FALSE)))</f>
        <v>108811</v>
      </c>
      <c r="V125" s="205">
        <f>IF($A125="Quarter",HLOOKUP("Quarter"&amp;V$1,APMdata,'1 APM'!$BW125,FALSE),IF($A125="Year to date",HLOOKUP("Year to date"&amp;V$1,APMdata,'1 APM'!$BW125,FALSE),HLOOKUP($C$4&amp;V$1,APMdata,'1 APM'!$BW125,FALSE)))</f>
        <v>107035.45492119202</v>
      </c>
      <c r="W125" s="205">
        <f>IF($A125="Quarter",HLOOKUP("Quarter"&amp;W$1,APMdata,'1 APM'!$BW125,FALSE),IF($A125="Year to date",HLOOKUP("Year to date"&amp;W$1,APMdata,'1 APM'!$BW125,FALSE),HLOOKUP($C$4&amp;W$1,APMdata,'1 APM'!$BW125,FALSE)))</f>
        <v>104037.30788707999</v>
      </c>
      <c r="X125" s="205">
        <f>IF($A125="Quarter",HLOOKUP("Quarter"&amp;X$1,APMdata,'1 APM'!$BW125,FALSE),IF($A125="Year to date",HLOOKUP("Year to date"&amp;X$1,APMdata,'1 APM'!$BW125,FALSE),HLOOKUP($C$4&amp;X$1,APMdata,'1 APM'!$BW125,FALSE)))</f>
        <v>101668.24776078029</v>
      </c>
      <c r="Y125" s="205">
        <f>IF($A125="Quarter",HLOOKUP("Quarter"&amp;Y$1,APMdata,'1 APM'!$BW125,FALSE),IF($A125="Year to date",HLOOKUP("Year to date"&amp;Y$1,APMdata,'1 APM'!$BW125,FALSE),HLOOKUP($C$4&amp;Y$1,APMdata,'1 APM'!$BW125,FALSE)))</f>
        <v>98744.151407699988</v>
      </c>
      <c r="Z125" s="205">
        <f>IF($A125="Quarter",HLOOKUP("Quarter"&amp;Z$1,APMdata,'1 APM'!$BW125,FALSE),IF($A125="Year to date",HLOOKUP("Year to date"&amp;Z$1,APMdata,'1 APM'!$BW125,FALSE),HLOOKUP($C$4&amp;Z$1,APMdata,'1 APM'!$BW125,FALSE)))</f>
        <v>98940.269777329799</v>
      </c>
      <c r="AA125" s="205">
        <f>IF($A125="Quarter",HLOOKUP("Quarter"&amp;AA$1,APMdata,'1 APM'!$BW125,FALSE),IF($A125="Year to date",HLOOKUP("Year to date"&amp;AA$1,APMdata,'1 APM'!$BW125,FALSE),HLOOKUP($C$4&amp;AA$1,APMdata,'1 APM'!$BW125,FALSE)))</f>
        <v>96039.543704459997</v>
      </c>
      <c r="AB125" s="205">
        <f>IF($A125="Quarter",HLOOKUP("Quarter"&amp;AB$1,APMdata,'1 APM'!$BW125,FALSE),IF($A125="Year to date",HLOOKUP("Year to date"&amp;AB$1,APMdata,'1 APM'!$BW125,FALSE),HLOOKUP($C$4&amp;AB$1,APMdata,'1 APM'!$BW125,FALSE)))</f>
        <v>92817.744119980198</v>
      </c>
      <c r="AC125" s="205">
        <f>IF($A125="Quarter",HLOOKUP("Quarter"&amp;AC$1,APMdata,'1 APM'!$BW125,FALSE),IF($A125="Year to date",HLOOKUP("Year to date"&amp;AC$1,APMdata,'1 APM'!$BW125,FALSE),HLOOKUP($C$4&amp;AC$1,APMdata,'1 APM'!$BW125,FALSE)))</f>
        <v>90460.14825605003</v>
      </c>
      <c r="AD125" s="205">
        <f>IF($A125="Quarter",HLOOKUP("Quarter"&amp;AD$1,APMdata,'1 APM'!$BW125,FALSE),IF($A125="Year to date",HLOOKUP("Year to date"&amp;AD$1,APMdata,'1 APM'!$BW125,FALSE),HLOOKUP($C$4&amp;AD$1,APMdata,'1 APM'!$BW125,FALSE)))</f>
        <v>88945.039514610005</v>
      </c>
      <c r="AE125" s="205">
        <f>IF($A125="Quarter",HLOOKUP("Quarter"&amp;AE$1,APMdata,'1 APM'!$BW125,FALSE),IF($A125="Year to date",HLOOKUP("Year to date"&amp;AE$1,APMdata,'1 APM'!$BW125,FALSE),HLOOKUP($C$4&amp;AE$1,APMdata,'1 APM'!$BW125,FALSE)))</f>
        <v>87527.837190519887</v>
      </c>
      <c r="AF125" s="205"/>
      <c r="AG125" s="210"/>
      <c r="AH125" s="205"/>
      <c r="AI125" s="210"/>
      <c r="AJ125" s="205"/>
      <c r="AK125" s="210"/>
      <c r="AL125" s="205"/>
      <c r="AM125" s="210"/>
      <c r="AN125" s="205"/>
      <c r="AO125" s="210"/>
      <c r="AP125" s="205"/>
      <c r="AQ125" s="210"/>
      <c r="AR125" s="205"/>
      <c r="AS125" s="210"/>
      <c r="AT125" s="205"/>
      <c r="AU125" s="210"/>
      <c r="AV125" s="205"/>
      <c r="AW125" s="210"/>
      <c r="AX125" s="205"/>
      <c r="AY125" s="210"/>
      <c r="AZ125" s="205"/>
      <c r="BA125" s="210"/>
      <c r="BB125" s="205"/>
      <c r="BC125" s="210"/>
      <c r="BD125" s="205"/>
      <c r="BE125" s="210"/>
      <c r="BF125" s="205"/>
      <c r="BG125" s="210"/>
      <c r="BH125" s="210"/>
      <c r="BI125" s="210"/>
      <c r="BJ125" s="210"/>
      <c r="BK125" s="210"/>
      <c r="BL125" s="210"/>
      <c r="BM125" s="210"/>
      <c r="BN125" s="210"/>
      <c r="BO125" s="210"/>
      <c r="BP125" s="210"/>
      <c r="BQ125" s="210"/>
      <c r="BR125" s="210"/>
      <c r="BS125" s="210"/>
      <c r="BT125" s="210"/>
      <c r="BU125" s="210"/>
      <c r="BV125" s="210"/>
      <c r="BW125">
        <v>125</v>
      </c>
    </row>
    <row r="126" spans="1:75" ht="12.75" customHeight="1" thickBot="1">
      <c r="A126" t="s">
        <v>489</v>
      </c>
      <c r="B126" s="251" t="s">
        <v>324</v>
      </c>
      <c r="C126" s="222" t="s">
        <v>207</v>
      </c>
      <c r="D126" s="224">
        <f>IF($A126="Quarter",HLOOKUP("Quarter"&amp;D$1,APMdata,'1 APM'!$BW126,FALSE),IF($A126="Year to date",HLOOKUP("Year to date"&amp;D$1,APMdata,'1 APM'!$BW126,FALSE),HLOOKUP($C$4&amp;D$1,APMdata,'1 APM'!$BW126,FALSE)))</f>
        <v>1.2449648668514262E-2</v>
      </c>
      <c r="E126" s="224">
        <f>IF($A126="Quarter",HLOOKUP("Quarter"&amp;E$1,APMdata,'1 APM'!$BW126,FALSE),IF($A126="Year to date",HLOOKUP("Year to date"&amp;E$1,APMdata,'1 APM'!$BW126,FALSE),HLOOKUP($C$4&amp;E$1,APMdata,'1 APM'!$BW126,FALSE)))</f>
        <v>1.1983584318173274E-2</v>
      </c>
      <c r="F126" s="224">
        <f>IF($A126="Quarter",HLOOKUP("Quarter"&amp;F$1,APMdata,'1 APM'!$BW126,FALSE),IF($A126="Year to date",HLOOKUP("Year to date"&amp;F$1,APMdata,'1 APM'!$BW126,FALSE),HLOOKUP($C$4&amp;F$1,APMdata,'1 APM'!$BW126,FALSE)))</f>
        <v>1.1838979363193437E-2</v>
      </c>
      <c r="G126" s="224">
        <f>IF($A126="Quarter",HLOOKUP("Quarter"&amp;G$1,APMdata,'1 APM'!$BW126,FALSE),IF($A126="Year to date",HLOOKUP("Year to date"&amp;G$1,APMdata,'1 APM'!$BW126,FALSE),HLOOKUP($C$4&amp;G$1,APMdata,'1 APM'!$BW126,FALSE)))</f>
        <v>1.238818633427342E-2</v>
      </c>
      <c r="H126" s="224">
        <f>IF($A126="Quarter",HLOOKUP("Quarter"&amp;H$1,APMdata,'1 APM'!$BW126,FALSE),IF($A126="Year to date",HLOOKUP("Year to date"&amp;H$1,APMdata,'1 APM'!$BW126,FALSE),HLOOKUP($C$4&amp;H$1,APMdata,'1 APM'!$BW126,FALSE)))</f>
        <v>8.47738494148478E-3</v>
      </c>
      <c r="I126" s="224">
        <f>IF($A126="Quarter",HLOOKUP("Quarter"&amp;I$1,APMdata,'1 APM'!$BW126,FALSE),IF($A126="Year to date",HLOOKUP("Year to date"&amp;I$1,APMdata,'1 APM'!$BW126,FALSE),HLOOKUP($C$4&amp;I$1,APMdata,'1 APM'!$BW126,FALSE)))</f>
        <v>4.0763782335581792E-3</v>
      </c>
      <c r="J126" s="224">
        <f>IF($A126="Quarter",HLOOKUP("Quarter"&amp;J$1,APMdata,'1 APM'!$BW126,FALSE),IF($A126="Year to date",HLOOKUP("Year to date"&amp;J$1,APMdata,'1 APM'!$BW126,FALSE),HLOOKUP($C$4&amp;J$1,APMdata,'1 APM'!$BW126,FALSE)))</f>
        <v>3.6108139478084715E-3</v>
      </c>
      <c r="K126" s="224">
        <f>IF($A126="Quarter",HLOOKUP("Quarter"&amp;K$1,APMdata,'1 APM'!$BW126,FALSE),IF($A126="Year to date",HLOOKUP("Year to date"&amp;K$1,APMdata,'1 APM'!$BW126,FALSE),HLOOKUP($C$4&amp;K$1,APMdata,'1 APM'!$BW126,FALSE)))</f>
        <v>2.5385121939466081E-3</v>
      </c>
      <c r="L126" s="224">
        <f>IF($A126="Quarter",HLOOKUP("Quarter"&amp;L$1,APMdata,'1 APM'!$BW126,FALSE),IF($A126="Year to date",HLOOKUP("Year to date"&amp;L$1,APMdata,'1 APM'!$BW126,FALSE),HLOOKUP($C$4&amp;L$1,APMdata,'1 APM'!$BW126,FALSE)))</f>
        <v>2.9545384827826073E-3</v>
      </c>
      <c r="M126" s="224">
        <f>IF($A126="Quarter",HLOOKUP("Quarter"&amp;M$1,APMdata,'1 APM'!$BW126,FALSE),IF($A126="Year to date",HLOOKUP("Year to date"&amp;M$1,APMdata,'1 APM'!$BW126,FALSE),HLOOKUP($C$4&amp;M$1,APMdata,'1 APM'!$BW126,FALSE)))</f>
        <v>3.0179296723593352E-3</v>
      </c>
      <c r="N126" s="224">
        <f>IF($A126="Quarter",HLOOKUP("Quarter"&amp;N$1,APMdata,'1 APM'!$BW126,FALSE),IF($A126="Year to date",HLOOKUP("Year to date"&amp;N$1,APMdata,'1 APM'!$BW126,FALSE),HLOOKUP($C$4&amp;N$1,APMdata,'1 APM'!$BW126,FALSE)))</f>
        <v>2.6131866699860805E-3</v>
      </c>
      <c r="O126" s="224">
        <f>IF($A126="Quarter",HLOOKUP("Quarter"&amp;O$1,APMdata,'1 APM'!$BW126,FALSE),IF($A126="Year to date",HLOOKUP("Year to date"&amp;O$1,APMdata,'1 APM'!$BW126,FALSE),HLOOKUP($C$4&amp;O$1,APMdata,'1 APM'!$BW126,FALSE)))</f>
        <v>2.8066792175579806E-3</v>
      </c>
      <c r="P126" s="224">
        <f>IF($A126="Quarter",HLOOKUP("Quarter"&amp;P$1,APMdata,'1 APM'!$BW126,FALSE),IF($A126="Year to date",HLOOKUP("Year to date"&amp;P$1,APMdata,'1 APM'!$BW126,FALSE),HLOOKUP($C$4&amp;P$1,APMdata,'1 APM'!$BW126,FALSE)))</f>
        <v>2.9474346463223122E-3</v>
      </c>
      <c r="Q126" s="224">
        <f>IF($A126="Quarter",HLOOKUP("Quarter"&amp;Q$1,APMdata,'1 APM'!$BW126,FALSE),IF($A126="Year to date",HLOOKUP("Year to date"&amp;Q$1,APMdata,'1 APM'!$BW126,FALSE),HLOOKUP($C$4&amp;Q$1,APMdata,'1 APM'!$BW126,FALSE)))</f>
        <v>3.4515315329272803E-3</v>
      </c>
      <c r="R126" s="224">
        <f>IF($A126="Quarter",HLOOKUP("Quarter"&amp;R$1,APMdata,'1 APM'!$BW126,FALSE),IF($A126="Year to date",HLOOKUP("Year to date"&amp;R$1,APMdata,'1 APM'!$BW126,FALSE),HLOOKUP($C$4&amp;R$1,APMdata,'1 APM'!$BW126,FALSE)))</f>
        <v>1.6560698314755725E-3</v>
      </c>
      <c r="S126" s="224">
        <f>IF($A126="Quarter",HLOOKUP("Quarter"&amp;S$1,APMdata,'1 APM'!$BW126,FALSE),IF($A126="Year to date",HLOOKUP("Year to date"&amp;S$1,APMdata,'1 APM'!$BW126,FALSE),HLOOKUP($C$4&amp;S$1,APMdata,'1 APM'!$BW126,FALSE)))</f>
        <v>4.3E-3</v>
      </c>
      <c r="T126" s="224">
        <f>IF($A126="Quarter",HLOOKUP("Quarter"&amp;T$1,APMdata,'1 APM'!$BW126,FALSE),IF($A126="Year to date",HLOOKUP("Year to date"&amp;T$1,APMdata,'1 APM'!$BW126,FALSE),HLOOKUP($C$4&amp;T$1,APMdata,'1 APM'!$BW126,FALSE)))</f>
        <v>3.3446415789285637E-3</v>
      </c>
      <c r="U126" s="224">
        <f>IF($A126="Quarter",HLOOKUP("Quarter"&amp;U$1,APMdata,'1 APM'!$BW126,FALSE),IF($A126="Year to date",HLOOKUP("Year to date"&amp;U$1,APMdata,'1 APM'!$BW126,FALSE),HLOOKUP($C$4&amp;U$1,APMdata,'1 APM'!$BW126,FALSE)))</f>
        <v>2E-3</v>
      </c>
      <c r="V126" s="224">
        <f>IF($A126="Quarter",HLOOKUP("Quarter"&amp;V$1,APMdata,'1 APM'!$BW126,FALSE),IF($A126="Year to date",HLOOKUP("Year to date"&amp;V$1,APMdata,'1 APM'!$BW126,FALSE),HLOOKUP($C$4&amp;V$1,APMdata,'1 APM'!$BW126,FALSE)))</f>
        <v>7.8301499313202178E-4</v>
      </c>
      <c r="W126" s="224">
        <f>IF($A126="Quarter",HLOOKUP("Quarter"&amp;W$1,APMdata,'1 APM'!$BW126,FALSE),IF($A126="Year to date",HLOOKUP("Year to date"&amp;W$1,APMdata,'1 APM'!$BW126,FALSE),HLOOKUP($C$4&amp;W$1,APMdata,'1 APM'!$BW126,FALSE)))</f>
        <v>9.4893067693709704E-4</v>
      </c>
      <c r="X126" s="224">
        <f>IF($A126="Quarter",HLOOKUP("Quarter"&amp;X$1,APMdata,'1 APM'!$BW126,FALSE),IF($A126="Year to date",HLOOKUP("Year to date"&amp;X$1,APMdata,'1 APM'!$BW126,FALSE),HLOOKUP($C$4&amp;X$1,APMdata,'1 APM'!$BW126,FALSE)))</f>
        <v>1.0424001823004041E-3</v>
      </c>
      <c r="Y126" s="224">
        <f>IF($A126="Quarter",HLOOKUP("Quarter"&amp;Y$1,APMdata,'1 APM'!$BW126,FALSE),IF($A126="Year to date",HLOOKUP("Year to date"&amp;Y$1,APMdata,'1 APM'!$BW126,FALSE),HLOOKUP($C$4&amp;Y$1,APMdata,'1 APM'!$BW126,FALSE)))</f>
        <v>1.1255046341036622E-3</v>
      </c>
      <c r="Z126" s="224">
        <f>IF($A126="Quarter",HLOOKUP("Quarter"&amp;Z$1,APMdata,'1 APM'!$BW126,FALSE),IF($A126="Year to date",HLOOKUP("Year to date"&amp;Z$1,APMdata,'1 APM'!$BW126,FALSE),HLOOKUP($C$4&amp;Z$1,APMdata,'1 APM'!$BW126,FALSE)))</f>
        <v>1.3541549997946232E-3</v>
      </c>
      <c r="AA126" s="224">
        <f>IF($A126="Quarter",HLOOKUP("Quarter"&amp;AA$1,APMdata,'1 APM'!$BW126,FALSE),IF($A126="Year to date",HLOOKUP("Year to date"&amp;AA$1,APMdata,'1 APM'!$BW126,FALSE),HLOOKUP($C$4&amp;AA$1,APMdata,'1 APM'!$BW126,FALSE)))</f>
        <v>2.2705068931920961E-3</v>
      </c>
      <c r="AB126" s="224">
        <f>IF($A126="Quarter",HLOOKUP("Quarter"&amp;AB$1,APMdata,'1 APM'!$BW126,FALSE),IF($A126="Year to date",HLOOKUP("Year to date"&amp;AB$1,APMdata,'1 APM'!$BW126,FALSE),HLOOKUP($C$4&amp;AB$1,APMdata,'1 APM'!$BW126,FALSE)))</f>
        <v>2.7220441780335513E-3</v>
      </c>
      <c r="AC126" s="224">
        <f>IF($A126="Quarter",HLOOKUP("Quarter"&amp;AC$1,APMdata,'1 APM'!$BW126,FALSE),IF($A126="Year to date",HLOOKUP("Year to date"&amp;AC$1,APMdata,'1 APM'!$BW126,FALSE),HLOOKUP($C$4&amp;AC$1,APMdata,'1 APM'!$BW126,FALSE)))</f>
        <v>2.8128667702352794E-3</v>
      </c>
      <c r="AD126" s="224">
        <f>IF($A126="Quarter",HLOOKUP("Quarter"&amp;AD$1,APMdata,'1 APM'!$BW126,FALSE),IF($A126="Year to date",HLOOKUP("Year to date"&amp;AD$1,APMdata,'1 APM'!$BW126,FALSE),HLOOKUP($C$4&amp;AD$1,APMdata,'1 APM'!$BW126,FALSE)))</f>
        <v>2.8134463870679999E-3</v>
      </c>
      <c r="AE126" s="224">
        <f>IF($A126="Quarter",HLOOKUP("Quarter"&amp;AE$1,APMdata,'1 APM'!$BW126,FALSE),IF($A126="Year to date",HLOOKUP("Year to date"&amp;AE$1,APMdata,'1 APM'!$BW126,FALSE),HLOOKUP($C$4&amp;AE$1,APMdata,'1 APM'!$BW126,FALSE)))</f>
        <v>2.9986383123885461E-3</v>
      </c>
      <c r="AF126" s="224"/>
      <c r="AG126" s="218"/>
      <c r="AH126" s="224"/>
      <c r="AI126" s="218"/>
      <c r="AJ126" s="224"/>
      <c r="AK126" s="218"/>
      <c r="AL126" s="224"/>
      <c r="AM126" s="218"/>
      <c r="AN126" s="224"/>
      <c r="AO126" s="218"/>
      <c r="AP126" s="224"/>
      <c r="AQ126" s="218"/>
      <c r="AR126" s="224"/>
      <c r="AS126" s="218"/>
      <c r="AT126" s="224"/>
      <c r="AU126" s="218"/>
      <c r="AV126" s="224"/>
      <c r="AW126" s="218"/>
      <c r="AX126" s="224"/>
      <c r="AY126" s="218"/>
      <c r="AZ126" s="224"/>
      <c r="BA126" s="218"/>
      <c r="BB126" s="224"/>
      <c r="BC126" s="218"/>
      <c r="BD126" s="224"/>
      <c r="BE126" s="218"/>
      <c r="BF126" s="224"/>
      <c r="BG126" s="218"/>
      <c r="BH126" s="218"/>
      <c r="BI126" s="218"/>
      <c r="BJ126" s="218"/>
      <c r="BK126" s="218"/>
      <c r="BL126" s="218"/>
      <c r="BM126" s="218"/>
      <c r="BN126" s="218"/>
      <c r="BO126" s="218"/>
      <c r="BP126" s="218"/>
      <c r="BQ126" s="218"/>
      <c r="BR126" s="218"/>
      <c r="BS126" s="218"/>
      <c r="BT126" s="218"/>
      <c r="BU126" s="218"/>
      <c r="BV126" s="218"/>
      <c r="BW126">
        <v>126</v>
      </c>
    </row>
    <row r="127" spans="1:75" ht="12.75" customHeight="1">
      <c r="B127" s="199"/>
      <c r="C127" s="225"/>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6"/>
      <c r="BD127" s="227"/>
      <c r="BE127" s="226"/>
      <c r="BF127" s="226"/>
      <c r="BG127" s="226"/>
      <c r="BH127" s="226"/>
      <c r="BI127" s="226"/>
      <c r="BJ127" s="226"/>
      <c r="BK127" s="226"/>
      <c r="BL127" s="226"/>
      <c r="BM127" s="226"/>
      <c r="BN127" s="226"/>
      <c r="BO127" s="226"/>
      <c r="BP127" s="226"/>
      <c r="BQ127" s="226"/>
      <c r="BR127" s="226"/>
      <c r="BS127" s="226"/>
      <c r="BT127" s="226"/>
      <c r="BU127" s="226"/>
      <c r="BV127" s="226"/>
      <c r="BW127">
        <v>127</v>
      </c>
    </row>
    <row r="128" spans="1:75" ht="12.75" customHeight="1">
      <c r="A128" t="s">
        <v>489</v>
      </c>
      <c r="B128" s="199"/>
      <c r="C128" s="202" t="s">
        <v>193</v>
      </c>
      <c r="D128" s="205">
        <f>IF($A128="Quarter",HLOOKUP("Quarter"&amp;D$1,APMdata,'1 APM'!$BW128,FALSE),IF($A128="Year to date",HLOOKUP("Year to date"&amp;D$1,APMdata,'1 APM'!$BW128,FALSE),HLOOKUP($C$4&amp;D$1,APMdata,'1 APM'!$BW128,FALSE)))</f>
        <v>435.50012900000002</v>
      </c>
      <c r="E128" s="205">
        <f>IF($A128="Quarter",HLOOKUP("Quarter"&amp;E$1,APMdata,'1 APM'!$BW128,FALSE),IF($A128="Year to date",HLOOKUP("Year to date"&amp;E$1,APMdata,'1 APM'!$BW128,FALSE),HLOOKUP($C$4&amp;E$1,APMdata,'1 APM'!$BW128,FALSE)))</f>
        <v>341.64497599999999</v>
      </c>
      <c r="F128" s="205">
        <f>IF($A128="Quarter",HLOOKUP("Quarter"&amp;F$1,APMdata,'1 APM'!$BW128,FALSE),IF($A128="Year to date",HLOOKUP("Year to date"&amp;F$1,APMdata,'1 APM'!$BW128,FALSE),HLOOKUP($C$4&amp;F$1,APMdata,'1 APM'!$BW128,FALSE)))</f>
        <v>311.78065099999998</v>
      </c>
      <c r="G128" s="205">
        <f>IF($A128="Quarter",HLOOKUP("Quarter"&amp;G$1,APMdata,'1 APM'!$BW128,FALSE),IF($A128="Year to date",HLOOKUP("Year to date"&amp;G$1,APMdata,'1 APM'!$BW128,FALSE),HLOOKUP($C$4&amp;G$1,APMdata,'1 APM'!$BW128,FALSE)))</f>
        <v>332.85615000000001</v>
      </c>
      <c r="H128" s="205">
        <f>IF($A128="Quarter",HLOOKUP("Quarter"&amp;H$1,APMdata,'1 APM'!$BW128,FALSE),IF($A128="Year to date",HLOOKUP("Year to date"&amp;H$1,APMdata,'1 APM'!$BW128,FALSE),HLOOKUP($C$4&amp;H$1,APMdata,'1 APM'!$BW128,FALSE)))</f>
        <v>299.08244200000001</v>
      </c>
      <c r="I128" s="205">
        <f>IF($A128="Quarter",HLOOKUP("Quarter"&amp;I$1,APMdata,'1 APM'!$BW128,FALSE),IF($A128="Year to date",HLOOKUP("Year to date"&amp;I$1,APMdata,'1 APM'!$BW128,FALSE),HLOOKUP($C$4&amp;I$1,APMdata,'1 APM'!$BW128,FALSE)))</f>
        <v>235.99754999999999</v>
      </c>
      <c r="J128" s="205">
        <f>IF($A128="Quarter",HLOOKUP("Quarter"&amp;J$1,APMdata,'1 APM'!$BW128,FALSE),IF($A128="Year to date",HLOOKUP("Year to date"&amp;J$1,APMdata,'1 APM'!$BW128,FALSE),HLOOKUP($C$4&amp;J$1,APMdata,'1 APM'!$BW128,FALSE)))</f>
        <v>200.59104300000001</v>
      </c>
      <c r="K128" s="205">
        <f>IF($A128="Quarter",HLOOKUP("Quarter"&amp;K$1,APMdata,'1 APM'!$BW128,FALSE),IF($A128="Year to date",HLOOKUP("Year to date"&amp;K$1,APMdata,'1 APM'!$BW128,FALSE),HLOOKUP($C$4&amp;K$1,APMdata,'1 APM'!$BW128,FALSE)))</f>
        <v>229.18702100000002</v>
      </c>
      <c r="L128" s="205">
        <f>IF($A128="Quarter",HLOOKUP("Quarter"&amp;L$1,APMdata,'1 APM'!$BW128,FALSE),IF($A128="Year to date",HLOOKUP("Year to date"&amp;L$1,APMdata,'1 APM'!$BW128,FALSE),HLOOKUP($C$4&amp;L$1,APMdata,'1 APM'!$BW128,FALSE)))</f>
        <v>182.059799</v>
      </c>
      <c r="M128" s="205">
        <f>IF($A128="Quarter",HLOOKUP("Quarter"&amp;M$1,APMdata,'1 APM'!$BW128,FALSE),IF($A128="Year to date",HLOOKUP("Year to date"&amp;M$1,APMdata,'1 APM'!$BW128,FALSE),HLOOKUP($C$4&amp;M$1,APMdata,'1 APM'!$BW128,FALSE)))</f>
        <v>153.69350399999999</v>
      </c>
      <c r="N128" s="205">
        <f>IF($A128="Quarter",HLOOKUP("Quarter"&amp;N$1,APMdata,'1 APM'!$BW128,FALSE),IF($A128="Year to date",HLOOKUP("Year to date"&amp;N$1,APMdata,'1 APM'!$BW128,FALSE),HLOOKUP($C$4&amp;N$1,APMdata,'1 APM'!$BW128,FALSE)))</f>
        <v>288.49350411999995</v>
      </c>
      <c r="O128" s="205">
        <f>IF($A128="Quarter",HLOOKUP("Quarter"&amp;O$1,APMdata,'1 APM'!$BW128,FALSE),IF($A128="Year to date",HLOOKUP("Year to date"&amp;O$1,APMdata,'1 APM'!$BW128,FALSE),HLOOKUP($C$4&amp;O$1,APMdata,'1 APM'!$BW128,FALSE)))</f>
        <v>317.76400000000001</v>
      </c>
      <c r="P128" s="205">
        <f>IF($A128="Quarter",HLOOKUP("Quarter"&amp;P$1,APMdata,'1 APM'!$BW128,FALSE),IF($A128="Year to date",HLOOKUP("Year to date"&amp;P$1,APMdata,'1 APM'!$BW128,FALSE),HLOOKUP($C$4&amp;P$1,APMdata,'1 APM'!$BW128,FALSE)))</f>
        <v>312.49099999999999</v>
      </c>
      <c r="Q128" s="205">
        <f>IF($A128="Quarter",HLOOKUP("Quarter"&amp;Q$1,APMdata,'1 APM'!$BW128,FALSE),IF($A128="Year to date",HLOOKUP("Year to date"&amp;Q$1,APMdata,'1 APM'!$BW128,FALSE),HLOOKUP($C$4&amp;Q$1,APMdata,'1 APM'!$BW128,FALSE)))</f>
        <v>257.31999999999994</v>
      </c>
      <c r="R128" s="205">
        <f>IF($A128="Quarter",HLOOKUP("Quarter"&amp;R$1,APMdata,'1 APM'!$BW128,FALSE),IF($A128="Year to date",HLOOKUP("Year to date"&amp;R$1,APMdata,'1 APM'!$BW128,FALSE),HLOOKUP($C$4&amp;R$1,APMdata,'1 APM'!$BW128,FALSE)))</f>
        <v>249.59900000000002</v>
      </c>
      <c r="S128" s="205">
        <f>IF($A128="Quarter",HLOOKUP("Quarter"&amp;S$1,APMdata,'1 APM'!$BW128,FALSE),IF($A128="Year to date",HLOOKUP("Year to date"&amp;S$1,APMdata,'1 APM'!$BW128,FALSE),HLOOKUP($C$4&amp;S$1,APMdata,'1 APM'!$BW128,FALSE)))</f>
        <v>321.29950000000002</v>
      </c>
      <c r="T128" s="205">
        <f>IF($A128="Quarter",HLOOKUP("Quarter"&amp;T$1,APMdata,'1 APM'!$BW128,FALSE),IF($A128="Year to date",HLOOKUP("Year to date"&amp;T$1,APMdata,'1 APM'!$BW128,FALSE),HLOOKUP($C$4&amp;T$1,APMdata,'1 APM'!$BW128,FALSE)))</f>
        <v>325.07061999999996</v>
      </c>
      <c r="U128" s="205">
        <f>IF($A128="Quarter",HLOOKUP("Quarter"&amp;U$1,APMdata,'1 APM'!$BW128,FALSE),IF($A128="Year to date",HLOOKUP("Year to date"&amp;U$1,APMdata,'1 APM'!$BW128,FALSE),HLOOKUP($C$4&amp;U$1,APMdata,'1 APM'!$BW128,FALSE)))</f>
        <v>427</v>
      </c>
      <c r="V128" s="205">
        <f>IF($A128="Quarter",HLOOKUP("Quarter"&amp;V$1,APMdata,'1 APM'!$BW128,FALSE),IF($A128="Year to date",HLOOKUP("Year to date"&amp;V$1,APMdata,'1 APM'!$BW128,FALSE),HLOOKUP($C$4&amp;V$1,APMdata,'1 APM'!$BW128,FALSE)))</f>
        <v>310.01256999999998</v>
      </c>
      <c r="W128" s="205">
        <f>IF($A128="Quarter",HLOOKUP("Quarter"&amp;W$1,APMdata,'1 APM'!$BW128,FALSE),IF($A128="Year to date",HLOOKUP("Year to date"&amp;W$1,APMdata,'1 APM'!$BW128,FALSE),HLOOKUP($C$4&amp;W$1,APMdata,'1 APM'!$BW128,FALSE)))</f>
        <v>262.34312599999998</v>
      </c>
      <c r="X128" s="205">
        <f>IF($A128="Quarter",HLOOKUP("Quarter"&amp;X$1,APMdata,'1 APM'!$BW128,FALSE),IF($A128="Year to date",HLOOKUP("Year to date"&amp;X$1,APMdata,'1 APM'!$BW128,FALSE),HLOOKUP($C$4&amp;X$1,APMdata,'1 APM'!$BW128,FALSE)))</f>
        <v>299.95699999999999</v>
      </c>
      <c r="Y128" s="205">
        <f>IF($A128="Quarter",HLOOKUP("Quarter"&amp;Y$1,APMdata,'1 APM'!$BW128,FALSE),IF($A128="Year to date",HLOOKUP("Year to date"&amp;Y$1,APMdata,'1 APM'!$BW128,FALSE),HLOOKUP($C$4&amp;Y$1,APMdata,'1 APM'!$BW128,FALSE)))</f>
        <v>275.22500000000002</v>
      </c>
      <c r="Z128" s="205">
        <f>IF($A128="Quarter",HLOOKUP("Quarter"&amp;Z$1,APMdata,'1 APM'!$BW128,FALSE),IF($A128="Year to date",HLOOKUP("Year to date"&amp;Z$1,APMdata,'1 APM'!$BW128,FALSE),HLOOKUP($C$4&amp;Z$1,APMdata,'1 APM'!$BW128,FALSE)))</f>
        <v>264.33771200000001</v>
      </c>
      <c r="AA128" s="205">
        <f>IF($A128="Quarter",HLOOKUP("Quarter"&amp;AA$1,APMdata,'1 APM'!$BW128,FALSE),IF($A128="Year to date",HLOOKUP("Year to date"&amp;AA$1,APMdata,'1 APM'!$BW128,FALSE),HLOOKUP($C$4&amp;AA$1,APMdata,'1 APM'!$BW128,FALSE)))</f>
        <v>257.55793400000005</v>
      </c>
      <c r="AB128" s="205">
        <f>IF($A128="Quarter",HLOOKUP("Quarter"&amp;AB$1,APMdata,'1 APM'!$BW128,FALSE),IF($A128="Year to date",HLOOKUP("Year to date"&amp;AB$1,APMdata,'1 APM'!$BW128,FALSE),HLOOKUP($C$4&amp;AB$1,APMdata,'1 APM'!$BW128,FALSE)))</f>
        <v>193.17000000000002</v>
      </c>
      <c r="AC128" s="205">
        <f>IF($A128="Quarter",HLOOKUP("Quarter"&amp;AC$1,APMdata,'1 APM'!$BW128,FALSE),IF($A128="Year to date",HLOOKUP("Year to date"&amp;AC$1,APMdata,'1 APM'!$BW128,FALSE),HLOOKUP($C$4&amp;AC$1,APMdata,'1 APM'!$BW128,FALSE)))</f>
        <v>244.41251417000001</v>
      </c>
      <c r="AD128" s="205">
        <f>IF($A128="Quarter",HLOOKUP("Quarter"&amp;AD$1,APMdata,'1 APM'!$BW128,FALSE),IF($A128="Year to date",HLOOKUP("Year to date"&amp;AD$1,APMdata,'1 APM'!$BW128,FALSE),HLOOKUP($C$4&amp;AD$1,APMdata,'1 APM'!$BW128,FALSE)))</f>
        <v>230.18639757</v>
      </c>
      <c r="AE128" s="205">
        <f>IF($A128="Quarter",HLOOKUP("Quarter"&amp;AE$1,APMdata,'1 APM'!$BW128,FALSE),IF($A128="Year to date",HLOOKUP("Year to date"&amp;AE$1,APMdata,'1 APM'!$BW128,FALSE),HLOOKUP($C$4&amp;AE$1,APMdata,'1 APM'!$BW128,FALSE)))</f>
        <v>221.43033446000004</v>
      </c>
      <c r="AF128" s="205"/>
      <c r="AG128" s="228"/>
      <c r="AH128" s="205"/>
      <c r="AI128" s="228"/>
      <c r="AJ128" s="205"/>
      <c r="AK128" s="228"/>
      <c r="AL128" s="205"/>
      <c r="AM128" s="228"/>
      <c r="AN128" s="205"/>
      <c r="AO128" s="228"/>
      <c r="AP128" s="205"/>
      <c r="AQ128" s="229"/>
      <c r="AR128" s="205"/>
      <c r="AS128" s="229"/>
      <c r="AT128" s="205"/>
      <c r="AU128" s="229"/>
      <c r="AV128" s="205"/>
      <c r="AW128" s="229"/>
      <c r="AX128" s="205"/>
      <c r="AY128" s="228"/>
      <c r="AZ128" s="205"/>
      <c r="BA128" s="228"/>
      <c r="BB128" s="205"/>
      <c r="BC128" s="210"/>
      <c r="BD128" s="205"/>
      <c r="BE128" s="210"/>
      <c r="BF128" s="205"/>
      <c r="BG128" s="210"/>
      <c r="BH128" s="210"/>
      <c r="BI128" s="210"/>
      <c r="BJ128" s="210"/>
      <c r="BK128" s="210"/>
      <c r="BL128" s="210"/>
      <c r="BM128" s="210"/>
      <c r="BN128" s="210"/>
      <c r="BO128" s="210"/>
      <c r="BP128" s="210"/>
      <c r="BQ128" s="210"/>
      <c r="BR128" s="210"/>
      <c r="BS128" s="210"/>
      <c r="BT128" s="210"/>
      <c r="BU128" s="210"/>
      <c r="BV128" s="210"/>
      <c r="BW128">
        <v>128</v>
      </c>
    </row>
    <row r="129" spans="1:75" ht="12.75" customHeight="1">
      <c r="A129" t="s">
        <v>489</v>
      </c>
      <c r="B129" s="199"/>
      <c r="C129" s="208" t="s">
        <v>194</v>
      </c>
      <c r="D129" s="209">
        <f>IF($A129="Quarter",HLOOKUP("Quarter"&amp;D$1,APMdata,'1 APM'!$BW129,FALSE),IF($A129="Year to date",HLOOKUP("Year to date"&amp;D$1,APMdata,'1 APM'!$BW129,FALSE),HLOOKUP($C$4&amp;D$1,APMdata,'1 APM'!$BW129,FALSE)))</f>
        <v>1509.389864</v>
      </c>
      <c r="E129" s="209">
        <f>IF($A129="Quarter",HLOOKUP("Quarter"&amp;E$1,APMdata,'1 APM'!$BW129,FALSE),IF($A129="Year to date",HLOOKUP("Year to date"&amp;E$1,APMdata,'1 APM'!$BW129,FALSE),HLOOKUP($C$4&amp;E$1,APMdata,'1 APM'!$BW129,FALSE)))</f>
        <v>1423.8508459999998</v>
      </c>
      <c r="F129" s="209">
        <f>IF($A129="Quarter",HLOOKUP("Quarter"&amp;F$1,APMdata,'1 APM'!$BW129,FALSE),IF($A129="Year to date",HLOOKUP("Year to date"&amp;F$1,APMdata,'1 APM'!$BW129,FALSE),HLOOKUP($C$4&amp;F$1,APMdata,'1 APM'!$BW129,FALSE)))</f>
        <v>1402.8489460000001</v>
      </c>
      <c r="G129" s="209">
        <f>IF($A129="Quarter",HLOOKUP("Quarter"&amp;G$1,APMdata,'1 APM'!$BW129,FALSE),IF($A129="Year to date",HLOOKUP("Year to date"&amp;G$1,APMdata,'1 APM'!$BW129,FALSE),HLOOKUP($C$4&amp;G$1,APMdata,'1 APM'!$BW129,FALSE)))</f>
        <v>1484.1003169999999</v>
      </c>
      <c r="H129" s="209">
        <f>IF($A129="Quarter",HLOOKUP("Quarter"&amp;H$1,APMdata,'1 APM'!$BW129,FALSE),IF($A129="Year to date",HLOOKUP("Year to date"&amp;H$1,APMdata,'1 APM'!$BW129,FALSE),HLOOKUP($C$4&amp;H$1,APMdata,'1 APM'!$BW129,FALSE)))</f>
        <v>1027.96315</v>
      </c>
      <c r="I129" s="209">
        <f>IF($A129="Quarter",HLOOKUP("Quarter"&amp;I$1,APMdata,'1 APM'!$BW129,FALSE),IF($A129="Year to date",HLOOKUP("Year to date"&amp;I$1,APMdata,'1 APM'!$BW129,FALSE),HLOOKUP($C$4&amp;I$1,APMdata,'1 APM'!$BW129,FALSE)))</f>
        <v>491.701234</v>
      </c>
      <c r="J129" s="209">
        <f>IF($A129="Quarter",HLOOKUP("Quarter"&amp;J$1,APMdata,'1 APM'!$BW129,FALSE),IF($A129="Year to date",HLOOKUP("Year to date"&amp;J$1,APMdata,'1 APM'!$BW129,FALSE),HLOOKUP($C$4&amp;J$1,APMdata,'1 APM'!$BW129,FALSE)))</f>
        <v>440.94187699999998</v>
      </c>
      <c r="K129" s="209">
        <f>IF($A129="Quarter",HLOOKUP("Quarter"&amp;K$1,APMdata,'1 APM'!$BW129,FALSE),IF($A129="Year to date",HLOOKUP("Year to date"&amp;K$1,APMdata,'1 APM'!$BW129,FALSE),HLOOKUP($C$4&amp;K$1,APMdata,'1 APM'!$BW129,FALSE)))</f>
        <v>301.27171199999998</v>
      </c>
      <c r="L129" s="209">
        <f>IF($A129="Quarter",HLOOKUP("Quarter"&amp;L$1,APMdata,'1 APM'!$BW129,FALSE),IF($A129="Year to date",HLOOKUP("Year to date"&amp;L$1,APMdata,'1 APM'!$BW129,FALSE),HLOOKUP($C$4&amp;L$1,APMdata,'1 APM'!$BW129,FALSE)))</f>
        <v>349.58300000000003</v>
      </c>
      <c r="M129" s="209">
        <f>IF($A129="Quarter",HLOOKUP("Quarter"&amp;M$1,APMdata,'1 APM'!$BW129,FALSE),IF($A129="Year to date",HLOOKUP("Year to date"&amp;M$1,APMdata,'1 APM'!$BW129,FALSE),HLOOKUP($C$4&amp;M$1,APMdata,'1 APM'!$BW129,FALSE)))</f>
        <v>336.32558600000004</v>
      </c>
      <c r="N129" s="209">
        <f>IF($A129="Quarter",HLOOKUP("Quarter"&amp;N$1,APMdata,'1 APM'!$BW129,FALSE),IF($A129="Year to date",HLOOKUP("Year to date"&amp;N$1,APMdata,'1 APM'!$BW129,FALSE),HLOOKUP($C$4&amp;N$1,APMdata,'1 APM'!$BW129,FALSE)))</f>
        <v>270.22658273999997</v>
      </c>
      <c r="O129" s="209">
        <f>IF($A129="Quarter",HLOOKUP("Quarter"&amp;O$1,APMdata,'1 APM'!$BW129,FALSE),IF($A129="Year to date",HLOOKUP("Year to date"&amp;O$1,APMdata,'1 APM'!$BW129,FALSE),HLOOKUP($C$4&amp;O$1,APMdata,'1 APM'!$BW129,FALSE)))</f>
        <v>297.05399999999997</v>
      </c>
      <c r="P129" s="209">
        <f>IF($A129="Quarter",HLOOKUP("Quarter"&amp;P$1,APMdata,'1 APM'!$BW129,FALSE),IF($A129="Year to date",HLOOKUP("Year to date"&amp;P$1,APMdata,'1 APM'!$BW129,FALSE),HLOOKUP($C$4&amp;P$1,APMdata,'1 APM'!$BW129,FALSE)))</f>
        <v>308.86146199999996</v>
      </c>
      <c r="Q129" s="209">
        <f>IF($A129="Quarter",HLOOKUP("Quarter"&amp;Q$1,APMdata,'1 APM'!$BW129,FALSE),IF($A129="Year to date",HLOOKUP("Year to date"&amp;Q$1,APMdata,'1 APM'!$BW129,FALSE),HLOOKUP($C$4&amp;Q$1,APMdata,'1 APM'!$BW129,FALSE)))</f>
        <v>347.75700000000001</v>
      </c>
      <c r="R129" s="209">
        <f>IF($A129="Quarter",HLOOKUP("Quarter"&amp;R$1,APMdata,'1 APM'!$BW129,FALSE),IF($A129="Year to date",HLOOKUP("Year to date"&amp;R$1,APMdata,'1 APM'!$BW129,FALSE),HLOOKUP($C$4&amp;R$1,APMdata,'1 APM'!$BW129,FALSE)))</f>
        <v>139.36000000000001</v>
      </c>
      <c r="S129" s="209">
        <f>IF($A129="Quarter",HLOOKUP("Quarter"&amp;S$1,APMdata,'1 APM'!$BW129,FALSE),IF($A129="Year to date",HLOOKUP("Year to date"&amp;S$1,APMdata,'1 APM'!$BW129,FALSE),HLOOKUP($C$4&amp;S$1,APMdata,'1 APM'!$BW129,FALSE)))</f>
        <v>353.721</v>
      </c>
      <c r="T129" s="209">
        <f>IF($A129="Quarter",HLOOKUP("Quarter"&amp;T$1,APMdata,'1 APM'!$BW129,FALSE),IF($A129="Year to date",HLOOKUP("Year to date"&amp;T$1,APMdata,'1 APM'!$BW129,FALSE),HLOOKUP($C$4&amp;T$1,APMdata,'1 APM'!$BW129,FALSE)))</f>
        <v>265.03777300000002</v>
      </c>
      <c r="U129" s="209">
        <f>IF($A129="Quarter",HLOOKUP("Quarter"&amp;U$1,APMdata,'1 APM'!$BW129,FALSE),IF($A129="Year to date",HLOOKUP("Year to date"&amp;U$1,APMdata,'1 APM'!$BW129,FALSE),HLOOKUP($C$4&amp;U$1,APMdata,'1 APM'!$BW129,FALSE)))</f>
        <v>131</v>
      </c>
      <c r="V129" s="209">
        <f>IF($A129="Quarter",HLOOKUP("Quarter"&amp;V$1,APMdata,'1 APM'!$BW129,FALSE),IF($A129="Year to date",HLOOKUP("Year to date"&amp;V$1,APMdata,'1 APM'!$BW129,FALSE),HLOOKUP($C$4&amp;V$1,APMdata,'1 APM'!$BW129,FALSE)))</f>
        <v>51.223824</v>
      </c>
      <c r="W129" s="209">
        <f>IF($A129="Quarter",HLOOKUP("Quarter"&amp;W$1,APMdata,'1 APM'!$BW129,FALSE),IF($A129="Year to date",HLOOKUP("Year to date"&amp;W$1,APMdata,'1 APM'!$BW129,FALSE),HLOOKUP($C$4&amp;W$1,APMdata,'1 APM'!$BW129,FALSE)))</f>
        <v>62.184789000000002</v>
      </c>
      <c r="X129" s="209">
        <f>IF($A129="Quarter",HLOOKUP("Quarter"&amp;X$1,APMdata,'1 APM'!$BW129,FALSE),IF($A129="Year to date",HLOOKUP("Year to date"&amp;X$1,APMdata,'1 APM'!$BW129,FALSE),HLOOKUP($C$4&amp;X$1,APMdata,'1 APM'!$BW129,FALSE)))</f>
        <v>60.672000000000011</v>
      </c>
      <c r="Y129" s="209">
        <f>IF($A129="Quarter",HLOOKUP("Quarter"&amp;Y$1,APMdata,'1 APM'!$BW129,FALSE),IF($A129="Year to date",HLOOKUP("Year to date"&amp;Y$1,APMdata,'1 APM'!$BW129,FALSE),HLOOKUP($C$4&amp;Y$1,APMdata,'1 APM'!$BW129,FALSE)))</f>
        <v>68.92</v>
      </c>
      <c r="Z129" s="209">
        <f>IF($A129="Quarter",HLOOKUP("Quarter"&amp;Z$1,APMdata,'1 APM'!$BW129,FALSE),IF($A129="Year to date",HLOOKUP("Year to date"&amp;Z$1,APMdata,'1 APM'!$BW129,FALSE),HLOOKUP($C$4&amp;Z$1,APMdata,'1 APM'!$BW129,FALSE)))</f>
        <v>90.962475999999995</v>
      </c>
      <c r="AA129" s="209">
        <f>IF($A129="Quarter",HLOOKUP("Quarter"&amp;AA$1,APMdata,'1 APM'!$BW129,FALSE),IF($A129="Year to date",HLOOKUP("Year to date"&amp;AA$1,APMdata,'1 APM'!$BW129,FALSE),HLOOKUP($C$4&amp;AA$1,APMdata,'1 APM'!$BW129,FALSE)))</f>
        <v>129.45849700000002</v>
      </c>
      <c r="AB129" s="209">
        <f>IF($A129="Quarter",HLOOKUP("Quarter"&amp;AB$1,APMdata,'1 APM'!$BW129,FALSE),IF($A129="Year to date",HLOOKUP("Year to date"&amp;AB$1,APMdata,'1 APM'!$BW129,FALSE),HLOOKUP($C$4&amp;AB$1,APMdata,'1 APM'!$BW129,FALSE)))</f>
        <v>160.41399999999999</v>
      </c>
      <c r="AC129" s="209">
        <f>IF($A129="Quarter",HLOOKUP("Quarter"&amp;AC$1,APMdata,'1 APM'!$BW129,FALSE),IF($A129="Year to date",HLOOKUP("Year to date"&amp;AC$1,APMdata,'1 APM'!$BW129,FALSE),HLOOKUP($C$4&amp;AC$1,APMdata,'1 APM'!$BW129,FALSE)))</f>
        <v>150.86494906000001</v>
      </c>
      <c r="AD129" s="209">
        <f>IF($A129="Quarter",HLOOKUP("Quarter"&amp;AD$1,APMdata,'1 APM'!$BW129,FALSE),IF($A129="Year to date",HLOOKUP("Year to date"&amp;AD$1,APMdata,'1 APM'!$BW129,FALSE),HLOOKUP($C$4&amp;AD$1,APMdata,'1 APM'!$BW129,FALSE)))</f>
        <v>152.74032990000001</v>
      </c>
      <c r="AE129" s="209">
        <f>IF($A129="Quarter",HLOOKUP("Quarter"&amp;AE$1,APMdata,'1 APM'!$BW129,FALSE),IF($A129="Year to date",HLOOKUP("Year to date"&amp;AE$1,APMdata,'1 APM'!$BW129,FALSE),HLOOKUP($C$4&amp;AE$1,APMdata,'1 APM'!$BW129,FALSE)))</f>
        <v>157.60262899999998</v>
      </c>
      <c r="AF129" s="209"/>
      <c r="AG129" s="230"/>
      <c r="AH129" s="209"/>
      <c r="AI129" s="230"/>
      <c r="AJ129" s="209"/>
      <c r="AK129" s="230"/>
      <c r="AL129" s="209"/>
      <c r="AM129" s="230"/>
      <c r="AN129" s="209"/>
      <c r="AO129" s="230"/>
      <c r="AP129" s="209"/>
      <c r="AQ129" s="231"/>
      <c r="AR129" s="209"/>
      <c r="AS129" s="231"/>
      <c r="AT129" s="209"/>
      <c r="AU129" s="231"/>
      <c r="AV129" s="209"/>
      <c r="AW129" s="231"/>
      <c r="AX129" s="209"/>
      <c r="AY129" s="230"/>
      <c r="AZ129" s="209"/>
      <c r="BA129" s="230"/>
      <c r="BB129" s="209"/>
      <c r="BC129" s="220"/>
      <c r="BD129" s="209"/>
      <c r="BE129" s="220"/>
      <c r="BF129" s="209"/>
      <c r="BG129" s="220"/>
      <c r="BH129" s="220"/>
      <c r="BI129" s="220"/>
      <c r="BJ129" s="220"/>
      <c r="BK129" s="220"/>
      <c r="BL129" s="220"/>
      <c r="BM129" s="220"/>
      <c r="BN129" s="220"/>
      <c r="BO129" s="220"/>
      <c r="BP129" s="220"/>
      <c r="BQ129" s="220"/>
      <c r="BR129" s="220"/>
      <c r="BS129" s="220"/>
      <c r="BT129" s="220"/>
      <c r="BU129" s="220"/>
      <c r="BV129" s="220"/>
      <c r="BW129">
        <v>129</v>
      </c>
    </row>
    <row r="130" spans="1:75" ht="12.75" customHeight="1">
      <c r="A130" t="s">
        <v>489</v>
      </c>
      <c r="B130" s="199"/>
      <c r="C130" s="216" t="s">
        <v>195</v>
      </c>
      <c r="D130" s="205">
        <f>IF($A130="Quarter",HLOOKUP("Quarter"&amp;D$1,APMdata,'1 APM'!$BW130,FALSE),IF($A130="Year to date",HLOOKUP("Year to date"&amp;D$1,APMdata,'1 APM'!$BW130,FALSE),HLOOKUP($C$4&amp;D$1,APMdata,'1 APM'!$BW130,FALSE)))</f>
        <v>1944.889993</v>
      </c>
      <c r="E130" s="205">
        <f>IF($A130="Quarter",HLOOKUP("Quarter"&amp;E$1,APMdata,'1 APM'!$BW130,FALSE),IF($A130="Year to date",HLOOKUP("Year to date"&amp;E$1,APMdata,'1 APM'!$BW130,FALSE),HLOOKUP($C$4&amp;E$1,APMdata,'1 APM'!$BW130,FALSE)))</f>
        <v>1765.4958219999999</v>
      </c>
      <c r="F130" s="205">
        <f>IF($A130="Quarter",HLOOKUP("Quarter"&amp;F$1,APMdata,'1 APM'!$BW130,FALSE),IF($A130="Year to date",HLOOKUP("Year to date"&amp;F$1,APMdata,'1 APM'!$BW130,FALSE),HLOOKUP($C$4&amp;F$1,APMdata,'1 APM'!$BW130,FALSE)))</f>
        <v>1714.6295970000001</v>
      </c>
      <c r="G130" s="205">
        <f>IF($A130="Quarter",HLOOKUP("Quarter"&amp;G$1,APMdata,'1 APM'!$BW130,FALSE),IF($A130="Year to date",HLOOKUP("Year to date"&amp;G$1,APMdata,'1 APM'!$BW130,FALSE),HLOOKUP($C$4&amp;G$1,APMdata,'1 APM'!$BW130,FALSE)))</f>
        <v>1816.956467</v>
      </c>
      <c r="H130" s="205">
        <f>IF($A130="Quarter",HLOOKUP("Quarter"&amp;H$1,APMdata,'1 APM'!$BW130,FALSE),IF($A130="Year to date",HLOOKUP("Year to date"&amp;H$1,APMdata,'1 APM'!$BW130,FALSE),HLOOKUP($C$4&amp;H$1,APMdata,'1 APM'!$BW130,FALSE)))</f>
        <v>1327.0455919999999</v>
      </c>
      <c r="I130" s="205">
        <f>IF($A130="Quarter",HLOOKUP("Quarter"&amp;I$1,APMdata,'1 APM'!$BW130,FALSE),IF($A130="Year to date",HLOOKUP("Year to date"&amp;I$1,APMdata,'1 APM'!$BW130,FALSE),HLOOKUP($C$4&amp;I$1,APMdata,'1 APM'!$BW130,FALSE)))</f>
        <v>727.69878399999993</v>
      </c>
      <c r="J130" s="205">
        <f>IF($A130="Quarter",HLOOKUP("Quarter"&amp;J$1,APMdata,'1 APM'!$BW130,FALSE),IF($A130="Year to date",HLOOKUP("Year to date"&amp;J$1,APMdata,'1 APM'!$BW130,FALSE),HLOOKUP($C$4&amp;J$1,APMdata,'1 APM'!$BW130,FALSE)))</f>
        <v>641.53291999999999</v>
      </c>
      <c r="K130" s="205">
        <f>IF($A130="Quarter",HLOOKUP("Quarter"&amp;K$1,APMdata,'1 APM'!$BW130,FALSE),IF($A130="Year to date",HLOOKUP("Year to date"&amp;K$1,APMdata,'1 APM'!$BW130,FALSE),HLOOKUP($C$4&amp;K$1,APMdata,'1 APM'!$BW130,FALSE)))</f>
        <v>530.45873299999994</v>
      </c>
      <c r="L130" s="205">
        <f>IF($A130="Quarter",HLOOKUP("Quarter"&amp;L$1,APMdata,'1 APM'!$BW130,FALSE),IF($A130="Year to date",HLOOKUP("Year to date"&amp;L$1,APMdata,'1 APM'!$BW130,FALSE),HLOOKUP($C$4&amp;L$1,APMdata,'1 APM'!$BW130,FALSE)))</f>
        <v>531.64279899999997</v>
      </c>
      <c r="M130" s="205">
        <f>IF($A130="Quarter",HLOOKUP("Quarter"&amp;M$1,APMdata,'1 APM'!$BW130,FALSE),IF($A130="Year to date",HLOOKUP("Year to date"&amp;M$1,APMdata,'1 APM'!$BW130,FALSE),HLOOKUP($C$4&amp;M$1,APMdata,'1 APM'!$BW130,FALSE)))</f>
        <v>490.01909000000001</v>
      </c>
      <c r="N130" s="205">
        <f>IF($A130="Quarter",HLOOKUP("Quarter"&amp;N$1,APMdata,'1 APM'!$BW130,FALSE),IF($A130="Year to date",HLOOKUP("Year to date"&amp;N$1,APMdata,'1 APM'!$BW130,FALSE),HLOOKUP($C$4&amp;N$1,APMdata,'1 APM'!$BW130,FALSE)))</f>
        <v>558.72008685999992</v>
      </c>
      <c r="O130" s="205">
        <f>IF($A130="Quarter",HLOOKUP("Quarter"&amp;O$1,APMdata,'1 APM'!$BW130,FALSE),IF($A130="Year to date",HLOOKUP("Year to date"&amp;O$1,APMdata,'1 APM'!$BW130,FALSE),HLOOKUP($C$4&amp;O$1,APMdata,'1 APM'!$BW130,FALSE)))</f>
        <v>614.81799999999998</v>
      </c>
      <c r="P130" s="205">
        <f>IF($A130="Quarter",HLOOKUP("Quarter"&amp;P$1,APMdata,'1 APM'!$BW130,FALSE),IF($A130="Year to date",HLOOKUP("Year to date"&amp;P$1,APMdata,'1 APM'!$BW130,FALSE),HLOOKUP($C$4&amp;P$1,APMdata,'1 APM'!$BW130,FALSE)))</f>
        <v>621.35246199999995</v>
      </c>
      <c r="Q130" s="205">
        <f>IF($A130="Quarter",HLOOKUP("Quarter"&amp;Q$1,APMdata,'1 APM'!$BW130,FALSE),IF($A130="Year to date",HLOOKUP("Year to date"&amp;Q$1,APMdata,'1 APM'!$BW130,FALSE),HLOOKUP($C$4&amp;Q$1,APMdata,'1 APM'!$BW130,FALSE)))</f>
        <v>605.077</v>
      </c>
      <c r="R130" s="205">
        <f>IF($A130="Quarter",HLOOKUP("Quarter"&amp;R$1,APMdata,'1 APM'!$BW130,FALSE),IF($A130="Year to date",HLOOKUP("Year to date"&amp;R$1,APMdata,'1 APM'!$BW130,FALSE),HLOOKUP($C$4&amp;R$1,APMdata,'1 APM'!$BW130,FALSE)))</f>
        <v>388.95900000000006</v>
      </c>
      <c r="S130" s="205">
        <f>IF($A130="Quarter",HLOOKUP("Quarter"&amp;S$1,APMdata,'1 APM'!$BW130,FALSE),IF($A130="Year to date",HLOOKUP("Year to date"&amp;S$1,APMdata,'1 APM'!$BW130,FALSE),HLOOKUP($C$4&amp;S$1,APMdata,'1 APM'!$BW130,FALSE)))</f>
        <v>675.02049999999997</v>
      </c>
      <c r="T130" s="205">
        <f>IF($A130="Quarter",HLOOKUP("Quarter"&amp;T$1,APMdata,'1 APM'!$BW130,FALSE),IF($A130="Year to date",HLOOKUP("Year to date"&amp;T$1,APMdata,'1 APM'!$BW130,FALSE),HLOOKUP($C$4&amp;T$1,APMdata,'1 APM'!$BW130,FALSE)))</f>
        <v>590.10839299999998</v>
      </c>
      <c r="U130" s="205">
        <f>IF($A130="Quarter",HLOOKUP("Quarter"&amp;U$1,APMdata,'1 APM'!$BW130,FALSE),IF($A130="Year to date",HLOOKUP("Year to date"&amp;U$1,APMdata,'1 APM'!$BW130,FALSE),HLOOKUP($C$4&amp;U$1,APMdata,'1 APM'!$BW130,FALSE)))</f>
        <v>558</v>
      </c>
      <c r="V130" s="205">
        <f>IF($A130="Quarter",HLOOKUP("Quarter"&amp;V$1,APMdata,'1 APM'!$BW130,FALSE),IF($A130="Year to date",HLOOKUP("Year to date"&amp;V$1,APMdata,'1 APM'!$BW130,FALSE),HLOOKUP($C$4&amp;V$1,APMdata,'1 APM'!$BW130,FALSE)))</f>
        <v>361.23639399999996</v>
      </c>
      <c r="W130" s="205">
        <f>IF($A130="Quarter",HLOOKUP("Quarter"&amp;W$1,APMdata,'1 APM'!$BW130,FALSE),IF($A130="Year to date",HLOOKUP("Year to date"&amp;W$1,APMdata,'1 APM'!$BW130,FALSE),HLOOKUP($C$4&amp;W$1,APMdata,'1 APM'!$BW130,FALSE)))</f>
        <v>324.52791500000001</v>
      </c>
      <c r="X130" s="205">
        <f>IF($A130="Quarter",HLOOKUP("Quarter"&amp;X$1,APMdata,'1 APM'!$BW130,FALSE),IF($A130="Year to date",HLOOKUP("Year to date"&amp;X$1,APMdata,'1 APM'!$BW130,FALSE),HLOOKUP($C$4&amp;X$1,APMdata,'1 APM'!$BW130,FALSE)))</f>
        <v>360.62900000000002</v>
      </c>
      <c r="Y130" s="205">
        <f>IF($A130="Quarter",HLOOKUP("Quarter"&amp;Y$1,APMdata,'1 APM'!$BW130,FALSE),IF($A130="Year to date",HLOOKUP("Year to date"&amp;Y$1,APMdata,'1 APM'!$BW130,FALSE),HLOOKUP($C$4&amp;Y$1,APMdata,'1 APM'!$BW130,FALSE)))</f>
        <v>344.14500000000004</v>
      </c>
      <c r="Z130" s="205">
        <f>IF($A130="Quarter",HLOOKUP("Quarter"&amp;Z$1,APMdata,'1 APM'!$BW130,FALSE),IF($A130="Year to date",HLOOKUP("Year to date"&amp;Z$1,APMdata,'1 APM'!$BW130,FALSE),HLOOKUP($C$4&amp;Z$1,APMdata,'1 APM'!$BW130,FALSE)))</f>
        <v>355.30018799999999</v>
      </c>
      <c r="AA130" s="205">
        <f>IF($A130="Quarter",HLOOKUP("Quarter"&amp;AA$1,APMdata,'1 APM'!$BW130,FALSE),IF($A130="Year to date",HLOOKUP("Year to date"&amp;AA$1,APMdata,'1 APM'!$BW130,FALSE),HLOOKUP($C$4&amp;AA$1,APMdata,'1 APM'!$BW130,FALSE)))</f>
        <v>387.01643100000007</v>
      </c>
      <c r="AB130" s="205">
        <f>IF($A130="Quarter",HLOOKUP("Quarter"&amp;AB$1,APMdata,'1 APM'!$BW130,FALSE),IF($A130="Year to date",HLOOKUP("Year to date"&amp;AB$1,APMdata,'1 APM'!$BW130,FALSE),HLOOKUP($C$4&amp;AB$1,APMdata,'1 APM'!$BW130,FALSE)))</f>
        <v>353.584</v>
      </c>
      <c r="AC130" s="205">
        <f>IF($A130="Quarter",HLOOKUP("Quarter"&amp;AC$1,APMdata,'1 APM'!$BW130,FALSE),IF($A130="Year to date",HLOOKUP("Year to date"&amp;AC$1,APMdata,'1 APM'!$BW130,FALSE),HLOOKUP($C$4&amp;AC$1,APMdata,'1 APM'!$BW130,FALSE)))</f>
        <v>395.27746323000002</v>
      </c>
      <c r="AD130" s="205">
        <f>IF($A130="Quarter",HLOOKUP("Quarter"&amp;AD$1,APMdata,'1 APM'!$BW130,FALSE),IF($A130="Year to date",HLOOKUP("Year to date"&amp;AD$1,APMdata,'1 APM'!$BW130,FALSE),HLOOKUP($C$4&amp;AD$1,APMdata,'1 APM'!$BW130,FALSE)))</f>
        <v>382.92672747</v>
      </c>
      <c r="AE130" s="205">
        <f>IF($A130="Quarter",HLOOKUP("Quarter"&amp;AE$1,APMdata,'1 APM'!$BW130,FALSE),IF($A130="Year to date",HLOOKUP("Year to date"&amp;AE$1,APMdata,'1 APM'!$BW130,FALSE),HLOOKUP($C$4&amp;AE$1,APMdata,'1 APM'!$BW130,FALSE)))</f>
        <v>379.03296346000002</v>
      </c>
      <c r="AF130" s="205"/>
      <c r="AG130" s="228"/>
      <c r="AH130" s="205"/>
      <c r="AI130" s="228"/>
      <c r="AJ130" s="205"/>
      <c r="AK130" s="228"/>
      <c r="AL130" s="205"/>
      <c r="AM130" s="228"/>
      <c r="AN130" s="205"/>
      <c r="AO130" s="228"/>
      <c r="AP130" s="205"/>
      <c r="AQ130" s="229"/>
      <c r="AR130" s="205"/>
      <c r="AS130" s="229"/>
      <c r="AT130" s="205"/>
      <c r="AU130" s="229"/>
      <c r="AV130" s="205"/>
      <c r="AW130" s="229"/>
      <c r="AX130" s="205"/>
      <c r="AY130" s="228"/>
      <c r="AZ130" s="205"/>
      <c r="BA130" s="228"/>
      <c r="BB130" s="205"/>
      <c r="BC130" s="228"/>
      <c r="BD130" s="205"/>
      <c r="BE130" s="228"/>
      <c r="BF130" s="205"/>
      <c r="BG130" s="228"/>
      <c r="BH130" s="228"/>
      <c r="BI130" s="228"/>
      <c r="BJ130" s="228"/>
      <c r="BK130" s="228"/>
      <c r="BL130" s="228"/>
      <c r="BM130" s="228"/>
      <c r="BN130" s="228"/>
      <c r="BO130" s="228"/>
      <c r="BP130" s="228"/>
      <c r="BQ130" s="228"/>
      <c r="BR130" s="228"/>
      <c r="BS130" s="228"/>
      <c r="BT130" s="228"/>
      <c r="BU130" s="228"/>
      <c r="BV130" s="228"/>
      <c r="BW130">
        <v>130</v>
      </c>
    </row>
    <row r="131" spans="1:75" ht="12.75" customHeight="1">
      <c r="A131" t="s">
        <v>489</v>
      </c>
      <c r="B131" s="199"/>
      <c r="C131" s="202" t="s">
        <v>191</v>
      </c>
      <c r="D131" s="205">
        <f>IF($A131="Quarter",HLOOKUP("Quarter"&amp;D$1,APMdata,'1 APM'!$BW131,FALSE),IF($A131="Year to date",HLOOKUP("Year to date"&amp;D$1,APMdata,'1 APM'!$BW131,FALSE),HLOOKUP($C$4&amp;D$1,APMdata,'1 APM'!$BW131,FALSE)))</f>
        <v>138508.79931744994</v>
      </c>
      <c r="E131" s="205">
        <f>IF($A131="Quarter",HLOOKUP("Quarter"&amp;E$1,APMdata,'1 APM'!$BW131,FALSE),IF($A131="Year to date",HLOOKUP("Year to date"&amp;E$1,APMdata,'1 APM'!$BW131,FALSE),HLOOKUP($C$4&amp;E$1,APMdata,'1 APM'!$BW131,FALSE)))</f>
        <v>134464.84167147998</v>
      </c>
      <c r="F131" s="205">
        <f>IF($A131="Quarter",HLOOKUP("Quarter"&amp;F$1,APMdata,'1 APM'!$BW131,FALSE),IF($A131="Year to date",HLOOKUP("Year to date"&amp;F$1,APMdata,'1 APM'!$BW131,FALSE),HLOOKUP($C$4&amp;F$1,APMdata,'1 APM'!$BW131,FALSE)))</f>
        <v>133680.77901379997</v>
      </c>
      <c r="G131" s="205">
        <f>IF($A131="Quarter",HLOOKUP("Quarter"&amp;G$1,APMdata,'1 APM'!$BW131,FALSE),IF($A131="Year to date",HLOOKUP("Year to date"&amp;G$1,APMdata,'1 APM'!$BW131,FALSE),HLOOKUP($C$4&amp;G$1,APMdata,'1 APM'!$BW131,FALSE)))</f>
        <v>132726.24851072973</v>
      </c>
      <c r="H131" s="205">
        <f>IF($A131="Quarter",HLOOKUP("Quarter"&amp;H$1,APMdata,'1 APM'!$BW131,FALSE),IF($A131="Year to date",HLOOKUP("Year to date"&amp;H$1,APMdata,'1 APM'!$BW131,FALSE),HLOOKUP($C$4&amp;H$1,APMdata,'1 APM'!$BW131,FALSE)))</f>
        <v>130814.26414567999</v>
      </c>
      <c r="I131" s="205">
        <f>IF($A131="Quarter",HLOOKUP("Quarter"&amp;I$1,APMdata,'1 APM'!$BW131,FALSE),IF($A131="Year to date",HLOOKUP("Year to date"&amp;I$1,APMdata,'1 APM'!$BW131,FALSE),HLOOKUP($C$4&amp;I$1,APMdata,'1 APM'!$BW131,FALSE)))</f>
        <v>127895.85782498002</v>
      </c>
      <c r="J131" s="205">
        <f>IF($A131="Quarter",HLOOKUP("Quarter"&amp;J$1,APMdata,'1 APM'!$BW131,FALSE),IF($A131="Year to date",HLOOKUP("Year to date"&amp;J$1,APMdata,'1 APM'!$BW131,FALSE),HLOOKUP($C$4&amp;J$1,APMdata,'1 APM'!$BW131,FALSE)))</f>
        <v>130850.89922363999</v>
      </c>
      <c r="K131" s="205">
        <f>IF($A131="Quarter",HLOOKUP("Quarter"&amp;K$1,APMdata,'1 APM'!$BW131,FALSE),IF($A131="Year to date",HLOOKUP("Year to date"&amp;K$1,APMdata,'1 APM'!$BW131,FALSE),HLOOKUP($C$4&amp;K$1,APMdata,'1 APM'!$BW131,FALSE)))</f>
        <v>130408.67157912999</v>
      </c>
      <c r="L131" s="205">
        <f>IF($A131="Quarter",HLOOKUP("Quarter"&amp;L$1,APMdata,'1 APM'!$BW131,FALSE),IF($A131="Year to date",HLOOKUP("Year to date"&amp;L$1,APMdata,'1 APM'!$BW131,FALSE),HLOOKUP($C$4&amp;L$1,APMdata,'1 APM'!$BW131,FALSE)))</f>
        <v>128943.31964875996</v>
      </c>
      <c r="M131" s="205">
        <f>IF($A131="Quarter",HLOOKUP("Quarter"&amp;M$1,APMdata,'1 APM'!$BW131,FALSE),IF($A131="Year to date",HLOOKUP("Year to date"&amp;M$1,APMdata,'1 APM'!$BW131,FALSE),HLOOKUP($C$4&amp;M$1,APMdata,'1 APM'!$BW131,FALSE)))</f>
        <v>124052.51733626999</v>
      </c>
      <c r="N131" s="205">
        <f>IF($A131="Quarter",HLOOKUP("Quarter"&amp;N$1,APMdata,'1 APM'!$BW131,FALSE),IF($A131="Year to date",HLOOKUP("Year to date"&amp;N$1,APMdata,'1 APM'!$BW131,FALSE),HLOOKUP($C$4&amp;N$1,APMdata,'1 APM'!$BW131,FALSE)))</f>
        <v>121283.85827932002</v>
      </c>
      <c r="O131" s="205">
        <f>IF($A131="Quarter",HLOOKUP("Quarter"&amp;O$1,APMdata,'1 APM'!$BW131,FALSE),IF($A131="Year to date",HLOOKUP("Year to date"&amp;O$1,APMdata,'1 APM'!$BW131,FALSE),HLOOKUP($C$4&amp;O$1,APMdata,'1 APM'!$BW131,FALSE)))</f>
        <v>119510.62946618006</v>
      </c>
      <c r="P131" s="205">
        <f>IF($A131="Quarter",HLOOKUP("Quarter"&amp;P$1,APMdata,'1 APM'!$BW131,FALSE),IF($A131="Year to date",HLOOKUP("Year to date"&amp;P$1,APMdata,'1 APM'!$BW131,FALSE),HLOOKUP($C$4&amp;P$1,APMdata,'1 APM'!$BW131,FALSE)))</f>
        <v>118131.69884341676</v>
      </c>
      <c r="Q131" s="205">
        <f>IF($A131="Quarter",HLOOKUP("Quarter"&amp;Q$1,APMdata,'1 APM'!$BW131,FALSE),IF($A131="Year to date",HLOOKUP("Year to date"&amp;Q$1,APMdata,'1 APM'!$BW131,FALSE),HLOOKUP($C$4&amp;Q$1,APMdata,'1 APM'!$BW131,FALSE)))</f>
        <v>114037.49212344014</v>
      </c>
      <c r="R131" s="205">
        <f>IF($A131="Quarter",HLOOKUP("Quarter"&amp;R$1,APMdata,'1 APM'!$BW131,FALSE),IF($A131="Year to date",HLOOKUP("Year to date"&amp;R$1,APMdata,'1 APM'!$BW131,FALSE),HLOOKUP($C$4&amp;R$1,APMdata,'1 APM'!$BW131,FALSE)))</f>
        <v>113368.40780000002</v>
      </c>
      <c r="S131" s="205">
        <f>IF($A131="Quarter",HLOOKUP("Quarter"&amp;S$1,APMdata,'1 APM'!$BW131,FALSE),IF($A131="Year to date",HLOOKUP("Year to date"&amp;S$1,APMdata,'1 APM'!$BW131,FALSE),HLOOKUP($C$4&amp;S$1,APMdata,'1 APM'!$BW131,FALSE)))</f>
        <v>113623.98480000001</v>
      </c>
      <c r="T131" s="205">
        <f>IF($A131="Quarter",HLOOKUP("Quarter"&amp;T$1,APMdata,'1 APM'!$BW131,FALSE),IF($A131="Year to date",HLOOKUP("Year to date"&amp;T$1,APMdata,'1 APM'!$BW131,FALSE),HLOOKUP($C$4&amp;T$1,APMdata,'1 APM'!$BW131,FALSE)))</f>
        <v>112381.12907763624</v>
      </c>
      <c r="U131" s="205">
        <f>IF($A131="Quarter",HLOOKUP("Quarter"&amp;U$1,APMdata,'1 APM'!$BW131,FALSE),IF($A131="Year to date",HLOOKUP("Year to date"&amp;U$1,APMdata,'1 APM'!$BW131,FALSE),HLOOKUP($C$4&amp;U$1,APMdata,'1 APM'!$BW131,FALSE)))</f>
        <v>108811</v>
      </c>
      <c r="V131" s="205">
        <f>IF($A131="Quarter",HLOOKUP("Quarter"&amp;V$1,APMdata,'1 APM'!$BW131,FALSE),IF($A131="Year to date",HLOOKUP("Year to date"&amp;V$1,APMdata,'1 APM'!$BW131,FALSE),HLOOKUP($C$4&amp;V$1,APMdata,'1 APM'!$BW131,FALSE)))</f>
        <v>107035.45492119202</v>
      </c>
      <c r="W131" s="205">
        <f>IF($A131="Quarter",HLOOKUP("Quarter"&amp;W$1,APMdata,'1 APM'!$BW131,FALSE),IF($A131="Year to date",HLOOKUP("Year to date"&amp;W$1,APMdata,'1 APM'!$BW131,FALSE),HLOOKUP($C$4&amp;W$1,APMdata,'1 APM'!$BW131,FALSE)))</f>
        <v>104037.30788707999</v>
      </c>
      <c r="X131" s="205">
        <f>IF($A131="Quarter",HLOOKUP("Quarter"&amp;X$1,APMdata,'1 APM'!$BW131,FALSE),IF($A131="Year to date",HLOOKUP("Year to date"&amp;X$1,APMdata,'1 APM'!$BW131,FALSE),HLOOKUP($C$4&amp;X$1,APMdata,'1 APM'!$BW131,FALSE)))</f>
        <v>101668.24776078029</v>
      </c>
      <c r="Y131" s="205">
        <f>IF($A131="Quarter",HLOOKUP("Quarter"&amp;Y$1,APMdata,'1 APM'!$BW131,FALSE),IF($A131="Year to date",HLOOKUP("Year to date"&amp;Y$1,APMdata,'1 APM'!$BW131,FALSE),HLOOKUP($C$4&amp;Y$1,APMdata,'1 APM'!$BW131,FALSE)))</f>
        <v>98744.151407699988</v>
      </c>
      <c r="Z131" s="205">
        <f>IF($A131="Quarter",HLOOKUP("Quarter"&amp;Z$1,APMdata,'1 APM'!$BW131,FALSE),IF($A131="Year to date",HLOOKUP("Year to date"&amp;Z$1,APMdata,'1 APM'!$BW131,FALSE),HLOOKUP($C$4&amp;Z$1,APMdata,'1 APM'!$BW131,FALSE)))</f>
        <v>98940.269777329799</v>
      </c>
      <c r="AA131" s="205">
        <f>IF($A131="Quarter",HLOOKUP("Quarter"&amp;AA$1,APMdata,'1 APM'!$BW131,FALSE),IF($A131="Year to date",HLOOKUP("Year to date"&amp;AA$1,APMdata,'1 APM'!$BW131,FALSE),HLOOKUP($C$4&amp;AA$1,APMdata,'1 APM'!$BW131,FALSE)))</f>
        <v>96039.543704459997</v>
      </c>
      <c r="AB131" s="205">
        <f>IF($A131="Quarter",HLOOKUP("Quarter"&amp;AB$1,APMdata,'1 APM'!$BW131,FALSE),IF($A131="Year to date",HLOOKUP("Year to date"&amp;AB$1,APMdata,'1 APM'!$BW131,FALSE),HLOOKUP($C$4&amp;AB$1,APMdata,'1 APM'!$BW131,FALSE)))</f>
        <v>92817.744119980198</v>
      </c>
      <c r="AC131" s="205">
        <f>IF($A131="Quarter",HLOOKUP("Quarter"&amp;AC$1,APMdata,'1 APM'!$BW131,FALSE),IF($A131="Year to date",HLOOKUP("Year to date"&amp;AC$1,APMdata,'1 APM'!$BW131,FALSE),HLOOKUP($C$4&amp;AC$1,APMdata,'1 APM'!$BW131,FALSE)))</f>
        <v>90460.14825605003</v>
      </c>
      <c r="AD131" s="205">
        <f>IF($A131="Quarter",HLOOKUP("Quarter"&amp;AD$1,APMdata,'1 APM'!$BW131,FALSE),IF($A131="Year to date",HLOOKUP("Year to date"&amp;AD$1,APMdata,'1 APM'!$BW131,FALSE),HLOOKUP($C$4&amp;AD$1,APMdata,'1 APM'!$BW131,FALSE)))</f>
        <v>88945.039514610005</v>
      </c>
      <c r="AE131" s="205">
        <f>IF($A131="Quarter",HLOOKUP("Quarter"&amp;AE$1,APMdata,'1 APM'!$BW131,FALSE),IF($A131="Year to date",HLOOKUP("Year to date"&amp;AE$1,APMdata,'1 APM'!$BW131,FALSE),HLOOKUP($C$4&amp;AE$1,APMdata,'1 APM'!$BW131,FALSE)))</f>
        <v>87527.837190519887</v>
      </c>
      <c r="AF131" s="205"/>
      <c r="AG131" s="228"/>
      <c r="AH131" s="205"/>
      <c r="AI131" s="228"/>
      <c r="AJ131" s="205"/>
      <c r="AK131" s="228"/>
      <c r="AL131" s="205"/>
      <c r="AM131" s="228"/>
      <c r="AN131" s="205"/>
      <c r="AO131" s="228"/>
      <c r="AP131" s="205"/>
      <c r="AQ131" s="229"/>
      <c r="AR131" s="205"/>
      <c r="AS131" s="229"/>
      <c r="AT131" s="205"/>
      <c r="AU131" s="229"/>
      <c r="AV131" s="205"/>
      <c r="AW131" s="229"/>
      <c r="AX131" s="205"/>
      <c r="AY131" s="228"/>
      <c r="AZ131" s="205"/>
      <c r="BA131" s="228"/>
      <c r="BB131" s="205"/>
      <c r="BC131" s="228"/>
      <c r="BD131" s="205"/>
      <c r="BE131" s="228"/>
      <c r="BF131" s="205"/>
      <c r="BG131" s="228"/>
      <c r="BH131" s="228"/>
      <c r="BI131" s="228"/>
      <c r="BJ131" s="228"/>
      <c r="BK131" s="228"/>
      <c r="BL131" s="228"/>
      <c r="BM131" s="228"/>
      <c r="BN131" s="228"/>
      <c r="BO131" s="228"/>
      <c r="BP131" s="228"/>
      <c r="BQ131" s="228"/>
      <c r="BR131" s="228"/>
      <c r="BS131" s="228"/>
      <c r="BT131" s="228"/>
      <c r="BU131" s="228"/>
      <c r="BV131" s="228"/>
      <c r="BW131">
        <v>131</v>
      </c>
    </row>
    <row r="132" spans="1:75" ht="12.75" customHeight="1" thickBot="1">
      <c r="A132" t="s">
        <v>489</v>
      </c>
      <c r="B132" s="251" t="s">
        <v>325</v>
      </c>
      <c r="C132" s="222" t="s">
        <v>200</v>
      </c>
      <c r="D132" s="213">
        <f>IF($A132="Quarter",HLOOKUP("Quarter"&amp;D$1,APMdata,'1 APM'!$BW132,FALSE),IF($A132="Year to date",HLOOKUP("Year to date"&amp;D$1,APMdata,'1 APM'!$BW132,FALSE),HLOOKUP($C$4&amp;D$1,APMdata,'1 APM'!$BW132,FALSE)))</f>
        <v>1.4041634918388715E-2</v>
      </c>
      <c r="E132" s="213">
        <f>IF($A132="Quarter",HLOOKUP("Quarter"&amp;E$1,APMdata,'1 APM'!$BW132,FALSE),IF($A132="Year to date",HLOOKUP("Year to date"&amp;E$1,APMdata,'1 APM'!$BW132,FALSE),HLOOKUP($C$4&amp;E$1,APMdata,'1 APM'!$BW132,FALSE)))</f>
        <v>1.3129795120076074E-2</v>
      </c>
      <c r="F132" s="213">
        <f>IF($A132="Quarter",HLOOKUP("Quarter"&amp;F$1,APMdata,'1 APM'!$BW132,FALSE),IF($A132="Year to date",HLOOKUP("Year to date"&amp;F$1,APMdata,'1 APM'!$BW132,FALSE),HLOOKUP($C$4&amp;F$1,APMdata,'1 APM'!$BW132,FALSE)))</f>
        <v>1.2826298662001346E-2</v>
      </c>
      <c r="G132" s="213">
        <f>IF($A132="Quarter",HLOOKUP("Quarter"&amp;G$1,APMdata,'1 APM'!$BW132,FALSE),IF($A132="Year to date",HLOOKUP("Year to date"&amp;G$1,APMdata,'1 APM'!$BW132,FALSE),HLOOKUP($C$4&amp;G$1,APMdata,'1 APM'!$BW132,FALSE)))</f>
        <v>1.3689503676833865E-2</v>
      </c>
      <c r="H132" s="213">
        <f>IF($A132="Quarter",HLOOKUP("Quarter"&amp;H$1,APMdata,'1 APM'!$BW132,FALSE),IF($A132="Year to date",HLOOKUP("Year to date"&amp;H$1,APMdata,'1 APM'!$BW132,FALSE),HLOOKUP($C$4&amp;H$1,APMdata,'1 APM'!$BW132,FALSE)))</f>
        <v>1.0144502212099355E-2</v>
      </c>
      <c r="I132" s="213">
        <f>IF($A132="Quarter",HLOOKUP("Quarter"&amp;I$1,APMdata,'1 APM'!$BW132,FALSE),IF($A132="Year to date",HLOOKUP("Year to date"&amp;I$1,APMdata,'1 APM'!$BW132,FALSE),HLOOKUP($C$4&amp;I$1,APMdata,'1 APM'!$BW132,FALSE)))</f>
        <v>5.6897760128856124E-3</v>
      </c>
      <c r="J132" s="213">
        <f>IF($A132="Quarter",HLOOKUP("Quarter"&amp;J$1,APMdata,'1 APM'!$BW132,FALSE),IF($A132="Year to date",HLOOKUP("Year to date"&amp;J$1,APMdata,'1 APM'!$BW132,FALSE),HLOOKUP($C$4&amp;J$1,APMdata,'1 APM'!$BW132,FALSE)))</f>
        <v>4.902778076469637E-3</v>
      </c>
      <c r="K132" s="213">
        <f>IF($A132="Quarter",HLOOKUP("Quarter"&amp;K$1,APMdata,'1 APM'!$BW132,FALSE),IF($A132="Year to date",HLOOKUP("Year to date"&amp;K$1,APMdata,'1 APM'!$BW132,FALSE),HLOOKUP($C$4&amp;K$1,APMdata,'1 APM'!$BW132,FALSE)))</f>
        <v>4.0676645699755151E-3</v>
      </c>
      <c r="L132" s="213">
        <f>IF($A132="Quarter",HLOOKUP("Quarter"&amp;L$1,APMdata,'1 APM'!$BW132,FALSE),IF($A132="Year to date",HLOOKUP("Year to date"&amp;L$1,APMdata,'1 APM'!$BW132,FALSE),HLOOKUP($C$4&amp;L$1,APMdata,'1 APM'!$BW132,FALSE)))</f>
        <v>4.1230736144236748E-3</v>
      </c>
      <c r="M132" s="213">
        <f>IF($A132="Quarter",HLOOKUP("Quarter"&amp;M$1,APMdata,'1 APM'!$BW132,FALSE),IF($A132="Year to date",HLOOKUP("Year to date"&amp;M$1,APMdata,'1 APM'!$BW132,FALSE),HLOOKUP($C$4&amp;M$1,APMdata,'1 APM'!$BW132,FALSE)))</f>
        <v>3.9500938838000522E-3</v>
      </c>
      <c r="N132" s="213">
        <f>IF($A132="Quarter",HLOOKUP("Quarter"&amp;N$1,APMdata,'1 APM'!$BW132,FALSE),IF($A132="Year to date",HLOOKUP("Year to date"&amp;N$1,APMdata,'1 APM'!$BW132,FALSE),HLOOKUP($C$4&amp;N$1,APMdata,'1 APM'!$BW132,FALSE)))</f>
        <v>4.606714321152716E-3</v>
      </c>
      <c r="O132" s="213">
        <f>IF($A132="Quarter",HLOOKUP("Quarter"&amp;O$1,APMdata,'1 APM'!$BW132,FALSE),IF($A132="Year to date",HLOOKUP("Year to date"&amp;O$1,APMdata,'1 APM'!$BW132,FALSE),HLOOKUP($C$4&amp;O$1,APMdata,'1 APM'!$BW132,FALSE)))</f>
        <v>5.1444629046488739E-3</v>
      </c>
      <c r="P132" s="213">
        <f>IF($A132="Quarter",HLOOKUP("Quarter"&amp;P$1,APMdata,'1 APM'!$BW132,FALSE),IF($A132="Year to date",HLOOKUP("Year to date"&amp;P$1,APMdata,'1 APM'!$BW132,FALSE),HLOOKUP($C$4&amp;P$1,APMdata,'1 APM'!$BW132,FALSE)))</f>
        <v>5.259828378694536E-3</v>
      </c>
      <c r="Q132" s="213">
        <f>IF($A132="Quarter",HLOOKUP("Quarter"&amp;Q$1,APMdata,'1 APM'!$BW132,FALSE),IF($A132="Year to date",HLOOKUP("Year to date"&amp;Q$1,APMdata,'1 APM'!$BW132,FALSE),HLOOKUP($C$4&amp;Q$1,APMdata,'1 APM'!$BW132,FALSE)))</f>
        <v>5.3059479714358589E-3</v>
      </c>
      <c r="R132" s="213">
        <f>IF($A132="Quarter",HLOOKUP("Quarter"&amp;R$1,APMdata,'1 APM'!$BW132,FALSE),IF($A132="Year to date",HLOOKUP("Year to date"&amp;R$1,APMdata,'1 APM'!$BW132,FALSE),HLOOKUP($C$4&amp;R$1,APMdata,'1 APM'!$BW132,FALSE)))</f>
        <v>3.4309293704308337E-3</v>
      </c>
      <c r="S132" s="213">
        <f>IF($A132="Quarter",HLOOKUP("Quarter"&amp;S$1,APMdata,'1 APM'!$BW132,FALSE),IF($A132="Year to date",HLOOKUP("Year to date"&amp;S$1,APMdata,'1 APM'!$BW132,FALSE),HLOOKUP($C$4&amp;S$1,APMdata,'1 APM'!$BW132,FALSE)))</f>
        <v>5.8999999999999999E-3</v>
      </c>
      <c r="T132" s="213">
        <f>IF($A132="Quarter",HLOOKUP("Quarter"&amp;T$1,APMdata,'1 APM'!$BW132,FALSE),IF($A132="Year to date",HLOOKUP("Year to date"&amp;T$1,APMdata,'1 APM'!$BW132,FALSE),HLOOKUP($C$4&amp;T$1,APMdata,'1 APM'!$BW132,FALSE)))</f>
        <v>5.2509562578992733E-3</v>
      </c>
      <c r="U132" s="213">
        <f>IF($A132="Quarter",HLOOKUP("Quarter"&amp;U$1,APMdata,'1 APM'!$BW132,FALSE),IF($A132="Year to date",HLOOKUP("Year to date"&amp;U$1,APMdata,'1 APM'!$BW132,FALSE),HLOOKUP($C$4&amp;U$1,APMdata,'1 APM'!$BW132,FALSE)))</f>
        <v>5.0000000000000001E-3</v>
      </c>
      <c r="V132" s="213">
        <f>IF($A132="Quarter",HLOOKUP("Quarter"&amp;V$1,APMdata,'1 APM'!$BW132,FALSE),IF($A132="Year to date",HLOOKUP("Year to date"&amp;V$1,APMdata,'1 APM'!$BW132,FALSE),HLOOKUP($C$4&amp;V$1,APMdata,'1 APM'!$BW132,FALSE)))</f>
        <v>3.3749227698987292E-3</v>
      </c>
      <c r="W132" s="213">
        <f>IF($A132="Quarter",HLOOKUP("Quarter"&amp;W$1,APMdata,'1 APM'!$BW132,FALSE),IF($A132="Year to date",HLOOKUP("Year to date"&amp;W$1,APMdata,'1 APM'!$BW132,FALSE),HLOOKUP($C$4&amp;W$1,APMdata,'1 APM'!$BW132,FALSE)))</f>
        <v>3.1193417206857765E-3</v>
      </c>
      <c r="X132" s="213">
        <f>IF($A132="Quarter",HLOOKUP("Quarter"&amp;X$1,APMdata,'1 APM'!$BW132,FALSE),IF($A132="Year to date",HLOOKUP("Year to date"&amp;X$1,APMdata,'1 APM'!$BW132,FALSE),HLOOKUP($C$4&amp;X$1,APMdata,'1 APM'!$BW132,FALSE)))</f>
        <v>3.5471153279688652E-3</v>
      </c>
      <c r="Y132" s="213">
        <f>IF($A132="Quarter",HLOOKUP("Quarter"&amp;Y$1,APMdata,'1 APM'!$BW132,FALSE),IF($A132="Year to date",HLOOKUP("Year to date"&amp;Y$1,APMdata,'1 APM'!$BW132,FALSE),HLOOKUP($C$4&amp;Y$1,APMdata,'1 APM'!$BW132,FALSE)))</f>
        <v>3.4852190746880417E-3</v>
      </c>
      <c r="Z132" s="213">
        <f>IF($A132="Quarter",HLOOKUP("Quarter"&amp;Z$1,APMdata,'1 APM'!$BW132,FALSE),IF($A132="Year to date",HLOOKUP("Year to date"&amp;Z$1,APMdata,'1 APM'!$BW132,FALSE),HLOOKUP($C$4&amp;Z$1,APMdata,'1 APM'!$BW132,FALSE)))</f>
        <v>3.5910574005874603E-3</v>
      </c>
      <c r="AA132" s="213">
        <f>IF($A132="Quarter",HLOOKUP("Quarter"&amp;AA$1,APMdata,'1 APM'!$BW132,FALSE),IF($A132="Year to date",HLOOKUP("Year to date"&amp;AA$1,APMdata,'1 APM'!$BW132,FALSE),HLOOKUP($C$4&amp;AA$1,APMdata,'1 APM'!$BW132,FALSE)))</f>
        <v>4.0297612428371763E-3</v>
      </c>
      <c r="AB132" s="213">
        <f>IF($A132="Quarter",HLOOKUP("Quarter"&amp;AB$1,APMdata,'1 APM'!$BW132,FALSE),IF($A132="Year to date",HLOOKUP("Year to date"&amp;AB$1,APMdata,'1 APM'!$BW132,FALSE),HLOOKUP($C$4&amp;AB$1,APMdata,'1 APM'!$BW132,FALSE)))</f>
        <v>3.8094440168998521E-3</v>
      </c>
      <c r="AC132" s="213">
        <f>IF($A132="Quarter",HLOOKUP("Quarter"&amp;AC$1,APMdata,'1 APM'!$BW132,FALSE),IF($A132="Year to date",HLOOKUP("Year to date"&amp;AC$1,APMdata,'1 APM'!$BW132,FALSE),HLOOKUP($C$4&amp;AC$1,APMdata,'1 APM'!$BW132,FALSE)))</f>
        <v>4.3696309463384462E-3</v>
      </c>
      <c r="AD132" s="213">
        <f>IF($A132="Quarter",HLOOKUP("Quarter"&amp;AD$1,APMdata,'1 APM'!$BW132,FALSE),IF($A132="Year to date",HLOOKUP("Year to date"&amp;AD$1,APMdata,'1 APM'!$BW132,FALSE),HLOOKUP($C$4&amp;AD$1,APMdata,'1 APM'!$BW132,FALSE)))</f>
        <v>4.305206108847711E-3</v>
      </c>
      <c r="AE132" s="213">
        <f>IF($A132="Quarter",HLOOKUP("Quarter"&amp;AE$1,APMdata,'1 APM'!$BW132,FALSE),IF($A132="Year to date",HLOOKUP("Year to date"&amp;AE$1,APMdata,'1 APM'!$BW132,FALSE),HLOOKUP($C$4&amp;AE$1,APMdata,'1 APM'!$BW132,FALSE)))</f>
        <v>4.3304276173872251E-3</v>
      </c>
      <c r="AF132" s="213"/>
      <c r="AG132" s="218"/>
      <c r="AH132" s="213"/>
      <c r="AI132" s="218"/>
      <c r="AJ132" s="213"/>
      <c r="AK132" s="218"/>
      <c r="AL132" s="213"/>
      <c r="AM132" s="218"/>
      <c r="AN132" s="213"/>
      <c r="AO132" s="218"/>
      <c r="AP132" s="213"/>
      <c r="AQ132" s="217"/>
      <c r="AR132" s="213"/>
      <c r="AS132" s="217"/>
      <c r="AT132" s="213"/>
      <c r="AU132" s="217"/>
      <c r="AV132" s="213"/>
      <c r="AW132" s="217"/>
      <c r="AX132" s="213"/>
      <c r="AY132" s="218"/>
      <c r="AZ132" s="213"/>
      <c r="BA132" s="218"/>
      <c r="BB132" s="213"/>
      <c r="BC132" s="218"/>
      <c r="BD132" s="213"/>
      <c r="BE132" s="218"/>
      <c r="BF132" s="213"/>
      <c r="BG132" s="218"/>
      <c r="BH132" s="218"/>
      <c r="BI132" s="218"/>
      <c r="BJ132" s="218"/>
      <c r="BK132" s="218"/>
      <c r="BL132" s="218"/>
      <c r="BM132" s="218"/>
      <c r="BN132" s="218"/>
      <c r="BO132" s="218"/>
      <c r="BP132" s="218"/>
      <c r="BQ132" s="218"/>
      <c r="BR132" s="218"/>
      <c r="BS132" s="218"/>
      <c r="BT132" s="218"/>
      <c r="BU132" s="218"/>
      <c r="BV132" s="218"/>
      <c r="BW132">
        <v>132</v>
      </c>
    </row>
    <row r="133" spans="1:75" ht="12.75" customHeight="1">
      <c r="B133" s="199"/>
      <c r="C133" s="202"/>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0"/>
      <c r="AW133" s="210"/>
      <c r="AX133" s="210"/>
      <c r="AY133" s="210"/>
      <c r="AZ133" s="210"/>
      <c r="BA133" s="210"/>
      <c r="BB133" s="210"/>
      <c r="BC133" s="210"/>
      <c r="BD133" s="205"/>
      <c r="BE133" s="210"/>
      <c r="BF133" s="205"/>
      <c r="BG133" s="210"/>
      <c r="BH133" s="210"/>
      <c r="BI133" s="210"/>
      <c r="BJ133" s="210"/>
      <c r="BK133" s="210"/>
      <c r="BL133" s="210"/>
      <c r="BM133" s="210"/>
      <c r="BN133" s="210"/>
      <c r="BO133" s="210"/>
      <c r="BP133" s="210"/>
      <c r="BQ133" s="210"/>
      <c r="BR133" s="210"/>
      <c r="BS133" s="210"/>
      <c r="BT133" s="210"/>
      <c r="BU133" s="210"/>
      <c r="BV133" s="210"/>
      <c r="BW133">
        <v>133</v>
      </c>
    </row>
    <row r="134" spans="1:75" ht="12.75" customHeight="1">
      <c r="B134" s="199"/>
      <c r="C134" s="202"/>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10"/>
      <c r="BD134" s="205"/>
      <c r="BE134" s="210"/>
      <c r="BF134" s="205"/>
      <c r="BG134" s="210"/>
      <c r="BH134" s="210"/>
      <c r="BI134" s="210"/>
      <c r="BJ134" s="210"/>
      <c r="BK134" s="210"/>
      <c r="BL134" s="210"/>
      <c r="BM134" s="210"/>
      <c r="BN134" s="210"/>
      <c r="BO134" s="210"/>
      <c r="BP134" s="210"/>
      <c r="BQ134" s="210"/>
      <c r="BR134" s="210"/>
      <c r="BS134" s="210"/>
      <c r="BT134" s="210"/>
      <c r="BU134" s="210"/>
      <c r="BV134" s="210"/>
      <c r="BW134">
        <v>134</v>
      </c>
    </row>
    <row r="135" spans="1:75" ht="12.75" customHeight="1">
      <c r="A135" t="s">
        <v>489</v>
      </c>
      <c r="B135" s="199"/>
      <c r="C135" s="203" t="s">
        <v>197</v>
      </c>
      <c r="D135" s="205">
        <f>IF($A135="Quarter",HLOOKUP("Quarter"&amp;D$1,APMdata,'1 APM'!$BW135,FALSE),IF($A135="Year to date",HLOOKUP("Year to date"&amp;D$1,APMdata,'1 APM'!$BW135,FALSE),HLOOKUP($C$4&amp;D$1,APMdata,'1 APM'!$BW135,FALSE)))</f>
        <v>69.924675000000008</v>
      </c>
      <c r="E135" s="205">
        <f>IF($A135="Quarter",HLOOKUP("Quarter"&amp;E$1,APMdata,'1 APM'!$BW135,FALSE),IF($A135="Year to date",HLOOKUP("Year to date"&amp;E$1,APMdata,'1 APM'!$BW135,FALSE),HLOOKUP($C$4&amp;E$1,APMdata,'1 APM'!$BW135,FALSE)))</f>
        <v>55.535139000000001</v>
      </c>
      <c r="F135" s="205">
        <f>IF($A135="Quarter",HLOOKUP("Quarter"&amp;F$1,APMdata,'1 APM'!$BW135,FALSE),IF($A135="Year to date",HLOOKUP("Year to date"&amp;F$1,APMdata,'1 APM'!$BW135,FALSE),HLOOKUP($C$4&amp;F$1,APMdata,'1 APM'!$BW135,FALSE)))</f>
        <v>55.285195999999999</v>
      </c>
      <c r="G135" s="205">
        <f>IF($A135="Quarter",HLOOKUP("Quarter"&amp;G$1,APMdata,'1 APM'!$BW135,FALSE),IF($A135="Year to date",HLOOKUP("Year to date"&amp;G$1,APMdata,'1 APM'!$BW135,FALSE),HLOOKUP($C$4&amp;G$1,APMdata,'1 APM'!$BW135,FALSE)))</f>
        <v>59.829377999999998</v>
      </c>
      <c r="H135" s="205">
        <f>IF($A135="Quarter",HLOOKUP("Quarter"&amp;H$1,APMdata,'1 APM'!$BW135,FALSE),IF($A135="Year to date",HLOOKUP("Year to date"&amp;H$1,APMdata,'1 APM'!$BW135,FALSE),HLOOKUP($C$4&amp;H$1,APMdata,'1 APM'!$BW135,FALSE)))</f>
        <v>61.866215000000004</v>
      </c>
      <c r="I135" s="205">
        <f>IF($A135="Quarter",HLOOKUP("Quarter"&amp;I$1,APMdata,'1 APM'!$BW135,FALSE),IF($A135="Year to date",HLOOKUP("Year to date"&amp;I$1,APMdata,'1 APM'!$BW135,FALSE),HLOOKUP($C$4&amp;I$1,APMdata,'1 APM'!$BW135,FALSE)))</f>
        <v>58.338432000000005</v>
      </c>
      <c r="J135" s="205">
        <f>IF($A135="Quarter",HLOOKUP("Quarter"&amp;J$1,APMdata,'1 APM'!$BW135,FALSE),IF($A135="Year to date",HLOOKUP("Year to date"&amp;J$1,APMdata,'1 APM'!$BW135,FALSE),HLOOKUP($C$4&amp;J$1,APMdata,'1 APM'!$BW135,FALSE)))</f>
        <v>58.295232999999996</v>
      </c>
      <c r="K135" s="205">
        <f>IF($A135="Quarter",HLOOKUP("Quarter"&amp;K$1,APMdata,'1 APM'!$BW135,FALSE),IF($A135="Year to date",HLOOKUP("Year to date"&amp;K$1,APMdata,'1 APM'!$BW135,FALSE),HLOOKUP($C$4&amp;K$1,APMdata,'1 APM'!$BW135,FALSE)))</f>
        <v>55.813651999999998</v>
      </c>
      <c r="L135" s="205">
        <f>IF($A135="Quarter",HLOOKUP("Quarter"&amp;L$1,APMdata,'1 APM'!$BW135,FALSE),IF($A135="Year to date",HLOOKUP("Year to date"&amp;L$1,APMdata,'1 APM'!$BW135,FALSE),HLOOKUP($C$4&amp;L$1,APMdata,'1 APM'!$BW135,FALSE)))</f>
        <v>59.295000000000002</v>
      </c>
      <c r="M135" s="205">
        <f>IF($A135="Quarter",HLOOKUP("Quarter"&amp;M$1,APMdata,'1 APM'!$BW135,FALSE),IF($A135="Year to date",HLOOKUP("Year to date"&amp;M$1,APMdata,'1 APM'!$BW135,FALSE),HLOOKUP($C$4&amp;M$1,APMdata,'1 APM'!$BW135,FALSE)))</f>
        <v>57.753025999999998</v>
      </c>
      <c r="N135" s="205">
        <f>IF($A135="Quarter",HLOOKUP("Quarter"&amp;N$1,APMdata,'1 APM'!$BW135,FALSE),IF($A135="Year to date",HLOOKUP("Year to date"&amp;N$1,APMdata,'1 APM'!$BW135,FALSE),HLOOKUP($C$4&amp;N$1,APMdata,'1 APM'!$BW135,FALSE)))</f>
        <v>53.699768999999996</v>
      </c>
      <c r="O135" s="205">
        <f>IF($A135="Quarter",HLOOKUP("Quarter"&amp;O$1,APMdata,'1 APM'!$BW135,FALSE),IF($A135="Year to date",HLOOKUP("Year to date"&amp;O$1,APMdata,'1 APM'!$BW135,FALSE),HLOOKUP($C$4&amp;O$1,APMdata,'1 APM'!$BW135,FALSE)))</f>
        <v>66.063000000000002</v>
      </c>
      <c r="P135" s="205">
        <f>IF($A135="Quarter",HLOOKUP("Quarter"&amp;P$1,APMdata,'1 APM'!$BW135,FALSE),IF($A135="Year to date",HLOOKUP("Year to date"&amp;P$1,APMdata,'1 APM'!$BW135,FALSE),HLOOKUP($C$4&amp;P$1,APMdata,'1 APM'!$BW135,FALSE)))</f>
        <v>81.480999999999995</v>
      </c>
      <c r="Q135" s="205">
        <f>IF($A135="Quarter",HLOOKUP("Quarter"&amp;Q$1,APMdata,'1 APM'!$BW135,FALSE),IF($A135="Year to date",HLOOKUP("Year to date"&amp;Q$1,APMdata,'1 APM'!$BW135,FALSE),HLOOKUP($C$4&amp;Q$1,APMdata,'1 APM'!$BW135,FALSE)))</f>
        <v>73.018000000000001</v>
      </c>
      <c r="R135" s="205">
        <f>IF($A135="Quarter",HLOOKUP("Quarter"&amp;R$1,APMdata,'1 APM'!$BW135,FALSE),IF($A135="Year to date",HLOOKUP("Year to date"&amp;R$1,APMdata,'1 APM'!$BW135,FALSE),HLOOKUP($C$4&amp;R$1,APMdata,'1 APM'!$BW135,FALSE)))</f>
        <v>77.246000000000009</v>
      </c>
      <c r="S135" s="205">
        <f>IF($A135="Quarter",HLOOKUP("Quarter"&amp;S$1,APMdata,'1 APM'!$BW135,FALSE),IF($A135="Year to date",HLOOKUP("Year to date"&amp;S$1,APMdata,'1 APM'!$BW135,FALSE),HLOOKUP($C$4&amp;S$1,APMdata,'1 APM'!$BW135,FALSE)))</f>
        <v>73.758499999999998</v>
      </c>
      <c r="T135" s="205">
        <f>IF($A135="Quarter",HLOOKUP("Quarter"&amp;T$1,APMdata,'1 APM'!$BW135,FALSE),IF($A135="Year to date",HLOOKUP("Year to date"&amp;T$1,APMdata,'1 APM'!$BW135,FALSE),HLOOKUP($C$4&amp;T$1,APMdata,'1 APM'!$BW135,FALSE)))</f>
        <v>65.753145000000004</v>
      </c>
      <c r="U135" s="205">
        <f>IF($A135="Quarter",HLOOKUP("Quarter"&amp;U$1,APMdata,'1 APM'!$BW135,FALSE),IF($A135="Year to date",HLOOKUP("Year to date"&amp;U$1,APMdata,'1 APM'!$BW135,FALSE),HLOOKUP($C$4&amp;U$1,APMdata,'1 APM'!$BW135,FALSE)))</f>
        <v>49</v>
      </c>
      <c r="V135" s="205">
        <f>IF($A135="Quarter",HLOOKUP("Quarter"&amp;V$1,APMdata,'1 APM'!$BW135,FALSE),IF($A135="Year to date",HLOOKUP("Year to date"&amp;V$1,APMdata,'1 APM'!$BW135,FALSE),HLOOKUP($C$4&amp;V$1,APMdata,'1 APM'!$BW135,FALSE)))</f>
        <v>96.874593000000004</v>
      </c>
      <c r="W135" s="205">
        <f>IF($A135="Quarter",HLOOKUP("Quarter"&amp;W$1,APMdata,'1 APM'!$BW135,FALSE),IF($A135="Year to date",HLOOKUP("Year to date"&amp;W$1,APMdata,'1 APM'!$BW135,FALSE),HLOOKUP($C$4&amp;W$1,APMdata,'1 APM'!$BW135,FALSE)))</f>
        <v>43.940427999999997</v>
      </c>
      <c r="X135" s="205">
        <f>IF($A135="Quarter",HLOOKUP("Quarter"&amp;X$1,APMdata,'1 APM'!$BW135,FALSE),IF($A135="Year to date",HLOOKUP("Year to date"&amp;X$1,APMdata,'1 APM'!$BW135,FALSE),HLOOKUP($C$4&amp;X$1,APMdata,'1 APM'!$BW135,FALSE)))</f>
        <v>41.567</v>
      </c>
      <c r="Y135" s="205">
        <f>IF($A135="Quarter",HLOOKUP("Quarter"&amp;Y$1,APMdata,'1 APM'!$BW135,FALSE),IF($A135="Year to date",HLOOKUP("Year to date"&amp;Y$1,APMdata,'1 APM'!$BW135,FALSE),HLOOKUP($C$4&amp;Y$1,APMdata,'1 APM'!$BW135,FALSE)))</f>
        <v>32.567999999999998</v>
      </c>
      <c r="Z135" s="205">
        <f>IF($A135="Quarter",HLOOKUP("Quarter"&amp;Z$1,APMdata,'1 APM'!$BW135,FALSE),IF($A135="Year to date",HLOOKUP("Year to date"&amp;Z$1,APMdata,'1 APM'!$BW135,FALSE),HLOOKUP($C$4&amp;Z$1,APMdata,'1 APM'!$BW135,FALSE)))</f>
        <v>49.851999999999997</v>
      </c>
      <c r="AA135" s="205">
        <f>IF($A135="Quarter",HLOOKUP("Quarter"&amp;AA$1,APMdata,'1 APM'!$BW135,FALSE),IF($A135="Year to date",HLOOKUP("Year to date"&amp;AA$1,APMdata,'1 APM'!$BW135,FALSE),HLOOKUP($C$4&amp;AA$1,APMdata,'1 APM'!$BW135,FALSE)))</f>
        <v>56.091317000000004</v>
      </c>
      <c r="AB135" s="205">
        <f>IF($A135="Quarter",HLOOKUP("Quarter"&amp;AB$1,APMdata,'1 APM'!$BW135,FALSE),IF($A135="Year to date",HLOOKUP("Year to date"&amp;AB$1,APMdata,'1 APM'!$BW135,FALSE),HLOOKUP($C$4&amp;AB$1,APMdata,'1 APM'!$BW135,FALSE)))</f>
        <v>38.347999999999999</v>
      </c>
      <c r="AC135" s="205">
        <f>IF($A135="Quarter",HLOOKUP("Quarter"&amp;AC$1,APMdata,'1 APM'!$BW135,FALSE),IF($A135="Year to date",HLOOKUP("Year to date"&amp;AC$1,APMdata,'1 APM'!$BW135,FALSE),HLOOKUP($C$4&amp;AC$1,APMdata,'1 APM'!$BW135,FALSE)))</f>
        <v>42.161141999999998</v>
      </c>
      <c r="AD135" s="205">
        <f>IF($A135="Quarter",HLOOKUP("Quarter"&amp;AD$1,APMdata,'1 APM'!$BW135,FALSE),IF($A135="Year to date",HLOOKUP("Year to date"&amp;AD$1,APMdata,'1 APM'!$BW135,FALSE),HLOOKUP($C$4&amp;AD$1,APMdata,'1 APM'!$BW135,FALSE)))</f>
        <v>53.838692359999996</v>
      </c>
      <c r="AE135" s="205">
        <f>IF($A135="Quarter",HLOOKUP("Quarter"&amp;AE$1,APMdata,'1 APM'!$BW135,FALSE),IF($A135="Year to date",HLOOKUP("Year to date"&amp;AE$1,APMdata,'1 APM'!$BW135,FALSE),HLOOKUP($C$4&amp;AE$1,APMdata,'1 APM'!$BW135,FALSE)))</f>
        <v>40.740365000000004</v>
      </c>
      <c r="AF135" s="205"/>
      <c r="AG135" s="210"/>
      <c r="AH135" s="205"/>
      <c r="AI135" s="210"/>
      <c r="AJ135" s="205"/>
      <c r="AK135" s="210"/>
      <c r="AL135" s="205"/>
      <c r="AM135" s="210"/>
      <c r="AN135" s="205"/>
      <c r="AO135" s="210"/>
      <c r="AP135" s="205"/>
      <c r="AQ135" s="210"/>
      <c r="AR135" s="205"/>
      <c r="AS135" s="210"/>
      <c r="AT135" s="205"/>
      <c r="AU135" s="210"/>
      <c r="AV135" s="205"/>
      <c r="AW135" s="210"/>
      <c r="AX135" s="205"/>
      <c r="AY135" s="210"/>
      <c r="AZ135" s="205"/>
      <c r="BA135" s="210"/>
      <c r="BB135" s="205"/>
      <c r="BC135" s="210"/>
      <c r="BD135" s="205"/>
      <c r="BE135" s="210"/>
      <c r="BF135" s="205"/>
      <c r="BG135" s="210"/>
      <c r="BH135" s="210"/>
      <c r="BI135" s="210"/>
      <c r="BJ135" s="210"/>
      <c r="BK135" s="210"/>
      <c r="BL135" s="210"/>
      <c r="BM135" s="210"/>
      <c r="BN135" s="210"/>
      <c r="BO135" s="210"/>
      <c r="BP135" s="210"/>
      <c r="BQ135" s="210"/>
      <c r="BR135" s="210"/>
      <c r="BS135" s="210"/>
      <c r="BT135" s="210"/>
      <c r="BU135" s="210"/>
      <c r="BV135" s="210"/>
      <c r="BW135">
        <v>135</v>
      </c>
    </row>
    <row r="136" spans="1:75" ht="12.75" customHeight="1">
      <c r="A136" t="s">
        <v>489</v>
      </c>
      <c r="B136" s="199"/>
      <c r="C136" s="202" t="s">
        <v>189</v>
      </c>
      <c r="D136" s="205">
        <f>IF($A136="Quarter",HLOOKUP("Quarter"&amp;D$1,APMdata,'1 APM'!$BW136,FALSE),IF($A136="Year to date",HLOOKUP("Year to date"&amp;D$1,APMdata,'1 APM'!$BW136,FALSE),HLOOKUP($C$4&amp;D$1,APMdata,'1 APM'!$BW136,FALSE)))</f>
        <v>505.42480399999999</v>
      </c>
      <c r="E136" s="205">
        <f>IF($A136="Quarter",HLOOKUP("Quarter"&amp;E$1,APMdata,'1 APM'!$BW136,FALSE),IF($A136="Year to date",HLOOKUP("Year to date"&amp;E$1,APMdata,'1 APM'!$BW136,FALSE),HLOOKUP($C$4&amp;E$1,APMdata,'1 APM'!$BW136,FALSE)))</f>
        <v>397.180115</v>
      </c>
      <c r="F136" s="205">
        <f>IF($A136="Quarter",HLOOKUP("Quarter"&amp;F$1,APMdata,'1 APM'!$BW136,FALSE),IF($A136="Year to date",HLOOKUP("Year to date"&amp;F$1,APMdata,'1 APM'!$BW136,FALSE),HLOOKUP($C$4&amp;F$1,APMdata,'1 APM'!$BW136,FALSE)))</f>
        <v>367.06584699999996</v>
      </c>
      <c r="G136" s="205">
        <f>IF($A136="Quarter",HLOOKUP("Quarter"&amp;G$1,APMdata,'1 APM'!$BW136,FALSE),IF($A136="Year to date",HLOOKUP("Year to date"&amp;G$1,APMdata,'1 APM'!$BW136,FALSE),HLOOKUP($C$4&amp;G$1,APMdata,'1 APM'!$BW136,FALSE)))</f>
        <v>392.68552800000003</v>
      </c>
      <c r="H136" s="205">
        <f>IF($A136="Quarter",HLOOKUP("Quarter"&amp;H$1,APMdata,'1 APM'!$BW136,FALSE),IF($A136="Year to date",HLOOKUP("Year to date"&amp;H$1,APMdata,'1 APM'!$BW136,FALSE),HLOOKUP($C$4&amp;H$1,APMdata,'1 APM'!$BW136,FALSE)))</f>
        <v>360.94865700000003</v>
      </c>
      <c r="I136" s="205">
        <f>IF($A136="Quarter",HLOOKUP("Quarter"&amp;I$1,APMdata,'1 APM'!$BW136,FALSE),IF($A136="Year to date",HLOOKUP("Year to date"&amp;I$1,APMdata,'1 APM'!$BW136,FALSE),HLOOKUP($C$4&amp;I$1,APMdata,'1 APM'!$BW136,FALSE)))</f>
        <v>294.335982</v>
      </c>
      <c r="J136" s="205">
        <f>IF($A136="Quarter",HLOOKUP("Quarter"&amp;J$1,APMdata,'1 APM'!$BW136,FALSE),IF($A136="Year to date",HLOOKUP("Year to date"&amp;J$1,APMdata,'1 APM'!$BW136,FALSE),HLOOKUP($C$4&amp;J$1,APMdata,'1 APM'!$BW136,FALSE)))</f>
        <v>258.88627600000001</v>
      </c>
      <c r="K136" s="205">
        <f>IF($A136="Quarter",HLOOKUP("Quarter"&amp;K$1,APMdata,'1 APM'!$BW136,FALSE),IF($A136="Year to date",HLOOKUP("Year to date"&amp;K$1,APMdata,'1 APM'!$BW136,FALSE),HLOOKUP($C$4&amp;K$1,APMdata,'1 APM'!$BW136,FALSE)))</f>
        <v>285.00067300000001</v>
      </c>
      <c r="L136" s="205">
        <f>IF($A136="Quarter",HLOOKUP("Quarter"&amp;L$1,APMdata,'1 APM'!$BW136,FALSE),IF($A136="Year to date",HLOOKUP("Year to date"&amp;L$1,APMdata,'1 APM'!$BW136,FALSE),HLOOKUP($C$4&amp;L$1,APMdata,'1 APM'!$BW136,FALSE)))</f>
        <v>241.35479899999999</v>
      </c>
      <c r="M136" s="205">
        <f>IF($A136="Quarter",HLOOKUP("Quarter"&amp;M$1,APMdata,'1 APM'!$BW136,FALSE),IF($A136="Year to date",HLOOKUP("Year to date"&amp;M$1,APMdata,'1 APM'!$BW136,FALSE),HLOOKUP($C$4&amp;M$1,APMdata,'1 APM'!$BW136,FALSE)))</f>
        <v>211.44653</v>
      </c>
      <c r="N136" s="205">
        <f>IF($A136="Quarter",HLOOKUP("Quarter"&amp;N$1,APMdata,'1 APM'!$BW136,FALSE),IF($A136="Year to date",HLOOKUP("Year to date"&amp;N$1,APMdata,'1 APM'!$BW136,FALSE),HLOOKUP($C$4&amp;N$1,APMdata,'1 APM'!$BW136,FALSE)))</f>
        <v>342.19327311999996</v>
      </c>
      <c r="O136" s="205">
        <f>IF($A136="Quarter",HLOOKUP("Quarter"&amp;O$1,APMdata,'1 APM'!$BW136,FALSE),IF($A136="Year to date",HLOOKUP("Year to date"&amp;O$1,APMdata,'1 APM'!$BW136,FALSE),HLOOKUP($C$4&amp;O$1,APMdata,'1 APM'!$BW136,FALSE)))</f>
        <v>383.827</v>
      </c>
      <c r="P136" s="205">
        <f>IF($A136="Quarter",HLOOKUP("Quarter"&amp;P$1,APMdata,'1 APM'!$BW136,FALSE),IF($A136="Year to date",HLOOKUP("Year to date"&amp;P$1,APMdata,'1 APM'!$BW136,FALSE),HLOOKUP($C$4&amp;P$1,APMdata,'1 APM'!$BW136,FALSE)))</f>
        <v>393.97199999999998</v>
      </c>
      <c r="Q136" s="205">
        <f>IF($A136="Quarter",HLOOKUP("Quarter"&amp;Q$1,APMdata,'1 APM'!$BW136,FALSE),IF($A136="Year to date",HLOOKUP("Year to date"&amp;Q$1,APMdata,'1 APM'!$BW136,FALSE),HLOOKUP($C$4&amp;Q$1,APMdata,'1 APM'!$BW136,FALSE)))</f>
        <v>330.33799999999997</v>
      </c>
      <c r="R136" s="205">
        <f>IF($A136="Quarter",HLOOKUP("Quarter"&amp;R$1,APMdata,'1 APM'!$BW136,FALSE),IF($A136="Year to date",HLOOKUP("Year to date"&amp;R$1,APMdata,'1 APM'!$BW136,FALSE),HLOOKUP($C$4&amp;R$1,APMdata,'1 APM'!$BW136,FALSE)))</f>
        <v>326.84500000000003</v>
      </c>
      <c r="S136" s="205">
        <f>IF($A136="Quarter",HLOOKUP("Quarter"&amp;S$1,APMdata,'1 APM'!$BW136,FALSE),IF($A136="Year to date",HLOOKUP("Year to date"&amp;S$1,APMdata,'1 APM'!$BW136,FALSE),HLOOKUP($C$4&amp;S$1,APMdata,'1 APM'!$BW136,FALSE)))</f>
        <v>395.05799999999999</v>
      </c>
      <c r="T136" s="205">
        <f>IF($A136="Quarter",HLOOKUP("Quarter"&amp;T$1,APMdata,'1 APM'!$BW136,FALSE),IF($A136="Year to date",HLOOKUP("Year to date"&amp;T$1,APMdata,'1 APM'!$BW136,FALSE),HLOOKUP($C$4&amp;T$1,APMdata,'1 APM'!$BW136,FALSE)))</f>
        <v>390.82376499999998</v>
      </c>
      <c r="U136" s="205">
        <f>IF($A136="Quarter",HLOOKUP("Quarter"&amp;U$1,APMdata,'1 APM'!$BW136,FALSE),IF($A136="Year to date",HLOOKUP("Year to date"&amp;U$1,APMdata,'1 APM'!$BW136,FALSE),HLOOKUP($C$4&amp;U$1,APMdata,'1 APM'!$BW136,FALSE)))</f>
        <v>476</v>
      </c>
      <c r="V136" s="205">
        <f>IF($A136="Quarter",HLOOKUP("Quarter"&amp;V$1,APMdata,'1 APM'!$BW136,FALSE),IF($A136="Year to date",HLOOKUP("Year to date"&amp;V$1,APMdata,'1 APM'!$BW136,FALSE),HLOOKUP($C$4&amp;V$1,APMdata,'1 APM'!$BW136,FALSE)))</f>
        <v>406.88716299999999</v>
      </c>
      <c r="W136" s="205">
        <f>IF($A136="Quarter",HLOOKUP("Quarter"&amp;W$1,APMdata,'1 APM'!$BW136,FALSE),IF($A136="Year to date",HLOOKUP("Year to date"&amp;W$1,APMdata,'1 APM'!$BW136,FALSE),HLOOKUP($C$4&amp;W$1,APMdata,'1 APM'!$BW136,FALSE)))</f>
        <v>306.28355399999998</v>
      </c>
      <c r="X136" s="205">
        <f>IF($A136="Quarter",HLOOKUP("Quarter"&amp;X$1,APMdata,'1 APM'!$BW136,FALSE),IF($A136="Year to date",HLOOKUP("Year to date"&amp;X$1,APMdata,'1 APM'!$BW136,FALSE),HLOOKUP($C$4&amp;X$1,APMdata,'1 APM'!$BW136,FALSE)))</f>
        <v>341.524</v>
      </c>
      <c r="Y136" s="205">
        <f>IF($A136="Quarter",HLOOKUP("Quarter"&amp;Y$1,APMdata,'1 APM'!$BW136,FALSE),IF($A136="Year to date",HLOOKUP("Year to date"&amp;Y$1,APMdata,'1 APM'!$BW136,FALSE),HLOOKUP($C$4&amp;Y$1,APMdata,'1 APM'!$BW136,FALSE)))</f>
        <v>307.79300000000001</v>
      </c>
      <c r="Z136" s="205">
        <f>IF($A136="Quarter",HLOOKUP("Quarter"&amp;Z$1,APMdata,'1 APM'!$BW136,FALSE),IF($A136="Year to date",HLOOKUP("Year to date"&amp;Z$1,APMdata,'1 APM'!$BW136,FALSE),HLOOKUP($C$4&amp;Z$1,APMdata,'1 APM'!$BW136,FALSE)))</f>
        <v>314.18971199999999</v>
      </c>
      <c r="AA136" s="205">
        <f>IF($A136="Quarter",HLOOKUP("Quarter"&amp;AA$1,APMdata,'1 APM'!$BW136,FALSE),IF($A136="Year to date",HLOOKUP("Year to date"&amp;AA$1,APMdata,'1 APM'!$BW136,FALSE),HLOOKUP($C$4&amp;AA$1,APMdata,'1 APM'!$BW136,FALSE)))</f>
        <v>313.64925100000005</v>
      </c>
      <c r="AB136" s="205">
        <f>IF($A136="Quarter",HLOOKUP("Quarter"&amp;AB$1,APMdata,'1 APM'!$BW136,FALSE),IF($A136="Year to date",HLOOKUP("Year to date"&amp;AB$1,APMdata,'1 APM'!$BW136,FALSE),HLOOKUP($C$4&amp;AB$1,APMdata,'1 APM'!$BW136,FALSE)))</f>
        <v>231.518</v>
      </c>
      <c r="AC136" s="205">
        <f>IF($A136="Quarter",HLOOKUP("Quarter"&amp;AC$1,APMdata,'1 APM'!$BW136,FALSE),IF($A136="Year to date",HLOOKUP("Year to date"&amp;AC$1,APMdata,'1 APM'!$BW136,FALSE),HLOOKUP($C$4&amp;AC$1,APMdata,'1 APM'!$BW136,FALSE)))</f>
        <v>286.57365616999999</v>
      </c>
      <c r="AD136" s="205">
        <f>IF($A136="Quarter",HLOOKUP("Quarter"&amp;AD$1,APMdata,'1 APM'!$BW136,FALSE),IF($A136="Year to date",HLOOKUP("Year to date"&amp;AD$1,APMdata,'1 APM'!$BW136,FALSE),HLOOKUP($C$4&amp;AD$1,APMdata,'1 APM'!$BW136,FALSE)))</f>
        <v>284.02508992999998</v>
      </c>
      <c r="AE136" s="205">
        <f>IF($A136="Quarter",HLOOKUP("Quarter"&amp;AE$1,APMdata,'1 APM'!$BW136,FALSE),IF($A136="Year to date",HLOOKUP("Year to date"&amp;AE$1,APMdata,'1 APM'!$BW136,FALSE),HLOOKUP($C$4&amp;AE$1,APMdata,'1 APM'!$BW136,FALSE)))</f>
        <v>262.17069946000004</v>
      </c>
      <c r="AF136" s="205"/>
      <c r="AG136" s="210"/>
      <c r="AH136" s="205"/>
      <c r="AI136" s="210"/>
      <c r="AJ136" s="205"/>
      <c r="AK136" s="210"/>
      <c r="AL136" s="205"/>
      <c r="AM136" s="210"/>
      <c r="AN136" s="205"/>
      <c r="AO136" s="210"/>
      <c r="AP136" s="205"/>
      <c r="AQ136" s="210"/>
      <c r="AR136" s="205"/>
      <c r="AS136" s="210"/>
      <c r="AT136" s="205"/>
      <c r="AU136" s="210"/>
      <c r="AV136" s="205"/>
      <c r="AW136" s="210"/>
      <c r="AX136" s="205"/>
      <c r="AY136" s="210"/>
      <c r="AZ136" s="205"/>
      <c r="BA136" s="210"/>
      <c r="BB136" s="205"/>
      <c r="BC136" s="210"/>
      <c r="BD136" s="205"/>
      <c r="BE136" s="210"/>
      <c r="BF136" s="205"/>
      <c r="BG136" s="210"/>
      <c r="BH136" s="210"/>
      <c r="BI136" s="210"/>
      <c r="BJ136" s="210"/>
      <c r="BK136" s="210"/>
      <c r="BL136" s="210"/>
      <c r="BM136" s="210"/>
      <c r="BN136" s="210"/>
      <c r="BO136" s="210"/>
      <c r="BP136" s="210"/>
      <c r="BQ136" s="210"/>
      <c r="BR136" s="210"/>
      <c r="BS136" s="210"/>
      <c r="BT136" s="210"/>
      <c r="BU136" s="210"/>
      <c r="BV136" s="210"/>
      <c r="BW136">
        <v>136</v>
      </c>
    </row>
    <row r="137" spans="1:75" ht="12.75" customHeight="1" thickBot="1">
      <c r="A137" t="s">
        <v>489</v>
      </c>
      <c r="B137" s="251" t="s">
        <v>326</v>
      </c>
      <c r="C137" s="212" t="s">
        <v>196</v>
      </c>
      <c r="D137" s="232">
        <f>IF($A137="Quarter",HLOOKUP("Quarter"&amp;D$1,APMdata,'1 APM'!$BW137,FALSE),IF($A137="Year to date",HLOOKUP("Year to date"&amp;D$1,APMdata,'1 APM'!$BW137,FALSE),HLOOKUP($C$4&amp;D$1,APMdata,'1 APM'!$BW137,FALSE)))</f>
        <v>0.13834832490729917</v>
      </c>
      <c r="E137" s="232">
        <f>IF($A137="Quarter",HLOOKUP("Quarter"&amp;E$1,APMdata,'1 APM'!$BW137,FALSE),IF($A137="Year to date",HLOOKUP("Year to date"&amp;E$1,APMdata,'1 APM'!$BW137,FALSE),HLOOKUP($C$4&amp;E$1,APMdata,'1 APM'!$BW137,FALSE)))</f>
        <v>0.13982356342285665</v>
      </c>
      <c r="F137" s="232">
        <f>IF($A137="Quarter",HLOOKUP("Quarter"&amp;F$1,APMdata,'1 APM'!$BW137,FALSE),IF($A137="Year to date",HLOOKUP("Year to date"&amp;F$1,APMdata,'1 APM'!$BW137,FALSE),HLOOKUP($C$4&amp;F$1,APMdata,'1 APM'!$BW137,FALSE)))</f>
        <v>0.15061383795807079</v>
      </c>
      <c r="G137" s="232">
        <f>IF($A137="Quarter",HLOOKUP("Quarter"&amp;G$1,APMdata,'1 APM'!$BW137,FALSE),IF($A137="Year to date",HLOOKUP("Year to date"&amp;G$1,APMdata,'1 APM'!$BW137,FALSE),HLOOKUP($C$4&amp;G$1,APMdata,'1 APM'!$BW137,FALSE)))</f>
        <v>0.15235951858149455</v>
      </c>
      <c r="H137" s="232">
        <f>IF($A137="Quarter",HLOOKUP("Quarter"&amp;H$1,APMdata,'1 APM'!$BW137,FALSE),IF($A137="Year to date",HLOOKUP("Year to date"&amp;H$1,APMdata,'1 APM'!$BW137,FALSE),HLOOKUP($C$4&amp;H$1,APMdata,'1 APM'!$BW137,FALSE)))</f>
        <v>0.17139893389324898</v>
      </c>
      <c r="I137" s="232">
        <f>IF($A137="Quarter",HLOOKUP("Quarter"&amp;I$1,APMdata,'1 APM'!$BW137,FALSE),IF($A137="Year to date",HLOOKUP("Year to date"&amp;I$1,APMdata,'1 APM'!$BW137,FALSE),HLOOKUP($C$4&amp;I$1,APMdata,'1 APM'!$BW137,FALSE)))</f>
        <v>0.19820353462595003</v>
      </c>
      <c r="J137" s="232">
        <f>IF($A137="Quarter",HLOOKUP("Quarter"&amp;J$1,APMdata,'1 APM'!$BW137,FALSE),IF($A137="Year to date",HLOOKUP("Year to date"&amp;J$1,APMdata,'1 APM'!$BW137,FALSE),HLOOKUP($C$4&amp;J$1,APMdata,'1 APM'!$BW137,FALSE)))</f>
        <v>0.22517699238719011</v>
      </c>
      <c r="K137" s="232">
        <f>IF($A137="Quarter",HLOOKUP("Quarter"&amp;K$1,APMdata,'1 APM'!$BW137,FALSE),IF($A137="Year to date",HLOOKUP("Year to date"&amp;K$1,APMdata,'1 APM'!$BW137,FALSE),HLOOKUP($C$4&amp;K$1,APMdata,'1 APM'!$BW137,FALSE)))</f>
        <v>0.19583691298862299</v>
      </c>
      <c r="L137" s="232">
        <f>IF($A137="Quarter",HLOOKUP("Quarter"&amp;L$1,APMdata,'1 APM'!$BW137,FALSE),IF($A137="Year to date",HLOOKUP("Year to date"&amp;L$1,APMdata,'1 APM'!$BW137,FALSE),HLOOKUP($C$4&amp;L$1,APMdata,'1 APM'!$BW137,FALSE)))</f>
        <v>0.24567566191215451</v>
      </c>
      <c r="M137" s="232">
        <f>IF($A137="Quarter",HLOOKUP("Quarter"&amp;M$1,APMdata,'1 APM'!$BW137,FALSE),IF($A137="Year to date",HLOOKUP("Year to date"&amp;M$1,APMdata,'1 APM'!$BW137,FALSE),HLOOKUP($C$4&amp;M$1,APMdata,'1 APM'!$BW137,FALSE)))</f>
        <v>0.27313300435812304</v>
      </c>
      <c r="N137" s="232">
        <f>IF($A137="Quarter",HLOOKUP("Quarter"&amp;N$1,APMdata,'1 APM'!$BW137,FALSE),IF($A137="Year to date",HLOOKUP("Year to date"&amp;N$1,APMdata,'1 APM'!$BW137,FALSE),HLOOKUP($C$4&amp;N$1,APMdata,'1 APM'!$BW137,FALSE)))</f>
        <v>0.15692818421117419</v>
      </c>
      <c r="O137" s="232">
        <f>IF($A137="Quarter",HLOOKUP("Quarter"&amp;O$1,APMdata,'1 APM'!$BW137,FALSE),IF($A137="Year to date",HLOOKUP("Year to date"&amp;O$1,APMdata,'1 APM'!$BW137,FALSE),HLOOKUP($C$4&amp;O$1,APMdata,'1 APM'!$BW137,FALSE)))</f>
        <v>0.17211660461614217</v>
      </c>
      <c r="P137" s="232">
        <f>IF($A137="Quarter",HLOOKUP("Quarter"&amp;P$1,APMdata,'1 APM'!$BW137,FALSE),IF($A137="Year to date",HLOOKUP("Year to date"&amp;P$1,APMdata,'1 APM'!$BW137,FALSE),HLOOKUP($C$4&amp;P$1,APMdata,'1 APM'!$BW137,FALSE)))</f>
        <v>0.20681926634380107</v>
      </c>
      <c r="Q137" s="232">
        <f>IF($A137="Quarter",HLOOKUP("Quarter"&amp;Q$1,APMdata,'1 APM'!$BW137,FALSE),IF($A137="Year to date",HLOOKUP("Year to date"&amp;Q$1,APMdata,'1 APM'!$BW137,FALSE),HLOOKUP($C$4&amp;Q$1,APMdata,'1 APM'!$BW137,FALSE)))</f>
        <v>0.22104026784687203</v>
      </c>
      <c r="R137" s="232">
        <f>IF($A137="Quarter",HLOOKUP("Quarter"&amp;R$1,APMdata,'1 APM'!$BW137,FALSE),IF($A137="Year to date",HLOOKUP("Year to date"&amp;R$1,APMdata,'1 APM'!$BW137,FALSE),HLOOKUP($C$4&amp;R$1,APMdata,'1 APM'!$BW137,FALSE)))</f>
        <v>0.23633832550597378</v>
      </c>
      <c r="S137" s="232">
        <f>IF($A137="Quarter",HLOOKUP("Quarter"&amp;S$1,APMdata,'1 APM'!$BW137,FALSE),IF($A137="Year to date",HLOOKUP("Year to date"&amp;S$1,APMdata,'1 APM'!$BW137,FALSE),HLOOKUP($C$4&amp;S$1,APMdata,'1 APM'!$BW137,FALSE)))</f>
        <v>0.1867</v>
      </c>
      <c r="T137" s="232">
        <f>IF($A137="Quarter",HLOOKUP("Quarter"&amp;T$1,APMdata,'1 APM'!$BW137,FALSE),IF($A137="Year to date",HLOOKUP("Year to date"&amp;T$1,APMdata,'1 APM'!$BW137,FALSE),HLOOKUP($C$4&amp;T$1,APMdata,'1 APM'!$BW137,FALSE)))</f>
        <v>0.1682424429844997</v>
      </c>
      <c r="U137" s="232">
        <f>IF($A137="Quarter",HLOOKUP("Quarter"&amp;U$1,APMdata,'1 APM'!$BW137,FALSE),IF($A137="Year to date",HLOOKUP("Year to date"&amp;U$1,APMdata,'1 APM'!$BW137,FALSE),HLOOKUP($C$4&amp;U$1,APMdata,'1 APM'!$BW137,FALSE)))</f>
        <v>0.1</v>
      </c>
      <c r="V137" s="232">
        <f>IF($A137="Quarter",HLOOKUP("Quarter"&amp;V$1,APMdata,'1 APM'!$BW137,FALSE),IF($A137="Year to date",HLOOKUP("Year to date"&amp;V$1,APMdata,'1 APM'!$BW137,FALSE),HLOOKUP($C$4&amp;V$1,APMdata,'1 APM'!$BW137,FALSE)))</f>
        <v>0.23808712048258943</v>
      </c>
      <c r="W137" s="232">
        <f>IF($A137="Quarter",HLOOKUP("Quarter"&amp;W$1,APMdata,'1 APM'!$BW137,FALSE),IF($A137="Year to date",HLOOKUP("Year to date"&amp;W$1,APMdata,'1 APM'!$BW137,FALSE),HLOOKUP($C$4&amp;W$1,APMdata,'1 APM'!$BW137,FALSE)))</f>
        <v>0.14346323015436865</v>
      </c>
      <c r="X137" s="232">
        <f>IF($A137="Quarter",HLOOKUP("Quarter"&amp;X$1,APMdata,'1 APM'!$BW137,FALSE),IF($A137="Year to date",HLOOKUP("Year to date"&amp;X$1,APMdata,'1 APM'!$BW137,FALSE),HLOOKUP($C$4&amp;X$1,APMdata,'1 APM'!$BW137,FALSE)))</f>
        <v>0.12171033368079549</v>
      </c>
      <c r="Y137" s="232">
        <f>IF($A137="Quarter",HLOOKUP("Quarter"&amp;Y$1,APMdata,'1 APM'!$BW137,FALSE),IF($A137="Year to date",HLOOKUP("Year to date"&amp;Y$1,APMdata,'1 APM'!$BW137,FALSE),HLOOKUP($C$4&amp;Y$1,APMdata,'1 APM'!$BW137,FALSE)))</f>
        <v>0.10581137322811109</v>
      </c>
      <c r="Z137" s="232">
        <f>IF($A137="Quarter",HLOOKUP("Quarter"&amp;Z$1,APMdata,'1 APM'!$BW137,FALSE),IF($A137="Year to date",HLOOKUP("Year to date"&amp;Z$1,APMdata,'1 APM'!$BW137,FALSE),HLOOKUP($C$4&amp;Z$1,APMdata,'1 APM'!$BW137,FALSE)))</f>
        <v>0.15866846715846633</v>
      </c>
      <c r="AA137" s="232">
        <f>IF($A137="Quarter",HLOOKUP("Quarter"&amp;AA$1,APMdata,'1 APM'!$BW137,FALSE),IF($A137="Year to date",HLOOKUP("Year to date"&amp;AA$1,APMdata,'1 APM'!$BW137,FALSE),HLOOKUP($C$4&amp;AA$1,APMdata,'1 APM'!$BW137,FALSE)))</f>
        <v>0.17883453195301907</v>
      </c>
      <c r="AB137" s="232">
        <f>IF($A137="Quarter",HLOOKUP("Quarter"&amp;AB$1,APMdata,'1 APM'!$BW137,FALSE),IF($A137="Year to date",HLOOKUP("Year to date"&amp;AB$1,APMdata,'1 APM'!$BW137,FALSE),HLOOKUP($C$4&amp;AB$1,APMdata,'1 APM'!$BW137,FALSE)))</f>
        <v>0.1656372290707418</v>
      </c>
      <c r="AC137" s="232">
        <f>IF($A137="Quarter",HLOOKUP("Quarter"&amp;AC$1,APMdata,'1 APM'!$BW137,FALSE),IF($A137="Year to date",HLOOKUP("Year to date"&amp;AC$1,APMdata,'1 APM'!$BW137,FALSE),HLOOKUP($C$4&amp;AC$1,APMdata,'1 APM'!$BW137,FALSE)))</f>
        <v>0.14712148549687118</v>
      </c>
      <c r="AD137" s="232">
        <f>IF($A137="Quarter",HLOOKUP("Quarter"&amp;AD$1,APMdata,'1 APM'!$BW137,FALSE),IF($A137="Year to date",HLOOKUP("Year to date"&amp;AD$1,APMdata,'1 APM'!$BW137,FALSE),HLOOKUP($C$4&amp;AD$1,APMdata,'1 APM'!$BW137,FALSE)))</f>
        <v>0.18955611412100576</v>
      </c>
      <c r="AE137" s="232">
        <f>IF($A137="Quarter",HLOOKUP("Quarter"&amp;AE$1,APMdata,'1 APM'!$BW137,FALSE),IF($A137="Year to date",HLOOKUP("Year to date"&amp;AE$1,APMdata,'1 APM'!$BW137,FALSE),HLOOKUP($C$4&amp;AE$1,APMdata,'1 APM'!$BW137,FALSE)))</f>
        <v>0.15539633179418608</v>
      </c>
      <c r="AF137" s="232"/>
      <c r="AG137" s="218"/>
      <c r="AH137" s="232"/>
      <c r="AI137" s="218"/>
      <c r="AJ137" s="232"/>
      <c r="AK137" s="218"/>
      <c r="AL137" s="232"/>
      <c r="AM137" s="218"/>
      <c r="AN137" s="232"/>
      <c r="AO137" s="218"/>
      <c r="AP137" s="232"/>
      <c r="AQ137" s="218"/>
      <c r="AR137" s="232"/>
      <c r="AS137" s="218"/>
      <c r="AT137" s="232"/>
      <c r="AU137" s="218"/>
      <c r="AV137" s="232"/>
      <c r="AW137" s="218"/>
      <c r="AX137" s="232"/>
      <c r="AY137" s="218"/>
      <c r="AZ137" s="232"/>
      <c r="BA137" s="218"/>
      <c r="BB137" s="232"/>
      <c r="BC137" s="218"/>
      <c r="BD137" s="232"/>
      <c r="BE137" s="218"/>
      <c r="BF137" s="232"/>
      <c r="BG137" s="218"/>
      <c r="BH137" s="218"/>
      <c r="BI137" s="218"/>
      <c r="BJ137" s="218"/>
      <c r="BK137" s="218"/>
      <c r="BL137" s="218"/>
      <c r="BM137" s="218"/>
      <c r="BN137" s="218"/>
      <c r="BO137" s="218"/>
      <c r="BP137" s="218"/>
      <c r="BQ137" s="218"/>
      <c r="BR137" s="218"/>
      <c r="BS137" s="218"/>
      <c r="BT137" s="218"/>
      <c r="BU137" s="218"/>
      <c r="BV137" s="218"/>
      <c r="BW137">
        <v>137</v>
      </c>
    </row>
    <row r="138" spans="1:75" ht="12.75" customHeight="1">
      <c r="B138" s="199"/>
      <c r="C138" s="202"/>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0"/>
      <c r="AF138" s="210"/>
      <c r="AG138" s="210"/>
      <c r="AH138" s="210"/>
      <c r="AI138" s="210"/>
      <c r="AJ138" s="210"/>
      <c r="AK138" s="210"/>
      <c r="AL138" s="210"/>
      <c r="AM138" s="210"/>
      <c r="AN138" s="210"/>
      <c r="AO138" s="210"/>
      <c r="AP138" s="210"/>
      <c r="AQ138" s="210"/>
      <c r="AR138" s="210"/>
      <c r="AS138" s="210"/>
      <c r="AT138" s="210"/>
      <c r="AU138" s="210"/>
      <c r="AV138" s="210"/>
      <c r="AW138" s="210"/>
      <c r="AX138" s="210"/>
      <c r="AY138" s="210"/>
      <c r="AZ138" s="210"/>
      <c r="BA138" s="210"/>
      <c r="BB138" s="210"/>
      <c r="BC138" s="210"/>
      <c r="BD138" s="205"/>
      <c r="BE138" s="210"/>
      <c r="BF138" s="205"/>
      <c r="BG138" s="210"/>
      <c r="BH138" s="210"/>
      <c r="BI138" s="210"/>
      <c r="BJ138" s="210"/>
      <c r="BK138" s="210"/>
      <c r="BL138" s="210"/>
      <c r="BM138" s="210"/>
      <c r="BN138" s="210"/>
      <c r="BO138" s="210"/>
      <c r="BP138" s="210"/>
      <c r="BQ138" s="210"/>
      <c r="BR138" s="210"/>
      <c r="BS138" s="210"/>
      <c r="BT138" s="210"/>
      <c r="BU138" s="210"/>
      <c r="BV138" s="210"/>
      <c r="BW138">
        <v>138</v>
      </c>
    </row>
    <row r="139" spans="1:75" ht="12.75" customHeight="1">
      <c r="A139" t="s">
        <v>489</v>
      </c>
      <c r="B139" s="199"/>
      <c r="C139" s="203" t="s">
        <v>198</v>
      </c>
      <c r="D139" s="205">
        <f>IF($A139="Quarter",HLOOKUP("Quarter"&amp;D$1,APMdata,'1 APM'!$BW139,FALSE),IF($A139="Year to date",HLOOKUP("Year to date"&amp;D$1,APMdata,'1 APM'!$BW139,FALSE),HLOOKUP($C$4&amp;D$1,APMdata,'1 APM'!$BW139,FALSE)))</f>
        <v>214.996025</v>
      </c>
      <c r="E139" s="205">
        <f>IF($A139="Quarter",HLOOKUP("Quarter"&amp;E$1,APMdata,'1 APM'!$BW139,FALSE),IF($A139="Year to date",HLOOKUP("Year to date"&amp;E$1,APMdata,'1 APM'!$BW139,FALSE),HLOOKUP($C$4&amp;E$1,APMdata,'1 APM'!$BW139,FALSE)))</f>
        <v>187.51992200000001</v>
      </c>
      <c r="F139" s="205">
        <f>IF($A139="Quarter",HLOOKUP("Quarter"&amp;F$1,APMdata,'1 APM'!$BW139,FALSE),IF($A139="Year to date",HLOOKUP("Year to date"&amp;F$1,APMdata,'1 APM'!$BW139,FALSE),HLOOKUP($C$4&amp;F$1,APMdata,'1 APM'!$BW139,FALSE)))</f>
        <v>179.79503799999998</v>
      </c>
      <c r="G139" s="205">
        <f>IF($A139="Quarter",HLOOKUP("Quarter"&amp;G$1,APMdata,'1 APM'!$BW139,FALSE),IF($A139="Year to date",HLOOKUP("Year to date"&amp;G$1,APMdata,'1 APM'!$BW139,FALSE),HLOOKUP($C$4&amp;G$1,APMdata,'1 APM'!$BW139,FALSE)))</f>
        <v>160.137181</v>
      </c>
      <c r="H139" s="205">
        <f>IF($A139="Quarter",HLOOKUP("Quarter"&amp;H$1,APMdata,'1 APM'!$BW139,FALSE),IF($A139="Year to date",HLOOKUP("Year to date"&amp;H$1,APMdata,'1 APM'!$BW139,FALSE),HLOOKUP($C$4&amp;H$1,APMdata,'1 APM'!$BW139,FALSE)))</f>
        <v>80.999723000000003</v>
      </c>
      <c r="I139" s="205">
        <f>IF($A139="Quarter",HLOOKUP("Quarter"&amp;I$1,APMdata,'1 APM'!$BW139,FALSE),IF($A139="Year to date",HLOOKUP("Year to date"&amp;I$1,APMdata,'1 APM'!$BW139,FALSE),HLOOKUP($C$4&amp;I$1,APMdata,'1 APM'!$BW139,FALSE)))</f>
        <v>29.650656999999999</v>
      </c>
      <c r="J139" s="205">
        <f>IF($A139="Quarter",HLOOKUP("Quarter"&amp;J$1,APMdata,'1 APM'!$BW139,FALSE),IF($A139="Year to date",HLOOKUP("Year to date"&amp;J$1,APMdata,'1 APM'!$BW139,FALSE),HLOOKUP($C$4&amp;J$1,APMdata,'1 APM'!$BW139,FALSE)))</f>
        <v>31.536375</v>
      </c>
      <c r="K139" s="205">
        <f>IF($A139="Quarter",HLOOKUP("Quarter"&amp;K$1,APMdata,'1 APM'!$BW139,FALSE),IF($A139="Year to date",HLOOKUP("Year to date"&amp;K$1,APMdata,'1 APM'!$BW139,FALSE),HLOOKUP($C$4&amp;K$1,APMdata,'1 APM'!$BW139,FALSE)))</f>
        <v>29.772290999999999</v>
      </c>
      <c r="L139" s="205">
        <f>IF($A139="Quarter",HLOOKUP("Quarter"&amp;L$1,APMdata,'1 APM'!$BW139,FALSE),IF($A139="Year to date",HLOOKUP("Year to date"&amp;L$1,APMdata,'1 APM'!$BW139,FALSE),HLOOKUP($C$4&amp;L$1,APMdata,'1 APM'!$BW139,FALSE)))</f>
        <v>31.385000000000002</v>
      </c>
      <c r="M139" s="205">
        <f>IF($A139="Quarter",HLOOKUP("Quarter"&amp;M$1,APMdata,'1 APM'!$BW139,FALSE),IF($A139="Year to date",HLOOKUP("Year to date"&amp;M$1,APMdata,'1 APM'!$BW139,FALSE),HLOOKUP($C$4&amp;M$1,APMdata,'1 APM'!$BW139,FALSE)))</f>
        <v>38.056186999999994</v>
      </c>
      <c r="N139" s="205">
        <f>IF($A139="Quarter",HLOOKUP("Quarter"&amp;N$1,APMdata,'1 APM'!$BW139,FALSE),IF($A139="Year to date",HLOOKUP("Year to date"&amp;N$1,APMdata,'1 APM'!$BW139,FALSE),HLOOKUP($C$4&amp;N$1,APMdata,'1 APM'!$BW139,FALSE)))</f>
        <v>46.710778999999995</v>
      </c>
      <c r="O139" s="205">
        <f>IF($A139="Quarter",HLOOKUP("Quarter"&amp;O$1,APMdata,'1 APM'!$BW139,FALSE),IF($A139="Year to date",HLOOKUP("Year to date"&amp;O$1,APMdata,'1 APM'!$BW139,FALSE),HLOOKUP($C$4&amp;O$1,APMdata,'1 APM'!$BW139,FALSE)))</f>
        <v>38.373999999999995</v>
      </c>
      <c r="P139" s="205">
        <f>IF($A139="Quarter",HLOOKUP("Quarter"&amp;P$1,APMdata,'1 APM'!$BW139,FALSE),IF($A139="Year to date",HLOOKUP("Year to date"&amp;P$1,APMdata,'1 APM'!$BW139,FALSE),HLOOKUP($C$4&amp;P$1,APMdata,'1 APM'!$BW139,FALSE)))</f>
        <v>39.323999999999998</v>
      </c>
      <c r="Q139" s="205">
        <f>IF($A139="Quarter",HLOOKUP("Quarter"&amp;Q$1,APMdata,'1 APM'!$BW139,FALSE),IF($A139="Year to date",HLOOKUP("Year to date"&amp;Q$1,APMdata,'1 APM'!$BW139,FALSE),HLOOKUP($C$4&amp;Q$1,APMdata,'1 APM'!$BW139,FALSE)))</f>
        <v>45.846999999999994</v>
      </c>
      <c r="R139" s="205">
        <f>IF($A139="Quarter",HLOOKUP("Quarter"&amp;R$1,APMdata,'1 APM'!$BW139,FALSE),IF($A139="Year to date",HLOOKUP("Year to date"&amp;R$1,APMdata,'1 APM'!$BW139,FALSE),HLOOKUP($C$4&amp;R$1,APMdata,'1 APM'!$BW139,FALSE)))</f>
        <v>48.385999999999996</v>
      </c>
      <c r="S139" s="205">
        <f>IF($A139="Quarter",HLOOKUP("Quarter"&amp;S$1,APMdata,'1 APM'!$BW139,FALSE),IF($A139="Year to date",HLOOKUP("Year to date"&amp;S$1,APMdata,'1 APM'!$BW139,FALSE),HLOOKUP($C$4&amp;S$1,APMdata,'1 APM'!$BW139,FALSE)))</f>
        <v>139.32900000000001</v>
      </c>
      <c r="T139" s="205">
        <f>IF($A139="Quarter",HLOOKUP("Quarter"&amp;T$1,APMdata,'1 APM'!$BW139,FALSE),IF($A139="Year to date",HLOOKUP("Year to date"&amp;T$1,APMdata,'1 APM'!$BW139,FALSE),HLOOKUP($C$4&amp;T$1,APMdata,'1 APM'!$BW139,FALSE)))</f>
        <v>110.83682400000001</v>
      </c>
      <c r="U139" s="205">
        <f>IF($A139="Quarter",HLOOKUP("Quarter"&amp;U$1,APMdata,'1 APM'!$BW139,FALSE),IF($A139="Year to date",HLOOKUP("Year to date"&amp;U$1,APMdata,'1 APM'!$BW139,FALSE),HLOOKUP($C$4&amp;U$1,APMdata,'1 APM'!$BW139,FALSE)))</f>
        <v>43</v>
      </c>
      <c r="V139" s="205">
        <f>IF($A139="Quarter",HLOOKUP("Quarter"&amp;V$1,APMdata,'1 APM'!$BW139,FALSE),IF($A139="Year to date",HLOOKUP("Year to date"&amp;V$1,APMdata,'1 APM'!$BW139,FALSE),HLOOKUP($C$4&amp;V$1,APMdata,'1 APM'!$BW139,FALSE)))</f>
        <v>32.586542000000001</v>
      </c>
      <c r="W139" s="205">
        <f>IF($A139="Quarter",HLOOKUP("Quarter"&amp;W$1,APMdata,'1 APM'!$BW139,FALSE),IF($A139="Year to date",HLOOKUP("Year to date"&amp;W$1,APMdata,'1 APM'!$BW139,FALSE),HLOOKUP($C$4&amp;W$1,APMdata,'1 APM'!$BW139,FALSE)))</f>
        <v>36.539403999999998</v>
      </c>
      <c r="X139" s="205">
        <f>IF($A139="Quarter",HLOOKUP("Quarter"&amp;X$1,APMdata,'1 APM'!$BW139,FALSE),IF($A139="Year to date",HLOOKUP("Year to date"&amp;X$1,APMdata,'1 APM'!$BW139,FALSE),HLOOKUP($C$4&amp;X$1,APMdata,'1 APM'!$BW139,FALSE)))</f>
        <v>45.307000000000002</v>
      </c>
      <c r="Y139" s="205">
        <f>IF($A139="Quarter",HLOOKUP("Quarter"&amp;Y$1,APMdata,'1 APM'!$BW139,FALSE),IF($A139="Year to date",HLOOKUP("Year to date"&amp;Y$1,APMdata,'1 APM'!$BW139,FALSE),HLOOKUP($C$4&amp;Y$1,APMdata,'1 APM'!$BW139,FALSE)))</f>
        <v>42.216999999999999</v>
      </c>
      <c r="Z139" s="205">
        <f>IF($A139="Quarter",HLOOKUP("Quarter"&amp;Z$1,APMdata,'1 APM'!$BW139,FALSE),IF($A139="Year to date",HLOOKUP("Year to date"&amp;Z$1,APMdata,'1 APM'!$BW139,FALSE),HLOOKUP($C$4&amp;Z$1,APMdata,'1 APM'!$BW139,FALSE)))</f>
        <v>43.017984999999996</v>
      </c>
      <c r="AA139" s="205">
        <f>IF($A139="Quarter",HLOOKUP("Quarter"&amp;AA$1,APMdata,'1 APM'!$BW139,FALSE),IF($A139="Year to date",HLOOKUP("Year to date"&amp;AA$1,APMdata,'1 APM'!$BW139,FALSE),HLOOKUP($C$4&amp;AA$1,APMdata,'1 APM'!$BW139,FALSE)))</f>
        <v>88.599948999999995</v>
      </c>
      <c r="AB139" s="205">
        <f>IF($A139="Quarter",HLOOKUP("Quarter"&amp;AB$1,APMdata,'1 APM'!$BW139,FALSE),IF($A139="Year to date",HLOOKUP("Year to date"&amp;AB$1,APMdata,'1 APM'!$BW139,FALSE),HLOOKUP($C$4&amp;AB$1,APMdata,'1 APM'!$BW139,FALSE)))</f>
        <v>92.24</v>
      </c>
      <c r="AC139" s="205">
        <f>IF($A139="Quarter",HLOOKUP("Quarter"&amp;AC$1,APMdata,'1 APM'!$BW139,FALSE),IF($A139="Year to date",HLOOKUP("Year to date"&amp;AC$1,APMdata,'1 APM'!$BW139,FALSE),HLOOKUP($C$4&amp;AC$1,APMdata,'1 APM'!$BW139,FALSE)))</f>
        <v>103.58739599999998</v>
      </c>
      <c r="AD139" s="205">
        <f>IF($A139="Quarter",HLOOKUP("Quarter"&amp;AD$1,APMdata,'1 APM'!$BW139,FALSE),IF($A139="Year to date",HLOOKUP("Year to date"&amp;AD$1,APMdata,'1 APM'!$BW139,FALSE),HLOOKUP($C$4&amp;AD$1,APMdata,'1 APM'!$BW139,FALSE)))</f>
        <v>97.50177017</v>
      </c>
      <c r="AE139" s="205">
        <f>IF($A139="Quarter",HLOOKUP("Quarter"&amp;AE$1,APMdata,'1 APM'!$BW139,FALSE),IF($A139="Year to date",HLOOKUP("Year to date"&amp;AE$1,APMdata,'1 APM'!$BW139,FALSE),HLOOKUP($C$4&amp;AE$1,APMdata,'1 APM'!$BW139,FALSE)))</f>
        <v>104.86169700000001</v>
      </c>
      <c r="AF139" s="205"/>
      <c r="AG139" s="210"/>
      <c r="AH139" s="205"/>
      <c r="AI139" s="210"/>
      <c r="AJ139" s="205"/>
      <c r="AK139" s="210"/>
      <c r="AL139" s="205"/>
      <c r="AM139" s="210"/>
      <c r="AN139" s="205"/>
      <c r="AO139" s="210"/>
      <c r="AP139" s="205"/>
      <c r="AQ139" s="210"/>
      <c r="AR139" s="205"/>
      <c r="AS139" s="210"/>
      <c r="AT139" s="205"/>
      <c r="AU139" s="210"/>
      <c r="AV139" s="205"/>
      <c r="AW139" s="210"/>
      <c r="AX139" s="205"/>
      <c r="AY139" s="210"/>
      <c r="AZ139" s="205"/>
      <c r="BA139" s="210"/>
      <c r="BB139" s="205"/>
      <c r="BC139" s="210"/>
      <c r="BD139" s="205"/>
      <c r="BE139" s="210"/>
      <c r="BF139" s="205"/>
      <c r="BG139" s="210"/>
      <c r="BH139" s="210"/>
      <c r="BI139" s="210"/>
      <c r="BJ139" s="210"/>
      <c r="BK139" s="210"/>
      <c r="BL139" s="210"/>
      <c r="BM139" s="210"/>
      <c r="BN139" s="210"/>
      <c r="BO139" s="210"/>
      <c r="BP139" s="210"/>
      <c r="BQ139" s="210"/>
      <c r="BR139" s="210"/>
      <c r="BS139" s="210"/>
      <c r="BT139" s="210"/>
      <c r="BU139" s="210"/>
      <c r="BV139" s="210"/>
      <c r="BW139">
        <v>139</v>
      </c>
    </row>
    <row r="140" spans="1:75" ht="12.75" customHeight="1">
      <c r="A140" t="s">
        <v>489</v>
      </c>
      <c r="B140" s="199"/>
      <c r="C140" s="202" t="s">
        <v>192</v>
      </c>
      <c r="D140" s="205">
        <f>IF($A140="Quarter",HLOOKUP("Quarter"&amp;D$1,APMdata,'1 APM'!$BW140,FALSE),IF($A140="Year to date",HLOOKUP("Year to date"&amp;D$1,APMdata,'1 APM'!$BW140,FALSE),HLOOKUP($C$4&amp;D$1,APMdata,'1 APM'!$BW140,FALSE)))</f>
        <v>1724.3858889999999</v>
      </c>
      <c r="E140" s="205">
        <f>IF($A140="Quarter",HLOOKUP("Quarter"&amp;E$1,APMdata,'1 APM'!$BW140,FALSE),IF($A140="Year to date",HLOOKUP("Year to date"&amp;E$1,APMdata,'1 APM'!$BW140,FALSE),HLOOKUP($C$4&amp;E$1,APMdata,'1 APM'!$BW140,FALSE)))</f>
        <v>1611.3707679999998</v>
      </c>
      <c r="F140" s="205">
        <f>IF($A140="Quarter",HLOOKUP("Quarter"&amp;F$1,APMdata,'1 APM'!$BW140,FALSE),IF($A140="Year to date",HLOOKUP("Year to date"&amp;F$1,APMdata,'1 APM'!$BW140,FALSE),HLOOKUP($C$4&amp;F$1,APMdata,'1 APM'!$BW140,FALSE)))</f>
        <v>1582.643984</v>
      </c>
      <c r="G140" s="205">
        <f>IF($A140="Quarter",HLOOKUP("Quarter"&amp;G$1,APMdata,'1 APM'!$BW140,FALSE),IF($A140="Year to date",HLOOKUP("Year to date"&amp;G$1,APMdata,'1 APM'!$BW140,FALSE),HLOOKUP($C$4&amp;G$1,APMdata,'1 APM'!$BW140,FALSE)))</f>
        <v>1644.237498</v>
      </c>
      <c r="H140" s="205">
        <f>IF($A140="Quarter",HLOOKUP("Quarter"&amp;H$1,APMdata,'1 APM'!$BW140,FALSE),IF($A140="Year to date",HLOOKUP("Year to date"&amp;H$1,APMdata,'1 APM'!$BW140,FALSE),HLOOKUP($C$4&amp;H$1,APMdata,'1 APM'!$BW140,FALSE)))</f>
        <v>1108.9628729999999</v>
      </c>
      <c r="I140" s="205">
        <f>IF($A140="Quarter",HLOOKUP("Quarter"&amp;I$1,APMdata,'1 APM'!$BW140,FALSE),IF($A140="Year to date",HLOOKUP("Year to date"&amp;I$1,APMdata,'1 APM'!$BW140,FALSE),HLOOKUP($C$4&amp;I$1,APMdata,'1 APM'!$BW140,FALSE)))</f>
        <v>521.35189100000002</v>
      </c>
      <c r="J140" s="205">
        <f>IF($A140="Quarter",HLOOKUP("Quarter"&amp;J$1,APMdata,'1 APM'!$BW140,FALSE),IF($A140="Year to date",HLOOKUP("Year to date"&amp;J$1,APMdata,'1 APM'!$BW140,FALSE),HLOOKUP($C$4&amp;J$1,APMdata,'1 APM'!$BW140,FALSE)))</f>
        <v>472.478252</v>
      </c>
      <c r="K140" s="205">
        <f>IF($A140="Quarter",HLOOKUP("Quarter"&amp;K$1,APMdata,'1 APM'!$BW140,FALSE),IF($A140="Year to date",HLOOKUP("Year to date"&amp;K$1,APMdata,'1 APM'!$BW140,FALSE),HLOOKUP($C$4&amp;K$1,APMdata,'1 APM'!$BW140,FALSE)))</f>
        <v>331.04400299999998</v>
      </c>
      <c r="L140" s="205">
        <f>IF($A140="Quarter",HLOOKUP("Quarter"&amp;L$1,APMdata,'1 APM'!$BW140,FALSE),IF($A140="Year to date",HLOOKUP("Year to date"&amp;L$1,APMdata,'1 APM'!$BW140,FALSE),HLOOKUP($C$4&amp;L$1,APMdata,'1 APM'!$BW140,FALSE)))</f>
        <v>380.96800000000002</v>
      </c>
      <c r="M140" s="205">
        <f>IF($A140="Quarter",HLOOKUP("Quarter"&amp;M$1,APMdata,'1 APM'!$BW140,FALSE),IF($A140="Year to date",HLOOKUP("Year to date"&amp;M$1,APMdata,'1 APM'!$BW140,FALSE),HLOOKUP($C$4&amp;M$1,APMdata,'1 APM'!$BW140,FALSE)))</f>
        <v>374.38177300000001</v>
      </c>
      <c r="N140" s="205">
        <f>IF($A140="Quarter",HLOOKUP("Quarter"&amp;N$1,APMdata,'1 APM'!$BW140,FALSE),IF($A140="Year to date",HLOOKUP("Year to date"&amp;N$1,APMdata,'1 APM'!$BW140,FALSE),HLOOKUP($C$4&amp;N$1,APMdata,'1 APM'!$BW140,FALSE)))</f>
        <v>316.93736173999997</v>
      </c>
      <c r="O140" s="205">
        <f>IF($A140="Quarter",HLOOKUP("Quarter"&amp;O$1,APMdata,'1 APM'!$BW140,FALSE),IF($A140="Year to date",HLOOKUP("Year to date"&amp;O$1,APMdata,'1 APM'!$BW140,FALSE),HLOOKUP($C$4&amp;O$1,APMdata,'1 APM'!$BW140,FALSE)))</f>
        <v>335.428</v>
      </c>
      <c r="P140" s="205">
        <f>IF($A140="Quarter",HLOOKUP("Quarter"&amp;P$1,APMdata,'1 APM'!$BW140,FALSE),IF($A140="Year to date",HLOOKUP("Year to date"&amp;P$1,APMdata,'1 APM'!$BW140,FALSE),HLOOKUP($C$4&amp;P$1,APMdata,'1 APM'!$BW140,FALSE)))</f>
        <v>348.18546199999997</v>
      </c>
      <c r="Q140" s="205">
        <f>IF($A140="Quarter",HLOOKUP("Quarter"&amp;Q$1,APMdata,'1 APM'!$BW140,FALSE),IF($A140="Year to date",HLOOKUP("Year to date"&amp;Q$1,APMdata,'1 APM'!$BW140,FALSE),HLOOKUP($C$4&amp;Q$1,APMdata,'1 APM'!$BW140,FALSE)))</f>
        <v>393.60399999999998</v>
      </c>
      <c r="R140" s="205">
        <f>IF($A140="Quarter",HLOOKUP("Quarter"&amp;R$1,APMdata,'1 APM'!$BW140,FALSE),IF($A140="Year to date",HLOOKUP("Year to date"&amp;R$1,APMdata,'1 APM'!$BW140,FALSE),HLOOKUP($C$4&amp;R$1,APMdata,'1 APM'!$BW140,FALSE)))</f>
        <v>187.74600000000001</v>
      </c>
      <c r="S140" s="205">
        <f>IF($A140="Quarter",HLOOKUP("Quarter"&amp;S$1,APMdata,'1 APM'!$BW140,FALSE),IF($A140="Year to date",HLOOKUP("Year to date"&amp;S$1,APMdata,'1 APM'!$BW140,FALSE),HLOOKUP($C$4&amp;S$1,APMdata,'1 APM'!$BW140,FALSE)))</f>
        <v>493.05</v>
      </c>
      <c r="T140" s="205">
        <f>IF($A140="Quarter",HLOOKUP("Quarter"&amp;T$1,APMdata,'1 APM'!$BW140,FALSE),IF($A140="Year to date",HLOOKUP("Year to date"&amp;T$1,APMdata,'1 APM'!$BW140,FALSE),HLOOKUP($C$4&amp;T$1,APMdata,'1 APM'!$BW140,FALSE)))</f>
        <v>375.87459699999999</v>
      </c>
      <c r="U140" s="205">
        <f>IF($A140="Quarter",HLOOKUP("Quarter"&amp;U$1,APMdata,'1 APM'!$BW140,FALSE),IF($A140="Year to date",HLOOKUP("Year to date"&amp;U$1,APMdata,'1 APM'!$BW140,FALSE),HLOOKUP($C$4&amp;U$1,APMdata,'1 APM'!$BW140,FALSE)))</f>
        <v>173</v>
      </c>
      <c r="V140" s="205">
        <f>IF($A140="Quarter",HLOOKUP("Quarter"&amp;V$1,APMdata,'1 APM'!$BW140,FALSE),IF($A140="Year to date",HLOOKUP("Year to date"&amp;V$1,APMdata,'1 APM'!$BW140,FALSE),HLOOKUP($C$4&amp;V$1,APMdata,'1 APM'!$BW140,FALSE)))</f>
        <v>83.810366000000002</v>
      </c>
      <c r="W140" s="205">
        <f>IF($A140="Quarter",HLOOKUP("Quarter"&amp;W$1,APMdata,'1 APM'!$BW140,FALSE),IF($A140="Year to date",HLOOKUP("Year to date"&amp;W$1,APMdata,'1 APM'!$BW140,FALSE),HLOOKUP($C$4&amp;W$1,APMdata,'1 APM'!$BW140,FALSE)))</f>
        <v>98.724193</v>
      </c>
      <c r="X140" s="205">
        <f>IF($A140="Quarter",HLOOKUP("Quarter"&amp;X$1,APMdata,'1 APM'!$BW140,FALSE),IF($A140="Year to date",HLOOKUP("Year to date"&amp;X$1,APMdata,'1 APM'!$BW140,FALSE),HLOOKUP($C$4&amp;X$1,APMdata,'1 APM'!$BW140,FALSE)))</f>
        <v>105.97900000000001</v>
      </c>
      <c r="Y140" s="205">
        <f>IF($A140="Quarter",HLOOKUP("Quarter"&amp;Y$1,APMdata,'1 APM'!$BW140,FALSE),IF($A140="Year to date",HLOOKUP("Year to date"&amp;Y$1,APMdata,'1 APM'!$BW140,FALSE),HLOOKUP($C$4&amp;Y$1,APMdata,'1 APM'!$BW140,FALSE)))</f>
        <v>111.137</v>
      </c>
      <c r="Z140" s="205">
        <f>IF($A140="Quarter",HLOOKUP("Quarter"&amp;Z$1,APMdata,'1 APM'!$BW140,FALSE),IF($A140="Year to date",HLOOKUP("Year to date"&amp;Z$1,APMdata,'1 APM'!$BW140,FALSE),HLOOKUP($C$4&amp;Z$1,APMdata,'1 APM'!$BW140,FALSE)))</f>
        <v>133.98046099999999</v>
      </c>
      <c r="AA140" s="205">
        <f>IF($A140="Quarter",HLOOKUP("Quarter"&amp;AA$1,APMdata,'1 APM'!$BW140,FALSE),IF($A140="Year to date",HLOOKUP("Year to date"&amp;AA$1,APMdata,'1 APM'!$BW140,FALSE),HLOOKUP($C$4&amp;AA$1,APMdata,'1 APM'!$BW140,FALSE)))</f>
        <v>218.058446</v>
      </c>
      <c r="AB140" s="205">
        <f>IF($A140="Quarter",HLOOKUP("Quarter"&amp;AB$1,APMdata,'1 APM'!$BW140,FALSE),IF($A140="Year to date",HLOOKUP("Year to date"&amp;AB$1,APMdata,'1 APM'!$BW140,FALSE),HLOOKUP($C$4&amp;AB$1,APMdata,'1 APM'!$BW140,FALSE)))</f>
        <v>252.654</v>
      </c>
      <c r="AC140" s="205">
        <f>IF($A140="Quarter",HLOOKUP("Quarter"&amp;AC$1,APMdata,'1 APM'!$BW140,FALSE),IF($A140="Year to date",HLOOKUP("Year to date"&amp;AC$1,APMdata,'1 APM'!$BW140,FALSE),HLOOKUP($C$4&amp;AC$1,APMdata,'1 APM'!$BW140,FALSE)))</f>
        <v>254.45234506</v>
      </c>
      <c r="AD140" s="205">
        <f>IF($A140="Quarter",HLOOKUP("Quarter"&amp;AD$1,APMdata,'1 APM'!$BW140,FALSE),IF($A140="Year to date",HLOOKUP("Year to date"&amp;AD$1,APMdata,'1 APM'!$BW140,FALSE),HLOOKUP($C$4&amp;AD$1,APMdata,'1 APM'!$BW140,FALSE)))</f>
        <v>250.24210007000002</v>
      </c>
      <c r="AE140" s="205">
        <f>IF($A140="Quarter",HLOOKUP("Quarter"&amp;AE$1,APMdata,'1 APM'!$BW140,FALSE),IF($A140="Year to date",HLOOKUP("Year to date"&amp;AE$1,APMdata,'1 APM'!$BW140,FALSE),HLOOKUP($C$4&amp;AE$1,APMdata,'1 APM'!$BW140,FALSE)))</f>
        <v>262.46432599999997</v>
      </c>
      <c r="AF140" s="205"/>
      <c r="AG140" s="210"/>
      <c r="AH140" s="205"/>
      <c r="AI140" s="210"/>
      <c r="AJ140" s="205"/>
      <c r="AK140" s="210"/>
      <c r="AL140" s="205"/>
      <c r="AM140" s="210"/>
      <c r="AN140" s="205"/>
      <c r="AO140" s="210"/>
      <c r="AP140" s="205"/>
      <c r="AQ140" s="210"/>
      <c r="AR140" s="205"/>
      <c r="AS140" s="210"/>
      <c r="AT140" s="205"/>
      <c r="AU140" s="210"/>
      <c r="AV140" s="205"/>
      <c r="AW140" s="210"/>
      <c r="AX140" s="205"/>
      <c r="AY140" s="210"/>
      <c r="AZ140" s="205"/>
      <c r="BA140" s="210"/>
      <c r="BB140" s="205"/>
      <c r="BC140" s="210"/>
      <c r="BD140" s="205"/>
      <c r="BE140" s="210"/>
      <c r="BF140" s="205"/>
      <c r="BG140" s="210"/>
      <c r="BH140" s="210"/>
      <c r="BI140" s="210"/>
      <c r="BJ140" s="210"/>
      <c r="BK140" s="210"/>
      <c r="BL140" s="210"/>
      <c r="BM140" s="210"/>
      <c r="BN140" s="210"/>
      <c r="BO140" s="210"/>
      <c r="BP140" s="210"/>
      <c r="BQ140" s="210"/>
      <c r="BR140" s="210"/>
      <c r="BS140" s="210"/>
      <c r="BT140" s="210"/>
      <c r="BU140" s="210"/>
      <c r="BV140" s="210"/>
      <c r="BW140">
        <v>140</v>
      </c>
    </row>
    <row r="141" spans="1:75" ht="12.75" customHeight="1" thickBot="1">
      <c r="A141" t="s">
        <v>489</v>
      </c>
      <c r="B141" s="251" t="s">
        <v>327</v>
      </c>
      <c r="C141" s="212" t="s">
        <v>199</v>
      </c>
      <c r="D141" s="232">
        <f>IF($A141="Quarter",HLOOKUP("Quarter"&amp;D$1,APMdata,'1 APM'!$BW141,FALSE),IF($A141="Year to date",HLOOKUP("Year to date"&amp;D$1,APMdata,'1 APM'!$BW141,FALSE),HLOOKUP($C$4&amp;D$1,APMdata,'1 APM'!$BW141,FALSE)))</f>
        <v>0.12467976360249607</v>
      </c>
      <c r="E141" s="232">
        <f>IF($A141="Quarter",HLOOKUP("Quarter"&amp;E$1,APMdata,'1 APM'!$BW141,FALSE),IF($A141="Year to date",HLOOKUP("Year to date"&amp;E$1,APMdata,'1 APM'!$BW141,FALSE),HLOOKUP($C$4&amp;E$1,APMdata,'1 APM'!$BW141,FALSE)))</f>
        <v>0.11637292032593211</v>
      </c>
      <c r="F141" s="232">
        <f>IF($A141="Quarter",HLOOKUP("Quarter"&amp;F$1,APMdata,'1 APM'!$BW141,FALSE),IF($A141="Year to date",HLOOKUP("Year to date"&amp;F$1,APMdata,'1 APM'!$BW141,FALSE),HLOOKUP($C$4&amp;F$1,APMdata,'1 APM'!$BW141,FALSE)))</f>
        <v>0.11360422168072386</v>
      </c>
      <c r="G141" s="232">
        <f>IF($A141="Quarter",HLOOKUP("Quarter"&amp;G$1,APMdata,'1 APM'!$BW141,FALSE),IF($A141="Year to date",HLOOKUP("Year to date"&amp;G$1,APMdata,'1 APM'!$BW141,FALSE),HLOOKUP($C$4&amp;G$1,APMdata,'1 APM'!$BW141,FALSE)))</f>
        <v>9.7392974673540744E-2</v>
      </c>
      <c r="H141" s="232">
        <f>IF($A141="Quarter",HLOOKUP("Quarter"&amp;H$1,APMdata,'1 APM'!$BW141,FALSE),IF($A141="Year to date",HLOOKUP("Year to date"&amp;H$1,APMdata,'1 APM'!$BW141,FALSE),HLOOKUP($C$4&amp;H$1,APMdata,'1 APM'!$BW141,FALSE)))</f>
        <v>7.3040969154248694E-2</v>
      </c>
      <c r="I141" s="232">
        <f>IF($A141="Quarter",HLOOKUP("Quarter"&amp;I$1,APMdata,'1 APM'!$BW141,FALSE),IF($A141="Year to date",HLOOKUP("Year to date"&amp;I$1,APMdata,'1 APM'!$BW141,FALSE),HLOOKUP($C$4&amp;I$1,APMdata,'1 APM'!$BW141,FALSE)))</f>
        <v>5.6872637295181494E-2</v>
      </c>
      <c r="J141" s="232">
        <f>IF($A141="Quarter",HLOOKUP("Quarter"&amp;J$1,APMdata,'1 APM'!$BW141,FALSE),IF($A141="Year to date",HLOOKUP("Year to date"&amp;J$1,APMdata,'1 APM'!$BW141,FALSE),HLOOKUP($C$4&amp;J$1,APMdata,'1 APM'!$BW141,FALSE)))</f>
        <v>6.6746722979325615E-2</v>
      </c>
      <c r="K141" s="232">
        <f>IF($A141="Quarter",HLOOKUP("Quarter"&amp;K$1,APMdata,'1 APM'!$BW141,FALSE),IF($A141="Year to date",HLOOKUP("Year to date"&amp;K$1,APMdata,'1 APM'!$BW141,FALSE),HLOOKUP($C$4&amp;K$1,APMdata,'1 APM'!$BW141,FALSE)))</f>
        <v>8.993454262936762E-2</v>
      </c>
      <c r="L141" s="232">
        <f>IF($A141="Quarter",HLOOKUP("Quarter"&amp;L$1,APMdata,'1 APM'!$BW141,FALSE),IF($A141="Year to date",HLOOKUP("Year to date"&amp;L$1,APMdata,'1 APM'!$BW141,FALSE),HLOOKUP($C$4&amp;L$1,APMdata,'1 APM'!$BW141,FALSE)))</f>
        <v>8.2382247327859565E-2</v>
      </c>
      <c r="M141" s="232">
        <f>IF($A141="Quarter",HLOOKUP("Quarter"&amp;M$1,APMdata,'1 APM'!$BW141,FALSE),IF($A141="Year to date",HLOOKUP("Year to date"&amp;M$1,APMdata,'1 APM'!$BW141,FALSE),HLOOKUP($C$4&amp;M$1,APMdata,'1 APM'!$BW141,FALSE)))</f>
        <v>0.10165074729746523</v>
      </c>
      <c r="N141" s="232">
        <f>IF($A141="Quarter",HLOOKUP("Quarter"&amp;N$1,APMdata,'1 APM'!$BW141,FALSE),IF($A141="Year to date",HLOOKUP("Year to date"&amp;N$1,APMdata,'1 APM'!$BW141,FALSE),HLOOKUP($C$4&amp;N$1,APMdata,'1 APM'!$BW141,FALSE)))</f>
        <v>0.14738173733622245</v>
      </c>
      <c r="O141" s="232">
        <f>IF($A141="Quarter",HLOOKUP("Quarter"&amp;O$1,APMdata,'1 APM'!$BW141,FALSE),IF($A141="Year to date",HLOOKUP("Year to date"&amp;O$1,APMdata,'1 APM'!$BW141,FALSE),HLOOKUP($C$4&amp;O$1,APMdata,'1 APM'!$BW141,FALSE)))</f>
        <v>0.11440309097630488</v>
      </c>
      <c r="P141" s="232">
        <f>IF($A141="Quarter",HLOOKUP("Quarter"&amp;P$1,APMdata,'1 APM'!$BW141,FALSE),IF($A141="Year to date",HLOOKUP("Year to date"&amp;P$1,APMdata,'1 APM'!$BW141,FALSE),HLOOKUP($C$4&amp;P$1,APMdata,'1 APM'!$BW141,FALSE)))</f>
        <v>0.11293981022102526</v>
      </c>
      <c r="Q141" s="232">
        <f>IF($A141="Quarter",HLOOKUP("Quarter"&amp;Q$1,APMdata,'1 APM'!$BW141,FALSE),IF($A141="Year to date",HLOOKUP("Year to date"&amp;Q$1,APMdata,'1 APM'!$BW141,FALSE),HLOOKUP($C$4&amp;Q$1,APMdata,'1 APM'!$BW141,FALSE)))</f>
        <v>0.11648001544699747</v>
      </c>
      <c r="R141" s="232">
        <f>IF($A141="Quarter",HLOOKUP("Quarter"&amp;R$1,APMdata,'1 APM'!$BW141,FALSE),IF($A141="Year to date",HLOOKUP("Year to date"&amp;R$1,APMdata,'1 APM'!$BW141,FALSE),HLOOKUP($C$4&amp;R$1,APMdata,'1 APM'!$BW141,FALSE)))</f>
        <v>0.25772053732170058</v>
      </c>
      <c r="S141" s="232">
        <f>IF($A141="Quarter",HLOOKUP("Quarter"&amp;S$1,APMdata,'1 APM'!$BW141,FALSE),IF($A141="Year to date",HLOOKUP("Year to date"&amp;S$1,APMdata,'1 APM'!$BW141,FALSE),HLOOKUP($C$4&amp;S$1,APMdata,'1 APM'!$BW141,FALSE)))</f>
        <v>0.28260000000000002</v>
      </c>
      <c r="T141" s="232">
        <f>IF($A141="Quarter",HLOOKUP("Quarter"&amp;T$1,APMdata,'1 APM'!$BW141,FALSE),IF($A141="Year to date",HLOOKUP("Year to date"&amp;T$1,APMdata,'1 APM'!$BW141,FALSE),HLOOKUP($C$4&amp;T$1,APMdata,'1 APM'!$BW141,FALSE)))</f>
        <v>0.29487713424804818</v>
      </c>
      <c r="U141" s="232">
        <f>IF($A141="Quarter",HLOOKUP("Quarter"&amp;U$1,APMdata,'1 APM'!$BW141,FALSE),IF($A141="Year to date",HLOOKUP("Year to date"&amp;U$1,APMdata,'1 APM'!$BW141,FALSE),HLOOKUP($C$4&amp;U$1,APMdata,'1 APM'!$BW141,FALSE)))</f>
        <v>0.25</v>
      </c>
      <c r="V141" s="232">
        <f>IF($A141="Quarter",HLOOKUP("Quarter"&amp;V$1,APMdata,'1 APM'!$BW141,FALSE),IF($A141="Year to date",HLOOKUP("Year to date"&amp;V$1,APMdata,'1 APM'!$BW141,FALSE),HLOOKUP($C$4&amp;V$1,APMdata,'1 APM'!$BW141,FALSE)))</f>
        <v>0.38881278719150325</v>
      </c>
      <c r="W141" s="232">
        <f>IF($A141="Quarter",HLOOKUP("Quarter"&amp;W$1,APMdata,'1 APM'!$BW141,FALSE),IF($A141="Year to date",HLOOKUP("Year to date"&amp;W$1,APMdata,'1 APM'!$BW141,FALSE),HLOOKUP($C$4&amp;W$1,APMdata,'1 APM'!$BW141,FALSE)))</f>
        <v>0.37011600591153981</v>
      </c>
      <c r="X141" s="232">
        <f>IF($A141="Quarter",HLOOKUP("Quarter"&amp;X$1,APMdata,'1 APM'!$BW141,FALSE),IF($A141="Year to date",HLOOKUP("Year to date"&amp;X$1,APMdata,'1 APM'!$BW141,FALSE),HLOOKUP($C$4&amp;X$1,APMdata,'1 APM'!$BW141,FALSE)))</f>
        <v>0.42750922352541537</v>
      </c>
      <c r="Y141" s="232">
        <f>IF($A141="Quarter",HLOOKUP("Quarter"&amp;Y$1,APMdata,'1 APM'!$BW141,FALSE),IF($A141="Year to date",HLOOKUP("Year to date"&amp;Y$1,APMdata,'1 APM'!$BW141,FALSE),HLOOKUP($C$4&amp;Y$1,APMdata,'1 APM'!$BW141,FALSE)))</f>
        <v>0.37986449157346336</v>
      </c>
      <c r="Z141" s="232">
        <f>IF($A141="Quarter",HLOOKUP("Quarter"&amp;Z$1,APMdata,'1 APM'!$BW141,FALSE),IF($A141="Year to date",HLOOKUP("Year to date"&amp;Z$1,APMdata,'1 APM'!$BW141,FALSE),HLOOKUP($C$4&amp;Z$1,APMdata,'1 APM'!$BW141,FALSE)))</f>
        <v>0.32107655608081537</v>
      </c>
      <c r="AA141" s="232">
        <f>IF($A141="Quarter",HLOOKUP("Quarter"&amp;AA$1,APMdata,'1 APM'!$BW141,FALSE),IF($A141="Year to date",HLOOKUP("Year to date"&amp;AA$1,APMdata,'1 APM'!$BW141,FALSE),HLOOKUP($C$4&amp;AA$1,APMdata,'1 APM'!$BW141,FALSE)))</f>
        <v>0.40631285155540359</v>
      </c>
      <c r="AB141" s="232">
        <f>IF($A141="Quarter",HLOOKUP("Quarter"&amp;AB$1,APMdata,'1 APM'!$BW141,FALSE),IF($A141="Year to date",HLOOKUP("Year to date"&amp;AB$1,APMdata,'1 APM'!$BW141,FALSE),HLOOKUP($C$4&amp;AB$1,APMdata,'1 APM'!$BW141,FALSE)))</f>
        <v>0.36508426543810901</v>
      </c>
      <c r="AC141" s="232">
        <f>IF($A141="Quarter",HLOOKUP("Quarter"&amp;AC$1,APMdata,'1 APM'!$BW141,FALSE),IF($A141="Year to date",HLOOKUP("Year to date"&amp;AC$1,APMdata,'1 APM'!$BW141,FALSE),HLOOKUP($C$4&amp;AC$1,APMdata,'1 APM'!$BW141,FALSE)))</f>
        <v>0.40709939606009143</v>
      </c>
      <c r="AD141" s="232">
        <f>IF($A141="Quarter",HLOOKUP("Quarter"&amp;AD$1,APMdata,'1 APM'!$BW141,FALSE),IF($A141="Year to date",HLOOKUP("Year to date"&amp;AD$1,APMdata,'1 APM'!$BW141,FALSE),HLOOKUP($C$4&amp;AD$1,APMdata,'1 APM'!$BW141,FALSE)))</f>
        <v>0.38962976310830955</v>
      </c>
      <c r="AE141" s="232">
        <f>IF($A141="Quarter",HLOOKUP("Quarter"&amp;AE$1,APMdata,'1 APM'!$BW141,FALSE),IF($A141="Year to date",HLOOKUP("Year to date"&amp;AE$1,APMdata,'1 APM'!$BW141,FALSE),HLOOKUP($C$4&amp;AE$1,APMdata,'1 APM'!$BW141,FALSE)))</f>
        <v>0.3995274275864828</v>
      </c>
      <c r="AF141" s="232"/>
      <c r="AG141" s="218"/>
      <c r="AH141" s="232"/>
      <c r="AI141" s="218"/>
      <c r="AJ141" s="232"/>
      <c r="AK141" s="218"/>
      <c r="AL141" s="232"/>
      <c r="AM141" s="218"/>
      <c r="AN141" s="232"/>
      <c r="AO141" s="218"/>
      <c r="AP141" s="232"/>
      <c r="AQ141" s="218"/>
      <c r="AR141" s="232"/>
      <c r="AS141" s="218"/>
      <c r="AT141" s="232"/>
      <c r="AU141" s="218"/>
      <c r="AV141" s="232"/>
      <c r="AW141" s="218"/>
      <c r="AX141" s="232"/>
      <c r="AY141" s="218"/>
      <c r="AZ141" s="232"/>
      <c r="BA141" s="218"/>
      <c r="BB141" s="232"/>
      <c r="BC141" s="218"/>
      <c r="BD141" s="232"/>
      <c r="BE141" s="218"/>
      <c r="BF141" s="232"/>
      <c r="BG141" s="218"/>
      <c r="BH141" s="218"/>
      <c r="BI141" s="218"/>
      <c r="BJ141" s="218"/>
      <c r="BK141" s="218"/>
      <c r="BL141" s="218"/>
      <c r="BM141" s="218"/>
      <c r="BN141" s="218"/>
      <c r="BO141" s="218"/>
      <c r="BP141" s="218"/>
      <c r="BQ141" s="218"/>
      <c r="BR141" s="218"/>
      <c r="BS141" s="218"/>
      <c r="BT141" s="218"/>
      <c r="BU141" s="218"/>
      <c r="BV141" s="218"/>
      <c r="BW141">
        <v>141</v>
      </c>
    </row>
    <row r="142" spans="1:75" ht="12.75" customHeight="1">
      <c r="B142" s="199"/>
      <c r="C142" s="202"/>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0"/>
      <c r="AT142" s="210"/>
      <c r="AU142" s="210"/>
      <c r="AV142" s="210"/>
      <c r="AW142" s="210"/>
      <c r="AX142" s="210"/>
      <c r="AY142" s="210"/>
      <c r="AZ142" s="210"/>
      <c r="BA142" s="210"/>
      <c r="BB142" s="210"/>
      <c r="BC142" s="210"/>
      <c r="BD142" s="210"/>
      <c r="BE142" s="210"/>
      <c r="BF142" s="210"/>
      <c r="BG142" s="210"/>
      <c r="BH142" s="210"/>
      <c r="BI142" s="210"/>
      <c r="BJ142" s="210"/>
      <c r="BK142" s="210"/>
      <c r="BL142" s="210"/>
      <c r="BM142" s="210"/>
      <c r="BN142" s="210"/>
      <c r="BO142" s="210"/>
      <c r="BP142" s="210"/>
      <c r="BQ142" s="210"/>
      <c r="BR142" s="210"/>
      <c r="BS142" s="210"/>
      <c r="BT142" s="210"/>
      <c r="BU142" s="210"/>
      <c r="BV142" s="210"/>
      <c r="BW142">
        <v>142</v>
      </c>
    </row>
    <row r="143" spans="1:75" ht="12.75" customHeight="1">
      <c r="B143" s="199"/>
      <c r="C143" s="202"/>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c r="AF143" s="210"/>
      <c r="AG143" s="210"/>
      <c r="AH143" s="210"/>
      <c r="AI143" s="210"/>
      <c r="AJ143" s="210"/>
      <c r="AK143" s="210"/>
      <c r="AL143" s="210"/>
      <c r="AM143" s="210"/>
      <c r="AN143" s="210"/>
      <c r="AO143" s="210"/>
      <c r="AP143" s="210"/>
      <c r="AQ143" s="210"/>
      <c r="AR143" s="210"/>
      <c r="AS143" s="210"/>
      <c r="AT143" s="210"/>
      <c r="AU143" s="210"/>
      <c r="AV143" s="210"/>
      <c r="AW143" s="210"/>
      <c r="AX143" s="210"/>
      <c r="AY143" s="210"/>
      <c r="AZ143" s="210"/>
      <c r="BA143" s="210"/>
      <c r="BB143" s="210"/>
      <c r="BC143" s="210"/>
      <c r="BD143" s="210"/>
      <c r="BE143" s="210"/>
      <c r="BF143" s="210"/>
      <c r="BG143" s="210"/>
      <c r="BH143" s="210"/>
      <c r="BI143" s="210"/>
      <c r="BJ143" s="210"/>
      <c r="BK143" s="210"/>
      <c r="BL143" s="210"/>
      <c r="BM143" s="210"/>
      <c r="BN143" s="210"/>
      <c r="BO143" s="210"/>
      <c r="BP143" s="210"/>
      <c r="BQ143" s="210"/>
      <c r="BR143" s="210"/>
      <c r="BS143" s="210"/>
      <c r="BT143" s="210"/>
      <c r="BU143" s="210"/>
      <c r="BV143" s="210"/>
      <c r="BW143">
        <v>143</v>
      </c>
    </row>
    <row r="144" spans="1:75" ht="12.75" customHeight="1">
      <c r="A144" t="s">
        <v>489</v>
      </c>
      <c r="B144" s="199"/>
      <c r="C144" s="202" t="s">
        <v>169</v>
      </c>
      <c r="D144" s="205">
        <f>IF($A144="Quarter",HLOOKUP("Quarter"&amp;D$1,APMdata,'1 APM'!$BW144,FALSE),IF($A144="Year to date",HLOOKUP("Year to date"&amp;D$1,APMdata,'1 APM'!$BW144,FALSE),HLOOKUP($C$4&amp;D$1,APMdata,'1 APM'!$BW144,FALSE)))</f>
        <v>21716.042453170001</v>
      </c>
      <c r="E144" s="205">
        <f>IF($A144="Quarter",HLOOKUP("Quarter"&amp;E$1,APMdata,'1 APM'!$BW144,FALSE),IF($A144="Year to date",HLOOKUP("Year to date"&amp;E$1,APMdata,'1 APM'!$BW144,FALSE),HLOOKUP($C$4&amp;E$1,APMdata,'1 APM'!$BW144,FALSE)))</f>
        <v>20660.833136879995</v>
      </c>
      <c r="F144" s="205">
        <f>IF($A144="Quarter",HLOOKUP("Quarter"&amp;F$1,APMdata,'1 APM'!$BW144,FALSE),IF($A144="Year to date",HLOOKUP("Year to date"&amp;F$1,APMdata,'1 APM'!$BW144,FALSE),HLOOKUP($C$4&amp;F$1,APMdata,'1 APM'!$BW144,FALSE)))</f>
        <v>20659.741488639993</v>
      </c>
      <c r="G144" s="205">
        <f>IF($A144="Quarter",HLOOKUP("Quarter"&amp;G$1,APMdata,'1 APM'!$BW144,FALSE),IF($A144="Year to date",HLOOKUP("Year to date"&amp;G$1,APMdata,'1 APM'!$BW144,FALSE),HLOOKUP($C$4&amp;G$1,APMdata,'1 APM'!$BW144,FALSE)))</f>
        <v>20208.823378450001</v>
      </c>
      <c r="H144" s="205">
        <f>IF($A144="Quarter",HLOOKUP("Quarter"&amp;H$1,APMdata,'1 APM'!$BW144,FALSE),IF($A144="Year to date",HLOOKUP("Year to date"&amp;H$1,APMdata,'1 APM'!$BW144,FALSE),HLOOKUP($C$4&amp;H$1,APMdata,'1 APM'!$BW144,FALSE)))</f>
        <v>19864.610736030005</v>
      </c>
      <c r="I144" s="205">
        <f>IF($A144="Quarter",HLOOKUP("Quarter"&amp;I$1,APMdata,'1 APM'!$BW144,FALSE),IF($A144="Year to date",HLOOKUP("Year to date"&amp;I$1,APMdata,'1 APM'!$BW144,FALSE),HLOOKUP($C$4&amp;I$1,APMdata,'1 APM'!$BW144,FALSE)))</f>
        <v>19258.067708909999</v>
      </c>
      <c r="J144" s="205">
        <f>IF($A144="Quarter",HLOOKUP("Quarter"&amp;J$1,APMdata,'1 APM'!$BW144,FALSE),IF($A144="Year to date",HLOOKUP("Year to date"&amp;J$1,APMdata,'1 APM'!$BW144,FALSE),HLOOKUP($C$4&amp;J$1,APMdata,'1 APM'!$BW144,FALSE)))</f>
        <v>19925.254555320007</v>
      </c>
      <c r="K144" s="205">
        <f>IF($A144="Quarter",HLOOKUP("Quarter"&amp;K$1,APMdata,'1 APM'!$BW144,FALSE),IF($A144="Year to date",HLOOKUP("Year to date"&amp;K$1,APMdata,'1 APM'!$BW144,FALSE),HLOOKUP($C$4&amp;K$1,APMdata,'1 APM'!$BW144,FALSE)))</f>
        <v>19392.81687689</v>
      </c>
      <c r="L144" s="205">
        <f>IF($A144="Quarter",HLOOKUP("Quarter"&amp;L$1,APMdata,'1 APM'!$BW144,FALSE),IF($A144="Year to date",HLOOKUP("Year to date"&amp;L$1,APMdata,'1 APM'!$BW144,FALSE),HLOOKUP($C$4&amp;L$1,APMdata,'1 APM'!$BW144,FALSE)))</f>
        <v>18790.161076489996</v>
      </c>
      <c r="M144" s="205">
        <f>IF($A144="Quarter",HLOOKUP("Quarter"&amp;M$1,APMdata,'1 APM'!$BW144,FALSE),IF($A144="Year to date",HLOOKUP("Year to date"&amp;M$1,APMdata,'1 APM'!$BW144,FALSE),HLOOKUP($C$4&amp;M$1,APMdata,'1 APM'!$BW144,FALSE)))</f>
        <v>18338.85350261</v>
      </c>
      <c r="N144" s="205">
        <f>IF($A144="Quarter",HLOOKUP("Quarter"&amp;N$1,APMdata,'1 APM'!$BW144,FALSE),IF($A144="Year to date",HLOOKUP("Year to date"&amp;N$1,APMdata,'1 APM'!$BW144,FALSE),HLOOKUP($C$4&amp;N$1,APMdata,'1 APM'!$BW144,FALSE)))</f>
        <v>18705.852638249999</v>
      </c>
      <c r="O144" s="205">
        <f>IF($A144="Quarter",HLOOKUP("Quarter"&amp;O$1,APMdata,'1 APM'!$BW144,FALSE),IF($A144="Year to date",HLOOKUP("Year to date"&amp;O$1,APMdata,'1 APM'!$BW144,FALSE),HLOOKUP($C$4&amp;O$1,APMdata,'1 APM'!$BW144,FALSE)))</f>
        <v>18742.817094410002</v>
      </c>
      <c r="P144" s="205">
        <f>IF($A144="Quarter",HLOOKUP("Quarter"&amp;P$1,APMdata,'1 APM'!$BW144,FALSE),IF($A144="Year to date",HLOOKUP("Year to date"&amp;P$1,APMdata,'1 APM'!$BW144,FALSE),HLOOKUP($C$4&amp;P$1,APMdata,'1 APM'!$BW144,FALSE)))</f>
        <v>17791.42000573</v>
      </c>
      <c r="Q144" s="205">
        <f>IF($A144="Quarter",HLOOKUP("Quarter"&amp;Q$1,APMdata,'1 APM'!$BW144,FALSE),IF($A144="Year to date",HLOOKUP("Year to date"&amp;Q$1,APMdata,'1 APM'!$BW144,FALSE),HLOOKUP($C$4&amp;Q$1,APMdata,'1 APM'!$BW144,FALSE)))</f>
        <v>17304.41509002</v>
      </c>
      <c r="R144" s="205">
        <f>IF($A144="Quarter",HLOOKUP("Quarter"&amp;R$1,APMdata,'1 APM'!$BW144,FALSE),IF($A144="Year to date",HLOOKUP("Year to date"&amp;R$1,APMdata,'1 APM'!$BW144,FALSE),HLOOKUP($C$4&amp;R$1,APMdata,'1 APM'!$BW144,FALSE)))</f>
        <v>17135.459832</v>
      </c>
      <c r="S144" s="205">
        <f>IF($A144="Quarter",HLOOKUP("Quarter"&amp;S$1,APMdata,'1 APM'!$BW144,FALSE),IF($A144="Year to date",HLOOKUP("Year to date"&amp;S$1,APMdata,'1 APM'!$BW144,FALSE),HLOOKUP($C$4&amp;S$1,APMdata,'1 APM'!$BW144,FALSE)))</f>
        <v>16654.883699999998</v>
      </c>
      <c r="T144" s="205">
        <f>IF($A144="Quarter",HLOOKUP("Quarter"&amp;T$1,APMdata,'1 APM'!$BW144,FALSE),IF($A144="Year to date",HLOOKUP("Year to date"&amp;T$1,APMdata,'1 APM'!$BW144,FALSE),HLOOKUP($C$4&amp;T$1,APMdata,'1 APM'!$BW144,FALSE)))</f>
        <v>16244.309691809998</v>
      </c>
      <c r="U144" s="205">
        <f>IF($A144="Quarter",HLOOKUP("Quarter"&amp;U$1,APMdata,'1 APM'!$BW144,FALSE),IF($A144="Year to date",HLOOKUP("Year to date"&amp;U$1,APMdata,'1 APM'!$BW144,FALSE),HLOOKUP($C$4&amp;U$1,APMdata,'1 APM'!$BW144,FALSE)))</f>
        <v>15504</v>
      </c>
      <c r="V144" s="205">
        <f>IF($A144="Quarter",HLOOKUP("Quarter"&amp;V$1,APMdata,'1 APM'!$BW144,FALSE),IF($A144="Year to date",HLOOKUP("Year to date"&amp;V$1,APMdata,'1 APM'!$BW144,FALSE),HLOOKUP($C$4&amp;V$1,APMdata,'1 APM'!$BW144,FALSE)))</f>
        <v>15902.865877999999</v>
      </c>
      <c r="W144" s="205">
        <f>IF($A144="Quarter",HLOOKUP("Quarter"&amp;W$1,APMdata,'1 APM'!$BW144,FALSE),IF($A144="Year to date",HLOOKUP("Year to date"&amp;W$1,APMdata,'1 APM'!$BW144,FALSE),HLOOKUP($C$4&amp;W$1,APMdata,'1 APM'!$BW144,FALSE)))</f>
        <v>15781.623224370029</v>
      </c>
      <c r="X144" s="205">
        <f>IF($A144="Quarter",HLOOKUP("Quarter"&amp;X$1,APMdata,'1 APM'!$BW144,FALSE),IF($A144="Year to date",HLOOKUP("Year to date"&amp;X$1,APMdata,'1 APM'!$BW144,FALSE),HLOOKUP($C$4&amp;X$1,APMdata,'1 APM'!$BW144,FALSE)))</f>
        <v>15088.845469150001</v>
      </c>
      <c r="Y144" s="205">
        <f>IF($A144="Quarter",HLOOKUP("Quarter"&amp;Y$1,APMdata,'1 APM'!$BW144,FALSE),IF($A144="Year to date",HLOOKUP("Year to date"&amp;Y$1,APMdata,'1 APM'!$BW144,FALSE),HLOOKUP($C$4&amp;Y$1,APMdata,'1 APM'!$BW144,FALSE)))</f>
        <v>14604.36419099</v>
      </c>
      <c r="Z144" s="205">
        <f>IF($A144="Quarter",HLOOKUP("Quarter"&amp;Z$1,APMdata,'1 APM'!$BW144,FALSE),IF($A144="Year to date",HLOOKUP("Year to date"&amp;Z$1,APMdata,'1 APM'!$BW144,FALSE),HLOOKUP($C$4&amp;Z$1,APMdata,'1 APM'!$BW144,FALSE)))</f>
        <v>14761.540622534032</v>
      </c>
      <c r="AA144" s="205">
        <f>IF($A144="Quarter",HLOOKUP("Quarter"&amp;AA$1,APMdata,'1 APM'!$BW144,FALSE),IF($A144="Year to date",HLOOKUP("Year to date"&amp;AA$1,APMdata,'1 APM'!$BW144,FALSE),HLOOKUP($C$4&amp;AA$1,APMdata,'1 APM'!$BW144,FALSE)))</f>
        <v>13419.826445000001</v>
      </c>
      <c r="AB144" s="205">
        <f>IF($A144="Quarter",HLOOKUP("Quarter"&amp;AB$1,APMdata,'1 APM'!$BW144,FALSE),IF($A144="Year to date",HLOOKUP("Year to date"&amp;AB$1,APMdata,'1 APM'!$BW144,FALSE),HLOOKUP($C$4&amp;AB$1,APMdata,'1 APM'!$BW144,FALSE)))</f>
        <v>13006.999244000001</v>
      </c>
      <c r="AC144" s="205">
        <f>IF($A144="Quarter",HLOOKUP("Quarter"&amp;AC$1,APMdata,'1 APM'!$BW144,FALSE),IF($A144="Year to date",HLOOKUP("Year to date"&amp;AC$1,APMdata,'1 APM'!$BW144,FALSE),HLOOKUP($C$4&amp;AC$1,APMdata,'1 APM'!$BW144,FALSE)))</f>
        <v>13331.214576718428</v>
      </c>
      <c r="AD144" s="205">
        <f>IF($A144="Quarter",HLOOKUP("Quarter"&amp;AD$1,APMdata,'1 APM'!$BW144,FALSE),IF($A144="Year to date",HLOOKUP("Year to date"&amp;AD$1,APMdata,'1 APM'!$BW144,FALSE),HLOOKUP($C$4&amp;AD$1,APMdata,'1 APM'!$BW144,FALSE)))</f>
        <v>12991.201010299999</v>
      </c>
      <c r="AE144" s="205">
        <f>IF($A144="Quarter",HLOOKUP("Quarter"&amp;AE$1,APMdata,'1 APM'!$BW144,FALSE),IF($A144="Year to date",HLOOKUP("Year to date"&amp;AE$1,APMdata,'1 APM'!$BW144,FALSE),HLOOKUP($C$4&amp;AE$1,APMdata,'1 APM'!$BW144,FALSE)))</f>
        <v>12591.153999999999</v>
      </c>
      <c r="AF144" s="205"/>
      <c r="AG144" s="210"/>
      <c r="AH144" s="205"/>
      <c r="AI144" s="210"/>
      <c r="AJ144" s="205"/>
      <c r="AK144" s="210"/>
      <c r="AL144" s="205"/>
      <c r="AM144" s="210"/>
      <c r="AN144" s="205"/>
      <c r="AO144" s="210"/>
      <c r="AP144" s="205"/>
      <c r="AQ144" s="210"/>
      <c r="AR144" s="205"/>
      <c r="AS144" s="210"/>
      <c r="AT144" s="205"/>
      <c r="AU144" s="210"/>
      <c r="AV144" s="205"/>
      <c r="AW144" s="210"/>
      <c r="AX144" s="205"/>
      <c r="AY144" s="210"/>
      <c r="AZ144" s="205"/>
      <c r="BA144" s="210"/>
      <c r="BB144" s="205"/>
      <c r="BC144" s="210"/>
      <c r="BD144" s="205"/>
      <c r="BE144" s="210"/>
      <c r="BF144" s="205"/>
      <c r="BG144" s="210"/>
      <c r="BH144" s="210"/>
      <c r="BI144" s="210"/>
      <c r="BJ144" s="210"/>
      <c r="BK144" s="210"/>
      <c r="BL144" s="210"/>
      <c r="BM144" s="210"/>
      <c r="BN144" s="210"/>
      <c r="BO144" s="210"/>
      <c r="BP144" s="210"/>
      <c r="BQ144" s="210"/>
      <c r="BR144" s="210"/>
      <c r="BS144" s="210"/>
      <c r="BT144" s="210"/>
      <c r="BU144" s="210"/>
      <c r="BV144" s="210"/>
      <c r="BW144">
        <v>144</v>
      </c>
    </row>
    <row r="145" spans="1:75" ht="12.75" customHeight="1">
      <c r="A145" t="s">
        <v>489</v>
      </c>
      <c r="B145" s="199"/>
      <c r="C145" s="202" t="s">
        <v>170</v>
      </c>
      <c r="D145" s="205">
        <f>IF($A145="Quarter",HLOOKUP("Quarter"&amp;D$1,APMdata,'1 APM'!$BW145,FALSE),IF($A145="Year to date",HLOOKUP("Year to date"&amp;D$1,APMdata,'1 APM'!$BW145,FALSE),HLOOKUP($C$4&amp;D$1,APMdata,'1 APM'!$BW145,FALSE)))</f>
        <v>191818.07577903997</v>
      </c>
      <c r="E145" s="205">
        <f>IF($A145="Quarter",HLOOKUP("Quarter"&amp;E$1,APMdata,'1 APM'!$BW145,FALSE),IF($A145="Year to date",HLOOKUP("Year to date"&amp;E$1,APMdata,'1 APM'!$BW145,FALSE),HLOOKUP($C$4&amp;E$1,APMdata,'1 APM'!$BW145,FALSE)))</f>
        <v>180275.36278006999</v>
      </c>
      <c r="F145" s="205">
        <f>IF($A145="Quarter",HLOOKUP("Quarter"&amp;F$1,APMdata,'1 APM'!$BW145,FALSE),IF($A145="Year to date",HLOOKUP("Year to date"&amp;F$1,APMdata,'1 APM'!$BW145,FALSE),HLOOKUP($C$4&amp;F$1,APMdata,'1 APM'!$BW145,FALSE)))</f>
        <v>176333.49539519998</v>
      </c>
      <c r="G145" s="205">
        <f>IF($A145="Quarter",HLOOKUP("Quarter"&amp;G$1,APMdata,'1 APM'!$BW145,FALSE),IF($A145="Year to date",HLOOKUP("Year to date"&amp;G$1,APMdata,'1 APM'!$BW145,FALSE),HLOOKUP($C$4&amp;G$1,APMdata,'1 APM'!$BW145,FALSE)))</f>
        <v>174614.23396687992</v>
      </c>
      <c r="H145" s="205">
        <f>IF($A145="Quarter",HLOOKUP("Quarter"&amp;H$1,APMdata,'1 APM'!$BW145,FALSE),IF($A145="Year to date",HLOOKUP("Year to date"&amp;H$1,APMdata,'1 APM'!$BW145,FALSE),HLOOKUP($C$4&amp;H$1,APMdata,'1 APM'!$BW145,FALSE)))</f>
        <v>175448.9929098</v>
      </c>
      <c r="I145" s="205">
        <f>IF($A145="Quarter",HLOOKUP("Quarter"&amp;I$1,APMdata,'1 APM'!$BW145,FALSE),IF($A145="Year to date",HLOOKUP("Year to date"&amp;I$1,APMdata,'1 APM'!$BW145,FALSE),HLOOKUP($C$4&amp;I$1,APMdata,'1 APM'!$BW145,FALSE)))</f>
        <v>169775.73335999995</v>
      </c>
      <c r="J145" s="205">
        <f>IF($A145="Quarter",HLOOKUP("Quarter"&amp;J$1,APMdata,'1 APM'!$BW145,FALSE),IF($A145="Year to date",HLOOKUP("Year to date"&amp;J$1,APMdata,'1 APM'!$BW145,FALSE),HLOOKUP($C$4&amp;J$1,APMdata,'1 APM'!$BW145,FALSE)))</f>
        <v>170546.8206686</v>
      </c>
      <c r="K145" s="205">
        <f>IF($A145="Quarter",HLOOKUP("Quarter"&amp;K$1,APMdata,'1 APM'!$BW145,FALSE),IF($A145="Year to date",HLOOKUP("Year to date"&amp;K$1,APMdata,'1 APM'!$BW145,FALSE),HLOOKUP($C$4&amp;K$1,APMdata,'1 APM'!$BW145,FALSE)))</f>
        <v>170916.07891452996</v>
      </c>
      <c r="L145" s="205">
        <f>IF($A145="Quarter",HLOOKUP("Quarter"&amp;L$1,APMdata,'1 APM'!$BW145,FALSE),IF($A145="Year to date",HLOOKUP("Year to date"&amp;L$1,APMdata,'1 APM'!$BW145,FALSE),HLOOKUP($C$4&amp;L$1,APMdata,'1 APM'!$BW145,FALSE)))</f>
        <v>168997.49016320001</v>
      </c>
      <c r="M145" s="205">
        <f>IF($A145="Quarter",HLOOKUP("Quarter"&amp;M$1,APMdata,'1 APM'!$BW145,FALSE),IF($A145="Year to date",HLOOKUP("Year to date"&amp;M$1,APMdata,'1 APM'!$BW145,FALSE),HLOOKUP($C$4&amp;M$1,APMdata,'1 APM'!$BW145,FALSE)))</f>
        <v>159780.56085685003</v>
      </c>
      <c r="N145" s="205">
        <f>IF($A145="Quarter",HLOOKUP("Quarter"&amp;N$1,APMdata,'1 APM'!$BW145,FALSE),IF($A145="Year to date",HLOOKUP("Year to date"&amp;N$1,APMdata,'1 APM'!$BW145,FALSE),HLOOKUP($C$4&amp;N$1,APMdata,'1 APM'!$BW145,FALSE)))</f>
        <v>155459.3492767002</v>
      </c>
      <c r="O145" s="205">
        <f>IF($A145="Quarter",HLOOKUP("Quarter"&amp;O$1,APMdata,'1 APM'!$BW145,FALSE),IF($A145="Year to date",HLOOKUP("Year to date"&amp;O$1,APMdata,'1 APM'!$BW145,FALSE),HLOOKUP($C$4&amp;O$1,APMdata,'1 APM'!$BW145,FALSE)))</f>
        <v>154316.1543066302</v>
      </c>
      <c r="P145" s="205">
        <f>IF($A145="Quarter",HLOOKUP("Quarter"&amp;P$1,APMdata,'1 APM'!$BW145,FALSE),IF($A145="Year to date",HLOOKUP("Year to date"&amp;P$1,APMdata,'1 APM'!$BW145,FALSE),HLOOKUP($C$4&amp;P$1,APMdata,'1 APM'!$BW145,FALSE)))</f>
        <v>155242.86618750019</v>
      </c>
      <c r="Q145" s="205">
        <f>IF($A145="Quarter",HLOOKUP("Quarter"&amp;Q$1,APMdata,'1 APM'!$BW145,FALSE),IF($A145="Year to date",HLOOKUP("Year to date"&amp;Q$1,APMdata,'1 APM'!$BW145,FALSE),HLOOKUP($C$4&amp;Q$1,APMdata,'1 APM'!$BW145,FALSE)))</f>
        <v>150118.14197999999</v>
      </c>
      <c r="R145" s="205">
        <f>IF($A145="Quarter",HLOOKUP("Quarter"&amp;R$1,APMdata,'1 APM'!$BW145,FALSE),IF($A145="Year to date",HLOOKUP("Year to date"&amp;R$1,APMdata,'1 APM'!$BW145,FALSE),HLOOKUP($C$4&amp;R$1,APMdata,'1 APM'!$BW145,FALSE)))</f>
        <v>146073.80200999998</v>
      </c>
      <c r="S145" s="205">
        <f>IF($A145="Quarter",HLOOKUP("Quarter"&amp;S$1,APMdata,'1 APM'!$BW145,FALSE),IF($A145="Year to date",HLOOKUP("Year to date"&amp;S$1,APMdata,'1 APM'!$BW145,FALSE),HLOOKUP($C$4&amp;S$1,APMdata,'1 APM'!$BW145,FALSE)))</f>
        <v>148898.13930000001</v>
      </c>
      <c r="T145" s="205">
        <f>IF($A145="Quarter",HLOOKUP("Quarter"&amp;T$1,APMdata,'1 APM'!$BW145,FALSE),IF($A145="Year to date",HLOOKUP("Year to date"&amp;T$1,APMdata,'1 APM'!$BW145,FALSE),HLOOKUP($C$4&amp;T$1,APMdata,'1 APM'!$BW145,FALSE)))</f>
        <v>147197.40538354</v>
      </c>
      <c r="U145" s="205">
        <f>IF($A145="Quarter",HLOOKUP("Quarter"&amp;U$1,APMdata,'1 APM'!$BW145,FALSE),IF($A145="Year to date",HLOOKUP("Year to date"&amp;U$1,APMdata,'1 APM'!$BW145,FALSE),HLOOKUP($C$4&amp;U$1,APMdata,'1 APM'!$BW145,FALSE)))</f>
        <v>143586</v>
      </c>
      <c r="V145" s="205">
        <f>IF($A145="Quarter",HLOOKUP("Quarter"&amp;V$1,APMdata,'1 APM'!$BW145,FALSE),IF($A145="Year to date",HLOOKUP("Year to date"&amp;V$1,APMdata,'1 APM'!$BW145,FALSE),HLOOKUP($C$4&amp;V$1,APMdata,'1 APM'!$BW145,FALSE)))</f>
        <v>134782.94005149015</v>
      </c>
      <c r="W145" s="205">
        <f>IF($A145="Quarter",HLOOKUP("Quarter"&amp;W$1,APMdata,'1 APM'!$BW145,FALSE),IF($A145="Year to date",HLOOKUP("Year to date"&amp;W$1,APMdata,'1 APM'!$BW145,FALSE),HLOOKUP($C$4&amp;W$1,APMdata,'1 APM'!$BW145,FALSE)))</f>
        <v>136568.11884102001</v>
      </c>
      <c r="X145" s="205">
        <f>IF($A145="Quarter",HLOOKUP("Quarter"&amp;X$1,APMdata,'1 APM'!$BW145,FALSE),IF($A145="Year to date",HLOOKUP("Year to date"&amp;X$1,APMdata,'1 APM'!$BW145,FALSE),HLOOKUP($C$4&amp;X$1,APMdata,'1 APM'!$BW145,FALSE)))</f>
        <v>130854.10594534002</v>
      </c>
      <c r="Y145" s="205">
        <f>IF($A145="Quarter",HLOOKUP("Quarter"&amp;Y$1,APMdata,'1 APM'!$BW145,FALSE),IF($A145="Year to date",HLOOKUP("Year to date"&amp;Y$1,APMdata,'1 APM'!$BW145,FALSE),HLOOKUP($C$4&amp;Y$1,APMdata,'1 APM'!$BW145,FALSE)))</f>
        <v>126291.54656699001</v>
      </c>
      <c r="Z145" s="205">
        <f>IF($A145="Quarter",HLOOKUP("Quarter"&amp;Z$1,APMdata,'1 APM'!$BW145,FALSE),IF($A145="Year to date",HLOOKUP("Year to date"&amp;Z$1,APMdata,'1 APM'!$BW145,FALSE),HLOOKUP($C$4&amp;Z$1,APMdata,'1 APM'!$BW145,FALSE)))</f>
        <v>123471.57226353404</v>
      </c>
      <c r="AA145" s="205">
        <f>IF($A145="Quarter",HLOOKUP("Quarter"&amp;AA$1,APMdata,'1 APM'!$BW145,FALSE),IF($A145="Year to date",HLOOKUP("Year to date"&amp;AA$1,APMdata,'1 APM'!$BW145,FALSE),HLOOKUP($C$4&amp;AA$1,APMdata,'1 APM'!$BW145,FALSE)))</f>
        <v>119591.87386200001</v>
      </c>
      <c r="AB145" s="205">
        <f>IF($A145="Quarter",HLOOKUP("Quarter"&amp;AB$1,APMdata,'1 APM'!$BW145,FALSE),IF($A145="Year to date",HLOOKUP("Year to date"&amp;AB$1,APMdata,'1 APM'!$BW145,FALSE),HLOOKUP($C$4&amp;AB$1,APMdata,'1 APM'!$BW145,FALSE)))</f>
        <v>114088.20773600001</v>
      </c>
      <c r="AC145" s="205">
        <f>IF($A145="Quarter",HLOOKUP("Quarter"&amp;AC$1,APMdata,'1 APM'!$BW145,FALSE),IF($A145="Year to date",HLOOKUP("Year to date"&amp;AC$1,APMdata,'1 APM'!$BW145,FALSE),HLOOKUP($C$4&amp;AC$1,APMdata,'1 APM'!$BW145,FALSE)))</f>
        <v>108321.32653799999</v>
      </c>
      <c r="AD145" s="205">
        <f>IF($A145="Quarter",HLOOKUP("Quarter"&amp;AD$1,APMdata,'1 APM'!$BW145,FALSE),IF($A145="Year to date",HLOOKUP("Year to date"&amp;AD$1,APMdata,'1 APM'!$BW145,FALSE),HLOOKUP($C$4&amp;AD$1,APMdata,'1 APM'!$BW145,FALSE)))</f>
        <v>106311.634504</v>
      </c>
      <c r="AE145" s="205">
        <f>IF($A145="Quarter",HLOOKUP("Quarter"&amp;AE$1,APMdata,'1 APM'!$BW145,FALSE),IF($A145="Year to date",HLOOKUP("Year to date"&amp;AE$1,APMdata,'1 APM'!$BW145,FALSE),HLOOKUP($C$4&amp;AE$1,APMdata,'1 APM'!$BW145,FALSE)))</f>
        <v>107652.02759400001</v>
      </c>
      <c r="AF145" s="205"/>
      <c r="AG145" s="210"/>
      <c r="AH145" s="205"/>
      <c r="AI145" s="210"/>
      <c r="AJ145" s="205"/>
      <c r="AK145" s="210"/>
      <c r="AL145" s="205"/>
      <c r="AM145" s="210"/>
      <c r="AN145" s="205"/>
      <c r="AO145" s="210"/>
      <c r="AP145" s="205"/>
      <c r="AQ145" s="210"/>
      <c r="AR145" s="205"/>
      <c r="AS145" s="210"/>
      <c r="AT145" s="205"/>
      <c r="AU145" s="210"/>
      <c r="AV145" s="205"/>
      <c r="AW145" s="210"/>
      <c r="AX145" s="205"/>
      <c r="AY145" s="210"/>
      <c r="AZ145" s="205"/>
      <c r="BA145" s="210"/>
      <c r="BB145" s="205"/>
      <c r="BC145" s="210"/>
      <c r="BD145" s="205"/>
      <c r="BE145" s="210"/>
      <c r="BF145" s="205"/>
      <c r="BG145" s="210"/>
      <c r="BH145" s="210"/>
      <c r="BI145" s="210"/>
      <c r="BJ145" s="210"/>
      <c r="BK145" s="210"/>
      <c r="BL145" s="210"/>
      <c r="BM145" s="210"/>
      <c r="BN145" s="210"/>
      <c r="BO145" s="210"/>
      <c r="BP145" s="210"/>
      <c r="BQ145" s="210"/>
      <c r="BR145" s="210"/>
      <c r="BS145" s="210"/>
      <c r="BT145" s="210"/>
      <c r="BU145" s="210"/>
      <c r="BV145" s="210"/>
      <c r="BW145">
        <v>145</v>
      </c>
    </row>
    <row r="146" spans="1:75" ht="12.75" customHeight="1" thickBot="1">
      <c r="A146" t="s">
        <v>489</v>
      </c>
      <c r="B146" s="251" t="s">
        <v>328</v>
      </c>
      <c r="C146" s="212" t="s">
        <v>171</v>
      </c>
      <c r="D146" s="224">
        <f>IF($A146="Quarter",HLOOKUP("Quarter"&amp;D$1,APMdata,'1 APM'!$BW146,FALSE),IF($A146="Year to date",HLOOKUP("Year to date"&amp;D$1,APMdata,'1 APM'!$BW146,FALSE),HLOOKUP($C$4&amp;D$1,APMdata,'1 APM'!$BW146,FALSE)))</f>
        <v>0.11321165831204173</v>
      </c>
      <c r="E146" s="224">
        <f>IF($A146="Quarter",HLOOKUP("Quarter"&amp;E$1,APMdata,'1 APM'!$BW146,FALSE),IF($A146="Year to date",HLOOKUP("Year to date"&amp;E$1,APMdata,'1 APM'!$BW146,FALSE),HLOOKUP($C$4&amp;E$1,APMdata,'1 APM'!$BW146,FALSE)))</f>
        <v>0.11460708117994765</v>
      </c>
      <c r="F146" s="224">
        <f>IF($A146="Quarter",HLOOKUP("Quarter"&amp;F$1,APMdata,'1 APM'!$BW146,FALSE),IF($A146="Year to date",HLOOKUP("Year to date"&amp;F$1,APMdata,'1 APM'!$BW146,FALSE),HLOOKUP($C$4&amp;F$1,APMdata,'1 APM'!$BW146,FALSE)))</f>
        <v>0.11716288752932177</v>
      </c>
      <c r="G146" s="224">
        <f>IF($A146="Quarter",HLOOKUP("Quarter"&amp;G$1,APMdata,'1 APM'!$BW146,FALSE),IF($A146="Year to date",HLOOKUP("Year to date"&amp;G$1,APMdata,'1 APM'!$BW146,FALSE),HLOOKUP($C$4&amp;G$1,APMdata,'1 APM'!$BW146,FALSE)))</f>
        <v>0.11573411238790031</v>
      </c>
      <c r="H146" s="224">
        <f>IF($A146="Quarter",HLOOKUP("Quarter"&amp;H$1,APMdata,'1 APM'!$BW146,FALSE),IF($A146="Year to date",HLOOKUP("Year to date"&amp;H$1,APMdata,'1 APM'!$BW146,FALSE),HLOOKUP($C$4&amp;H$1,APMdata,'1 APM'!$BW146,FALSE)))</f>
        <v>0.11322157173191978</v>
      </c>
      <c r="I146" s="224">
        <f>IF($A146="Quarter",HLOOKUP("Quarter"&amp;I$1,APMdata,'1 APM'!$BW146,FALSE),IF($A146="Year to date",HLOOKUP("Year to date"&amp;I$1,APMdata,'1 APM'!$BW146,FALSE),HLOOKUP($C$4&amp;I$1,APMdata,'1 APM'!$BW146,FALSE)))</f>
        <v>0.11343239300327063</v>
      </c>
      <c r="J146" s="224">
        <f>IF($A146="Quarter",HLOOKUP("Quarter"&amp;J$1,APMdata,'1 APM'!$BW146,FALSE),IF($A146="Year to date",HLOOKUP("Year to date"&amp;J$1,APMdata,'1 APM'!$BW146,FALSE),HLOOKUP($C$4&amp;J$1,APMdata,'1 APM'!$BW146,FALSE)))</f>
        <v>0.11683158019133053</v>
      </c>
      <c r="K146" s="224">
        <f>IF($A146="Quarter",HLOOKUP("Quarter"&amp;K$1,APMdata,'1 APM'!$BW146,FALSE),IF($A146="Year to date",HLOOKUP("Year to date"&amp;K$1,APMdata,'1 APM'!$BW146,FALSE),HLOOKUP($C$4&amp;K$1,APMdata,'1 APM'!$BW146,FALSE)))</f>
        <v>0.1134639701545445</v>
      </c>
      <c r="L146" s="224">
        <f>IF($A146="Quarter",HLOOKUP("Quarter"&amp;L$1,APMdata,'1 APM'!$BW146,FALSE),IF($A146="Year to date",HLOOKUP("Year to date"&amp;L$1,APMdata,'1 APM'!$BW146,FALSE),HLOOKUP($C$4&amp;L$1,APMdata,'1 APM'!$BW146,FALSE)))</f>
        <v>0.111186036303524</v>
      </c>
      <c r="M146" s="224">
        <f>IF($A146="Quarter",HLOOKUP("Quarter"&amp;M$1,APMdata,'1 APM'!$BW146,FALSE),IF($A146="Year to date",HLOOKUP("Year to date"&amp;M$1,APMdata,'1 APM'!$BW146,FALSE),HLOOKUP($C$4&amp;M$1,APMdata,'1 APM'!$BW146,FALSE)))</f>
        <v>0.11477524802932738</v>
      </c>
      <c r="N146" s="224">
        <f>IF($A146="Quarter",HLOOKUP("Quarter"&amp;N$1,APMdata,'1 APM'!$BW146,FALSE),IF($A146="Year to date",HLOOKUP("Year to date"&amp;N$1,APMdata,'1 APM'!$BW146,FALSE),HLOOKUP($C$4&amp;N$1,APMdata,'1 APM'!$BW146,FALSE)))</f>
        <v>0.1203263279132584</v>
      </c>
      <c r="O146" s="224">
        <f>IF($A146="Quarter",HLOOKUP("Quarter"&amp;O$1,APMdata,'1 APM'!$BW146,FALSE),IF($A146="Year to date",HLOOKUP("Year to date"&amp;O$1,APMdata,'1 APM'!$BW146,FALSE),HLOOKUP($C$4&amp;O$1,APMdata,'1 APM'!$BW146,FALSE)))</f>
        <v>0.12145725882442313</v>
      </c>
      <c r="P146" s="224">
        <f>IF($A146="Quarter",HLOOKUP("Quarter"&amp;P$1,APMdata,'1 APM'!$BW146,FALSE),IF($A146="Year to date",HLOOKUP("Year to date"&amp;P$1,APMdata,'1 APM'!$BW146,FALSE),HLOOKUP($C$4&amp;P$1,APMdata,'1 APM'!$BW146,FALSE)))</f>
        <v>0.11460378465469563</v>
      </c>
      <c r="Q146" s="224">
        <f>IF($A146="Quarter",HLOOKUP("Quarter"&amp;Q$1,APMdata,'1 APM'!$BW146,FALSE),IF($A146="Year to date",HLOOKUP("Year to date"&amp;Q$1,APMdata,'1 APM'!$BW146,FALSE),HLOOKUP($C$4&amp;Q$1,APMdata,'1 APM'!$BW146,FALSE)))</f>
        <v>0.11527197753570279</v>
      </c>
      <c r="R146" s="224">
        <f>IF($A146="Quarter",HLOOKUP("Quarter"&amp;R$1,APMdata,'1 APM'!$BW146,FALSE),IF($A146="Year to date",HLOOKUP("Year to date"&amp;R$1,APMdata,'1 APM'!$BW146,FALSE),HLOOKUP($C$4&amp;R$1,APMdata,'1 APM'!$BW146,FALSE)))</f>
        <v>0.11730686540785003</v>
      </c>
      <c r="S146" s="224">
        <f>IF($A146="Quarter",HLOOKUP("Quarter"&amp;S$1,APMdata,'1 APM'!$BW146,FALSE),IF($A146="Year to date",HLOOKUP("Year to date"&amp;S$1,APMdata,'1 APM'!$BW146,FALSE),HLOOKUP($C$4&amp;S$1,APMdata,'1 APM'!$BW146,FALSE)))</f>
        <v>0.1119</v>
      </c>
      <c r="T146" s="224">
        <f>IF($A146="Quarter",HLOOKUP("Quarter"&amp;T$1,APMdata,'1 APM'!$BW146,FALSE),IF($A146="Year to date",HLOOKUP("Year to date"&amp;T$1,APMdata,'1 APM'!$BW146,FALSE),HLOOKUP($C$4&amp;T$1,APMdata,'1 APM'!$BW146,FALSE)))</f>
        <v>0.11035730996401436</v>
      </c>
      <c r="U146" s="224">
        <f>IF($A146="Quarter",HLOOKUP("Quarter"&amp;U$1,APMdata,'1 APM'!$BW146,FALSE),IF($A146="Year to date",HLOOKUP("Year to date"&amp;U$1,APMdata,'1 APM'!$BW146,FALSE),HLOOKUP($C$4&amp;U$1,APMdata,'1 APM'!$BW146,FALSE)))</f>
        <v>0.108</v>
      </c>
      <c r="V146" s="224">
        <f>IF($A146="Quarter",HLOOKUP("Quarter"&amp;V$1,APMdata,'1 APM'!$BW146,FALSE),IF($A146="Year to date",HLOOKUP("Year to date"&amp;V$1,APMdata,'1 APM'!$BW146,FALSE),HLOOKUP($C$4&amp;V$1,APMdata,'1 APM'!$BW146,FALSE)))</f>
        <v>0.11798871483234259</v>
      </c>
      <c r="W146" s="224">
        <f>IF($A146="Quarter",HLOOKUP("Quarter"&amp;W$1,APMdata,'1 APM'!$BW146,FALSE),IF($A146="Year to date",HLOOKUP("Year to date"&amp;W$1,APMdata,'1 APM'!$BW146,FALSE),HLOOKUP($C$4&amp;W$1,APMdata,'1 APM'!$BW146,FALSE)))</f>
        <v>0.11555861908548024</v>
      </c>
      <c r="X146" s="224">
        <f>IF($A146="Quarter",HLOOKUP("Quarter"&amp;X$1,APMdata,'1 APM'!$BW146,FALSE),IF($A146="Year to date",HLOOKUP("Year to date"&amp;X$1,APMdata,'1 APM'!$BW146,FALSE),HLOOKUP($C$4&amp;X$1,APMdata,'1 APM'!$BW146,FALSE)))</f>
        <v>0.11531044715901285</v>
      </c>
      <c r="Y146" s="224">
        <f>IF($A146="Quarter",HLOOKUP("Quarter"&amp;Y$1,APMdata,'1 APM'!$BW146,FALSE),IF($A146="Year to date",HLOOKUP("Year to date"&amp;Y$1,APMdata,'1 APM'!$BW146,FALSE),HLOOKUP($C$4&amp;Y$1,APMdata,'1 APM'!$BW146,FALSE)))</f>
        <v>0.11564007717051172</v>
      </c>
      <c r="Z146" s="224">
        <f>IF($A146="Quarter",HLOOKUP("Quarter"&amp;Z$1,APMdata,'1 APM'!$BW146,FALSE),IF($A146="Year to date",HLOOKUP("Year to date"&amp;Z$1,APMdata,'1 APM'!$BW146,FALSE),HLOOKUP($C$4&amp;Z$1,APMdata,'1 APM'!$BW146,FALSE)))</f>
        <v>0.11955416418467112</v>
      </c>
      <c r="AA146" s="224">
        <f>IF($A146="Quarter",HLOOKUP("Quarter"&amp;AA$1,APMdata,'1 APM'!$BW146,FALSE),IF($A146="Year to date",HLOOKUP("Year to date"&amp;AA$1,APMdata,'1 APM'!$BW146,FALSE),HLOOKUP($C$4&amp;AA$1,APMdata,'1 APM'!$BW146,FALSE)))</f>
        <v>0.11221353100032086</v>
      </c>
      <c r="AB146" s="224">
        <f>IF($A146="Quarter",HLOOKUP("Quarter"&amp;AB$1,APMdata,'1 APM'!$BW146,FALSE),IF($A146="Year to date",HLOOKUP("Year to date"&amp;AB$1,APMdata,'1 APM'!$BW146,FALSE),HLOOKUP($C$4&amp;AB$1,APMdata,'1 APM'!$BW146,FALSE)))</f>
        <v>0.11400827046120475</v>
      </c>
      <c r="AC146" s="224">
        <f>IF($A146="Quarter",HLOOKUP("Quarter"&amp;AC$1,APMdata,'1 APM'!$BW146,FALSE),IF($A146="Year to date",HLOOKUP("Year to date"&amp;AC$1,APMdata,'1 APM'!$BW146,FALSE),HLOOKUP($C$4&amp;AC$1,APMdata,'1 APM'!$BW146,FALSE)))</f>
        <v>0.12307100552393743</v>
      </c>
      <c r="AD146" s="224">
        <f>IF($A146="Quarter",HLOOKUP("Quarter"&amp;AD$1,APMdata,'1 APM'!$BW146,FALSE),IF($A146="Year to date",HLOOKUP("Year to date"&amp;AD$1,APMdata,'1 APM'!$BW146,FALSE),HLOOKUP($C$4&amp;AD$1,APMdata,'1 APM'!$BW146,FALSE)))</f>
        <v>0.12219924066552849</v>
      </c>
      <c r="AE146" s="224">
        <f>IF($A146="Quarter",HLOOKUP("Quarter"&amp;AE$1,APMdata,'1 APM'!$BW146,FALSE),IF($A146="Year to date",HLOOKUP("Year to date"&amp;AE$1,APMdata,'1 APM'!$BW146,FALSE),HLOOKUP($C$4&amp;AE$1,APMdata,'1 APM'!$BW146,FALSE)))</f>
        <v>0.11696160566047496</v>
      </c>
      <c r="AF146" s="224"/>
      <c r="AG146" s="218"/>
      <c r="AH146" s="224"/>
      <c r="AI146" s="218"/>
      <c r="AJ146" s="224"/>
      <c r="AK146" s="218"/>
      <c r="AL146" s="224"/>
      <c r="AM146" s="218"/>
      <c r="AN146" s="224"/>
      <c r="AO146" s="218"/>
      <c r="AP146" s="224"/>
      <c r="AQ146" s="218"/>
      <c r="AR146" s="224"/>
      <c r="AS146" s="218"/>
      <c r="AT146" s="224"/>
      <c r="AU146" s="218"/>
      <c r="AV146" s="224"/>
      <c r="AW146" s="218"/>
      <c r="AX146" s="224"/>
      <c r="AY146" s="218"/>
      <c r="AZ146" s="224"/>
      <c r="BA146" s="218"/>
      <c r="BB146" s="224"/>
      <c r="BC146" s="218"/>
      <c r="BD146" s="224"/>
      <c r="BE146" s="218"/>
      <c r="BF146" s="224"/>
      <c r="BG146" s="218"/>
      <c r="BH146" s="218"/>
      <c r="BI146" s="218"/>
      <c r="BJ146" s="218"/>
      <c r="BK146" s="218"/>
      <c r="BL146" s="218"/>
      <c r="BM146" s="218"/>
      <c r="BN146" s="218"/>
      <c r="BO146" s="218"/>
      <c r="BP146" s="218"/>
      <c r="BQ146" s="218"/>
      <c r="BR146" s="218"/>
      <c r="BS146" s="218"/>
      <c r="BT146" s="218"/>
      <c r="BU146" s="218"/>
      <c r="BV146" s="218"/>
      <c r="BW146">
        <v>146</v>
      </c>
    </row>
    <row r="147" spans="1:75" ht="12.75" customHeight="1">
      <c r="B147" s="199"/>
      <c r="C147" s="202"/>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210"/>
      <c r="AK147" s="210"/>
      <c r="AL147" s="210"/>
      <c r="AM147" s="210"/>
      <c r="AN147" s="210"/>
      <c r="AO147" s="210"/>
      <c r="AP147" s="210"/>
      <c r="AQ147" s="210"/>
      <c r="AR147" s="210"/>
      <c r="AS147" s="210"/>
      <c r="AT147" s="210"/>
      <c r="AU147" s="210"/>
      <c r="AV147" s="210"/>
      <c r="AW147" s="210"/>
      <c r="AX147" s="210"/>
      <c r="AY147" s="210"/>
      <c r="AZ147" s="210"/>
      <c r="BA147" s="210"/>
      <c r="BB147" s="210"/>
      <c r="BC147" s="210"/>
      <c r="BD147" s="210"/>
      <c r="BE147" s="210"/>
      <c r="BF147" s="210"/>
      <c r="BG147" s="210"/>
      <c r="BH147" s="210"/>
      <c r="BI147" s="210"/>
      <c r="BJ147" s="210"/>
      <c r="BK147" s="210"/>
      <c r="BL147" s="210"/>
      <c r="BM147" s="210"/>
      <c r="BN147" s="210"/>
      <c r="BO147" s="210"/>
      <c r="BP147" s="210"/>
      <c r="BQ147" s="210"/>
      <c r="BR147" s="210"/>
      <c r="BS147" s="210"/>
      <c r="BT147" s="210"/>
      <c r="BU147" s="210"/>
      <c r="BV147" s="210"/>
      <c r="BW147">
        <v>147</v>
      </c>
    </row>
    <row r="148" spans="1:75" ht="12.75" customHeight="1">
      <c r="B148" s="199"/>
      <c r="C148" s="202"/>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c r="AT148" s="210"/>
      <c r="AU148" s="210"/>
      <c r="AV148" s="210"/>
      <c r="AW148" s="210"/>
      <c r="AX148" s="210"/>
      <c r="AY148" s="210"/>
      <c r="AZ148" s="210"/>
      <c r="BA148" s="210"/>
      <c r="BB148" s="210"/>
      <c r="BC148" s="210"/>
      <c r="BD148" s="210"/>
      <c r="BE148" s="210"/>
      <c r="BF148" s="210"/>
      <c r="BG148" s="210"/>
      <c r="BH148" s="210"/>
      <c r="BI148" s="210"/>
      <c r="BJ148" s="210"/>
      <c r="BK148" s="210"/>
      <c r="BL148" s="210"/>
      <c r="BM148" s="210"/>
      <c r="BN148" s="210"/>
      <c r="BO148" s="210"/>
      <c r="BP148" s="210"/>
      <c r="BQ148" s="210"/>
      <c r="BR148" s="210"/>
      <c r="BS148" s="210"/>
      <c r="BT148" s="210"/>
      <c r="BU148" s="210"/>
      <c r="BV148" s="210"/>
      <c r="BW148">
        <v>148</v>
      </c>
    </row>
    <row r="149" spans="1:75" ht="12.75" customHeight="1">
      <c r="A149" t="s">
        <v>489</v>
      </c>
      <c r="C149" s="202" t="s">
        <v>169</v>
      </c>
      <c r="D149" s="205">
        <f>IF($A149="Quarter",HLOOKUP("Quarter"&amp;D$1,APMdata,'1 APM'!$BW149,FALSE),IF($A149="Year to date",HLOOKUP("Year to date"&amp;D$1,APMdata,'1 APM'!$BW149,FALSE),HLOOKUP($C$4&amp;D$1,APMdata,'1 APM'!$BW149,FALSE)))</f>
        <v>21716.042453170001</v>
      </c>
      <c r="E149" s="205">
        <f>IF($A149="Quarter",HLOOKUP("Quarter"&amp;E$1,APMdata,'1 APM'!$BW149,FALSE),IF($A149="Year to date",HLOOKUP("Year to date"&amp;E$1,APMdata,'1 APM'!$BW149,FALSE),HLOOKUP($C$4&amp;E$1,APMdata,'1 APM'!$BW149,FALSE)))</f>
        <v>20660.833136879995</v>
      </c>
      <c r="F149" s="205">
        <f>IF($A149="Quarter",HLOOKUP("Quarter"&amp;F$1,APMdata,'1 APM'!$BW149,FALSE),IF($A149="Year to date",HLOOKUP("Year to date"&amp;F$1,APMdata,'1 APM'!$BW149,FALSE),HLOOKUP($C$4&amp;F$1,APMdata,'1 APM'!$BW149,FALSE)))</f>
        <v>20659.741488639993</v>
      </c>
      <c r="G149" s="205">
        <f>IF($A149="Quarter",HLOOKUP("Quarter"&amp;G$1,APMdata,'1 APM'!$BW149,FALSE),IF($A149="Year to date",HLOOKUP("Year to date"&amp;G$1,APMdata,'1 APM'!$BW149,FALSE),HLOOKUP($C$4&amp;G$1,APMdata,'1 APM'!$BW149,FALSE)))</f>
        <v>20208.823378450001</v>
      </c>
      <c r="H149" s="205">
        <f>IF($A149="Quarter",HLOOKUP("Quarter"&amp;H$1,APMdata,'1 APM'!$BW149,FALSE),IF($A149="Year to date",HLOOKUP("Year to date"&amp;H$1,APMdata,'1 APM'!$BW149,FALSE),HLOOKUP($C$4&amp;H$1,APMdata,'1 APM'!$BW149,FALSE)))</f>
        <v>19864.610736030005</v>
      </c>
      <c r="I149" s="205">
        <f>IF($A149="Quarter",HLOOKUP("Quarter"&amp;I$1,APMdata,'1 APM'!$BW149,FALSE),IF($A149="Year to date",HLOOKUP("Year to date"&amp;I$1,APMdata,'1 APM'!$BW149,FALSE),HLOOKUP($C$4&amp;I$1,APMdata,'1 APM'!$BW149,FALSE)))</f>
        <v>19258.067708909999</v>
      </c>
      <c r="J149" s="205">
        <f>IF($A149="Quarter",HLOOKUP("Quarter"&amp;J$1,APMdata,'1 APM'!$BW149,FALSE),IF($A149="Year to date",HLOOKUP("Year to date"&amp;J$1,APMdata,'1 APM'!$BW149,FALSE),HLOOKUP($C$4&amp;J$1,APMdata,'1 APM'!$BW149,FALSE)))</f>
        <v>19925.254555320007</v>
      </c>
      <c r="K149" s="205">
        <f>IF($A149="Quarter",HLOOKUP("Quarter"&amp;K$1,APMdata,'1 APM'!$BW149,FALSE),IF($A149="Year to date",HLOOKUP("Year to date"&amp;K$1,APMdata,'1 APM'!$BW149,FALSE),HLOOKUP($C$4&amp;K$1,APMdata,'1 APM'!$BW149,FALSE)))</f>
        <v>19392.81687689</v>
      </c>
      <c r="L149" s="205">
        <f>IF($A149="Quarter",HLOOKUP("Quarter"&amp;L$1,APMdata,'1 APM'!$BW149,FALSE),IF($A149="Year to date",HLOOKUP("Year to date"&amp;L$1,APMdata,'1 APM'!$BW149,FALSE),HLOOKUP($C$4&amp;L$1,APMdata,'1 APM'!$BW149,FALSE)))</f>
        <v>18790.161076489996</v>
      </c>
      <c r="M149" s="205">
        <f>IF($A149="Quarter",HLOOKUP("Quarter"&amp;M$1,APMdata,'1 APM'!$BW149,FALSE),IF($A149="Year to date",HLOOKUP("Year to date"&amp;M$1,APMdata,'1 APM'!$BW149,FALSE),HLOOKUP($C$4&amp;M$1,APMdata,'1 APM'!$BW149,FALSE)))</f>
        <v>18338.85350261</v>
      </c>
      <c r="N149" s="205">
        <f>IF($A149="Quarter",HLOOKUP("Quarter"&amp;N$1,APMdata,'1 APM'!$BW149,FALSE),IF($A149="Year to date",HLOOKUP("Year to date"&amp;N$1,APMdata,'1 APM'!$BW149,FALSE),HLOOKUP($C$4&amp;N$1,APMdata,'1 APM'!$BW149,FALSE)))</f>
        <v>18705.852638249999</v>
      </c>
      <c r="O149" s="205">
        <f>IF($A149="Quarter",HLOOKUP("Quarter"&amp;O$1,APMdata,'1 APM'!$BW149,FALSE),IF($A149="Year to date",HLOOKUP("Year to date"&amp;O$1,APMdata,'1 APM'!$BW149,FALSE),HLOOKUP($C$4&amp;O$1,APMdata,'1 APM'!$BW149,FALSE)))</f>
        <v>18742.817094410002</v>
      </c>
      <c r="P149" s="205">
        <f>IF($A149="Quarter",HLOOKUP("Quarter"&amp;P$1,APMdata,'1 APM'!$BW149,FALSE),IF($A149="Year to date",HLOOKUP("Year to date"&amp;P$1,APMdata,'1 APM'!$BW149,FALSE),HLOOKUP($C$4&amp;P$1,APMdata,'1 APM'!$BW149,FALSE)))</f>
        <v>17791.42000573</v>
      </c>
      <c r="Q149" s="205">
        <f>IF($A149="Quarter",HLOOKUP("Quarter"&amp;Q$1,APMdata,'1 APM'!$BW149,FALSE),IF($A149="Year to date",HLOOKUP("Year to date"&amp;Q$1,APMdata,'1 APM'!$BW149,FALSE),HLOOKUP($C$4&amp;Q$1,APMdata,'1 APM'!$BW149,FALSE)))</f>
        <v>17304.41509002</v>
      </c>
      <c r="R149" s="205">
        <f>IF($A149="Quarter",HLOOKUP("Quarter"&amp;R$1,APMdata,'1 APM'!$BW149,FALSE),IF($A149="Year to date",HLOOKUP("Year to date"&amp;R$1,APMdata,'1 APM'!$BW149,FALSE),HLOOKUP($C$4&amp;R$1,APMdata,'1 APM'!$BW149,FALSE)))</f>
        <v>17135.459832</v>
      </c>
      <c r="S149" s="205">
        <f>IF($A149="Quarter",HLOOKUP("Quarter"&amp;S$1,APMdata,'1 APM'!$BW149,FALSE),IF($A149="Year to date",HLOOKUP("Year to date"&amp;S$1,APMdata,'1 APM'!$BW149,FALSE),HLOOKUP($C$4&amp;S$1,APMdata,'1 APM'!$BW149,FALSE)))</f>
        <v>16654.883689999999</v>
      </c>
      <c r="T149" s="205">
        <f>IF($A149="Quarter",HLOOKUP("Quarter"&amp;T$1,APMdata,'1 APM'!$BW149,FALSE),IF($A149="Year to date",HLOOKUP("Year to date"&amp;T$1,APMdata,'1 APM'!$BW149,FALSE),HLOOKUP($C$4&amp;T$1,APMdata,'1 APM'!$BW149,FALSE)))</f>
        <v>16244.309691809998</v>
      </c>
      <c r="U149" s="205">
        <f>IF($A149="Quarter",HLOOKUP("Quarter"&amp;U$1,APMdata,'1 APM'!$BW149,FALSE),IF($A149="Year to date",HLOOKUP("Year to date"&amp;U$1,APMdata,'1 APM'!$BW149,FALSE),HLOOKUP($C$4&amp;U$1,APMdata,'1 APM'!$BW149,FALSE)))</f>
        <v>15503.907545069998</v>
      </c>
      <c r="V149" s="205">
        <f>IF($A149="Quarter",HLOOKUP("Quarter"&amp;V$1,APMdata,'1 APM'!$BW149,FALSE),IF($A149="Year to date",HLOOKUP("Year to date"&amp;V$1,APMdata,'1 APM'!$BW149,FALSE),HLOOKUP($C$4&amp;V$1,APMdata,'1 APM'!$BW149,FALSE)))</f>
        <v>15902.865877999999</v>
      </c>
      <c r="W149" s="205">
        <f>IF($A149="Quarter",HLOOKUP("Quarter"&amp;W$1,APMdata,'1 APM'!$BW149,FALSE),IF($A149="Year to date",HLOOKUP("Year to date"&amp;W$1,APMdata,'1 APM'!$BW149,FALSE),HLOOKUP($C$4&amp;W$1,APMdata,'1 APM'!$BW149,FALSE)))</f>
        <v>15781.623224370029</v>
      </c>
      <c r="X149" s="205">
        <f>IF($A149="Quarter",HLOOKUP("Quarter"&amp;X$1,APMdata,'1 APM'!$BW149,FALSE),IF($A149="Year to date",HLOOKUP("Year to date"&amp;X$1,APMdata,'1 APM'!$BW149,FALSE),HLOOKUP($C$4&amp;X$1,APMdata,'1 APM'!$BW149,FALSE)))</f>
        <v>15088.845469150001</v>
      </c>
      <c r="Y149" s="205">
        <f>IF($A149="Quarter",HLOOKUP("Quarter"&amp;Y$1,APMdata,'1 APM'!$BW149,FALSE),IF($A149="Year to date",HLOOKUP("Year to date"&amp;Y$1,APMdata,'1 APM'!$BW149,FALSE),HLOOKUP($C$4&amp;Y$1,APMdata,'1 APM'!$BW149,FALSE)))</f>
        <v>14604.36419099</v>
      </c>
      <c r="Z149" s="205">
        <f>IF($A149="Quarter",HLOOKUP("Quarter"&amp;Z$1,APMdata,'1 APM'!$BW149,FALSE),IF($A149="Year to date",HLOOKUP("Year to date"&amp;Z$1,APMdata,'1 APM'!$BW149,FALSE),HLOOKUP($C$4&amp;Z$1,APMdata,'1 APM'!$BW149,FALSE)))</f>
        <v>14761.540622534032</v>
      </c>
      <c r="AA149" s="205">
        <f>IF($A149="Quarter",HLOOKUP("Quarter"&amp;AA$1,APMdata,'1 APM'!$BW149,FALSE),IF($A149="Year to date",HLOOKUP("Year to date"&amp;AA$1,APMdata,'1 APM'!$BW149,FALSE),HLOOKUP($C$4&amp;AA$1,APMdata,'1 APM'!$BW149,FALSE)))</f>
        <v>13419.826445000001</v>
      </c>
      <c r="AB149" s="205">
        <f>IF($A149="Quarter",HLOOKUP("Quarter"&amp;AB$1,APMdata,'1 APM'!$BW149,FALSE),IF($A149="Year to date",HLOOKUP("Year to date"&amp;AB$1,APMdata,'1 APM'!$BW149,FALSE),HLOOKUP($C$4&amp;AB$1,APMdata,'1 APM'!$BW149,FALSE)))</f>
        <v>13006.999244000001</v>
      </c>
      <c r="AC149" s="205">
        <f>IF($A149="Quarter",HLOOKUP("Quarter"&amp;AC$1,APMdata,'1 APM'!$BW149,FALSE),IF($A149="Year to date",HLOOKUP("Year to date"&amp;AC$1,APMdata,'1 APM'!$BW149,FALSE),HLOOKUP($C$4&amp;AC$1,APMdata,'1 APM'!$BW149,FALSE)))</f>
        <v>13331.214576718428</v>
      </c>
      <c r="AD149" s="205">
        <f>IF($A149="Quarter",HLOOKUP("Quarter"&amp;AD$1,APMdata,'1 APM'!$BW149,FALSE),IF($A149="Year to date",HLOOKUP("Year to date"&amp;AD$1,APMdata,'1 APM'!$BW149,FALSE),HLOOKUP($C$4&amp;AD$1,APMdata,'1 APM'!$BW149,FALSE)))</f>
        <v>12991.201010299999</v>
      </c>
      <c r="AE149" s="205">
        <f>IF($A149="Quarter",HLOOKUP("Quarter"&amp;AE$1,APMdata,'1 APM'!$BW149,FALSE),IF($A149="Year to date",HLOOKUP("Year to date"&amp;AE$1,APMdata,'1 APM'!$BW149,FALSE),HLOOKUP($C$4&amp;AE$1,APMdata,'1 APM'!$BW149,FALSE)))</f>
        <v>12591.153999999999</v>
      </c>
      <c r="AF149" s="205"/>
      <c r="AG149" s="210"/>
      <c r="AH149" s="205"/>
      <c r="AI149" s="210"/>
      <c r="AJ149" s="205"/>
      <c r="AK149" s="210"/>
      <c r="AL149" s="205"/>
      <c r="AM149" s="205"/>
      <c r="AN149" s="205"/>
      <c r="AO149" s="210"/>
      <c r="AP149" s="205"/>
      <c r="AQ149" s="210"/>
      <c r="AR149" s="205"/>
      <c r="AS149" s="210"/>
      <c r="AT149" s="205"/>
      <c r="AU149" s="210"/>
      <c r="AV149" s="205"/>
      <c r="AW149" s="210"/>
      <c r="AX149" s="233"/>
      <c r="AY149" s="210"/>
      <c r="AZ149" s="233"/>
      <c r="BA149" s="210"/>
      <c r="BB149" s="233"/>
      <c r="BC149" s="210"/>
      <c r="BD149" s="233"/>
      <c r="BE149" s="210"/>
      <c r="BF149" s="233"/>
      <c r="BG149" s="210"/>
      <c r="BH149" s="210"/>
      <c r="BI149" s="210"/>
      <c r="BJ149" s="210"/>
      <c r="BK149" s="210"/>
      <c r="BL149" s="210"/>
      <c r="BM149" s="210"/>
      <c r="BN149" s="210"/>
      <c r="BO149" s="210"/>
      <c r="BP149" s="210"/>
      <c r="BQ149" s="210"/>
      <c r="BR149" s="210"/>
      <c r="BS149" s="210"/>
      <c r="BT149" s="210"/>
      <c r="BU149" s="210"/>
      <c r="BV149" s="210"/>
      <c r="BW149">
        <v>149</v>
      </c>
    </row>
    <row r="150" spans="1:75" ht="12.75" customHeight="1">
      <c r="A150" t="s">
        <v>489</v>
      </c>
      <c r="C150" s="216" t="s">
        <v>172</v>
      </c>
      <c r="D150" s="205">
        <f>IF($A150="Quarter",HLOOKUP("Quarter"&amp;D$1,APMdata,'1 APM'!$BW150,FALSE),IF($A150="Year to date",HLOOKUP("Year to date"&amp;D$1,APMdata,'1 APM'!$BW150,FALSE),HLOOKUP($C$4&amp;D$1,APMdata,'1 APM'!$BW150,FALSE)))</f>
        <v>278.66762299999999</v>
      </c>
      <c r="E150" s="205">
        <f>IF($A150="Quarter",HLOOKUP("Quarter"&amp;E$1,APMdata,'1 APM'!$BW150,FALSE),IF($A150="Year to date",HLOOKUP("Year to date"&amp;E$1,APMdata,'1 APM'!$BW150,FALSE),HLOOKUP($C$4&amp;E$1,APMdata,'1 APM'!$BW150,FALSE)))</f>
        <v>271.11507799999998</v>
      </c>
      <c r="F150" s="205">
        <f>IF($A150="Quarter",HLOOKUP("Quarter"&amp;F$1,APMdata,'1 APM'!$BW150,FALSE),IF($A150="Year to date",HLOOKUP("Year to date"&amp;F$1,APMdata,'1 APM'!$BW150,FALSE),HLOOKUP($C$4&amp;F$1,APMdata,'1 APM'!$BW150,FALSE)))</f>
        <v>267.33081199999998</v>
      </c>
      <c r="G150" s="205">
        <f>IF($A150="Quarter",HLOOKUP("Quarter"&amp;G$1,APMdata,'1 APM'!$BW150,FALSE),IF($A150="Year to date",HLOOKUP("Year to date"&amp;G$1,APMdata,'1 APM'!$BW150,FALSE),HLOOKUP($C$4&amp;G$1,APMdata,'1 APM'!$BW150,FALSE)))</f>
        <v>262.19410900000003</v>
      </c>
      <c r="H150" s="205">
        <f>IF($A150="Quarter",HLOOKUP("Quarter"&amp;H$1,APMdata,'1 APM'!$BW150,FALSE),IF($A150="Year to date",HLOOKUP("Year to date"&amp;H$1,APMdata,'1 APM'!$BW150,FALSE),HLOOKUP($C$4&amp;H$1,APMdata,'1 APM'!$BW150,FALSE)))</f>
        <v>277.68943200000001</v>
      </c>
      <c r="I150" s="205">
        <f>IF($A150="Quarter",HLOOKUP("Quarter"&amp;I$1,APMdata,'1 APM'!$BW150,FALSE),IF($A150="Year to date",HLOOKUP("Year to date"&amp;I$1,APMdata,'1 APM'!$BW150,FALSE),HLOOKUP($C$4&amp;I$1,APMdata,'1 APM'!$BW150,FALSE)))</f>
        <v>271.79663499999998</v>
      </c>
      <c r="J150" s="205">
        <f>IF($A150="Quarter",HLOOKUP("Quarter"&amp;J$1,APMdata,'1 APM'!$BW150,FALSE),IF($A150="Year to date",HLOOKUP("Year to date"&amp;J$1,APMdata,'1 APM'!$BW150,FALSE),HLOOKUP($C$4&amp;J$1,APMdata,'1 APM'!$BW150,FALSE)))</f>
        <v>285.50674900000001</v>
      </c>
      <c r="K150" s="205">
        <f>IF($A150="Quarter",HLOOKUP("Quarter"&amp;K$1,APMdata,'1 APM'!$BW150,FALSE),IF($A150="Year to date",HLOOKUP("Year to date"&amp;K$1,APMdata,'1 APM'!$BW150,FALSE),HLOOKUP($C$4&amp;K$1,APMdata,'1 APM'!$BW150,FALSE)))</f>
        <v>161.97493399999999</v>
      </c>
      <c r="L150" s="205">
        <f>IF($A150="Quarter",HLOOKUP("Quarter"&amp;L$1,APMdata,'1 APM'!$BW150,FALSE),IF($A150="Year to date",HLOOKUP("Year to date"&amp;L$1,APMdata,'1 APM'!$BW150,FALSE),HLOOKUP($C$4&amp;L$1,APMdata,'1 APM'!$BW150,FALSE)))</f>
        <v>186.08550500000001</v>
      </c>
      <c r="M150" s="205">
        <f>IF($A150="Quarter",HLOOKUP("Quarter"&amp;M$1,APMdata,'1 APM'!$BW150,FALSE),IF($A150="Year to date",HLOOKUP("Year to date"&amp;M$1,APMdata,'1 APM'!$BW150,FALSE),HLOOKUP($C$4&amp;M$1,APMdata,'1 APM'!$BW150,FALSE)))</f>
        <v>110.066487</v>
      </c>
      <c r="N150" s="205">
        <f>IF($A150="Quarter",HLOOKUP("Quarter"&amp;N$1,APMdata,'1 APM'!$BW150,FALSE),IF($A150="Year to date",HLOOKUP("Year to date"&amp;N$1,APMdata,'1 APM'!$BW150,FALSE),HLOOKUP($C$4&amp;N$1,APMdata,'1 APM'!$BW150,FALSE)))</f>
        <v>116.334711</v>
      </c>
      <c r="O150" s="205">
        <f>IF($A150="Quarter",HLOOKUP("Quarter"&amp;O$1,APMdata,'1 APM'!$BW150,FALSE),IF($A150="Year to date",HLOOKUP("Year to date"&amp;O$1,APMdata,'1 APM'!$BW150,FALSE),HLOOKUP($C$4&amp;O$1,APMdata,'1 APM'!$BW150,FALSE)))</f>
        <v>114.593974</v>
      </c>
      <c r="P150" s="205">
        <f>IF($A150="Quarter",HLOOKUP("Quarter"&amp;P$1,APMdata,'1 APM'!$BW150,FALSE),IF($A150="Year to date",HLOOKUP("Year to date"&amp;P$1,APMdata,'1 APM'!$BW150,FALSE),HLOOKUP($C$4&amp;P$1,APMdata,'1 APM'!$BW150,FALSE)))</f>
        <v>112.42981</v>
      </c>
      <c r="Q150" s="205">
        <f>IF($A150="Quarter",HLOOKUP("Quarter"&amp;Q$1,APMdata,'1 APM'!$BW150,FALSE),IF($A150="Year to date",HLOOKUP("Year to date"&amp;Q$1,APMdata,'1 APM'!$BW150,FALSE),HLOOKUP($C$4&amp;Q$1,APMdata,'1 APM'!$BW150,FALSE)))</f>
        <v>109.570846</v>
      </c>
      <c r="R150" s="205">
        <f>IF($A150="Quarter",HLOOKUP("Quarter"&amp;R$1,APMdata,'1 APM'!$BW150,FALSE),IF($A150="Year to date",HLOOKUP("Year to date"&amp;R$1,APMdata,'1 APM'!$BW150,FALSE),HLOOKUP($C$4&amp;R$1,APMdata,'1 APM'!$BW150,FALSE)))</f>
        <v>113.26664</v>
      </c>
      <c r="S150" s="205">
        <f>IF($A150="Quarter",HLOOKUP("Quarter"&amp;S$1,APMdata,'1 APM'!$BW150,FALSE),IF($A150="Year to date",HLOOKUP("Year to date"&amp;S$1,APMdata,'1 APM'!$BW150,FALSE),HLOOKUP($C$4&amp;S$1,APMdata,'1 APM'!$BW150,FALSE)))</f>
        <v>112.57595999999999</v>
      </c>
      <c r="T150" s="205">
        <f>IF($A150="Quarter",HLOOKUP("Quarter"&amp;T$1,APMdata,'1 APM'!$BW150,FALSE),IF($A150="Year to date",HLOOKUP("Year to date"&amp;T$1,APMdata,'1 APM'!$BW150,FALSE),HLOOKUP($C$4&amp;T$1,APMdata,'1 APM'!$BW150,FALSE)))</f>
        <v>110.50827200000001</v>
      </c>
      <c r="U150" s="205">
        <f>IF($A150="Quarter",HLOOKUP("Quarter"&amp;U$1,APMdata,'1 APM'!$BW150,FALSE),IF($A150="Year to date",HLOOKUP("Year to date"&amp;U$1,APMdata,'1 APM'!$BW150,FALSE),HLOOKUP($C$4&amp;U$1,APMdata,'1 APM'!$BW150,FALSE)))</f>
        <v>108.83542270000001</v>
      </c>
      <c r="V150" s="205">
        <f>IF($A150="Quarter",HLOOKUP("Quarter"&amp;V$1,APMdata,'1 APM'!$BW150,FALSE),IF($A150="Year to date",HLOOKUP("Year to date"&amp;V$1,APMdata,'1 APM'!$BW150,FALSE),HLOOKUP($C$4&amp;V$1,APMdata,'1 APM'!$BW150,FALSE)))</f>
        <v>113.514532</v>
      </c>
      <c r="W150" s="205">
        <f>IF($A150="Quarter",HLOOKUP("Quarter"&amp;W$1,APMdata,'1 APM'!$BW150,FALSE),IF($A150="Year to date",HLOOKUP("Year to date"&amp;W$1,APMdata,'1 APM'!$BW150,FALSE),HLOOKUP($C$4&amp;W$1,APMdata,'1 APM'!$BW150,FALSE)))</f>
        <v>100.881528</v>
      </c>
      <c r="X150" s="205">
        <f>IF($A150="Quarter",HLOOKUP("Quarter"&amp;X$1,APMdata,'1 APM'!$BW150,FALSE),IF($A150="Year to date",HLOOKUP("Year to date"&amp;X$1,APMdata,'1 APM'!$BW150,FALSE),HLOOKUP($C$4&amp;X$1,APMdata,'1 APM'!$BW150,FALSE)))</f>
        <v>100.21979899999999</v>
      </c>
      <c r="Y150" s="205">
        <f>IF($A150="Quarter",HLOOKUP("Quarter"&amp;Y$1,APMdata,'1 APM'!$BW150,FALSE),IF($A150="Year to date",HLOOKUP("Year to date"&amp;Y$1,APMdata,'1 APM'!$BW150,FALSE),HLOOKUP($C$4&amp;Y$1,APMdata,'1 APM'!$BW150,FALSE)))</f>
        <v>98.409527999999995</v>
      </c>
      <c r="Z150" s="205">
        <f>IF($A150="Quarter",HLOOKUP("Quarter"&amp;Z$1,APMdata,'1 APM'!$BW150,FALSE),IF($A150="Year to date",HLOOKUP("Year to date"&amp;Z$1,APMdata,'1 APM'!$BW150,FALSE),HLOOKUP($C$4&amp;Z$1,APMdata,'1 APM'!$BW150,FALSE)))</f>
        <v>102.476</v>
      </c>
      <c r="AA150" s="205">
        <f>IF($A150="Quarter",HLOOKUP("Quarter"&amp;AA$1,APMdata,'1 APM'!$BW150,FALSE),IF($A150="Year to date",HLOOKUP("Year to date"&amp;AA$1,APMdata,'1 APM'!$BW150,FALSE),HLOOKUP($C$4&amp;AA$1,APMdata,'1 APM'!$BW150,FALSE)))</f>
        <v>92.616168999999999</v>
      </c>
      <c r="AB150" s="205">
        <f>IF($A150="Quarter",HLOOKUP("Quarter"&amp;AB$1,APMdata,'1 APM'!$BW150,FALSE),IF($A150="Year to date",HLOOKUP("Year to date"&amp;AB$1,APMdata,'1 APM'!$BW150,FALSE),HLOOKUP($C$4&amp;AB$1,APMdata,'1 APM'!$BW150,FALSE)))</f>
        <v>57.376956999999997</v>
      </c>
      <c r="AC150" s="205">
        <f>IF($A150="Quarter",HLOOKUP("Quarter"&amp;AC$1,APMdata,'1 APM'!$BW150,FALSE),IF($A150="Year to date",HLOOKUP("Year to date"&amp;AC$1,APMdata,'1 APM'!$BW150,FALSE),HLOOKUP($C$4&amp;AC$1,APMdata,'1 APM'!$BW150,FALSE)))</f>
        <v>62.4</v>
      </c>
      <c r="AD150" s="205">
        <f>IF($A150="Quarter",HLOOKUP("Quarter"&amp;AD$1,APMdata,'1 APM'!$BW150,FALSE),IF($A150="Year to date",HLOOKUP("Year to date"&amp;AD$1,APMdata,'1 APM'!$BW150,FALSE),HLOOKUP($C$4&amp;AD$1,APMdata,'1 APM'!$BW150,FALSE)))</f>
        <v>53.335999999999999</v>
      </c>
      <c r="AE150" s="205">
        <f>IF($A150="Quarter",HLOOKUP("Quarter"&amp;AE$1,APMdata,'1 APM'!$BW150,FALSE),IF($A150="Year to date",HLOOKUP("Year to date"&amp;AE$1,APMdata,'1 APM'!$BW150,FALSE),HLOOKUP($C$4&amp;AE$1,APMdata,'1 APM'!$BW150,FALSE)))</f>
        <v>50.855761000000001</v>
      </c>
      <c r="AF150" s="205"/>
      <c r="AG150" s="210"/>
      <c r="AH150" s="205"/>
      <c r="AI150" s="210"/>
      <c r="AJ150" s="205"/>
      <c r="AK150" s="210"/>
      <c r="AL150" s="205"/>
      <c r="AM150" s="205"/>
      <c r="AN150" s="205"/>
      <c r="AO150" s="210"/>
      <c r="AP150" s="205"/>
      <c r="AQ150" s="210"/>
      <c r="AR150" s="205"/>
      <c r="AS150" s="210"/>
      <c r="AT150" s="205"/>
      <c r="AU150" s="210"/>
      <c r="AV150" s="205"/>
      <c r="AW150" s="210"/>
      <c r="AX150" s="233"/>
      <c r="AY150" s="210"/>
      <c r="AZ150" s="233"/>
      <c r="BA150" s="210"/>
      <c r="BB150" s="233"/>
      <c r="BC150" s="210"/>
      <c r="BD150" s="233"/>
      <c r="BE150" s="210"/>
      <c r="BF150" s="233"/>
      <c r="BG150" s="210"/>
      <c r="BH150" s="210"/>
      <c r="BI150" s="210"/>
      <c r="BJ150" s="210"/>
      <c r="BK150" s="210"/>
      <c r="BL150" s="210"/>
      <c r="BM150" s="210"/>
      <c r="BN150" s="210"/>
      <c r="BO150" s="210"/>
      <c r="BP150" s="210"/>
      <c r="BQ150" s="210"/>
      <c r="BR150" s="210"/>
      <c r="BS150" s="210"/>
      <c r="BT150" s="210"/>
      <c r="BU150" s="210"/>
      <c r="BV150" s="210"/>
      <c r="BW150">
        <v>150</v>
      </c>
    </row>
    <row r="151" spans="1:75" ht="12.75" customHeight="1">
      <c r="A151" t="s">
        <v>489</v>
      </c>
      <c r="C151" s="216" t="s">
        <v>173</v>
      </c>
      <c r="D151" s="205">
        <f>IF($A151="Quarter",HLOOKUP("Quarter"&amp;D$1,APMdata,'1 APM'!$BW151,FALSE),IF($A151="Year to date",HLOOKUP("Year to date"&amp;D$1,APMdata,'1 APM'!$BW151,FALSE),HLOOKUP($C$4&amp;D$1,APMdata,'1 APM'!$BW151,FALSE)))</f>
        <v>0</v>
      </c>
      <c r="E151" s="205">
        <f>IF($A151="Quarter",HLOOKUP("Quarter"&amp;E$1,APMdata,'1 APM'!$BW151,FALSE),IF($A151="Year to date",HLOOKUP("Year to date"&amp;E$1,APMdata,'1 APM'!$BW151,FALSE),HLOOKUP($C$4&amp;E$1,APMdata,'1 APM'!$BW151,FALSE)))</f>
        <v>0</v>
      </c>
      <c r="F151" s="205">
        <f>IF($A151="Quarter",HLOOKUP("Quarter"&amp;F$1,APMdata,'1 APM'!$BW151,FALSE),IF($A151="Year to date",HLOOKUP("Year to date"&amp;F$1,APMdata,'1 APM'!$BW151,FALSE),HLOOKUP($C$4&amp;F$1,APMdata,'1 APM'!$BW151,FALSE)))</f>
        <v>0</v>
      </c>
      <c r="G151" s="205">
        <f>IF($A151="Quarter",HLOOKUP("Quarter"&amp;G$1,APMdata,'1 APM'!$BW151,FALSE),IF($A151="Year to date",HLOOKUP("Year to date"&amp;G$1,APMdata,'1 APM'!$BW151,FALSE),HLOOKUP($C$4&amp;G$1,APMdata,'1 APM'!$BW151,FALSE)))</f>
        <v>0</v>
      </c>
      <c r="H151" s="205">
        <f>IF($A151="Quarter",HLOOKUP("Quarter"&amp;H$1,APMdata,'1 APM'!$BW151,FALSE),IF($A151="Year to date",HLOOKUP("Year to date"&amp;H$1,APMdata,'1 APM'!$BW151,FALSE),HLOOKUP($C$4&amp;H$1,APMdata,'1 APM'!$BW151,FALSE)))</f>
        <v>0</v>
      </c>
      <c r="I151" s="205">
        <f>IF($A151="Quarter",HLOOKUP("Quarter"&amp;I$1,APMdata,'1 APM'!$BW151,FALSE),IF($A151="Year to date",HLOOKUP("Year to date"&amp;I$1,APMdata,'1 APM'!$BW151,FALSE),HLOOKUP($C$4&amp;I$1,APMdata,'1 APM'!$BW151,FALSE)))</f>
        <v>0</v>
      </c>
      <c r="J151" s="205">
        <f>IF($A151="Quarter",HLOOKUP("Quarter"&amp;J$1,APMdata,'1 APM'!$BW151,FALSE),IF($A151="Year to date",HLOOKUP("Year to date"&amp;J$1,APMdata,'1 APM'!$BW151,FALSE),HLOOKUP($C$4&amp;J$1,APMdata,'1 APM'!$BW151,FALSE)))</f>
        <v>0</v>
      </c>
      <c r="K151" s="205">
        <f>IF($A151="Quarter",HLOOKUP("Quarter"&amp;K$1,APMdata,'1 APM'!$BW151,FALSE),IF($A151="Year to date",HLOOKUP("Year to date"&amp;K$1,APMdata,'1 APM'!$BW151,FALSE),HLOOKUP($C$4&amp;K$1,APMdata,'1 APM'!$BW151,FALSE)))</f>
        <v>0</v>
      </c>
      <c r="L151" s="205">
        <f>IF($A151="Quarter",HLOOKUP("Quarter"&amp;L$1,APMdata,'1 APM'!$BW151,FALSE),IF($A151="Year to date",HLOOKUP("Year to date"&amp;L$1,APMdata,'1 APM'!$BW151,FALSE),HLOOKUP($C$4&amp;L$1,APMdata,'1 APM'!$BW151,FALSE)))</f>
        <v>0</v>
      </c>
      <c r="M151" s="205">
        <f>IF($A151="Quarter",HLOOKUP("Quarter"&amp;M$1,APMdata,'1 APM'!$BW151,FALSE),IF($A151="Year to date",HLOOKUP("Year to date"&amp;M$1,APMdata,'1 APM'!$BW151,FALSE),HLOOKUP($C$4&amp;M$1,APMdata,'1 APM'!$BW151,FALSE)))</f>
        <v>0</v>
      </c>
      <c r="N151" s="205">
        <f>IF($A151="Quarter",HLOOKUP("Quarter"&amp;N$1,APMdata,'1 APM'!$BW151,FALSE),IF($A151="Year to date",HLOOKUP("Year to date"&amp;N$1,APMdata,'1 APM'!$BW151,FALSE),HLOOKUP($C$4&amp;N$1,APMdata,'1 APM'!$BW151,FALSE)))</f>
        <v>0</v>
      </c>
      <c r="O151" s="205">
        <f>IF($A151="Quarter",HLOOKUP("Quarter"&amp;O$1,APMdata,'1 APM'!$BW151,FALSE),IF($A151="Year to date",HLOOKUP("Year to date"&amp;O$1,APMdata,'1 APM'!$BW151,FALSE),HLOOKUP($C$4&amp;O$1,APMdata,'1 APM'!$BW151,FALSE)))</f>
        <v>0</v>
      </c>
      <c r="P151" s="205">
        <f>IF($A151="Quarter",HLOOKUP("Quarter"&amp;P$1,APMdata,'1 APM'!$BW151,FALSE),IF($A151="Year to date",HLOOKUP("Year to date"&amp;P$1,APMdata,'1 APM'!$BW151,FALSE),HLOOKUP($C$4&amp;P$1,APMdata,'1 APM'!$BW151,FALSE)))</f>
        <v>23.892459890000001</v>
      </c>
      <c r="Q151" s="205">
        <f>IF($A151="Quarter",HLOOKUP("Quarter"&amp;Q$1,APMdata,'1 APM'!$BW151,FALSE),IF($A151="Year to date",HLOOKUP("Year to date"&amp;Q$1,APMdata,'1 APM'!$BW151,FALSE),HLOOKUP($C$4&amp;Q$1,APMdata,'1 APM'!$BW151,FALSE)))</f>
        <v>28.696660000000001</v>
      </c>
      <c r="R151" s="205">
        <f>IF($A151="Quarter",HLOOKUP("Quarter"&amp;R$1,APMdata,'1 APM'!$BW151,FALSE),IF($A151="Year to date",HLOOKUP("Year to date"&amp;R$1,APMdata,'1 APM'!$BW151,FALSE),HLOOKUP($C$4&amp;R$1,APMdata,'1 APM'!$BW151,FALSE)))</f>
        <v>29.296659999999999</v>
      </c>
      <c r="S151" s="205">
        <f>IF($A151="Quarter",HLOOKUP("Quarter"&amp;S$1,APMdata,'1 APM'!$BW151,FALSE),IF($A151="Year to date",HLOOKUP("Year to date"&amp;S$1,APMdata,'1 APM'!$BW151,FALSE),HLOOKUP($C$4&amp;S$1,APMdata,'1 APM'!$BW151,FALSE)))</f>
        <v>30.43666</v>
      </c>
      <c r="T151" s="205">
        <f>IF($A151="Quarter",HLOOKUP("Quarter"&amp;T$1,APMdata,'1 APM'!$BW151,FALSE),IF($A151="Year to date",HLOOKUP("Year to date"&amp;T$1,APMdata,'1 APM'!$BW151,FALSE),HLOOKUP($C$4&amp;T$1,APMdata,'1 APM'!$BW151,FALSE)))</f>
        <v>31.936659890000001</v>
      </c>
      <c r="U151" s="205">
        <f>IF($A151="Quarter",HLOOKUP("Quarter"&amp;U$1,APMdata,'1 APM'!$BW151,FALSE),IF($A151="Year to date",HLOOKUP("Year to date"&amp;U$1,APMdata,'1 APM'!$BW151,FALSE),HLOOKUP($C$4&amp;U$1,APMdata,'1 APM'!$BW151,FALSE)))</f>
        <v>31.93666</v>
      </c>
      <c r="V151" s="205">
        <f>IF($A151="Quarter",HLOOKUP("Quarter"&amp;V$1,APMdata,'1 APM'!$BW151,FALSE),IF($A151="Year to date",HLOOKUP("Year to date"&amp;V$1,APMdata,'1 APM'!$BW151,FALSE),HLOOKUP($C$4&amp;V$1,APMdata,'1 APM'!$BW151,FALSE)))</f>
        <v>12.411659999999998</v>
      </c>
      <c r="W151" s="205">
        <f>IF($A151="Quarter",HLOOKUP("Quarter"&amp;W$1,APMdata,'1 APM'!$BW151,FALSE),IF($A151="Year to date",HLOOKUP("Year to date"&amp;W$1,APMdata,'1 APM'!$BW151,FALSE),HLOOKUP($C$4&amp;W$1,APMdata,'1 APM'!$BW151,FALSE)))</f>
        <v>12.96165989</v>
      </c>
      <c r="X151" s="205">
        <f>IF($A151="Quarter",HLOOKUP("Quarter"&amp;X$1,APMdata,'1 APM'!$BW151,FALSE),IF($A151="Year to date",HLOOKUP("Year to date"&amp;X$1,APMdata,'1 APM'!$BW151,FALSE),HLOOKUP($C$4&amp;X$1,APMdata,'1 APM'!$BW151,FALSE)))</f>
        <v>14.46165989</v>
      </c>
      <c r="Y151" s="205">
        <f>IF($A151="Quarter",HLOOKUP("Quarter"&amp;Y$1,APMdata,'1 APM'!$BW151,FALSE),IF($A151="Year to date",HLOOKUP("Year to date"&amp;Y$1,APMdata,'1 APM'!$BW151,FALSE),HLOOKUP($C$4&amp;Y$1,APMdata,'1 APM'!$BW151,FALSE)))</f>
        <v>14.56165989</v>
      </c>
      <c r="Z151" s="205">
        <f>IF($A151="Quarter",HLOOKUP("Quarter"&amp;Z$1,APMdata,'1 APM'!$BW151,FALSE),IF($A151="Year to date",HLOOKUP("Year to date"&amp;Z$1,APMdata,'1 APM'!$BW151,FALSE),HLOOKUP($C$4&amp;Z$1,APMdata,'1 APM'!$BW151,FALSE)))</f>
        <v>14.661659999999999</v>
      </c>
      <c r="AA151" s="205">
        <f>IF($A151="Quarter",HLOOKUP("Quarter"&amp;AA$1,APMdata,'1 APM'!$BW151,FALSE),IF($A151="Year to date",HLOOKUP("Year to date"&amp;AA$1,APMdata,'1 APM'!$BW151,FALSE),HLOOKUP($C$4&amp;AA$1,APMdata,'1 APM'!$BW151,FALSE)))</f>
        <v>19.009160000000001</v>
      </c>
      <c r="AB151" s="205">
        <f>IF($A151="Quarter",HLOOKUP("Quarter"&amp;AB$1,APMdata,'1 APM'!$BW151,FALSE),IF($A151="Year to date",HLOOKUP("Year to date"&amp;AB$1,APMdata,'1 APM'!$BW151,FALSE),HLOOKUP($C$4&amp;AB$1,APMdata,'1 APM'!$BW151,FALSE)))</f>
        <v>19.237159999999999</v>
      </c>
      <c r="AC151" s="205">
        <f>IF($A151="Quarter",HLOOKUP("Quarter"&amp;AC$1,APMdata,'1 APM'!$BW151,FALSE),IF($A151="Year to date",HLOOKUP("Year to date"&amp;AC$1,APMdata,'1 APM'!$BW151,FALSE),HLOOKUP($C$4&amp;AC$1,APMdata,'1 APM'!$BW151,FALSE)))</f>
        <v>19.520132000000004</v>
      </c>
      <c r="AD151" s="205">
        <f>IF($A151="Quarter",HLOOKUP("Quarter"&amp;AD$1,APMdata,'1 APM'!$BW151,FALSE),IF($A151="Year to date",HLOOKUP("Year to date"&amp;AD$1,APMdata,'1 APM'!$BW151,FALSE),HLOOKUP($C$4&amp;AD$1,APMdata,'1 APM'!$BW151,FALSE)))</f>
        <v>23.610119999999998</v>
      </c>
      <c r="AE151" s="205">
        <f>IF($A151="Quarter",HLOOKUP("Quarter"&amp;AE$1,APMdata,'1 APM'!$BW151,FALSE),IF($A151="Year to date",HLOOKUP("Year to date"&amp;AE$1,APMdata,'1 APM'!$BW151,FALSE),HLOOKUP($C$4&amp;AE$1,APMdata,'1 APM'!$BW151,FALSE)))</f>
        <v>27.225885000000002</v>
      </c>
      <c r="AF151" s="205"/>
      <c r="AG151" s="210"/>
      <c r="AH151" s="205"/>
      <c r="AI151" s="210"/>
      <c r="AJ151" s="205"/>
      <c r="AK151" s="210"/>
      <c r="AL151" s="205"/>
      <c r="AM151" s="205"/>
      <c r="AN151" s="205"/>
      <c r="AO151" s="210"/>
      <c r="AP151" s="205"/>
      <c r="AQ151" s="210"/>
      <c r="AR151" s="205"/>
      <c r="AS151" s="210"/>
      <c r="AT151" s="205"/>
      <c r="AU151" s="210"/>
      <c r="AV151" s="205"/>
      <c r="AW151" s="210"/>
      <c r="AX151" s="233"/>
      <c r="AY151" s="210"/>
      <c r="AZ151" s="233"/>
      <c r="BA151" s="210"/>
      <c r="BB151" s="233"/>
      <c r="BC151" s="210"/>
      <c r="BD151" s="233"/>
      <c r="BE151" s="210"/>
      <c r="BF151" s="233"/>
      <c r="BG151" s="210"/>
      <c r="BH151" s="210"/>
      <c r="BI151" s="210"/>
      <c r="BJ151" s="210"/>
      <c r="BK151" s="210"/>
      <c r="BL151" s="210"/>
      <c r="BM151" s="210"/>
      <c r="BN151" s="210"/>
      <c r="BO151" s="210"/>
      <c r="BP151" s="210"/>
      <c r="BQ151" s="210"/>
      <c r="BR151" s="210"/>
      <c r="BS151" s="210"/>
      <c r="BT151" s="210"/>
      <c r="BU151" s="210"/>
      <c r="BV151" s="210"/>
      <c r="BW151">
        <v>151</v>
      </c>
    </row>
    <row r="152" spans="1:75" ht="12.75" customHeight="1">
      <c r="A152" t="s">
        <v>489</v>
      </c>
      <c r="C152" s="216" t="s">
        <v>174</v>
      </c>
      <c r="D152" s="205">
        <f>IF($A152="Quarter",HLOOKUP("Quarter"&amp;D$1,APMdata,'1 APM'!$BW152,FALSE),IF($A152="Year to date",HLOOKUP("Year to date"&amp;D$1,APMdata,'1 APM'!$BW152,FALSE),HLOOKUP($C$4&amp;D$1,APMdata,'1 APM'!$BW152,FALSE)))</f>
        <v>1919.86</v>
      </c>
      <c r="E152" s="205">
        <f>IF($A152="Quarter",HLOOKUP("Quarter"&amp;E$1,APMdata,'1 APM'!$BW152,FALSE),IF($A152="Year to date",HLOOKUP("Year to date"&amp;E$1,APMdata,'1 APM'!$BW152,FALSE),HLOOKUP($C$4&amp;E$1,APMdata,'1 APM'!$BW152,FALSE)))</f>
        <v>1500</v>
      </c>
      <c r="F152" s="205">
        <f>IF($A152="Quarter",HLOOKUP("Quarter"&amp;F$1,APMdata,'1 APM'!$BW152,FALSE),IF($A152="Year to date",HLOOKUP("Year to date"&amp;F$1,APMdata,'1 APM'!$BW152,FALSE),HLOOKUP($C$4&amp;F$1,APMdata,'1 APM'!$BW152,FALSE)))</f>
        <v>1000</v>
      </c>
      <c r="G152" s="205">
        <f>IF($A152="Quarter",HLOOKUP("Quarter"&amp;G$1,APMdata,'1 APM'!$BW152,FALSE),IF($A152="Year to date",HLOOKUP("Year to date"&amp;G$1,APMdata,'1 APM'!$BW152,FALSE),HLOOKUP($C$4&amp;G$1,APMdata,'1 APM'!$BW152,FALSE)))</f>
        <v>1000</v>
      </c>
      <c r="H152" s="205">
        <f>IF($A152="Quarter",HLOOKUP("Quarter"&amp;H$1,APMdata,'1 APM'!$BW152,FALSE),IF($A152="Year to date",HLOOKUP("Year to date"&amp;H$1,APMdata,'1 APM'!$BW152,FALSE),HLOOKUP($C$4&amp;H$1,APMdata,'1 APM'!$BW152,FALSE)))</f>
        <v>1000</v>
      </c>
      <c r="I152" s="205">
        <f>IF($A152="Quarter",HLOOKUP("Quarter"&amp;I$1,APMdata,'1 APM'!$BW152,FALSE),IF($A152="Year to date",HLOOKUP("Year to date"&amp;I$1,APMdata,'1 APM'!$BW152,FALSE),HLOOKUP($C$4&amp;I$1,APMdata,'1 APM'!$BW152,FALSE)))</f>
        <v>1000</v>
      </c>
      <c r="J152" s="205">
        <f>IF($A152="Quarter",HLOOKUP("Quarter"&amp;J$1,APMdata,'1 APM'!$BW152,FALSE),IF($A152="Year to date",HLOOKUP("Year to date"&amp;J$1,APMdata,'1 APM'!$BW152,FALSE),HLOOKUP($C$4&amp;J$1,APMdata,'1 APM'!$BW152,FALSE)))</f>
        <v>1000</v>
      </c>
      <c r="K152" s="205">
        <f>IF($A152="Quarter",HLOOKUP("Quarter"&amp;K$1,APMdata,'1 APM'!$BW152,FALSE),IF($A152="Year to date",HLOOKUP("Year to date"&amp;K$1,APMdata,'1 APM'!$BW152,FALSE),HLOOKUP($C$4&amp;K$1,APMdata,'1 APM'!$BW152,FALSE)))</f>
        <v>1000</v>
      </c>
      <c r="L152" s="205">
        <f>IF($A152="Quarter",HLOOKUP("Quarter"&amp;L$1,APMdata,'1 APM'!$BW152,FALSE),IF($A152="Year to date",HLOOKUP("Year to date"&amp;L$1,APMdata,'1 APM'!$BW152,FALSE),HLOOKUP($C$4&amp;L$1,APMdata,'1 APM'!$BW152,FALSE)))</f>
        <v>1000</v>
      </c>
      <c r="M152" s="205">
        <f>IF($A152="Quarter",HLOOKUP("Quarter"&amp;M$1,APMdata,'1 APM'!$BW152,FALSE),IF($A152="Year to date",HLOOKUP("Year to date"&amp;M$1,APMdata,'1 APM'!$BW152,FALSE),HLOOKUP($C$4&amp;M$1,APMdata,'1 APM'!$BW152,FALSE)))</f>
        <v>1000</v>
      </c>
      <c r="N152" s="205">
        <f>IF($A152="Quarter",HLOOKUP("Quarter"&amp;N$1,APMdata,'1 APM'!$BW152,FALSE),IF($A152="Year to date",HLOOKUP("Year to date"&amp;N$1,APMdata,'1 APM'!$BW152,FALSE),HLOOKUP($C$4&amp;N$1,APMdata,'1 APM'!$BW152,FALSE)))</f>
        <v>1000</v>
      </c>
      <c r="O152" s="205">
        <f>IF($A152="Quarter",HLOOKUP("Quarter"&amp;O$1,APMdata,'1 APM'!$BW152,FALSE),IF($A152="Year to date",HLOOKUP("Year to date"&amp;O$1,APMdata,'1 APM'!$BW152,FALSE),HLOOKUP($C$4&amp;O$1,APMdata,'1 APM'!$BW152,FALSE)))</f>
        <v>1000</v>
      </c>
      <c r="P152" s="205">
        <f>IF($A152="Quarter",HLOOKUP("Quarter"&amp;P$1,APMdata,'1 APM'!$BW152,FALSE),IF($A152="Year to date",HLOOKUP("Year to date"&amp;P$1,APMdata,'1 APM'!$BW152,FALSE),HLOOKUP($C$4&amp;P$1,APMdata,'1 APM'!$BW152,FALSE)))</f>
        <v>650</v>
      </c>
      <c r="Q152" s="205">
        <f>IF($A152="Quarter",HLOOKUP("Quarter"&amp;Q$1,APMdata,'1 APM'!$BW152,FALSE),IF($A152="Year to date",HLOOKUP("Year to date"&amp;Q$1,APMdata,'1 APM'!$BW152,FALSE),HLOOKUP($C$4&amp;Q$1,APMdata,'1 APM'!$BW152,FALSE)))</f>
        <v>650</v>
      </c>
      <c r="R152" s="205">
        <f>IF($A152="Quarter",HLOOKUP("Quarter"&amp;R$1,APMdata,'1 APM'!$BW152,FALSE),IF($A152="Year to date",HLOOKUP("Year to date"&amp;R$1,APMdata,'1 APM'!$BW152,FALSE),HLOOKUP($C$4&amp;R$1,APMdata,'1 APM'!$BW152,FALSE)))</f>
        <v>650</v>
      </c>
      <c r="S152" s="205">
        <f>IF($A152="Quarter",HLOOKUP("Quarter"&amp;S$1,APMdata,'1 APM'!$BW152,FALSE),IF($A152="Year to date",HLOOKUP("Year to date"&amp;S$1,APMdata,'1 APM'!$BW152,FALSE),HLOOKUP($C$4&amp;S$1,APMdata,'1 APM'!$BW152,FALSE)))</f>
        <v>650</v>
      </c>
      <c r="T152" s="205">
        <f>IF($A152="Quarter",HLOOKUP("Quarter"&amp;T$1,APMdata,'1 APM'!$BW152,FALSE),IF($A152="Year to date",HLOOKUP("Year to date"&amp;T$1,APMdata,'1 APM'!$BW152,FALSE),HLOOKUP($C$4&amp;T$1,APMdata,'1 APM'!$BW152,FALSE)))</f>
        <v>650</v>
      </c>
      <c r="U152" s="205">
        <f>IF($A152="Quarter",HLOOKUP("Quarter"&amp;U$1,APMdata,'1 APM'!$BW152,FALSE),IF($A152="Year to date",HLOOKUP("Year to date"&amp;U$1,APMdata,'1 APM'!$BW152,FALSE),HLOOKUP($C$4&amp;U$1,APMdata,'1 APM'!$BW152,FALSE)))</f>
        <v>300</v>
      </c>
      <c r="V152" s="205">
        <f>IF($A152="Quarter",HLOOKUP("Quarter"&amp;V$1,APMdata,'1 APM'!$BW152,FALSE),IF($A152="Year to date",HLOOKUP("Year to date"&amp;V$1,APMdata,'1 APM'!$BW152,FALSE),HLOOKUP($C$4&amp;V$1,APMdata,'1 APM'!$BW152,FALSE)))</f>
        <v>300.00475699999998</v>
      </c>
      <c r="W152" s="205">
        <f>IF($A152="Quarter",HLOOKUP("Quarter"&amp;W$1,APMdata,'1 APM'!$BW152,FALSE),IF($A152="Year to date",HLOOKUP("Year to date"&amp;W$1,APMdata,'1 APM'!$BW152,FALSE),HLOOKUP($C$4&amp;W$1,APMdata,'1 APM'!$BW152,FALSE)))</f>
        <v>493.44836554</v>
      </c>
      <c r="X152" s="205">
        <f>IF($A152="Quarter",HLOOKUP("Quarter"&amp;X$1,APMdata,'1 APM'!$BW152,FALSE),IF($A152="Year to date",HLOOKUP("Year to date"&amp;X$1,APMdata,'1 APM'!$BW152,FALSE),HLOOKUP($C$4&amp;X$1,APMdata,'1 APM'!$BW152,FALSE)))</f>
        <v>200</v>
      </c>
      <c r="Y152" s="205">
        <f>IF($A152="Quarter",HLOOKUP("Quarter"&amp;Y$1,APMdata,'1 APM'!$BW152,FALSE),IF($A152="Year to date",HLOOKUP("Year to date"&amp;Y$1,APMdata,'1 APM'!$BW152,FALSE),HLOOKUP($C$4&amp;Y$1,APMdata,'1 APM'!$BW152,FALSE)))</f>
        <v>200</v>
      </c>
      <c r="Z152" s="205">
        <f>IF($A152="Quarter",HLOOKUP("Quarter"&amp;Z$1,APMdata,'1 APM'!$BW152,FALSE),IF($A152="Year to date",HLOOKUP("Year to date"&amp;Z$1,APMdata,'1 APM'!$BW152,FALSE),HLOOKUP($C$4&amp;Z$1,APMdata,'1 APM'!$BW152,FALSE)))</f>
        <v>400</v>
      </c>
      <c r="AA152" s="205">
        <f>IF($A152="Quarter",HLOOKUP("Quarter"&amp;AA$1,APMdata,'1 APM'!$BW152,FALSE),IF($A152="Year to date",HLOOKUP("Year to date"&amp;AA$1,APMdata,'1 APM'!$BW152,FALSE),HLOOKUP($C$4&amp;AA$1,APMdata,'1 APM'!$BW152,FALSE)))</f>
        <v>400</v>
      </c>
      <c r="AB152" s="205">
        <f>IF($A152="Quarter",HLOOKUP("Quarter"&amp;AB$1,APMdata,'1 APM'!$BW152,FALSE),IF($A152="Year to date",HLOOKUP("Year to date"&amp;AB$1,APMdata,'1 APM'!$BW152,FALSE),HLOOKUP($C$4&amp;AB$1,APMdata,'1 APM'!$BW152,FALSE)))</f>
        <v>400</v>
      </c>
      <c r="AC152" s="205">
        <f>IF($A152="Quarter",HLOOKUP("Quarter"&amp;AC$1,APMdata,'1 APM'!$BW152,FALSE),IF($A152="Year to date",HLOOKUP("Year to date"&amp;AC$1,APMdata,'1 APM'!$BW152,FALSE),HLOOKUP($C$4&amp;AC$1,APMdata,'1 APM'!$BW152,FALSE)))</f>
        <v>400</v>
      </c>
      <c r="AD152" s="205">
        <f>IF($A152="Quarter",HLOOKUP("Quarter"&amp;AD$1,APMdata,'1 APM'!$BW152,FALSE),IF($A152="Year to date",HLOOKUP("Year to date"&amp;AD$1,APMdata,'1 APM'!$BW152,FALSE),HLOOKUP($C$4&amp;AD$1,APMdata,'1 APM'!$BW152,FALSE)))</f>
        <v>400</v>
      </c>
      <c r="AE152" s="205">
        <f>IF($A152="Quarter",HLOOKUP("Quarter"&amp;AE$1,APMdata,'1 APM'!$BW152,FALSE),IF($A152="Year to date",HLOOKUP("Year to date"&amp;AE$1,APMdata,'1 APM'!$BW152,FALSE),HLOOKUP($C$4&amp;AE$1,APMdata,'1 APM'!$BW152,FALSE)))</f>
        <v>400</v>
      </c>
      <c r="AF152" s="205"/>
      <c r="AG152" s="210"/>
      <c r="AH152" s="205"/>
      <c r="AI152" s="210"/>
      <c r="AJ152" s="205"/>
      <c r="AK152" s="210"/>
      <c r="AL152" s="205"/>
      <c r="AM152" s="205"/>
      <c r="AN152" s="205"/>
      <c r="AO152" s="210"/>
      <c r="AP152" s="205"/>
      <c r="AQ152" s="210"/>
      <c r="AR152" s="205"/>
      <c r="AS152" s="210"/>
      <c r="AT152" s="205"/>
      <c r="AU152" s="210"/>
      <c r="AV152" s="205"/>
      <c r="AW152" s="210"/>
      <c r="AX152" s="233"/>
      <c r="AY152" s="210"/>
      <c r="AZ152" s="233"/>
      <c r="BA152" s="210"/>
      <c r="BB152" s="233"/>
      <c r="BC152" s="210"/>
      <c r="BD152" s="233"/>
      <c r="BE152" s="210"/>
      <c r="BF152" s="233"/>
      <c r="BG152" s="210"/>
      <c r="BH152" s="210"/>
      <c r="BI152" s="210"/>
      <c r="BJ152" s="210"/>
      <c r="BK152" s="210"/>
      <c r="BL152" s="210"/>
      <c r="BM152" s="210"/>
      <c r="BN152" s="210"/>
      <c r="BO152" s="210"/>
      <c r="BP152" s="210"/>
      <c r="BQ152" s="210"/>
      <c r="BR152" s="210"/>
      <c r="BS152" s="210"/>
      <c r="BT152" s="210"/>
      <c r="BU152" s="210"/>
      <c r="BV152" s="210"/>
      <c r="BW152">
        <v>152</v>
      </c>
    </row>
    <row r="153" spans="1:75" ht="12.75" customHeight="1">
      <c r="A153" t="s">
        <v>489</v>
      </c>
      <c r="C153" s="216" t="s">
        <v>175</v>
      </c>
      <c r="D153" s="205">
        <f>IF($A153="Quarter",HLOOKUP("Quarter"&amp;D$1,APMdata,'1 APM'!$BW153,FALSE),IF($A153="Year to date",HLOOKUP("Year to date"&amp;D$1,APMdata,'1 APM'!$BW153,FALSE),HLOOKUP($C$4&amp;D$1,APMdata,'1 APM'!$BW153,FALSE)))</f>
        <v>19517.514830169999</v>
      </c>
      <c r="E153" s="205">
        <f>IF($A153="Quarter",HLOOKUP("Quarter"&amp;E$1,APMdata,'1 APM'!$BW153,FALSE),IF($A153="Year to date",HLOOKUP("Year to date"&amp;E$1,APMdata,'1 APM'!$BW153,FALSE),HLOOKUP($C$4&amp;E$1,APMdata,'1 APM'!$BW153,FALSE)))</f>
        <v>18889.718058879997</v>
      </c>
      <c r="F153" s="205">
        <f>IF($A153="Quarter",HLOOKUP("Quarter"&amp;F$1,APMdata,'1 APM'!$BW153,FALSE),IF($A153="Year to date",HLOOKUP("Year to date"&amp;F$1,APMdata,'1 APM'!$BW153,FALSE),HLOOKUP($C$4&amp;F$1,APMdata,'1 APM'!$BW153,FALSE)))</f>
        <v>19392.410676639993</v>
      </c>
      <c r="G153" s="205">
        <f>IF($A153="Quarter",HLOOKUP("Quarter"&amp;G$1,APMdata,'1 APM'!$BW153,FALSE),IF($A153="Year to date",HLOOKUP("Year to date"&amp;G$1,APMdata,'1 APM'!$BW153,FALSE),HLOOKUP($C$4&amp;G$1,APMdata,'1 APM'!$BW153,FALSE)))</f>
        <v>18946.629269450001</v>
      </c>
      <c r="H153" s="205">
        <f>IF($A153="Quarter",HLOOKUP("Quarter"&amp;H$1,APMdata,'1 APM'!$BW153,FALSE),IF($A153="Year to date",HLOOKUP("Year to date"&amp;H$1,APMdata,'1 APM'!$BW153,FALSE),HLOOKUP($C$4&amp;H$1,APMdata,'1 APM'!$BW153,FALSE)))</f>
        <v>18586.921304030006</v>
      </c>
      <c r="I153" s="205">
        <f>IF($A153="Quarter",HLOOKUP("Quarter"&amp;I$1,APMdata,'1 APM'!$BW153,FALSE),IF($A153="Year to date",HLOOKUP("Year to date"&amp;I$1,APMdata,'1 APM'!$BW153,FALSE),HLOOKUP($C$4&amp;I$1,APMdata,'1 APM'!$BW153,FALSE)))</f>
        <v>17986.27107391</v>
      </c>
      <c r="J153" s="205">
        <f>IF($A153="Quarter",HLOOKUP("Quarter"&amp;J$1,APMdata,'1 APM'!$BW153,FALSE),IF($A153="Year to date",HLOOKUP("Year to date"&amp;J$1,APMdata,'1 APM'!$BW153,FALSE),HLOOKUP($C$4&amp;J$1,APMdata,'1 APM'!$BW153,FALSE)))</f>
        <v>18639.747806320007</v>
      </c>
      <c r="K153" s="205">
        <f>IF($A153="Quarter",HLOOKUP("Quarter"&amp;K$1,APMdata,'1 APM'!$BW153,FALSE),IF($A153="Year to date",HLOOKUP("Year to date"&amp;K$1,APMdata,'1 APM'!$BW153,FALSE),HLOOKUP($C$4&amp;K$1,APMdata,'1 APM'!$BW153,FALSE)))</f>
        <v>18230.841942889998</v>
      </c>
      <c r="L153" s="205">
        <f>IF($A153="Quarter",HLOOKUP("Quarter"&amp;L$1,APMdata,'1 APM'!$BW153,FALSE),IF($A153="Year to date",HLOOKUP("Year to date"&amp;L$1,APMdata,'1 APM'!$BW153,FALSE),HLOOKUP($C$4&amp;L$1,APMdata,'1 APM'!$BW153,FALSE)))</f>
        <v>17604.075571489997</v>
      </c>
      <c r="M153" s="205">
        <f>IF($A153="Quarter",HLOOKUP("Quarter"&amp;M$1,APMdata,'1 APM'!$BW153,FALSE),IF($A153="Year to date",HLOOKUP("Year to date"&amp;M$1,APMdata,'1 APM'!$BW153,FALSE),HLOOKUP($C$4&amp;M$1,APMdata,'1 APM'!$BW153,FALSE)))</f>
        <v>17228.78701561</v>
      </c>
      <c r="N153" s="205">
        <f>IF($A153="Quarter",HLOOKUP("Quarter"&amp;N$1,APMdata,'1 APM'!$BW153,FALSE),IF($A153="Year to date",HLOOKUP("Year to date"&amp;N$1,APMdata,'1 APM'!$BW153,FALSE),HLOOKUP($C$4&amp;N$1,APMdata,'1 APM'!$BW153,FALSE)))</f>
        <v>17589.517927249999</v>
      </c>
      <c r="O153" s="205">
        <f>IF($A153="Quarter",HLOOKUP("Quarter"&amp;O$1,APMdata,'1 APM'!$BW153,FALSE),IF($A153="Year to date",HLOOKUP("Year to date"&amp;O$1,APMdata,'1 APM'!$BW153,FALSE),HLOOKUP($C$4&amp;O$1,APMdata,'1 APM'!$BW153,FALSE)))</f>
        <v>17628.223120410003</v>
      </c>
      <c r="P153" s="205">
        <f>IF($A153="Quarter",HLOOKUP("Quarter"&amp;P$1,APMdata,'1 APM'!$BW153,FALSE),IF($A153="Year to date",HLOOKUP("Year to date"&amp;P$1,APMdata,'1 APM'!$BW153,FALSE),HLOOKUP($C$4&amp;P$1,APMdata,'1 APM'!$BW153,FALSE)))</f>
        <v>17005.097735839998</v>
      </c>
      <c r="Q153" s="205">
        <f>IF($A153="Quarter",HLOOKUP("Quarter"&amp;Q$1,APMdata,'1 APM'!$BW153,FALSE),IF($A153="Year to date",HLOOKUP("Year to date"&amp;Q$1,APMdata,'1 APM'!$BW153,FALSE),HLOOKUP($C$4&amp;Q$1,APMdata,'1 APM'!$BW153,FALSE)))</f>
        <v>16516.14758402</v>
      </c>
      <c r="R153" s="205">
        <f>IF($A153="Quarter",HLOOKUP("Quarter"&amp;R$1,APMdata,'1 APM'!$BW153,FALSE),IF($A153="Year to date",HLOOKUP("Year to date"&amp;R$1,APMdata,'1 APM'!$BW153,FALSE),HLOOKUP($C$4&amp;R$1,APMdata,'1 APM'!$BW153,FALSE)))</f>
        <v>16342.896531999999</v>
      </c>
      <c r="S153" s="205">
        <f>IF($A153="Quarter",HLOOKUP("Quarter"&amp;S$1,APMdata,'1 APM'!$BW153,FALSE),IF($A153="Year to date",HLOOKUP("Year to date"&amp;S$1,APMdata,'1 APM'!$BW153,FALSE),HLOOKUP($C$4&amp;S$1,APMdata,'1 APM'!$BW153,FALSE)))</f>
        <v>15861.871070000001</v>
      </c>
      <c r="T153" s="205">
        <f>IF($A153="Quarter",HLOOKUP("Quarter"&amp;T$1,APMdata,'1 APM'!$BW153,FALSE),IF($A153="Year to date",HLOOKUP("Year to date"&amp;T$1,APMdata,'1 APM'!$BW153,FALSE),HLOOKUP($C$4&amp;T$1,APMdata,'1 APM'!$BW153,FALSE)))</f>
        <v>15451.864759919999</v>
      </c>
      <c r="U153" s="205">
        <f>IF($A153="Quarter",HLOOKUP("Quarter"&amp;U$1,APMdata,'1 APM'!$BW153,FALSE),IF($A153="Year to date",HLOOKUP("Year to date"&amp;U$1,APMdata,'1 APM'!$BW153,FALSE),HLOOKUP($C$4&amp;U$1,APMdata,'1 APM'!$BW153,FALSE)))</f>
        <v>15063.135462369999</v>
      </c>
      <c r="V153" s="205">
        <f>IF($A153="Quarter",HLOOKUP("Quarter"&amp;V$1,APMdata,'1 APM'!$BW153,FALSE),IF($A153="Year to date",HLOOKUP("Year to date"&amp;V$1,APMdata,'1 APM'!$BW153,FALSE),HLOOKUP($C$4&amp;V$1,APMdata,'1 APM'!$BW153,FALSE)))</f>
        <v>15476.934928999999</v>
      </c>
      <c r="W153" s="205">
        <f>IF($A153="Quarter",HLOOKUP("Quarter"&amp;W$1,APMdata,'1 APM'!$BW153,FALSE),IF($A153="Year to date",HLOOKUP("Year to date"&amp;W$1,APMdata,'1 APM'!$BW153,FALSE),HLOOKUP($C$4&amp;W$1,APMdata,'1 APM'!$BW153,FALSE)))</f>
        <v>15174.33167094003</v>
      </c>
      <c r="X153" s="205">
        <f>IF($A153="Quarter",HLOOKUP("Quarter"&amp;X$1,APMdata,'1 APM'!$BW153,FALSE),IF($A153="Year to date",HLOOKUP("Year to date"&amp;X$1,APMdata,'1 APM'!$BW153,FALSE),HLOOKUP($C$4&amp;X$1,APMdata,'1 APM'!$BW153,FALSE)))</f>
        <v>14774.164010260001</v>
      </c>
      <c r="Y153" s="205">
        <f>IF($A153="Quarter",HLOOKUP("Quarter"&amp;Y$1,APMdata,'1 APM'!$BW153,FALSE),IF($A153="Year to date",HLOOKUP("Year to date"&amp;Y$1,APMdata,'1 APM'!$BW153,FALSE),HLOOKUP($C$4&amp;Y$1,APMdata,'1 APM'!$BW153,FALSE)))</f>
        <v>14291.3930031</v>
      </c>
      <c r="Z153" s="205">
        <f>IF($A153="Quarter",HLOOKUP("Quarter"&amp;Z$1,APMdata,'1 APM'!$BW153,FALSE),IF($A153="Year to date",HLOOKUP("Year to date"&amp;Z$1,APMdata,'1 APM'!$BW153,FALSE),HLOOKUP($C$4&amp;Z$1,APMdata,'1 APM'!$BW153,FALSE)))</f>
        <v>14244.402962534032</v>
      </c>
      <c r="AA153" s="205">
        <f>IF($A153="Quarter",HLOOKUP("Quarter"&amp;AA$1,APMdata,'1 APM'!$BW153,FALSE),IF($A153="Year to date",HLOOKUP("Year to date"&amp;AA$1,APMdata,'1 APM'!$BW153,FALSE),HLOOKUP($C$4&amp;AA$1,APMdata,'1 APM'!$BW153,FALSE)))</f>
        <v>12908.201116</v>
      </c>
      <c r="AB153" s="205">
        <f>IF($A153="Quarter",HLOOKUP("Quarter"&amp;AB$1,APMdata,'1 APM'!$BW153,FALSE),IF($A153="Year to date",HLOOKUP("Year to date"&amp;AB$1,APMdata,'1 APM'!$BW153,FALSE),HLOOKUP($C$4&amp;AB$1,APMdata,'1 APM'!$BW153,FALSE)))</f>
        <v>12530.385127</v>
      </c>
      <c r="AC153" s="205">
        <f>IF($A153="Quarter",HLOOKUP("Quarter"&amp;AC$1,APMdata,'1 APM'!$BW153,FALSE),IF($A153="Year to date",HLOOKUP("Year to date"&amp;AC$1,APMdata,'1 APM'!$BW153,FALSE),HLOOKUP($C$4&amp;AC$1,APMdata,'1 APM'!$BW153,FALSE)))</f>
        <v>12849.294444718429</v>
      </c>
      <c r="AD153" s="205">
        <f>IF($A153="Quarter",HLOOKUP("Quarter"&amp;AD$1,APMdata,'1 APM'!$BW153,FALSE),IF($A153="Year to date",HLOOKUP("Year to date"&amp;AD$1,APMdata,'1 APM'!$BW153,FALSE),HLOOKUP($C$4&amp;AD$1,APMdata,'1 APM'!$BW153,FALSE)))</f>
        <v>12514.254890300001</v>
      </c>
      <c r="AE153" s="205">
        <f>IF($A153="Quarter",HLOOKUP("Quarter"&amp;AE$1,APMdata,'1 APM'!$BW153,FALSE),IF($A153="Year to date",HLOOKUP("Year to date"&amp;AE$1,APMdata,'1 APM'!$BW153,FALSE),HLOOKUP($C$4&amp;AE$1,APMdata,'1 APM'!$BW153,FALSE)))</f>
        <v>12113.072353999998</v>
      </c>
      <c r="AF153" s="205"/>
      <c r="AG153" s="210"/>
      <c r="AH153" s="205"/>
      <c r="AI153" s="210"/>
      <c r="AJ153" s="205"/>
      <c r="AK153" s="210"/>
      <c r="AL153" s="205"/>
      <c r="AM153" s="205"/>
      <c r="AN153" s="205"/>
      <c r="AO153" s="210"/>
      <c r="AP153" s="205"/>
      <c r="AQ153" s="210"/>
      <c r="AR153" s="205"/>
      <c r="AS153" s="205"/>
      <c r="AT153" s="205"/>
      <c r="AU153" s="210"/>
      <c r="AV153" s="205"/>
      <c r="AW153" s="210"/>
      <c r="AX153" s="233"/>
      <c r="AY153" s="210"/>
      <c r="AZ153" s="233"/>
      <c r="BA153" s="210"/>
      <c r="BB153" s="233"/>
      <c r="BC153" s="210"/>
      <c r="BD153" s="233"/>
      <c r="BE153" s="210"/>
      <c r="BF153" s="233"/>
      <c r="BG153" s="210"/>
      <c r="BH153" s="210"/>
      <c r="BI153" s="210"/>
      <c r="BJ153" s="210"/>
      <c r="BK153" s="210"/>
      <c r="BL153" s="210"/>
      <c r="BM153" s="210"/>
      <c r="BN153" s="210"/>
      <c r="BO153" s="210"/>
      <c r="BP153" s="210"/>
      <c r="BQ153" s="210"/>
      <c r="BR153" s="210"/>
      <c r="BS153" s="210"/>
      <c r="BT153" s="210"/>
      <c r="BU153" s="210"/>
      <c r="BV153" s="210"/>
      <c r="BW153">
        <v>153</v>
      </c>
    </row>
    <row r="154" spans="1:75" ht="12.75" customHeight="1">
      <c r="A154" t="s">
        <v>489</v>
      </c>
      <c r="C154" s="202" t="s">
        <v>176</v>
      </c>
      <c r="D154" s="235">
        <f>IF($A154="Quarter",HLOOKUP("Quarter"&amp;D$1,APMdata,'1 APM'!$BW154,FALSE),IF($A154="Year to date",HLOOKUP("Year to date"&amp;D$1,APMdata,'1 APM'!$BW154,FALSE),HLOOKUP($C$4&amp;D$1,APMdata,'1 APM'!$BW154,FALSE)))</f>
        <v>0.69960574884878224</v>
      </c>
      <c r="E154" s="235">
        <f>IF($A154="Quarter",HLOOKUP("Quarter"&amp;E$1,APMdata,'1 APM'!$BW154,FALSE),IF($A154="Year to date",HLOOKUP("Year to date"&amp;E$1,APMdata,'1 APM'!$BW154,FALSE),HLOOKUP($C$4&amp;E$1,APMdata,'1 APM'!$BW154,FALSE)))</f>
        <v>0.69949079054351304</v>
      </c>
      <c r="F154" s="235">
        <f>IF($A154="Quarter",HLOOKUP("Quarter"&amp;F$1,APMdata,'1 APM'!$BW154,FALSE),IF($A154="Year to date",HLOOKUP("Year to date"&amp;F$1,APMdata,'1 APM'!$BW154,FALSE),HLOOKUP($C$4&amp;F$1,APMdata,'1 APM'!$BW154,FALSE)))</f>
        <v>0.69949079054351315</v>
      </c>
      <c r="G154" s="235">
        <f>IF($A154="Quarter",HLOOKUP("Quarter"&amp;G$1,APMdata,'1 APM'!$BW154,FALSE),IF($A154="Year to date",HLOOKUP("Year to date"&amp;G$1,APMdata,'1 APM'!$BW154,FALSE),HLOOKUP($C$4&amp;G$1,APMdata,'1 APM'!$BW154,FALSE)))</f>
        <v>0.69950480389027947</v>
      </c>
      <c r="H154" s="235">
        <f>IF($A154="Quarter",HLOOKUP("Quarter"&amp;H$1,APMdata,'1 APM'!$BW154,FALSE),IF($A154="Year to date",HLOOKUP("Year to date"&amp;H$1,APMdata,'1 APM'!$BW154,FALSE),HLOOKUP($C$4&amp;H$1,APMdata,'1 APM'!$BW154,FALSE)))</f>
        <v>0.69938536839651599</v>
      </c>
      <c r="I154" s="235">
        <f>IF($A154="Quarter",HLOOKUP("Quarter"&amp;I$1,APMdata,'1 APM'!$BW154,FALSE),IF($A154="Year to date",HLOOKUP("Year to date"&amp;I$1,APMdata,'1 APM'!$BW154,FALSE),HLOOKUP($C$4&amp;I$1,APMdata,'1 APM'!$BW154,FALSE)))</f>
        <v>0.700402305828426</v>
      </c>
      <c r="J154" s="235">
        <f>IF($A154="Quarter",HLOOKUP("Quarter"&amp;J$1,APMdata,'1 APM'!$BW154,FALSE),IF($A154="Year to date",HLOOKUP("Year to date"&amp;J$1,APMdata,'1 APM'!$BW154,FALSE),HLOOKUP($C$4&amp;J$1,APMdata,'1 APM'!$BW154,FALSE)))</f>
        <v>0.70040230582842555</v>
      </c>
      <c r="K154" s="235">
        <f>IF($A154="Quarter",HLOOKUP("Quarter"&amp;K$1,APMdata,'1 APM'!$BW154,FALSE),IF($A154="Year to date",HLOOKUP("Year to date"&amp;K$1,APMdata,'1 APM'!$BW154,FALSE),HLOOKUP($C$4&amp;K$1,APMdata,'1 APM'!$BW154,FALSE)))</f>
        <v>0.70023808442702717</v>
      </c>
      <c r="L154" s="235">
        <f>IF($A154="Quarter",HLOOKUP("Quarter"&amp;L$1,APMdata,'1 APM'!$BW154,FALSE),IF($A154="Year to date",HLOOKUP("Year to date"&amp;L$1,APMdata,'1 APM'!$BW154,FALSE),HLOOKUP($C$4&amp;L$1,APMdata,'1 APM'!$BW154,FALSE)))</f>
        <v>0.70023832041472878</v>
      </c>
      <c r="M154" s="235">
        <f>IF($A154="Quarter",HLOOKUP("Quarter"&amp;M$1,APMdata,'1 APM'!$BW154,FALSE),IF($A154="Year to date",HLOOKUP("Year to date"&amp;M$1,APMdata,'1 APM'!$BW154,FALSE),HLOOKUP($C$4&amp;M$1,APMdata,'1 APM'!$BW154,FALSE)))</f>
        <v>0.70023856101290516</v>
      </c>
      <c r="N154" s="235">
        <f>IF($A154="Quarter",HLOOKUP("Quarter"&amp;N$1,APMdata,'1 APM'!$BW154,FALSE),IF($A154="Year to date",HLOOKUP("Year to date"&amp;N$1,APMdata,'1 APM'!$BW154,FALSE),HLOOKUP($C$4&amp;N$1,APMdata,'1 APM'!$BW154,FALSE)))</f>
        <v>0.70004162093386768</v>
      </c>
      <c r="O154" s="235">
        <f>IF($A154="Quarter",HLOOKUP("Quarter"&amp;O$1,APMdata,'1 APM'!$BW154,FALSE),IF($A154="Year to date",HLOOKUP("Year to date"&amp;O$1,APMdata,'1 APM'!$BW154,FALSE),HLOOKUP($C$4&amp;O$1,APMdata,'1 APM'!$BW154,FALSE)))</f>
        <v>0.6964875333450522</v>
      </c>
      <c r="P154" s="235">
        <f>IF($A154="Quarter",HLOOKUP("Quarter"&amp;P$1,APMdata,'1 APM'!$BW154,FALSE),IF($A154="Year to date",HLOOKUP("Year to date"&amp;P$1,APMdata,'1 APM'!$BW154,FALSE),HLOOKUP($C$4&amp;P$1,APMdata,'1 APM'!$BW154,FALSE)))</f>
        <v>0.696274605713462</v>
      </c>
      <c r="Q154" s="235">
        <f>IF($A154="Quarter",HLOOKUP("Quarter"&amp;Q$1,APMdata,'1 APM'!$BW154,FALSE),IF($A154="Year to date",HLOOKUP("Year to date"&amp;Q$1,APMdata,'1 APM'!$BW154,FALSE),HLOOKUP($C$4&amp;Q$1,APMdata,'1 APM'!$BW154,FALSE)))</f>
        <v>0.696274605713462</v>
      </c>
      <c r="R154" s="235">
        <f>IF($A154="Quarter",HLOOKUP("Quarter"&amp;R$1,APMdata,'1 APM'!$BW154,FALSE),IF($A154="Year to date",HLOOKUP("Year to date"&amp;R$1,APMdata,'1 APM'!$BW154,FALSE),HLOOKUP($C$4&amp;R$1,APMdata,'1 APM'!$BW154,FALSE)))</f>
        <v>0.69997791239999996</v>
      </c>
      <c r="S154" s="235">
        <f>IF($A154="Quarter",HLOOKUP("Quarter"&amp;S$1,APMdata,'1 APM'!$BW154,FALSE),IF($A154="Year to date",HLOOKUP("Year to date"&amp;S$1,APMdata,'1 APM'!$BW154,FALSE),HLOOKUP($C$4&amp;S$1,APMdata,'1 APM'!$BW154,FALSE)))</f>
        <v>0.70099912411646903</v>
      </c>
      <c r="T154" s="235">
        <f>IF($A154="Quarter",HLOOKUP("Quarter"&amp;T$1,APMdata,'1 APM'!$BW154,FALSE),IF($A154="Year to date",HLOOKUP("Year to date"&amp;T$1,APMdata,'1 APM'!$BW154,FALSE),HLOOKUP($C$4&amp;T$1,APMdata,'1 APM'!$BW154,FALSE)))</f>
        <v>0.70099912411646903</v>
      </c>
      <c r="U154" s="235">
        <f>IF($A154="Quarter",HLOOKUP("Quarter"&amp;U$1,APMdata,'1 APM'!$BW154,FALSE),IF($A154="Year to date",HLOOKUP("Year to date"&amp;U$1,APMdata,'1 APM'!$BW154,FALSE),HLOOKUP($C$4&amp;U$1,APMdata,'1 APM'!$BW154,FALSE)))</f>
        <v>0.70099912411646903</v>
      </c>
      <c r="V154" s="235">
        <f>IF($A154="Quarter",HLOOKUP("Quarter"&amp;V$1,APMdata,'1 APM'!$BW154,FALSE),IF($A154="Year to date",HLOOKUP("Year to date"&amp;V$1,APMdata,'1 APM'!$BW154,FALSE),HLOOKUP($C$4&amp;V$1,APMdata,'1 APM'!$BW154,FALSE)))</f>
        <v>0.70099912415633248</v>
      </c>
      <c r="W154" s="235">
        <f>IF($A154="Quarter",HLOOKUP("Quarter"&amp;W$1,APMdata,'1 APM'!$BW154,FALSE),IF($A154="Year to date",HLOOKUP("Year to date"&amp;W$1,APMdata,'1 APM'!$BW154,FALSE),HLOOKUP($C$4&amp;W$1,APMdata,'1 APM'!$BW154,FALSE)))</f>
        <v>0.69355058599999997</v>
      </c>
      <c r="X154" s="235">
        <f>IF($A154="Quarter",HLOOKUP("Quarter"&amp;X$1,APMdata,'1 APM'!$BW154,FALSE),IF($A154="Year to date",HLOOKUP("Year to date"&amp;X$1,APMdata,'1 APM'!$BW154,FALSE),HLOOKUP($C$4&amp;X$1,APMdata,'1 APM'!$BW154,FALSE)))</f>
        <v>0.69355058599999997</v>
      </c>
      <c r="Y154" s="235">
        <f>IF($A154="Quarter",HLOOKUP("Quarter"&amp;Y$1,APMdata,'1 APM'!$BW154,FALSE),IF($A154="Year to date",HLOOKUP("Year to date"&amp;Y$1,APMdata,'1 APM'!$BW154,FALSE),HLOOKUP($C$4&amp;Y$1,APMdata,'1 APM'!$BW154,FALSE)))</f>
        <v>0.69355058599999997</v>
      </c>
      <c r="Z154" s="235">
        <f>IF($A154="Quarter",HLOOKUP("Quarter"&amp;Z$1,APMdata,'1 APM'!$BW154,FALSE),IF($A154="Year to date",HLOOKUP("Year to date"&amp;Z$1,APMdata,'1 APM'!$BW154,FALSE),HLOOKUP($C$4&amp;Z$1,APMdata,'1 APM'!$BW154,FALSE)))</f>
        <v>0.69255300847357781</v>
      </c>
      <c r="AA154" s="235">
        <f>IF($A154="Quarter",HLOOKUP("Quarter"&amp;AA$1,APMdata,'1 APM'!$BW154,FALSE),IF($A154="Year to date",HLOOKUP("Year to date"&amp;AA$1,APMdata,'1 APM'!$BW154,FALSE),HLOOKUP($C$4&amp;AA$1,APMdata,'1 APM'!$BW154,FALSE)))</f>
        <v>0.67552884523400603</v>
      </c>
      <c r="AB154" s="235">
        <f>IF($A154="Quarter",HLOOKUP("Quarter"&amp;AB$1,APMdata,'1 APM'!$BW154,FALSE),IF($A154="Year to date",HLOOKUP("Year to date"&amp;AB$1,APMdata,'1 APM'!$BW154,FALSE),HLOOKUP($C$4&amp;AB$1,APMdata,'1 APM'!$BW154,FALSE)))</f>
        <v>0.67552884523400603</v>
      </c>
      <c r="AC154" s="235">
        <f>IF($A154="Quarter",HLOOKUP("Quarter"&amp;AC$1,APMdata,'1 APM'!$BW154,FALSE),IF($A154="Year to date",HLOOKUP("Year to date"&amp;AC$1,APMdata,'1 APM'!$BW154,FALSE),HLOOKUP($C$4&amp;AC$1,APMdata,'1 APM'!$BW154,FALSE)))</f>
        <v>0.67527848656046996</v>
      </c>
      <c r="AD154" s="235">
        <f>IF($A154="Quarter",HLOOKUP("Quarter"&amp;AD$1,APMdata,'1 APM'!$BW154,FALSE),IF($A154="Year to date",HLOOKUP("Year to date"&amp;AD$1,APMdata,'1 APM'!$BW154,FALSE),HLOOKUP($C$4&amp;AD$1,APMdata,'1 APM'!$BW154,FALSE)))</f>
        <v>0.67909544299689906</v>
      </c>
      <c r="AE154" s="235">
        <f>IF($A154="Quarter",HLOOKUP("Quarter"&amp;AE$1,APMdata,'1 APM'!$BW154,FALSE),IF($A154="Year to date",HLOOKUP("Year to date"&amp;AE$1,APMdata,'1 APM'!$BW154,FALSE),HLOOKUP($C$4&amp;AE$1,APMdata,'1 APM'!$BW154,FALSE)))</f>
        <v>0.68019204285072066</v>
      </c>
      <c r="AF154" s="235"/>
      <c r="AG154" s="210"/>
      <c r="AH154" s="235"/>
      <c r="AI154" s="210"/>
      <c r="AJ154" s="235"/>
      <c r="AK154" s="235"/>
      <c r="AL154" s="235"/>
      <c r="AM154" s="235"/>
      <c r="AN154" s="235"/>
      <c r="AO154" s="235"/>
      <c r="AP154" s="235"/>
      <c r="AQ154" s="236"/>
      <c r="AR154" s="235"/>
      <c r="AS154" s="235"/>
      <c r="AT154" s="235"/>
      <c r="AU154" s="236"/>
      <c r="AV154" s="235"/>
      <c r="AW154" s="235"/>
      <c r="AX154" s="233"/>
      <c r="AY154" s="233"/>
      <c r="AZ154" s="233"/>
      <c r="BA154" s="237"/>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v>154</v>
      </c>
    </row>
    <row r="155" spans="1:75" ht="12.75" customHeight="1">
      <c r="A155" t="s">
        <v>489</v>
      </c>
      <c r="C155" s="216" t="s">
        <v>177</v>
      </c>
      <c r="D155" s="205">
        <f>IF($A155="Quarter",HLOOKUP("Quarter"&amp;D$1,APMdata,'1 APM'!$BW155,FALSE),IF($A155="Year to date",HLOOKUP("Year to date"&amp;D$1,APMdata,'1 APM'!$BW155,FALSE),HLOOKUP($C$4&amp;D$1,APMdata,'1 APM'!$BW155,FALSE)))</f>
        <v>13654.565578428295</v>
      </c>
      <c r="E155" s="205">
        <f>IF($A155="Quarter",HLOOKUP("Quarter"&amp;E$1,APMdata,'1 APM'!$BW155,FALSE),IF($A155="Year to date",HLOOKUP("Year to date"&amp;E$1,APMdata,'1 APM'!$BW155,FALSE),HLOOKUP($C$4&amp;E$1,APMdata,'1 APM'!$BW155,FALSE)))</f>
        <v>13213.183818150042</v>
      </c>
      <c r="F155" s="205">
        <f>IF($A155="Quarter",HLOOKUP("Quarter"&amp;F$1,APMdata,'1 APM'!$BW155,FALSE),IF($A155="Year to date",HLOOKUP("Year to date"&amp;F$1,APMdata,'1 APM'!$BW155,FALSE),HLOOKUP($C$4&amp;F$1,APMdata,'1 APM'!$BW155,FALSE)))</f>
        <v>13564.812674747373</v>
      </c>
      <c r="G155" s="205">
        <f>IF($A155="Quarter",HLOOKUP("Quarter"&amp;G$1,APMdata,'1 APM'!$BW155,FALSE),IF($A155="Year to date",HLOOKUP("Year to date"&amp;G$1,APMdata,'1 APM'!$BW155,FALSE),HLOOKUP($C$4&amp;G$1,APMdata,'1 APM'!$BW155,FALSE)))</f>
        <v>13253.258191508452</v>
      </c>
      <c r="H155" s="205">
        <f>IF($A155="Quarter",HLOOKUP("Quarter"&amp;H$1,APMdata,'1 APM'!$BW155,FALSE),IF($A155="Year to date",HLOOKUP("Year to date"&amp;H$1,APMdata,'1 APM'!$BW155,FALSE),HLOOKUP($C$4&amp;H$1,APMdata,'1 APM'!$BW155,FALSE)))</f>
        <v>12999.420803576077</v>
      </c>
      <c r="I155" s="205">
        <f>IF($A155="Quarter",HLOOKUP("Quarter"&amp;I$1,APMdata,'1 APM'!$BW155,FALSE),IF($A155="Year to date",HLOOKUP("Year to date"&amp;I$1,APMdata,'1 APM'!$BW155,FALSE),HLOOKUP($C$4&amp;I$1,APMdata,'1 APM'!$BW155,FALSE)))</f>
        <v>12597.625733421684</v>
      </c>
      <c r="J155" s="205">
        <f>IF($A155="Quarter",HLOOKUP("Quarter"&amp;J$1,APMdata,'1 APM'!$BW155,FALSE),IF($A155="Year to date",HLOOKUP("Year to date"&amp;J$1,APMdata,'1 APM'!$BW155,FALSE),HLOOKUP($C$4&amp;J$1,APMdata,'1 APM'!$BW155,FALSE)))</f>
        <v>13055.322343606869</v>
      </c>
      <c r="K155" s="205">
        <f>IF($A155="Quarter",HLOOKUP("Quarter"&amp;K$1,APMdata,'1 APM'!$BW155,FALSE),IF($A155="Year to date",HLOOKUP("Year to date"&amp;K$1,APMdata,'1 APM'!$BW155,FALSE),HLOOKUP($C$4&amp;K$1,APMdata,'1 APM'!$BW155,FALSE)))</f>
        <v>12765.929839581195</v>
      </c>
      <c r="L155" s="205">
        <f>IF($A155="Quarter",HLOOKUP("Quarter"&amp;L$1,APMdata,'1 APM'!$BW155,FALSE),IF($A155="Year to date",HLOOKUP("Year to date"&amp;L$1,APMdata,'1 APM'!$BW155,FALSE),HLOOKUP($C$4&amp;L$1,APMdata,'1 APM'!$BW155,FALSE)))</f>
        <v>12327.048310634113</v>
      </c>
      <c r="M155" s="205">
        <f>IF($A155="Quarter",HLOOKUP("Quarter"&amp;M$1,APMdata,'1 APM'!$BW155,FALSE),IF($A155="Year to date",HLOOKUP("Year to date"&amp;M$1,APMdata,'1 APM'!$BW155,FALSE),HLOOKUP($C$4&amp;M$1,APMdata,'1 APM'!$BW155,FALSE)))</f>
        <v>12064.26102780857</v>
      </c>
      <c r="N155" s="205">
        <f>IF($A155="Quarter",HLOOKUP("Quarter"&amp;N$1,APMdata,'1 APM'!$BW155,FALSE),IF($A155="Year to date",HLOOKUP("Year to date"&amp;N$1,APMdata,'1 APM'!$BW155,FALSE),HLOOKUP($C$4&amp;N$1,APMdata,'1 APM'!$BW155,FALSE)))</f>
        <v>12313.394641237413</v>
      </c>
      <c r="O155" s="205">
        <f>IF($A155="Quarter",HLOOKUP("Quarter"&amp;O$1,APMdata,'1 APM'!$BW155,FALSE),IF($A155="Year to date",HLOOKUP("Year to date"&amp;O$1,APMdata,'1 APM'!$BW155,FALSE),HLOOKUP($C$4&amp;O$1,APMdata,'1 APM'!$BW155,FALSE)))</f>
        <v>12277.837638390582</v>
      </c>
      <c r="P155" s="205">
        <f>IF($A155="Quarter",HLOOKUP("Quarter"&amp;P$1,APMdata,'1 APM'!$BW155,FALSE),IF($A155="Year to date",HLOOKUP("Year to date"&amp;P$1,APMdata,'1 APM'!$BW155,FALSE),HLOOKUP($C$4&amp;P$1,APMdata,'1 APM'!$BW155,FALSE)))</f>
        <v>11840.21772114088</v>
      </c>
      <c r="Q155" s="205">
        <f>IF($A155="Quarter",HLOOKUP("Quarter"&amp;Q$1,APMdata,'1 APM'!$BW155,FALSE),IF($A155="Year to date",HLOOKUP("Year to date"&amp;Q$1,APMdata,'1 APM'!$BW155,FALSE),HLOOKUP($C$4&amp;Q$1,APMdata,'1 APM'!$BW155,FALSE)))</f>
        <v>11499.774146968874</v>
      </c>
      <c r="R155" s="205">
        <f>IF($A155="Quarter",HLOOKUP("Quarter"&amp;R$1,APMdata,'1 APM'!$BW155,FALSE),IF($A155="Year to date",HLOOKUP("Year to date"&amp;R$1,APMdata,'1 APM'!$BW155,FALSE),HLOOKUP($C$4&amp;R$1,APMdata,'1 APM'!$BW155,FALSE)))</f>
        <v>11439.666597038558</v>
      </c>
      <c r="S155" s="205">
        <f>IF($A155="Quarter",HLOOKUP("Quarter"&amp;S$1,APMdata,'1 APM'!$BW155,FALSE),IF($A155="Year to date",HLOOKUP("Year to date"&amp;S$1,APMdata,'1 APM'!$BW155,FALSE),HLOOKUP($C$4&amp;S$1,APMdata,'1 APM'!$BW155,FALSE)))</f>
        <v>11119.15772691836</v>
      </c>
      <c r="T155" s="205">
        <f>IF($A155="Quarter",HLOOKUP("Quarter"&amp;T$1,APMdata,'1 APM'!$BW155,FALSE),IF($A155="Year to date",HLOOKUP("Year to date"&amp;T$1,APMdata,'1 APM'!$BW155,FALSE),HLOOKUP($C$4&amp;T$1,APMdata,'1 APM'!$BW155,FALSE)))</f>
        <v>10831.743662670053</v>
      </c>
      <c r="U155" s="205">
        <f>IF($A155="Quarter",HLOOKUP("Quarter"&amp;U$1,APMdata,'1 APM'!$BW155,FALSE),IF($A155="Year to date",HLOOKUP("Year to date"&amp;U$1,APMdata,'1 APM'!$BW155,FALSE),HLOOKUP($C$4&amp;U$1,APMdata,'1 APM'!$BW155,FALSE)))</f>
        <v>10559.244765569094</v>
      </c>
      <c r="V155" s="205">
        <f>IF($A155="Quarter",HLOOKUP("Quarter"&amp;V$1,APMdata,'1 APM'!$BW155,FALSE),IF($A155="Year to date",HLOOKUP("Year to date"&amp;V$1,APMdata,'1 APM'!$BW155,FALSE),HLOOKUP($C$4&amp;V$1,APMdata,'1 APM'!$BW155,FALSE)))</f>
        <v>10849.317829853549</v>
      </c>
      <c r="W155" s="205">
        <f>IF($A155="Quarter",HLOOKUP("Quarter"&amp;W$1,APMdata,'1 APM'!$BW155,FALSE),IF($A155="Year to date",HLOOKUP("Year to date"&amp;W$1,APMdata,'1 APM'!$BW155,FALSE),HLOOKUP($C$4&amp;W$1,APMdata,'1 APM'!$BW155,FALSE)))</f>
        <v>10563.454521036645</v>
      </c>
      <c r="X155" s="205">
        <f>IF($A155="Quarter",HLOOKUP("Quarter"&amp;X$1,APMdata,'1 APM'!$BW155,FALSE),IF($A155="Year to date",HLOOKUP("Year to date"&amp;X$1,APMdata,'1 APM'!$BW155,FALSE),HLOOKUP($C$4&amp;X$1,APMdata,'1 APM'!$BW155,FALSE)))</f>
        <v>10284.338953080276</v>
      </c>
      <c r="Y155" s="205">
        <f>IF($A155="Quarter",HLOOKUP("Quarter"&amp;Y$1,APMdata,'1 APM'!$BW155,FALSE),IF($A155="Year to date",HLOOKUP("Year to date"&amp;Y$1,APMdata,'1 APM'!$BW155,FALSE),HLOOKUP($C$4&amp;Y$1,APMdata,'1 APM'!$BW155,FALSE)))</f>
        <v>9875.6371398569845</v>
      </c>
      <c r="Z155" s="205">
        <f>IF($A155="Quarter",HLOOKUP("Quarter"&amp;Z$1,APMdata,'1 APM'!$BW155,FALSE),IF($A155="Year to date",HLOOKUP("Year to date"&amp;Z$1,APMdata,'1 APM'!$BW155,FALSE),HLOOKUP($C$4&amp;Z$1,APMdata,'1 APM'!$BW155,FALSE)))</f>
        <v>9897.943889999633</v>
      </c>
      <c r="AA155" s="205">
        <f>IF($A155="Quarter",HLOOKUP("Quarter"&amp;AA$1,APMdata,'1 APM'!$BW155,FALSE),IF($A155="Year to date",HLOOKUP("Year to date"&amp;AA$1,APMdata,'1 APM'!$BW155,FALSE),HLOOKUP($C$4&amp;AA$1,APMdata,'1 APM'!$BW155,FALSE)))</f>
        <v>8743.3967177522609</v>
      </c>
      <c r="AB155" s="205">
        <f>IF($A155="Quarter",HLOOKUP("Quarter"&amp;AB$1,APMdata,'1 APM'!$BW155,FALSE),IF($A155="Year to date",HLOOKUP("Year to date"&amp;AB$1,APMdata,'1 APM'!$BW155,FALSE),HLOOKUP($C$4&amp;AB$1,APMdata,'1 APM'!$BW155,FALSE)))</f>
        <v>8464.6365951796743</v>
      </c>
      <c r="AC155" s="205">
        <f>IF($A155="Quarter",HLOOKUP("Quarter"&amp;AC$1,APMdata,'1 APM'!$BW155,FALSE),IF($A155="Year to date",HLOOKUP("Year to date"&amp;AC$1,APMdata,'1 APM'!$BW155,FALSE),HLOOKUP($C$4&amp;AC$1,APMdata,'1 APM'!$BW155,FALSE)))</f>
        <v>8676.8521059993145</v>
      </c>
      <c r="AD155" s="205">
        <f>IF($A155="Quarter",HLOOKUP("Quarter"&amp;AD$1,APMdata,'1 APM'!$BW155,FALSE),IF($A155="Year to date",HLOOKUP("Year to date"&amp;AD$1,APMdata,'1 APM'!$BW155,FALSE),HLOOKUP($C$4&amp;AD$1,APMdata,'1 APM'!$BW155,FALSE)))</f>
        <v>8498.3734685043892</v>
      </c>
      <c r="AE155" s="205">
        <f>IF($A155="Quarter",HLOOKUP("Quarter"&amp;AE$1,APMdata,'1 APM'!$BW155,FALSE),IF($A155="Year to date",HLOOKUP("Year to date"&amp;AE$1,APMdata,'1 APM'!$BW155,FALSE),HLOOKUP($C$4&amp;AE$1,APMdata,'1 APM'!$BW155,FALSE)))</f>
        <v>8239.2154296658464</v>
      </c>
      <c r="AF155" s="205"/>
      <c r="AG155" s="210"/>
      <c r="AH155" s="205"/>
      <c r="AI155" s="210"/>
      <c r="AJ155" s="205"/>
      <c r="AK155" s="205"/>
      <c r="AL155" s="205"/>
      <c r="AM155" s="205"/>
      <c r="AN155" s="205"/>
      <c r="AO155" s="205"/>
      <c r="AP155" s="205"/>
      <c r="AQ155" s="210"/>
      <c r="AR155" s="205"/>
      <c r="AS155" s="205"/>
      <c r="AT155" s="205"/>
      <c r="AU155" s="210"/>
      <c r="AV155" s="205"/>
      <c r="AW155" s="205"/>
      <c r="AX155" s="233"/>
      <c r="AY155" s="233"/>
      <c r="AZ155" s="233"/>
      <c r="BA155" s="205"/>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v>155</v>
      </c>
    </row>
    <row r="156" spans="1:75" ht="12.75" customHeight="1">
      <c r="A156" t="s">
        <v>489</v>
      </c>
      <c r="C156" s="202" t="s">
        <v>178</v>
      </c>
      <c r="D156" s="205">
        <f>IF($A156="Quarter",HLOOKUP("Quarter"&amp;D$1,APMdata,'1 APM'!$BW156,FALSE),IF($A156="Year to date",HLOOKUP("Year to date"&amp;D$1,APMdata,'1 APM'!$BW156,FALSE),HLOOKUP($C$4&amp;D$1,APMdata,'1 APM'!$BW156,FALSE)))</f>
        <v>115829789</v>
      </c>
      <c r="E156" s="205">
        <f>IF($A156="Quarter",HLOOKUP("Quarter"&amp;E$1,APMdata,'1 APM'!$BW156,FALSE),IF($A156="Year to date",HLOOKUP("Year to date"&amp;E$1,APMdata,'1 APM'!$BW156,FALSE),HLOOKUP($C$4&amp;E$1,APMdata,'1 APM'!$BW156,FALSE)))</f>
        <v>115829789</v>
      </c>
      <c r="F156" s="205">
        <f>IF($A156="Quarter",HLOOKUP("Quarter"&amp;F$1,APMdata,'1 APM'!$BW156,FALSE),IF($A156="Year to date",HLOOKUP("Year to date"&amp;F$1,APMdata,'1 APM'!$BW156,FALSE),HLOOKUP($C$4&amp;F$1,APMdata,'1 APM'!$BW156,FALSE)))</f>
        <v>115829789</v>
      </c>
      <c r="G156" s="205">
        <f>IF($A156="Quarter",HLOOKUP("Quarter"&amp;G$1,APMdata,'1 APM'!$BW156,FALSE),IF($A156="Year to date",HLOOKUP("Year to date"&amp;G$1,APMdata,'1 APM'!$BW156,FALSE),HLOOKUP($C$4&amp;G$1,APMdata,'1 APM'!$BW156,FALSE)))</f>
        <v>115829789</v>
      </c>
      <c r="H156" s="205">
        <f>IF($A156="Quarter",HLOOKUP("Quarter"&amp;H$1,APMdata,'1 APM'!$BW156,FALSE),IF($A156="Year to date",HLOOKUP("Year to date"&amp;H$1,APMdata,'1 APM'!$BW156,FALSE),HLOOKUP($C$4&amp;H$1,APMdata,'1 APM'!$BW156,FALSE)))</f>
        <v>115829789</v>
      </c>
      <c r="I156" s="205">
        <f>IF($A156="Quarter",HLOOKUP("Quarter"&amp;I$1,APMdata,'1 APM'!$BW156,FALSE),IF($A156="Year to date",HLOOKUP("Year to date"&amp;I$1,APMdata,'1 APM'!$BW156,FALSE),HLOOKUP($C$4&amp;I$1,APMdata,'1 APM'!$BW156,FALSE)))</f>
        <v>115829789</v>
      </c>
      <c r="J156" s="205">
        <f>IF($A156="Quarter",HLOOKUP("Quarter"&amp;J$1,APMdata,'1 APM'!$BW156,FALSE),IF($A156="Year to date",HLOOKUP("Year to date"&amp;J$1,APMdata,'1 APM'!$BW156,FALSE),HLOOKUP($C$4&amp;J$1,APMdata,'1 APM'!$BW156,FALSE)))</f>
        <v>115829789</v>
      </c>
      <c r="K156" s="205">
        <f>IF($A156="Quarter",HLOOKUP("Quarter"&amp;K$1,APMdata,'1 APM'!$BW156,FALSE),IF($A156="Year to date",HLOOKUP("Year to date"&amp;K$1,APMdata,'1 APM'!$BW156,FALSE),HLOOKUP($C$4&amp;K$1,APMdata,'1 APM'!$BW156,FALSE)))</f>
        <v>115829789</v>
      </c>
      <c r="L156" s="205">
        <f>IF($A156="Quarter",HLOOKUP("Quarter"&amp;L$1,APMdata,'1 APM'!$BW156,FALSE),IF($A156="Year to date",HLOOKUP("Year to date"&amp;L$1,APMdata,'1 APM'!$BW156,FALSE),HLOOKUP($C$4&amp;L$1,APMdata,'1 APM'!$BW156,FALSE)))</f>
        <v>115829789</v>
      </c>
      <c r="M156" s="205">
        <f>IF($A156="Quarter",HLOOKUP("Quarter"&amp;M$1,APMdata,'1 APM'!$BW156,FALSE),IF($A156="Year to date",HLOOKUP("Year to date"&amp;M$1,APMdata,'1 APM'!$BW156,FALSE),HLOOKUP($C$4&amp;M$1,APMdata,'1 APM'!$BW156,FALSE)))</f>
        <v>115829789</v>
      </c>
      <c r="N156" s="205">
        <f>IF($A156="Quarter",HLOOKUP("Quarter"&amp;N$1,APMdata,'1 APM'!$BW156,FALSE),IF($A156="Year to date",HLOOKUP("Year to date"&amp;N$1,APMdata,'1 APM'!$BW156,FALSE),HLOOKUP($C$4&amp;N$1,APMdata,'1 APM'!$BW156,FALSE)))</f>
        <v>115829789</v>
      </c>
      <c r="O156" s="205">
        <f>IF($A156="Quarter",HLOOKUP("Quarter"&amp;O$1,APMdata,'1 APM'!$BW156,FALSE),IF($A156="Year to date",HLOOKUP("Year to date"&amp;O$1,APMdata,'1 APM'!$BW156,FALSE),HLOOKUP($C$4&amp;O$1,APMdata,'1 APM'!$BW156,FALSE)))</f>
        <v>115829789</v>
      </c>
      <c r="P156" s="205">
        <f>IF($A156="Quarter",HLOOKUP("Quarter"&amp;P$1,APMdata,'1 APM'!$BW156,FALSE),IF($A156="Year to date",HLOOKUP("Year to date"&amp;P$1,APMdata,'1 APM'!$BW156,FALSE),HLOOKUP($C$4&amp;P$1,APMdata,'1 APM'!$BW156,FALSE)))</f>
        <v>115829789</v>
      </c>
      <c r="Q156" s="205">
        <f>IF($A156="Quarter",HLOOKUP("Quarter"&amp;Q$1,APMdata,'1 APM'!$BW156,FALSE),IF($A156="Year to date",HLOOKUP("Year to date"&amp;Q$1,APMdata,'1 APM'!$BW156,FALSE),HLOOKUP($C$4&amp;Q$1,APMdata,'1 APM'!$BW156,FALSE)))</f>
        <v>115829789</v>
      </c>
      <c r="R156" s="205">
        <f>IF($A156="Quarter",HLOOKUP("Quarter"&amp;R$1,APMdata,'1 APM'!$BW156,FALSE),IF($A156="Year to date",HLOOKUP("Year to date"&amp;R$1,APMdata,'1 APM'!$BW156,FALSE),HLOOKUP($C$4&amp;R$1,APMdata,'1 APM'!$BW156,FALSE)))</f>
        <v>115829789</v>
      </c>
      <c r="S156" s="205">
        <f>IF($A156="Quarter",HLOOKUP("Quarter"&amp;S$1,APMdata,'1 APM'!$BW156,FALSE),IF($A156="Year to date",HLOOKUP("Year to date"&amp;S$1,APMdata,'1 APM'!$BW156,FALSE),HLOOKUP($C$4&amp;S$1,APMdata,'1 APM'!$BW156,FALSE)))</f>
        <v>115829789</v>
      </c>
      <c r="T156" s="205">
        <f>IF($A156="Quarter",HLOOKUP("Quarter"&amp;T$1,APMdata,'1 APM'!$BW156,FALSE),IF($A156="Year to date",HLOOKUP("Year to date"&amp;T$1,APMdata,'1 APM'!$BW156,FALSE),HLOOKUP($C$4&amp;T$1,APMdata,'1 APM'!$BW156,FALSE)))</f>
        <v>115829789</v>
      </c>
      <c r="U156" s="205">
        <f>IF($A156="Quarter",HLOOKUP("Quarter"&amp;U$1,APMdata,'1 APM'!$BW156,FALSE),IF($A156="Year to date",HLOOKUP("Year to date"&amp;U$1,APMdata,'1 APM'!$BW156,FALSE),HLOOKUP($C$4&amp;U$1,APMdata,'1 APM'!$BW156,FALSE)))</f>
        <v>115829789</v>
      </c>
      <c r="V156" s="205">
        <f>IF($A156="Quarter",HLOOKUP("Quarter"&amp;V$1,APMdata,'1 APM'!$BW156,FALSE),IF($A156="Year to date",HLOOKUP("Year to date"&amp;V$1,APMdata,'1 APM'!$BW156,FALSE),HLOOKUP($C$4&amp;V$1,APMdata,'1 APM'!$BW156,FALSE)))</f>
        <v>115829789</v>
      </c>
      <c r="W156" s="205">
        <f>IF($A156="Quarter",HLOOKUP("Quarter"&amp;W$1,APMdata,'1 APM'!$BW156,FALSE),IF($A156="Year to date",HLOOKUP("Year to date"&amp;W$1,APMdata,'1 APM'!$BW156,FALSE),HLOOKUP($C$4&amp;W$1,APMdata,'1 APM'!$BW156,FALSE)))</f>
        <v>115829789</v>
      </c>
      <c r="X156" s="205">
        <f>IF($A156="Quarter",HLOOKUP("Quarter"&amp;X$1,APMdata,'1 APM'!$BW156,FALSE),IF($A156="Year to date",HLOOKUP("Year to date"&amp;X$1,APMdata,'1 APM'!$BW156,FALSE),HLOOKUP($C$4&amp;X$1,APMdata,'1 APM'!$BW156,FALSE)))</f>
        <v>115829789</v>
      </c>
      <c r="Y156" s="205">
        <f>IF($A156="Quarter",HLOOKUP("Quarter"&amp;Y$1,APMdata,'1 APM'!$BW156,FALSE),IF($A156="Year to date",HLOOKUP("Year to date"&amp;Y$1,APMdata,'1 APM'!$BW156,FALSE),HLOOKUP($C$4&amp;Y$1,APMdata,'1 APM'!$BW156,FALSE)))</f>
        <v>115829789</v>
      </c>
      <c r="Z156" s="205">
        <f>IF($A156="Quarter",HLOOKUP("Quarter"&amp;Z$1,APMdata,'1 APM'!$BW156,FALSE),IF($A156="Year to date",HLOOKUP("Year to date"&amp;Z$1,APMdata,'1 APM'!$BW156,FALSE),HLOOKUP($C$4&amp;Z$1,APMdata,'1 APM'!$BW156,FALSE)))</f>
        <v>115319521</v>
      </c>
      <c r="AA156" s="205">
        <f>IF($A156="Quarter",HLOOKUP("Quarter"&amp;AA$1,APMdata,'1 APM'!$BW156,FALSE),IF($A156="Year to date",HLOOKUP("Year to date"&amp;AA$1,APMdata,'1 APM'!$BW156,FALSE),HLOOKUP($C$4&amp;AA$1,APMdata,'1 APM'!$BW156,FALSE)))</f>
        <v>107179987</v>
      </c>
      <c r="AB156" s="205">
        <f>IF($A156="Quarter",HLOOKUP("Quarter"&amp;AB$1,APMdata,'1 APM'!$BW156,FALSE),IF($A156="Year to date",HLOOKUP("Year to date"&amp;AB$1,APMdata,'1 APM'!$BW156,FALSE),HLOOKUP($C$4&amp;AB$1,APMdata,'1 APM'!$BW156,FALSE)))</f>
        <v>107179987</v>
      </c>
      <c r="AC156" s="205">
        <f>IF($A156="Quarter",HLOOKUP("Quarter"&amp;AC$1,APMdata,'1 APM'!$BW156,FALSE),IF($A156="Year to date",HLOOKUP("Year to date"&amp;AC$1,APMdata,'1 APM'!$BW156,FALSE),HLOOKUP($C$4&amp;AC$1,APMdata,'1 APM'!$BW156,FALSE)))</f>
        <v>107179987</v>
      </c>
      <c r="AD156" s="205">
        <f>IF($A156="Quarter",HLOOKUP("Quarter"&amp;AD$1,APMdata,'1 APM'!$BW156,FALSE),IF($A156="Year to date",HLOOKUP("Year to date"&amp;AD$1,APMdata,'1 APM'!$BW156,FALSE),HLOOKUP($C$4&amp;AD$1,APMdata,'1 APM'!$BW156,FALSE)))</f>
        <v>107179987</v>
      </c>
      <c r="AE156" s="205">
        <f>IF($A156="Quarter",HLOOKUP("Quarter"&amp;AE$1,APMdata,'1 APM'!$BW156,FALSE),IF($A156="Year to date",HLOOKUP("Year to date"&amp;AE$1,APMdata,'1 APM'!$BW156,FALSE),HLOOKUP($C$4&amp;AE$1,APMdata,'1 APM'!$BW156,FALSE)))</f>
        <v>107179987</v>
      </c>
      <c r="AF156" s="205"/>
      <c r="AG156" s="210"/>
      <c r="AH156" s="205"/>
      <c r="AI156" s="210"/>
      <c r="AJ156" s="205"/>
      <c r="AK156" s="205"/>
      <c r="AL156" s="205"/>
      <c r="AM156" s="205"/>
      <c r="AN156" s="205"/>
      <c r="AO156" s="205"/>
      <c r="AP156" s="205"/>
      <c r="AQ156" s="210"/>
      <c r="AR156" s="205"/>
      <c r="AS156" s="205"/>
      <c r="AT156" s="205"/>
      <c r="AU156" s="210"/>
      <c r="AV156" s="205"/>
      <c r="AW156" s="205"/>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v>156</v>
      </c>
    </row>
    <row r="157" spans="1:75" ht="12.75" customHeight="1" thickBot="1">
      <c r="A157" t="s">
        <v>489</v>
      </c>
      <c r="B157" s="251" t="s">
        <v>329</v>
      </c>
      <c r="C157" s="212" t="s">
        <v>179</v>
      </c>
      <c r="D157" s="238">
        <f>IF($A157="Quarter",HLOOKUP("Quarter"&amp;D$1,APMdata,'1 APM'!$BW157,FALSE),IF($A157="Year to date",HLOOKUP("Year to date"&amp;D$1,APMdata,'1 APM'!$BW157,FALSE),HLOOKUP($C$4&amp;D$1,APMdata,'1 APM'!$BW157,FALSE)))</f>
        <v>117.88474878796762</v>
      </c>
      <c r="E157" s="238">
        <f>IF($A157="Quarter",HLOOKUP("Quarter"&amp;E$1,APMdata,'1 APM'!$BW157,FALSE),IF($A157="Year to date",HLOOKUP("Year to date"&amp;E$1,APMdata,'1 APM'!$BW157,FALSE),HLOOKUP($C$4&amp;E$1,APMdata,'1 APM'!$BW157,FALSE)))</f>
        <v>114.07414217209738</v>
      </c>
      <c r="F157" s="238">
        <f>IF($A157="Quarter",HLOOKUP("Quarter"&amp;F$1,APMdata,'1 APM'!$BW157,FALSE),IF($A157="Year to date",HLOOKUP("Year to date"&amp;F$1,APMdata,'1 APM'!$BW157,FALSE),HLOOKUP($C$4&amp;F$1,APMdata,'1 APM'!$BW157,FALSE)))</f>
        <v>117.10987986645966</v>
      </c>
      <c r="G157" s="238">
        <f>IF($A157="Quarter",HLOOKUP("Quarter"&amp;G$1,APMdata,'1 APM'!$BW157,FALSE),IF($A157="Year to date",HLOOKUP("Year to date"&amp;G$1,APMdata,'1 APM'!$BW157,FALSE),HLOOKUP($C$4&amp;G$1,APMdata,'1 APM'!$BW157,FALSE)))</f>
        <v>114.42011857164353</v>
      </c>
      <c r="H157" s="238">
        <f>IF($A157="Quarter",HLOOKUP("Quarter"&amp;H$1,APMdata,'1 APM'!$BW157,FALSE),IF($A157="Year to date",HLOOKUP("Year to date"&amp;H$1,APMdata,'1 APM'!$BW157,FALSE),HLOOKUP($C$4&amp;H$1,APMdata,'1 APM'!$BW157,FALSE)))</f>
        <v>112.22864960563881</v>
      </c>
      <c r="I157" s="238">
        <f>IF($A157="Quarter",HLOOKUP("Quarter"&amp;I$1,APMdata,'1 APM'!$BW157,FALSE),IF($A157="Year to date",HLOOKUP("Year to date"&amp;I$1,APMdata,'1 APM'!$BW157,FALSE),HLOOKUP($C$4&amp;I$1,APMdata,'1 APM'!$BW157,FALSE)))</f>
        <v>108.75980904550974</v>
      </c>
      <c r="J157" s="238">
        <f>IF($A157="Quarter",HLOOKUP("Quarter"&amp;J$1,APMdata,'1 APM'!$BW157,FALSE),IF($A157="Year to date",HLOOKUP("Year to date"&amp;J$1,APMdata,'1 APM'!$BW157,FALSE),HLOOKUP($C$4&amp;J$1,APMdata,'1 APM'!$BW157,FALSE)))</f>
        <v>112.71126759634232</v>
      </c>
      <c r="K157" s="238">
        <f>IF($A157="Quarter",HLOOKUP("Quarter"&amp;K$1,APMdata,'1 APM'!$BW157,FALSE),IF($A157="Year to date",HLOOKUP("Year to date"&amp;K$1,APMdata,'1 APM'!$BW157,FALSE),HLOOKUP($C$4&amp;K$1,APMdata,'1 APM'!$BW157,FALSE)))</f>
        <v>110.21283859527011</v>
      </c>
      <c r="L157" s="238">
        <f>IF($A157="Quarter",HLOOKUP("Quarter"&amp;L$1,APMdata,'1 APM'!$BW157,FALSE),IF($A157="Year to date",HLOOKUP("Year to date"&amp;L$1,APMdata,'1 APM'!$BW157,FALSE),HLOOKUP($C$4&amp;L$1,APMdata,'1 APM'!$BW157,FALSE)))</f>
        <v>106.4238173707984</v>
      </c>
      <c r="M157" s="238">
        <f>IF($A157="Quarter",HLOOKUP("Quarter"&amp;M$1,APMdata,'1 APM'!$BW157,FALSE),IF($A157="Year to date",HLOOKUP("Year to date"&amp;M$1,APMdata,'1 APM'!$BW157,FALSE),HLOOKUP($C$4&amp;M$1,APMdata,'1 APM'!$BW157,FALSE)))</f>
        <v>104.15508076086171</v>
      </c>
      <c r="N157" s="238">
        <f>IF($A157="Quarter",HLOOKUP("Quarter"&amp;N$1,APMdata,'1 APM'!$BW157,FALSE),IF($A157="Year to date",HLOOKUP("Year to date"&amp;N$1,APMdata,'1 APM'!$BW157,FALSE),HLOOKUP($C$4&amp;N$1,APMdata,'1 APM'!$BW157,FALSE)))</f>
        <v>106.30594035906785</v>
      </c>
      <c r="O157" s="238">
        <f>IF($A157="Quarter",HLOOKUP("Quarter"&amp;O$1,APMdata,'1 APM'!$BW157,FALSE),IF($A157="Year to date",HLOOKUP("Year to date"&amp;O$1,APMdata,'1 APM'!$BW157,FALSE),HLOOKUP($C$4&amp;O$1,APMdata,'1 APM'!$BW157,FALSE)))</f>
        <v>105.99896403498224</v>
      </c>
      <c r="P157" s="238">
        <f>IF($A157="Quarter",HLOOKUP("Quarter"&amp;P$1,APMdata,'1 APM'!$BW157,FALSE),IF($A157="Year to date",HLOOKUP("Year to date"&amp;P$1,APMdata,'1 APM'!$BW157,FALSE),HLOOKUP($C$4&amp;P$1,APMdata,'1 APM'!$BW157,FALSE)))</f>
        <v>102.22083475556431</v>
      </c>
      <c r="Q157" s="238">
        <f>IF($A157="Quarter",HLOOKUP("Quarter"&amp;Q$1,APMdata,'1 APM'!$BW157,FALSE),IF($A157="Year to date",HLOOKUP("Year to date"&amp;Q$1,APMdata,'1 APM'!$BW157,FALSE),HLOOKUP($C$4&amp;Q$1,APMdata,'1 APM'!$BW157,FALSE)))</f>
        <v>99.281663605282702</v>
      </c>
      <c r="R157" s="238">
        <f>IF($A157="Quarter",HLOOKUP("Quarter"&amp;R$1,APMdata,'1 APM'!$BW157,FALSE),IF($A157="Year to date",HLOOKUP("Year to date"&amp;R$1,APMdata,'1 APM'!$BW157,FALSE),HLOOKUP($C$4&amp;R$1,APMdata,'1 APM'!$BW157,FALSE)))</f>
        <v>98.762733626654182</v>
      </c>
      <c r="S157" s="238">
        <f>IF($A157="Quarter",HLOOKUP("Quarter"&amp;S$1,APMdata,'1 APM'!$BW157,FALSE),IF($A157="Year to date",HLOOKUP("Year to date"&amp;S$1,APMdata,'1 APM'!$BW157,FALSE),HLOOKUP($C$4&amp;S$1,APMdata,'1 APM'!$BW157,FALSE)))</f>
        <v>95.995665906965954</v>
      </c>
      <c r="T157" s="238">
        <f>IF($A157="Quarter",HLOOKUP("Quarter"&amp;T$1,APMdata,'1 APM'!$BW157,FALSE),IF($A157="Year to date",HLOOKUP("Year to date"&amp;T$1,APMdata,'1 APM'!$BW157,FALSE),HLOOKUP($C$4&amp;T$1,APMdata,'1 APM'!$BW157,FALSE)))</f>
        <v>93.514317484166824</v>
      </c>
      <c r="U157" s="238">
        <f>IF($A157="Quarter",HLOOKUP("Quarter"&amp;U$1,APMdata,'1 APM'!$BW157,FALSE),IF($A157="Year to date",HLOOKUP("Year to date"&amp;U$1,APMdata,'1 APM'!$BW157,FALSE),HLOOKUP($C$4&amp;U$1,APMdata,'1 APM'!$BW157,FALSE)))</f>
        <v>91.161737034409114</v>
      </c>
      <c r="V157" s="238">
        <f>IF($A157="Quarter",HLOOKUP("Quarter"&amp;V$1,APMdata,'1 APM'!$BW157,FALSE),IF($A157="Year to date",HLOOKUP("Year to date"&amp;V$1,APMdata,'1 APM'!$BW157,FALSE),HLOOKUP($C$4&amp;V$1,APMdata,'1 APM'!$BW157,FALSE)))</f>
        <v>93.666041555627373</v>
      </c>
      <c r="W157" s="238">
        <f>IF($A157="Quarter",HLOOKUP("Quarter"&amp;W$1,APMdata,'1 APM'!$BW157,FALSE),IF($A157="Year to date",HLOOKUP("Year to date"&amp;W$1,APMdata,'1 APM'!$BW157,FALSE),HLOOKUP($C$4&amp;W$1,APMdata,'1 APM'!$BW157,FALSE)))</f>
        <v>91.198081359162671</v>
      </c>
      <c r="X157" s="238">
        <f>IF($A157="Quarter",HLOOKUP("Quarter"&amp;X$1,APMdata,'1 APM'!$BW157,FALSE),IF($A157="Year to date",HLOOKUP("Year to date"&amp;X$1,APMdata,'1 APM'!$BW157,FALSE),HLOOKUP($C$4&amp;X$1,APMdata,'1 APM'!$BW157,FALSE)))</f>
        <v>88.78837682317004</v>
      </c>
      <c r="Y157" s="238">
        <f>IF($A157="Quarter",HLOOKUP("Quarter"&amp;Y$1,APMdata,'1 APM'!$BW157,FALSE),IF($A157="Year to date",HLOOKUP("Year to date"&amp;Y$1,APMdata,'1 APM'!$BW157,FALSE),HLOOKUP($C$4&amp;Y$1,APMdata,'1 APM'!$BW157,FALSE)))</f>
        <v>85.259907879630035</v>
      </c>
      <c r="Z157" s="238">
        <f>IF($A157="Quarter",HLOOKUP("Quarter"&amp;Z$1,APMdata,'1 APM'!$BW157,FALSE),IF($A157="Year to date",HLOOKUP("Year to date"&amp;Z$1,APMdata,'1 APM'!$BW157,FALSE),HLOOKUP($C$4&amp;Z$1,APMdata,'1 APM'!$BW157,FALSE)))</f>
        <v>85.830601828459152</v>
      </c>
      <c r="AA157" s="238">
        <f>IF($A157="Quarter",HLOOKUP("Quarter"&amp;AA$1,APMdata,'1 APM'!$BW157,FALSE),IF($A157="Year to date",HLOOKUP("Year to date"&amp;AA$1,APMdata,'1 APM'!$BW157,FALSE),HLOOKUP($C$4&amp;AA$1,APMdata,'1 APM'!$BW157,FALSE)))</f>
        <v>81.57676598479398</v>
      </c>
      <c r="AB157" s="238">
        <f>IF($A157="Quarter",HLOOKUP("Quarter"&amp;AB$1,APMdata,'1 APM'!$BW157,FALSE),IF($A157="Year to date",HLOOKUP("Year to date"&amp;AB$1,APMdata,'1 APM'!$BW157,FALSE),HLOOKUP($C$4&amp;AB$1,APMdata,'1 APM'!$BW157,FALSE)))</f>
        <v>78.975906156619274</v>
      </c>
      <c r="AC157" s="238">
        <f>IF($A157="Quarter",HLOOKUP("Quarter"&amp;AC$1,APMdata,'1 APM'!$BW157,FALSE),IF($A157="Year to date",HLOOKUP("Year to date"&amp;AC$1,APMdata,'1 APM'!$BW157,FALSE),HLOOKUP($C$4&amp;AC$1,APMdata,'1 APM'!$BW157,FALSE)))</f>
        <v>80.955898100634357</v>
      </c>
      <c r="AD157" s="238">
        <f>IF($A157="Quarter",HLOOKUP("Quarter"&amp;AD$1,APMdata,'1 APM'!$BW157,FALSE),IF($A157="Year to date",HLOOKUP("Year to date"&amp;AD$1,APMdata,'1 APM'!$BW157,FALSE),HLOOKUP($C$4&amp;AD$1,APMdata,'1 APM'!$BW157,FALSE)))</f>
        <v>79.29067455946219</v>
      </c>
      <c r="AE157" s="238">
        <f>IF($A157="Quarter",HLOOKUP("Quarter"&amp;AE$1,APMdata,'1 APM'!$BW157,FALSE),IF($A157="Year to date",HLOOKUP("Year to date"&amp;AE$1,APMdata,'1 APM'!$BW157,FALSE),HLOOKUP($C$4&amp;AE$1,APMdata,'1 APM'!$BW157,FALSE)))</f>
        <v>76.872704133336455</v>
      </c>
      <c r="AF157" s="238"/>
      <c r="AG157" s="218"/>
      <c r="AH157" s="238"/>
      <c r="AI157" s="218"/>
      <c r="AJ157" s="238"/>
      <c r="AK157" s="218"/>
      <c r="AL157" s="238"/>
      <c r="AM157" s="217"/>
      <c r="AN157" s="238"/>
      <c r="AO157" s="218"/>
      <c r="AP157" s="238"/>
      <c r="AQ157" s="218"/>
      <c r="AR157" s="238"/>
      <c r="AS157" s="218"/>
      <c r="AT157" s="238"/>
      <c r="AU157" s="218"/>
      <c r="AV157" s="238"/>
      <c r="AW157" s="218"/>
      <c r="AX157" s="239"/>
      <c r="AY157" s="239"/>
      <c r="AZ157" s="239"/>
      <c r="BA157" s="217"/>
      <c r="BB157" s="239"/>
      <c r="BC157" s="239"/>
      <c r="BD157" s="239"/>
      <c r="BE157" s="239"/>
      <c r="BF157" s="239"/>
      <c r="BG157" s="239"/>
      <c r="BH157" s="239"/>
      <c r="BI157" s="239"/>
      <c r="BJ157" s="239"/>
      <c r="BK157" s="239"/>
      <c r="BL157" s="239"/>
      <c r="BM157" s="239"/>
      <c r="BN157" s="239"/>
      <c r="BO157" s="239"/>
      <c r="BP157" s="239"/>
      <c r="BQ157" s="239"/>
      <c r="BR157" s="239"/>
      <c r="BS157" s="239"/>
      <c r="BT157" s="239"/>
      <c r="BU157" s="239"/>
      <c r="BV157" s="239"/>
      <c r="BW157">
        <v>157</v>
      </c>
    </row>
    <row r="158" spans="1:75" ht="12.75" customHeight="1">
      <c r="B158" s="199"/>
      <c r="C158" s="225"/>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7"/>
      <c r="AU158" s="226"/>
      <c r="AV158" s="226"/>
      <c r="AW158" s="226"/>
      <c r="AX158" s="228"/>
      <c r="AY158" s="226"/>
      <c r="AZ158" s="226"/>
      <c r="BA158" s="226"/>
      <c r="BB158" s="226"/>
      <c r="BC158" s="226"/>
      <c r="BD158" s="226"/>
      <c r="BE158" s="226"/>
      <c r="BF158" s="226"/>
      <c r="BG158" s="226"/>
      <c r="BH158" s="226"/>
      <c r="BI158" s="226"/>
      <c r="BJ158" s="226"/>
      <c r="BK158" s="226"/>
      <c r="BL158" s="226"/>
      <c r="BM158" s="226"/>
      <c r="BN158" s="226"/>
      <c r="BO158" s="226"/>
      <c r="BP158" s="226"/>
      <c r="BQ158" s="226"/>
      <c r="BR158" s="226"/>
      <c r="BS158" s="226"/>
      <c r="BT158" s="226"/>
      <c r="BU158" s="226"/>
      <c r="BV158" s="226"/>
      <c r="BW158">
        <v>158</v>
      </c>
    </row>
    <row r="159" spans="1:75" ht="12.75" customHeight="1">
      <c r="B159" s="199"/>
      <c r="C159" s="240"/>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29"/>
      <c r="AU159" s="228"/>
      <c r="AV159" s="228"/>
      <c r="AW159" s="228"/>
      <c r="AX159" s="228"/>
      <c r="AY159" s="228"/>
      <c r="AZ159" s="228"/>
      <c r="BA159" s="228"/>
      <c r="BB159" s="228"/>
      <c r="BC159" s="228"/>
      <c r="BD159" s="228"/>
      <c r="BE159" s="228"/>
      <c r="BF159" s="228"/>
      <c r="BG159" s="228"/>
      <c r="BH159" s="228"/>
      <c r="BI159" s="228"/>
      <c r="BJ159" s="228"/>
      <c r="BK159" s="228"/>
      <c r="BL159" s="228"/>
      <c r="BM159" s="228"/>
      <c r="BN159" s="228"/>
      <c r="BO159" s="228"/>
      <c r="BP159" s="228"/>
      <c r="BQ159" s="228"/>
      <c r="BR159" s="228"/>
      <c r="BS159" s="228"/>
      <c r="BT159" s="228"/>
      <c r="BU159" s="228"/>
      <c r="BV159" s="228"/>
      <c r="BW159">
        <v>159</v>
      </c>
    </row>
    <row r="160" spans="1:75" ht="12.75" customHeight="1">
      <c r="B160" s="199"/>
      <c r="C160" s="202" t="s">
        <v>180</v>
      </c>
      <c r="D160" s="205">
        <f>IF($A160="Quarter",HLOOKUP("Quarter"&amp;D$1,APMdata,'1 APM'!$BW160,FALSE),IF($A160="Year to date",HLOOKUP("Year to date"&amp;D$1,APMdata,'1 APM'!$BW160,FALSE),HLOOKUP($C$4&amp;D$1,APMdata,'1 APM'!$BW160,FALSE)))</f>
        <v>715.85464786000125</v>
      </c>
      <c r="E160" s="205">
        <f>IF($A160="Quarter",HLOOKUP("Quarter"&amp;E$1,APMdata,'1 APM'!$BW160,FALSE),IF($A160="Year to date",HLOOKUP("Year to date"&amp;E$1,APMdata,'1 APM'!$BW160,FALSE),HLOOKUP($C$4&amp;E$1,APMdata,'1 APM'!$BW160,FALSE)))</f>
        <v>859.66753169999959</v>
      </c>
      <c r="F160" s="205">
        <f>IF($A160="Quarter",HLOOKUP("Quarter"&amp;F$1,APMdata,'1 APM'!$BW160,FALSE),IF($A160="Year to date",HLOOKUP("Year to date"&amp;F$1,APMdata,'1 APM'!$BW160,FALSE),HLOOKUP($C$4&amp;F$1,APMdata,'1 APM'!$BW160,FALSE)))</f>
        <v>573.71269321000045</v>
      </c>
      <c r="G160" s="205">
        <f>IF($A160="Quarter",HLOOKUP("Quarter"&amp;G$1,APMdata,'1 APM'!$BW160,FALSE),IF($A160="Year to date",HLOOKUP("Year to date"&amp;G$1,APMdata,'1 APM'!$BW160,FALSE),HLOOKUP($C$4&amp;G$1,APMdata,'1 APM'!$BW160,FALSE)))</f>
        <v>417.45422760999963</v>
      </c>
      <c r="H160" s="205">
        <f>IF($A160="Quarter",HLOOKUP("Quarter"&amp;H$1,APMdata,'1 APM'!$BW160,FALSE),IF($A160="Year to date",HLOOKUP("Year to date"&amp;H$1,APMdata,'1 APM'!$BW160,FALSE),HLOOKUP($C$4&amp;H$1,APMdata,'1 APM'!$BW160,FALSE)))</f>
        <v>579.47075442000028</v>
      </c>
      <c r="I160" s="205">
        <f>IF($A160="Quarter",HLOOKUP("Quarter"&amp;I$1,APMdata,'1 APM'!$BW160,FALSE),IF($A160="Year to date",HLOOKUP("Year to date"&amp;I$1,APMdata,'1 APM'!$BW160,FALSE),HLOOKUP($C$4&amp;I$1,APMdata,'1 APM'!$BW160,FALSE)))</f>
        <v>651.78056992000029</v>
      </c>
      <c r="J160" s="205">
        <f>IF($A160="Quarter",HLOOKUP("Quarter"&amp;J$1,APMdata,'1 APM'!$BW160,FALSE),IF($A160="Year to date",HLOOKUP("Year to date"&amp;J$1,APMdata,'1 APM'!$BW160,FALSE),HLOOKUP($C$4&amp;J$1,APMdata,'1 APM'!$BW160,FALSE)))</f>
        <v>621.72933223000052</v>
      </c>
      <c r="K160" s="205">
        <f>IF($A160="Quarter",HLOOKUP("Quarter"&amp;K$1,APMdata,'1 APM'!$BW160,FALSE),IF($A160="Year to date",HLOOKUP("Year to date"&amp;K$1,APMdata,'1 APM'!$BW160,FALSE),HLOOKUP($C$4&amp;K$1,APMdata,'1 APM'!$BW160,FALSE)))</f>
        <v>440.98581888000018</v>
      </c>
      <c r="L160" s="205">
        <f>IF($A160="Quarter",HLOOKUP("Quarter"&amp;L$1,APMdata,'1 APM'!$BW160,FALSE),IF($A160="Year to date",HLOOKUP("Year to date"&amp;L$1,APMdata,'1 APM'!$BW160,FALSE),HLOOKUP($C$4&amp;L$1,APMdata,'1 APM'!$BW160,FALSE)))</f>
        <v>349.69070930000021</v>
      </c>
      <c r="M160" s="205">
        <f>IF($A160="Quarter",HLOOKUP("Quarter"&amp;M$1,APMdata,'1 APM'!$BW160,FALSE),IF($A160="Year to date",HLOOKUP("Year to date"&amp;M$1,APMdata,'1 APM'!$BW160,FALSE),HLOOKUP($C$4&amp;M$1,APMdata,'1 APM'!$BW160,FALSE)))</f>
        <v>535.69664267999929</v>
      </c>
      <c r="N160" s="205">
        <f>IF($A160="Quarter",HLOOKUP("Quarter"&amp;N$1,APMdata,'1 APM'!$BW160,FALSE),IF($A160="Year to date",HLOOKUP("Year to date"&amp;N$1,APMdata,'1 APM'!$BW160,FALSE),HLOOKUP($C$4&amp;N$1,APMdata,'1 APM'!$BW160,FALSE)))</f>
        <v>504.94355184999995</v>
      </c>
      <c r="O160" s="205">
        <f>IF($A160="Quarter",HLOOKUP("Quarter"&amp;O$1,APMdata,'1 APM'!$BW160,FALSE),IF($A160="Year to date",HLOOKUP("Year to date"&amp;O$1,APMdata,'1 APM'!$BW160,FALSE),HLOOKUP($C$4&amp;O$1,APMdata,'1 APM'!$BW160,FALSE)))</f>
        <v>561.42223784999987</v>
      </c>
      <c r="P160" s="205">
        <f>IF($A160="Quarter",HLOOKUP("Quarter"&amp;P$1,APMdata,'1 APM'!$BW160,FALSE),IF($A160="Year to date",HLOOKUP("Year to date"&amp;P$1,APMdata,'1 APM'!$BW160,FALSE),HLOOKUP($C$4&amp;P$1,APMdata,'1 APM'!$BW160,FALSE)))</f>
        <v>515.95789824999974</v>
      </c>
      <c r="Q160" s="205">
        <f>IF($A160="Quarter",HLOOKUP("Quarter"&amp;Q$1,APMdata,'1 APM'!$BW160,FALSE),IF($A160="Year to date",HLOOKUP("Year to date"&amp;Q$1,APMdata,'1 APM'!$BW160,FALSE),HLOOKUP($C$4&amp;Q$1,APMdata,'1 APM'!$BW160,FALSE)))</f>
        <v>439.33630000000011</v>
      </c>
      <c r="R160" s="205">
        <f>IF($A160="Quarter",HLOOKUP("Quarter"&amp;R$1,APMdata,'1 APM'!$BW160,FALSE),IF($A160="Year to date",HLOOKUP("Year to date"&amp;R$1,APMdata,'1 APM'!$BW160,FALSE),HLOOKUP($C$4&amp;R$1,APMdata,'1 APM'!$BW160,FALSE)))</f>
        <v>466.33647999999994</v>
      </c>
      <c r="S160" s="205">
        <f>IF($A160="Quarter",HLOOKUP("Quarter"&amp;S$1,APMdata,'1 APM'!$BW160,FALSE),IF($A160="Year to date",HLOOKUP("Year to date"&amp;S$1,APMdata,'1 APM'!$BW160,FALSE),HLOOKUP($C$4&amp;S$1,APMdata,'1 APM'!$BW160,FALSE)))</f>
        <v>437.90000000000009</v>
      </c>
      <c r="T160" s="205">
        <f>IF($A160="Quarter",HLOOKUP("Quarter"&amp;T$1,APMdata,'1 APM'!$BW160,FALSE),IF($A160="Year to date",HLOOKUP("Year to date"&amp;T$1,APMdata,'1 APM'!$BW160,FALSE),HLOOKUP($C$4&amp;T$1,APMdata,'1 APM'!$BW160,FALSE)))</f>
        <v>437.85398513999996</v>
      </c>
      <c r="U160" s="205">
        <f>IF($A160="Quarter",HLOOKUP("Quarter"&amp;U$1,APMdata,'1 APM'!$BW160,FALSE),IF($A160="Year to date",HLOOKUP("Year to date"&amp;U$1,APMdata,'1 APM'!$BW160,FALSE),HLOOKUP($C$4&amp;U$1,APMdata,'1 APM'!$BW160,FALSE)))</f>
        <v>266.41491593000001</v>
      </c>
      <c r="V160" s="205">
        <f>IF($A160="Quarter",HLOOKUP("Quarter"&amp;V$1,APMdata,'1 APM'!$BW160,FALSE),IF($A160="Year to date",HLOOKUP("Year to date"&amp;V$1,APMdata,'1 APM'!$BW160,FALSE),HLOOKUP($C$4&amp;V$1,APMdata,'1 APM'!$BW160,FALSE)))</f>
        <v>291.48677683999989</v>
      </c>
      <c r="W160" s="205">
        <f>IF($A160="Quarter",HLOOKUP("Quarter"&amp;W$1,APMdata,'1 APM'!$BW160,FALSE),IF($A160="Year to date",HLOOKUP("Year to date"&amp;W$1,APMdata,'1 APM'!$BW160,FALSE),HLOOKUP($C$4&amp;W$1,APMdata,'1 APM'!$BW160,FALSE)))</f>
        <v>409.28442015999985</v>
      </c>
      <c r="X160" s="205">
        <f>IF($A160="Quarter",HLOOKUP("Quarter"&amp;X$1,APMdata,'1 APM'!$BW160,FALSE),IF($A160="Year to date",HLOOKUP("Year to date"&amp;X$1,APMdata,'1 APM'!$BW160,FALSE),HLOOKUP($C$4&amp;X$1,APMdata,'1 APM'!$BW160,FALSE)))</f>
        <v>470.82553570000027</v>
      </c>
      <c r="Y160" s="205">
        <f>IF($A160="Quarter",HLOOKUP("Quarter"&amp;Y$1,APMdata,'1 APM'!$BW160,FALSE),IF($A160="Year to date",HLOOKUP("Year to date"&amp;Y$1,APMdata,'1 APM'!$BW160,FALSE),HLOOKUP($C$4&amp;Y$1,APMdata,'1 APM'!$BW160,FALSE)))</f>
        <v>756.56967929999973</v>
      </c>
      <c r="Z160" s="205">
        <f>IF($A160="Quarter",HLOOKUP("Quarter"&amp;Z$1,APMdata,'1 APM'!$BW160,FALSE),IF($A160="Year to date",HLOOKUP("Year to date"&amp;Z$1,APMdata,'1 APM'!$BW160,FALSE),HLOOKUP($C$4&amp;Z$1,APMdata,'1 APM'!$BW160,FALSE)))</f>
        <v>321.80813815000039</v>
      </c>
      <c r="AA160" s="205">
        <f>IF($A160="Quarter",HLOOKUP("Quarter"&amp;AA$1,APMdata,'1 APM'!$BW160,FALSE),IF($A160="Year to date",HLOOKUP("Year to date"&amp;AA$1,APMdata,'1 APM'!$BW160,FALSE),HLOOKUP($C$4&amp;AA$1,APMdata,'1 APM'!$BW160,FALSE)))</f>
        <v>416.1546219999999</v>
      </c>
      <c r="AB160" s="205">
        <f>IF($A160="Quarter",HLOOKUP("Quarter"&amp;AB$1,APMdata,'1 APM'!$BW160,FALSE),IF($A160="Year to date",HLOOKUP("Year to date"&amp;AB$1,APMdata,'1 APM'!$BW160,FALSE),HLOOKUP($C$4&amp;AB$1,APMdata,'1 APM'!$BW160,FALSE)))</f>
        <v>313.925299</v>
      </c>
      <c r="AC160" s="205">
        <f>IF($A160="Quarter",HLOOKUP("Quarter"&amp;AC$1,APMdata,'1 APM'!$BW160,FALSE),IF($A160="Year to date",HLOOKUP("Year to date"&amp;AC$1,APMdata,'1 APM'!$BW160,FALSE),HLOOKUP($C$4&amp;AC$1,APMdata,'1 APM'!$BW160,FALSE)))</f>
        <v>336.63084299999963</v>
      </c>
      <c r="AD160" s="205">
        <f>IF($A160="Quarter",HLOOKUP("Quarter"&amp;AD$1,APMdata,'1 APM'!$BW160,FALSE),IF($A160="Year to date",HLOOKUP("Year to date"&amp;AD$1,APMdata,'1 APM'!$BW160,FALSE),HLOOKUP($C$4&amp;AD$1,APMdata,'1 APM'!$BW160,FALSE)))</f>
        <v>376.79184000000026</v>
      </c>
      <c r="AE160" s="205">
        <f>IF($A160="Quarter",HLOOKUP("Quarter"&amp;AE$1,APMdata,'1 APM'!$BW160,FALSE),IF($A160="Year to date",HLOOKUP("Year to date"&amp;AE$1,APMdata,'1 APM'!$BW160,FALSE),HLOOKUP($C$4&amp;AE$1,APMdata,'1 APM'!$BW160,FALSE)))</f>
        <v>274.03295000000026</v>
      </c>
      <c r="AF160" s="205"/>
      <c r="AG160" s="205"/>
      <c r="AH160" s="205"/>
      <c r="AI160" s="205"/>
      <c r="AJ160" s="205"/>
      <c r="AK160" s="205"/>
      <c r="AL160" s="205"/>
      <c r="AM160" s="205"/>
      <c r="AN160" s="205"/>
      <c r="AO160" s="205"/>
      <c r="AP160" s="205"/>
      <c r="AQ160" s="205"/>
      <c r="AR160" s="205"/>
      <c r="AS160" s="205"/>
      <c r="AT160" s="205"/>
      <c r="AU160" s="205"/>
      <c r="AV160" s="205"/>
      <c r="AW160" s="205"/>
      <c r="AX160" s="233"/>
      <c r="AY160" s="210"/>
      <c r="AZ160" s="233"/>
      <c r="BA160" s="210"/>
      <c r="BB160" s="233"/>
      <c r="BC160" s="210"/>
      <c r="BD160" s="233"/>
      <c r="BE160" s="210"/>
      <c r="BF160" s="233"/>
      <c r="BG160" s="210"/>
      <c r="BH160" s="210"/>
      <c r="BI160" s="210"/>
      <c r="BJ160" s="210"/>
      <c r="BK160" s="210"/>
      <c r="BL160" s="210"/>
      <c r="BM160" s="210"/>
      <c r="BN160" s="210"/>
      <c r="BO160" s="210"/>
      <c r="BP160" s="210"/>
      <c r="BQ160" s="210"/>
      <c r="BR160" s="210"/>
      <c r="BS160" s="210"/>
      <c r="BT160" s="210"/>
      <c r="BU160" s="210"/>
      <c r="BV160" s="210"/>
      <c r="BW160">
        <v>160</v>
      </c>
    </row>
    <row r="161" spans="1:75" ht="12.75" customHeight="1">
      <c r="B161" s="199"/>
      <c r="C161" s="216" t="s">
        <v>287</v>
      </c>
      <c r="D161" s="205">
        <f>IF($A161="Quarter",HLOOKUP("Quarter"&amp;D$1,APMdata,'1 APM'!$BW161,FALSE),IF($A161="Year to date",HLOOKUP("Year to date"&amp;D$1,APMdata,'1 APM'!$BW161,FALSE),HLOOKUP($C$4&amp;D$1,APMdata,'1 APM'!$BW161,FALSE)))</f>
        <v>7.5525455250000002</v>
      </c>
      <c r="E161" s="205">
        <f>IF($A161="Quarter",HLOOKUP("Quarter"&amp;E$1,APMdata,'1 APM'!$BW161,FALSE),IF($A161="Year to date",HLOOKUP("Year to date"&amp;E$1,APMdata,'1 APM'!$BW161,FALSE),HLOOKUP($C$4&amp;E$1,APMdata,'1 APM'!$BW161,FALSE)))</f>
        <v>7.373748356000001</v>
      </c>
      <c r="F161" s="205">
        <f>IF($A161="Quarter",HLOOKUP("Quarter"&amp;F$1,APMdata,'1 APM'!$BW161,FALSE),IF($A161="Year to date",HLOOKUP("Year to date"&amp;F$1,APMdata,'1 APM'!$BW161,FALSE),HLOOKUP($C$4&amp;F$1,APMdata,'1 APM'!$BW161,FALSE)))</f>
        <v>5.1367025860000002</v>
      </c>
      <c r="G161" s="205">
        <f>IF($A161="Quarter",HLOOKUP("Quarter"&amp;G$1,APMdata,'1 APM'!$BW161,FALSE),IF($A161="Year to date",HLOOKUP("Year to date"&amp;G$1,APMdata,'1 APM'!$BW161,FALSE),HLOOKUP($C$4&amp;G$1,APMdata,'1 APM'!$BW161,FALSE)))</f>
        <v>-15.493672173000002</v>
      </c>
      <c r="H161" s="205">
        <f>IF($A161="Quarter",HLOOKUP("Quarter"&amp;H$1,APMdata,'1 APM'!$BW161,FALSE),IF($A161="Year to date",HLOOKUP("Year to date"&amp;H$1,APMdata,'1 APM'!$BW161,FALSE),HLOOKUP($C$4&amp;H$1,APMdata,'1 APM'!$BW161,FALSE)))</f>
        <v>5.8911466230000027</v>
      </c>
      <c r="I161" s="205">
        <f>IF($A161="Quarter",HLOOKUP("Quarter"&amp;I$1,APMdata,'1 APM'!$BW161,FALSE),IF($A161="Year to date",HLOOKUP("Year to date"&amp;I$1,APMdata,'1 APM'!$BW161,FALSE),HLOOKUP($C$4&amp;I$1,APMdata,'1 APM'!$BW161,FALSE)))</f>
        <v>8.0569559999999996</v>
      </c>
      <c r="J161" s="205">
        <f>IF($A161="Quarter",HLOOKUP("Quarter"&amp;J$1,APMdata,'1 APM'!$BW161,FALSE),IF($A161="Year to date",HLOOKUP("Year to date"&amp;J$1,APMdata,'1 APM'!$BW161,FALSE),HLOOKUP($C$4&amp;J$1,APMdata,'1 APM'!$BW161,FALSE)))</f>
        <v>10.278012061999998</v>
      </c>
      <c r="K161" s="205">
        <f>IF($A161="Quarter",HLOOKUP("Quarter"&amp;K$1,APMdata,'1 APM'!$BW161,FALSE),IF($A161="Year to date",HLOOKUP("Year to date"&amp;K$1,APMdata,'1 APM'!$BW161,FALSE),HLOOKUP($C$4&amp;K$1,APMdata,'1 APM'!$BW161,FALSE)))</f>
        <v>2.7153969999999994</v>
      </c>
      <c r="L161" s="205">
        <f>IF($A161="Quarter",HLOOKUP("Quarter"&amp;L$1,APMdata,'1 APM'!$BW161,FALSE),IF($A161="Year to date",HLOOKUP("Year to date"&amp;L$1,APMdata,'1 APM'!$BW161,FALSE),HLOOKUP($C$4&amp;L$1,APMdata,'1 APM'!$BW161,FALSE)))</f>
        <v>4.6712819999999997</v>
      </c>
      <c r="M161" s="205">
        <f>IF($A161="Quarter",HLOOKUP("Quarter"&amp;M$1,APMdata,'1 APM'!$BW161,FALSE),IF($A161="Year to date",HLOOKUP("Year to date"&amp;M$1,APMdata,'1 APM'!$BW161,FALSE),HLOOKUP($C$4&amp;M$1,APMdata,'1 APM'!$BW161,FALSE)))</f>
        <v>3.7184240000000002</v>
      </c>
      <c r="N161" s="205">
        <f>IF($A161="Quarter",HLOOKUP("Quarter"&amp;N$1,APMdata,'1 APM'!$BW161,FALSE),IF($A161="Year to date",HLOOKUP("Year to date"&amp;N$1,APMdata,'1 APM'!$BW161,FALSE),HLOOKUP($C$4&amp;N$1,APMdata,'1 APM'!$BW161,FALSE)))</f>
        <v>1.7407370000000002</v>
      </c>
      <c r="O161" s="205">
        <f>IF($A161="Quarter",HLOOKUP("Quarter"&amp;O$1,APMdata,'1 APM'!$BW161,FALSE),IF($A161="Year to date",HLOOKUP("Year to date"&amp;O$1,APMdata,'1 APM'!$BW161,FALSE),HLOOKUP($C$4&amp;O$1,APMdata,'1 APM'!$BW161,FALSE)))</f>
        <v>2.1641649999999997</v>
      </c>
      <c r="P161" s="205">
        <f>IF($A161="Quarter",HLOOKUP("Quarter"&amp;P$1,APMdata,'1 APM'!$BW161,FALSE),IF($A161="Year to date",HLOOKUP("Year to date"&amp;P$1,APMdata,'1 APM'!$BW161,FALSE),HLOOKUP($C$4&amp;P$1,APMdata,'1 APM'!$BW161,FALSE)))</f>
        <v>2.6589630000000004</v>
      </c>
      <c r="Q161" s="205">
        <f>IF($A161="Quarter",HLOOKUP("Quarter"&amp;Q$1,APMdata,'1 APM'!$BW161,FALSE),IF($A161="Year to date",HLOOKUP("Year to date"&amp;Q$1,APMdata,'1 APM'!$BW161,FALSE),HLOOKUP($C$4&amp;Q$1,APMdata,'1 APM'!$BW161,FALSE)))</f>
        <v>2.70302</v>
      </c>
      <c r="R161" s="205">
        <f>IF($A161="Quarter",HLOOKUP("Quarter"&amp;R$1,APMdata,'1 APM'!$BW161,FALSE),IF($A161="Year to date",HLOOKUP("Year to date"&amp;R$1,APMdata,'1 APM'!$BW161,FALSE),HLOOKUP($C$4&amp;R$1,APMdata,'1 APM'!$BW161,FALSE)))</f>
        <v>0.80809899999999946</v>
      </c>
      <c r="S161" s="205">
        <f>IF($A161="Quarter",HLOOKUP("Quarter"&amp;S$1,APMdata,'1 APM'!$BW161,FALSE),IF($A161="Year to date",HLOOKUP("Year to date"&amp;S$1,APMdata,'1 APM'!$BW161,FALSE),HLOOKUP($C$4&amp;S$1,APMdata,'1 APM'!$BW161,FALSE)))</f>
        <v>2.067685</v>
      </c>
      <c r="T161" s="205">
        <f>IF($A161="Quarter",HLOOKUP("Quarter"&amp;T$1,APMdata,'1 APM'!$BW161,FALSE),IF($A161="Year to date",HLOOKUP("Year to date"&amp;T$1,APMdata,'1 APM'!$BW161,FALSE),HLOOKUP($C$4&amp;T$1,APMdata,'1 APM'!$BW161,FALSE)))</f>
        <v>1.9118499999999996</v>
      </c>
      <c r="U161" s="205">
        <f>IF($A161="Quarter",HLOOKUP("Quarter"&amp;U$1,APMdata,'1 APM'!$BW161,FALSE),IF($A161="Year to date",HLOOKUP("Year to date"&amp;U$1,APMdata,'1 APM'!$BW161,FALSE),HLOOKUP($C$4&amp;U$1,APMdata,'1 APM'!$BW161,FALSE)))</f>
        <v>0.99725400000000008</v>
      </c>
      <c r="V161" s="205">
        <f>IF($A161="Quarter",HLOOKUP("Quarter"&amp;V$1,APMdata,'1 APM'!$BW161,FALSE),IF($A161="Year to date",HLOOKUP("Year to date"&amp;V$1,APMdata,'1 APM'!$BW161,FALSE),HLOOKUP($C$4&amp;V$1,APMdata,'1 APM'!$BW161,FALSE)))</f>
        <v>0.12670280000000034</v>
      </c>
      <c r="W161" s="205">
        <f>IF($A161="Quarter",HLOOKUP("Quarter"&amp;W$1,APMdata,'1 APM'!$BW161,FALSE),IF($A161="Year to date",HLOOKUP("Year to date"&amp;W$1,APMdata,'1 APM'!$BW161,FALSE),HLOOKUP($C$4&amp;W$1,APMdata,'1 APM'!$BW161,FALSE)))</f>
        <v>0.73119399999999946</v>
      </c>
      <c r="X161" s="205">
        <f>IF($A161="Quarter",HLOOKUP("Quarter"&amp;X$1,APMdata,'1 APM'!$BW161,FALSE),IF($A161="Year to date",HLOOKUP("Year to date"&amp;X$1,APMdata,'1 APM'!$BW161,FALSE),HLOOKUP($C$4&amp;X$1,APMdata,'1 APM'!$BW161,FALSE)))</f>
        <v>1.7856549999999998</v>
      </c>
      <c r="Y161" s="205">
        <f>IF($A161="Quarter",HLOOKUP("Quarter"&amp;Y$1,APMdata,'1 APM'!$BW161,FALSE),IF($A161="Year to date",HLOOKUP("Year to date"&amp;Y$1,APMdata,'1 APM'!$BW161,FALSE),HLOOKUP($C$4&amp;Y$1,APMdata,'1 APM'!$BW161,FALSE)))</f>
        <v>0.97819700000000009</v>
      </c>
      <c r="Z161" s="205">
        <f>IF($A161="Quarter",HLOOKUP("Quarter"&amp;Z$1,APMdata,'1 APM'!$BW161,FALSE),IF($A161="Year to date",HLOOKUP("Year to date"&amp;Z$1,APMdata,'1 APM'!$BW161,FALSE),HLOOKUP($C$4&amp;Z$1,APMdata,'1 APM'!$BW161,FALSE)))</f>
        <v>-0.15044999999999931</v>
      </c>
      <c r="AA161" s="205">
        <f>IF($A161="Quarter",HLOOKUP("Quarter"&amp;AA$1,APMdata,'1 APM'!$BW161,FALSE),IF($A161="Year to date",HLOOKUP("Year to date"&amp;AA$1,APMdata,'1 APM'!$BW161,FALSE),HLOOKUP($C$4&amp;AA$1,APMdata,'1 APM'!$BW161,FALSE)))</f>
        <v>2.2419479999999998</v>
      </c>
      <c r="AB161" s="205">
        <f>IF($A161="Quarter",HLOOKUP("Quarter"&amp;AB$1,APMdata,'1 APM'!$BW161,FALSE),IF($A161="Year to date",HLOOKUP("Year to date"&amp;AB$1,APMdata,'1 APM'!$BW161,FALSE),HLOOKUP($C$4&amp;AB$1,APMdata,'1 APM'!$BW161,FALSE)))</f>
        <v>1.671503</v>
      </c>
      <c r="AC161" s="205">
        <f>IF($A161="Quarter",HLOOKUP("Quarter"&amp;AC$1,APMdata,'1 APM'!$BW161,FALSE),IF($A161="Year to date",HLOOKUP("Year to date"&amp;AC$1,APMdata,'1 APM'!$BW161,FALSE),HLOOKUP($C$4&amp;AC$1,APMdata,'1 APM'!$BW161,FALSE)))</f>
        <v>1.4205459500000011</v>
      </c>
      <c r="AD161" s="205">
        <f>IF($A161="Quarter",HLOOKUP("Quarter"&amp;AD$1,APMdata,'1 APM'!$BW161,FALSE),IF($A161="Year to date",HLOOKUP("Year to date"&amp;AD$1,APMdata,'1 APM'!$BW161,FALSE),HLOOKUP($C$4&amp;AD$1,APMdata,'1 APM'!$BW161,FALSE)))</f>
        <v>2.9305969999999997</v>
      </c>
      <c r="AE161" s="205">
        <f>IF($A161="Quarter",HLOOKUP("Quarter"&amp;AE$1,APMdata,'1 APM'!$BW161,FALSE),IF($A161="Year to date",HLOOKUP("Year to date"&amp;AE$1,APMdata,'1 APM'!$BW161,FALSE),HLOOKUP($C$4&amp;AE$1,APMdata,'1 APM'!$BW161,FALSE)))</f>
        <v>1.8339730000000001</v>
      </c>
      <c r="AF161" s="205"/>
      <c r="AG161" s="205"/>
      <c r="AH161" s="205"/>
      <c r="AI161" s="205"/>
      <c r="AJ161" s="205"/>
      <c r="AK161" s="205"/>
      <c r="AL161" s="205"/>
      <c r="AM161" s="205"/>
      <c r="AN161" s="205"/>
      <c r="AO161" s="205"/>
      <c r="AP161" s="205"/>
      <c r="AQ161" s="205"/>
      <c r="AR161" s="205"/>
      <c r="AS161" s="205"/>
      <c r="AT161" s="205"/>
      <c r="AU161" s="205"/>
      <c r="AV161" s="205"/>
      <c r="AW161" s="205"/>
      <c r="AX161" s="233"/>
      <c r="AY161" s="210"/>
      <c r="AZ161" s="233"/>
      <c r="BA161" s="210"/>
      <c r="BB161" s="233"/>
      <c r="BC161" s="210"/>
      <c r="BD161" s="233"/>
      <c r="BE161" s="210"/>
      <c r="BF161" s="233"/>
      <c r="BG161" s="210"/>
      <c r="BH161" s="210"/>
      <c r="BI161" s="210"/>
      <c r="BJ161" s="210"/>
      <c r="BK161" s="210"/>
      <c r="BL161" s="210"/>
      <c r="BM161" s="210"/>
      <c r="BN161" s="210"/>
      <c r="BO161" s="210"/>
      <c r="BP161" s="210"/>
      <c r="BQ161" s="210"/>
      <c r="BR161" s="210"/>
      <c r="BS161" s="210"/>
      <c r="BT161" s="210"/>
      <c r="BU161" s="210"/>
      <c r="BV161" s="210"/>
      <c r="BW161">
        <v>161</v>
      </c>
    </row>
    <row r="162" spans="1:75" ht="12.75" customHeight="1">
      <c r="B162" s="199"/>
      <c r="C162" s="216" t="s">
        <v>133</v>
      </c>
      <c r="D162" s="205">
        <f>IF($A162="Quarter",HLOOKUP("Quarter"&amp;D$1,APMdata,'1 APM'!$BW162,FALSE),IF($A162="Year to date",HLOOKUP("Year to date"&amp;D$1,APMdata,'1 APM'!$BW162,FALSE),HLOOKUP($C$4&amp;D$1,APMdata,'1 APM'!$BW162,FALSE)))</f>
        <v>30.30780476999999</v>
      </c>
      <c r="E162" s="205">
        <f>IF($A162="Quarter",HLOOKUP("Quarter"&amp;E$1,APMdata,'1 APM'!$BW162,FALSE),IF($A162="Year to date",HLOOKUP("Year to date"&amp;E$1,APMdata,'1 APM'!$BW162,FALSE),HLOOKUP($C$4&amp;E$1,APMdata,'1 APM'!$BW162,FALSE)))</f>
        <v>19.230555559999999</v>
      </c>
      <c r="F162" s="205">
        <f>IF($A162="Quarter",HLOOKUP("Quarter"&amp;F$1,APMdata,'1 APM'!$BW162,FALSE),IF($A162="Year to date",HLOOKUP("Year to date"&amp;F$1,APMdata,'1 APM'!$BW162,FALSE),HLOOKUP($C$4&amp;F$1,APMdata,'1 APM'!$BW162,FALSE)))</f>
        <v>19.475263889999979</v>
      </c>
      <c r="G162" s="205">
        <f>IF($A162="Quarter",HLOOKUP("Quarter"&amp;G$1,APMdata,'1 APM'!$BW162,FALSE),IF($A162="Year to date",HLOOKUP("Year to date"&amp;G$1,APMdata,'1 APM'!$BW162,FALSE),HLOOKUP($C$4&amp;G$1,APMdata,'1 APM'!$BW162,FALSE)))</f>
        <v>18.364499999999992</v>
      </c>
      <c r="H162" s="205">
        <f>IF($A162="Quarter",HLOOKUP("Quarter"&amp;H$1,APMdata,'1 APM'!$BW162,FALSE),IF($A162="Year to date",HLOOKUP("Year to date"&amp;H$1,APMdata,'1 APM'!$BW162,FALSE),HLOOKUP($C$4&amp;H$1,APMdata,'1 APM'!$BW162,FALSE)))</f>
        <v>16.535166659999991</v>
      </c>
      <c r="I162" s="205">
        <f>IF($A162="Quarter",HLOOKUP("Quarter"&amp;I$1,APMdata,'1 APM'!$BW162,FALSE),IF($A162="Year to date",HLOOKUP("Year to date"&amp;I$1,APMdata,'1 APM'!$BW162,FALSE),HLOOKUP($C$4&amp;I$1,APMdata,'1 APM'!$BW162,FALSE)))</f>
        <v>15.43058332999999</v>
      </c>
      <c r="J162" s="205">
        <f>IF($A162="Quarter",HLOOKUP("Quarter"&amp;J$1,APMdata,'1 APM'!$BW162,FALSE),IF($A162="Year to date",HLOOKUP("Year to date"&amp;J$1,APMdata,'1 APM'!$BW162,FALSE),HLOOKUP($C$4&amp;J$1,APMdata,'1 APM'!$BW162,FALSE)))</f>
        <v>14.591597220000001</v>
      </c>
      <c r="K162" s="205">
        <f>IF($A162="Quarter",HLOOKUP("Quarter"&amp;K$1,APMdata,'1 APM'!$BW162,FALSE),IF($A162="Year to date",HLOOKUP("Year to date"&amp;K$1,APMdata,'1 APM'!$BW162,FALSE),HLOOKUP($C$4&amp;K$1,APMdata,'1 APM'!$BW162,FALSE)))</f>
        <v>11.42755556</v>
      </c>
      <c r="L162" s="205">
        <f>IF($A162="Quarter",HLOOKUP("Quarter"&amp;L$1,APMdata,'1 APM'!$BW162,FALSE),IF($A162="Year to date",HLOOKUP("Year to date"&amp;L$1,APMdata,'1 APM'!$BW162,FALSE),HLOOKUP($C$4&amp;L$1,APMdata,'1 APM'!$BW162,FALSE)))</f>
        <v>11.075777770000016</v>
      </c>
      <c r="M162" s="205">
        <f>IF($A162="Quarter",HLOOKUP("Quarter"&amp;M$1,APMdata,'1 APM'!$BW162,FALSE),IF($A162="Year to date",HLOOKUP("Year to date"&amp;M$1,APMdata,'1 APM'!$BW162,FALSE),HLOOKUP($C$4&amp;M$1,APMdata,'1 APM'!$BW162,FALSE)))</f>
        <v>9.4837500000000006</v>
      </c>
      <c r="N162" s="205">
        <f>IF($A162="Quarter",HLOOKUP("Quarter"&amp;N$1,APMdata,'1 APM'!$BW162,FALSE),IF($A162="Year to date",HLOOKUP("Year to date"&amp;N$1,APMdata,'1 APM'!$BW162,FALSE),HLOOKUP($C$4&amp;N$1,APMdata,'1 APM'!$BW162,FALSE)))</f>
        <v>8.7718782199999943</v>
      </c>
      <c r="O162" s="205">
        <f>IF($A162="Quarter",HLOOKUP("Quarter"&amp;O$1,APMdata,'1 APM'!$BW162,FALSE),IF($A162="Year to date",HLOOKUP("Year to date"&amp;O$1,APMdata,'1 APM'!$BW162,FALSE),HLOOKUP($C$4&amp;O$1,APMdata,'1 APM'!$BW162,FALSE)))</f>
        <v>6.285122000000003</v>
      </c>
      <c r="P162" s="205">
        <f>IF($A162="Quarter",HLOOKUP("Quarter"&amp;P$1,APMdata,'1 APM'!$BW162,FALSE),IF($A162="Year to date",HLOOKUP("Year to date"&amp;P$1,APMdata,'1 APM'!$BW162,FALSE),HLOOKUP($C$4&amp;P$1,APMdata,'1 APM'!$BW162,FALSE)))</f>
        <v>6.2048890000000005</v>
      </c>
      <c r="Q162" s="205">
        <f>IF($A162="Quarter",HLOOKUP("Quarter"&amp;Q$1,APMdata,'1 APM'!$BW162,FALSE),IF($A162="Year to date",HLOOKUP("Year to date"&amp;Q$1,APMdata,'1 APM'!$BW162,FALSE),HLOOKUP($C$4&amp;Q$1,APMdata,'1 APM'!$BW162,FALSE)))</f>
        <v>5.9324999999999992</v>
      </c>
      <c r="R162" s="205">
        <f>IF($A162="Quarter",HLOOKUP("Quarter"&amp;R$1,APMdata,'1 APM'!$BW162,FALSE),IF($A162="Year to date",HLOOKUP("Year to date"&amp;R$1,APMdata,'1 APM'!$BW162,FALSE),HLOOKUP($C$4&amp;R$1,APMdata,'1 APM'!$BW162,FALSE)))</f>
        <v>5.8433400000000013</v>
      </c>
      <c r="S162" s="205">
        <f>IF($A162="Quarter",HLOOKUP("Quarter"&amp;S$1,APMdata,'1 APM'!$BW162,FALSE),IF($A162="Year to date",HLOOKUP("Year to date"&amp;S$1,APMdata,'1 APM'!$BW162,FALSE),HLOOKUP($C$4&amp;S$1,APMdata,'1 APM'!$BW162,FALSE)))</f>
        <v>6.0017219999999991</v>
      </c>
      <c r="T162" s="205">
        <f>IF($A162="Quarter",HLOOKUP("Quarter"&amp;T$1,APMdata,'1 APM'!$BW162,FALSE),IF($A162="Year to date",HLOOKUP("Year to date"&amp;T$1,APMdata,'1 APM'!$BW162,FALSE),HLOOKUP($C$4&amp;T$1,APMdata,'1 APM'!$BW162,FALSE)))</f>
        <v>3.8026670000000076</v>
      </c>
      <c r="U162" s="205">
        <f>IF($A162="Quarter",HLOOKUP("Quarter"&amp;U$1,APMdata,'1 APM'!$BW162,FALSE),IF($A162="Year to date",HLOOKUP("Year to date"&amp;U$1,APMdata,'1 APM'!$BW162,FALSE),HLOOKUP($C$4&amp;U$1,APMdata,'1 APM'!$BW162,FALSE)))</f>
        <v>3.930993</v>
      </c>
      <c r="V162" s="205">
        <f>IF($A162="Quarter",HLOOKUP("Quarter"&amp;V$1,APMdata,'1 APM'!$BW162,FALSE),IF($A162="Year to date",HLOOKUP("Year to date"&amp;V$1,APMdata,'1 APM'!$BW162,FALSE),HLOOKUP($C$4&amp;V$1,APMdata,'1 APM'!$BW162,FALSE)))</f>
        <v>6.1594199999999999</v>
      </c>
      <c r="W162" s="205">
        <f>IF($A162="Quarter",HLOOKUP("Quarter"&amp;W$1,APMdata,'1 APM'!$BW162,FALSE),IF($A162="Year to date",HLOOKUP("Year to date"&amp;W$1,APMdata,'1 APM'!$BW162,FALSE),HLOOKUP($C$4&amp;W$1,APMdata,'1 APM'!$BW162,FALSE)))</f>
        <v>2.2946239999999998</v>
      </c>
      <c r="X162" s="205">
        <f>IF($A162="Quarter",HLOOKUP("Quarter"&amp;X$1,APMdata,'1 APM'!$BW162,FALSE),IF($A162="Year to date",HLOOKUP("Year to date"&amp;X$1,APMdata,'1 APM'!$BW162,FALSE),HLOOKUP($C$4&amp;X$1,APMdata,'1 APM'!$BW162,FALSE)))</f>
        <v>2.2233329999999998</v>
      </c>
      <c r="Y162" s="205">
        <f>IF($A162="Quarter",HLOOKUP("Quarter"&amp;Y$1,APMdata,'1 APM'!$BW162,FALSE),IF($A162="Year to date",HLOOKUP("Year to date"&amp;Y$1,APMdata,'1 APM'!$BW162,FALSE),HLOOKUP($C$4&amp;Y$1,APMdata,'1 APM'!$BW162,FALSE)))</f>
        <v>4.5840550000000002</v>
      </c>
      <c r="Z162" s="205">
        <f>IF($A162="Quarter",HLOOKUP("Quarter"&amp;Z$1,APMdata,'1 APM'!$BW162,FALSE),IF($A162="Year to date",HLOOKUP("Year to date"&amp;Z$1,APMdata,'1 APM'!$BW162,FALSE),HLOOKUP($C$4&amp;Z$1,APMdata,'1 APM'!$BW162,FALSE)))</f>
        <v>4.3932770000000003</v>
      </c>
      <c r="AA162" s="205">
        <f>IF($A162="Quarter",HLOOKUP("Quarter"&amp;AA$1,APMdata,'1 APM'!$BW162,FALSE),IF($A162="Year to date",HLOOKUP("Year to date"&amp;AA$1,APMdata,'1 APM'!$BW162,FALSE),HLOOKUP($C$4&amp;AA$1,APMdata,'1 APM'!$BW162,FALSE)))</f>
        <v>4.357888</v>
      </c>
      <c r="AB162" s="205">
        <f>IF($A162="Quarter",HLOOKUP("Quarter"&amp;AB$1,APMdata,'1 APM'!$BW162,FALSE),IF($A162="Year to date",HLOOKUP("Year to date"&amp;AB$1,APMdata,'1 APM'!$BW162,FALSE),HLOOKUP($C$4&amp;AB$1,APMdata,'1 APM'!$BW162,FALSE)))</f>
        <v>4.140500000000003</v>
      </c>
      <c r="AC162" s="205">
        <f>IF($A162="Quarter",HLOOKUP("Quarter"&amp;AC$1,APMdata,'1 APM'!$BW162,FALSE),IF($A162="Year to date",HLOOKUP("Year to date"&amp;AC$1,APMdata,'1 APM'!$BW162,FALSE),HLOOKUP($C$4&amp;AC$1,APMdata,'1 APM'!$BW162,FALSE)))</f>
        <v>4.1101669999999997</v>
      </c>
      <c r="AD162" s="205">
        <f>IF($A162="Quarter",HLOOKUP("Quarter"&amp;AD$1,APMdata,'1 APM'!$BW162,FALSE),IF($A162="Year to date",HLOOKUP("Year to date"&amp;AD$1,APMdata,'1 APM'!$BW162,FALSE),HLOOKUP($C$4&amp;AD$1,APMdata,'1 APM'!$BW162,FALSE)))</f>
        <v>4.1961110000000001</v>
      </c>
      <c r="AE162" s="205">
        <f>IF($A162="Quarter",HLOOKUP("Quarter"&amp;AE$1,APMdata,'1 APM'!$BW162,FALSE),IF($A162="Year to date",HLOOKUP("Year to date"&amp;AE$1,APMdata,'1 APM'!$BW162,FALSE),HLOOKUP($C$4&amp;AE$1,APMdata,'1 APM'!$BW162,FALSE)))</f>
        <v>4.3544444000000002</v>
      </c>
      <c r="AF162" s="205"/>
      <c r="AG162" s="205"/>
      <c r="AH162" s="205"/>
      <c r="AI162" s="205"/>
      <c r="AJ162" s="205"/>
      <c r="AK162" s="205"/>
      <c r="AL162" s="205"/>
      <c r="AM162" s="205"/>
      <c r="AN162" s="205"/>
      <c r="AO162" s="205"/>
      <c r="AP162" s="205"/>
      <c r="AQ162" s="205"/>
      <c r="AR162" s="205"/>
      <c r="AS162" s="205"/>
      <c r="AT162" s="205"/>
      <c r="AU162" s="205"/>
      <c r="AV162" s="205"/>
      <c r="AW162" s="205"/>
      <c r="AX162" s="233"/>
      <c r="AY162" s="210"/>
      <c r="AZ162" s="233"/>
      <c r="BA162" s="210"/>
      <c r="BB162" s="233"/>
      <c r="BC162" s="210"/>
      <c r="BD162" s="233"/>
      <c r="BE162" s="210"/>
      <c r="BF162" s="233"/>
      <c r="BG162" s="210"/>
      <c r="BH162" s="210"/>
      <c r="BI162" s="210"/>
      <c r="BJ162" s="210"/>
      <c r="BK162" s="210"/>
      <c r="BL162" s="210"/>
      <c r="BM162" s="210"/>
      <c r="BN162" s="210"/>
      <c r="BO162" s="210"/>
      <c r="BP162" s="210"/>
      <c r="BQ162" s="210"/>
      <c r="BR162" s="210"/>
      <c r="BS162" s="210"/>
      <c r="BT162" s="210"/>
      <c r="BU162" s="210"/>
      <c r="BV162" s="210"/>
      <c r="BW162">
        <v>162</v>
      </c>
    </row>
    <row r="163" spans="1:75" ht="12.75" customHeight="1">
      <c r="B163" s="199"/>
      <c r="C163" s="216" t="s">
        <v>180</v>
      </c>
      <c r="D163" s="205">
        <f>IF($A163="Quarter",HLOOKUP("Quarter"&amp;D$1,APMdata,'1 APM'!$BW163,FALSE),IF($A163="Year to date",HLOOKUP("Year to date"&amp;D$1,APMdata,'1 APM'!$BW163,FALSE),HLOOKUP($C$4&amp;D$1,APMdata,'1 APM'!$BW163,FALSE)))</f>
        <v>677.99429756500126</v>
      </c>
      <c r="E163" s="205">
        <f>IF($A163="Quarter",HLOOKUP("Quarter"&amp;E$1,APMdata,'1 APM'!$BW163,FALSE),IF($A163="Year to date",HLOOKUP("Year to date"&amp;E$1,APMdata,'1 APM'!$BW163,FALSE),HLOOKUP($C$4&amp;E$1,APMdata,'1 APM'!$BW163,FALSE)))</f>
        <v>833.06322778399965</v>
      </c>
      <c r="F163" s="205">
        <f>IF($A163="Quarter",HLOOKUP("Quarter"&amp;F$1,APMdata,'1 APM'!$BW163,FALSE),IF($A163="Year to date",HLOOKUP("Year to date"&amp;F$1,APMdata,'1 APM'!$BW163,FALSE),HLOOKUP($C$4&amp;F$1,APMdata,'1 APM'!$BW163,FALSE)))</f>
        <v>549.10072673400055</v>
      </c>
      <c r="G163" s="205">
        <f>IF($A163="Quarter",HLOOKUP("Quarter"&amp;G$1,APMdata,'1 APM'!$BW163,FALSE),IF($A163="Year to date",HLOOKUP("Year to date"&amp;G$1,APMdata,'1 APM'!$BW163,FALSE),HLOOKUP($C$4&amp;G$1,APMdata,'1 APM'!$BW163,FALSE)))</f>
        <v>414.58339978299966</v>
      </c>
      <c r="H163" s="205">
        <f>IF($A163="Quarter",HLOOKUP("Quarter"&amp;H$1,APMdata,'1 APM'!$BW163,FALSE),IF($A163="Year to date",HLOOKUP("Year to date"&amp;H$1,APMdata,'1 APM'!$BW163,FALSE),HLOOKUP($C$4&amp;H$1,APMdata,'1 APM'!$BW163,FALSE)))</f>
        <v>557.04444113700026</v>
      </c>
      <c r="I163" s="205">
        <f>IF($A163="Quarter",HLOOKUP("Quarter"&amp;I$1,APMdata,'1 APM'!$BW163,FALSE),IF($A163="Year to date",HLOOKUP("Year to date"&amp;I$1,APMdata,'1 APM'!$BW163,FALSE),HLOOKUP($C$4&amp;I$1,APMdata,'1 APM'!$BW163,FALSE)))</f>
        <v>628.29303059000028</v>
      </c>
      <c r="J163" s="205">
        <f>IF($A163="Quarter",HLOOKUP("Quarter"&amp;J$1,APMdata,'1 APM'!$BW163,FALSE),IF($A163="Year to date",HLOOKUP("Year to date"&amp;J$1,APMdata,'1 APM'!$BW163,FALSE),HLOOKUP($C$4&amp;J$1,APMdata,'1 APM'!$BW163,FALSE)))</f>
        <v>596.85972294800047</v>
      </c>
      <c r="K163" s="205">
        <f>IF($A163="Quarter",HLOOKUP("Quarter"&amp;K$1,APMdata,'1 APM'!$BW163,FALSE),IF($A163="Year to date",HLOOKUP("Year to date"&amp;K$1,APMdata,'1 APM'!$BW163,FALSE),HLOOKUP($C$4&amp;K$1,APMdata,'1 APM'!$BW163,FALSE)))</f>
        <v>426.84286632000021</v>
      </c>
      <c r="L163" s="205">
        <f>IF($A163="Quarter",HLOOKUP("Quarter"&amp;L$1,APMdata,'1 APM'!$BW163,FALSE),IF($A163="Year to date",HLOOKUP("Year to date"&amp;L$1,APMdata,'1 APM'!$BW163,FALSE),HLOOKUP($C$4&amp;L$1,APMdata,'1 APM'!$BW163,FALSE)))</f>
        <v>333.94364953000019</v>
      </c>
      <c r="M163" s="205">
        <f>IF($A163="Quarter",HLOOKUP("Quarter"&amp;M$1,APMdata,'1 APM'!$BW163,FALSE),IF($A163="Year to date",HLOOKUP("Year to date"&amp;M$1,APMdata,'1 APM'!$BW163,FALSE),HLOOKUP($C$4&amp;M$1,APMdata,'1 APM'!$BW163,FALSE)))</f>
        <v>522.49446867999927</v>
      </c>
      <c r="N163" s="205">
        <f>IF($A163="Quarter",HLOOKUP("Quarter"&amp;N$1,APMdata,'1 APM'!$BW163,FALSE),IF($A163="Year to date",HLOOKUP("Year to date"&amp;N$1,APMdata,'1 APM'!$BW163,FALSE),HLOOKUP($C$4&amp;N$1,APMdata,'1 APM'!$BW163,FALSE)))</f>
        <v>494.43093662999991</v>
      </c>
      <c r="O163" s="205">
        <f>IF($A163="Quarter",HLOOKUP("Quarter"&amp;O$1,APMdata,'1 APM'!$BW163,FALSE),IF($A163="Year to date",HLOOKUP("Year to date"&amp;O$1,APMdata,'1 APM'!$BW163,FALSE),HLOOKUP($C$4&amp;O$1,APMdata,'1 APM'!$BW163,FALSE)))</f>
        <v>552.97295084999985</v>
      </c>
      <c r="P163" s="205">
        <f>IF($A163="Quarter",HLOOKUP("Quarter"&amp;P$1,APMdata,'1 APM'!$BW163,FALSE),IF($A163="Year to date",HLOOKUP("Year to date"&amp;P$1,APMdata,'1 APM'!$BW163,FALSE),HLOOKUP($C$4&amp;P$1,APMdata,'1 APM'!$BW163,FALSE)))</f>
        <v>507.09404624999979</v>
      </c>
      <c r="Q163" s="205">
        <f>IF($A163="Quarter",HLOOKUP("Quarter"&amp;Q$1,APMdata,'1 APM'!$BW163,FALSE),IF($A163="Year to date",HLOOKUP("Year to date"&amp;Q$1,APMdata,'1 APM'!$BW163,FALSE),HLOOKUP($C$4&amp;Q$1,APMdata,'1 APM'!$BW163,FALSE)))</f>
        <v>430.70078000000012</v>
      </c>
      <c r="R163" s="205">
        <f>IF($A163="Quarter",HLOOKUP("Quarter"&amp;R$1,APMdata,'1 APM'!$BW163,FALSE),IF($A163="Year to date",HLOOKUP("Year to date"&amp;R$1,APMdata,'1 APM'!$BW163,FALSE),HLOOKUP($C$4&amp;R$1,APMdata,'1 APM'!$BW163,FALSE)))</f>
        <v>459.6850409999999</v>
      </c>
      <c r="S163" s="205">
        <f>IF($A163="Quarter",HLOOKUP("Quarter"&amp;S$1,APMdata,'1 APM'!$BW163,FALSE),IF($A163="Year to date",HLOOKUP("Year to date"&amp;S$1,APMdata,'1 APM'!$BW163,FALSE),HLOOKUP($C$4&amp;S$1,APMdata,'1 APM'!$BW163,FALSE)))</f>
        <v>429.83059300000014</v>
      </c>
      <c r="T163" s="205">
        <f>IF($A163="Quarter",HLOOKUP("Quarter"&amp;T$1,APMdata,'1 APM'!$BW163,FALSE),IF($A163="Year to date",HLOOKUP("Year to date"&amp;T$1,APMdata,'1 APM'!$BW163,FALSE),HLOOKUP($C$4&amp;T$1,APMdata,'1 APM'!$BW163,FALSE)))</f>
        <v>432.13946813999996</v>
      </c>
      <c r="U163" s="205">
        <f>IF($A163="Quarter",HLOOKUP("Quarter"&amp;U$1,APMdata,'1 APM'!$BW163,FALSE),IF($A163="Year to date",HLOOKUP("Year to date"&amp;U$1,APMdata,'1 APM'!$BW163,FALSE),HLOOKUP($C$4&amp;U$1,APMdata,'1 APM'!$BW163,FALSE)))</f>
        <v>261.48666893000001</v>
      </c>
      <c r="V163" s="205">
        <f>IF($A163="Quarter",HLOOKUP("Quarter"&amp;V$1,APMdata,'1 APM'!$BW163,FALSE),IF($A163="Year to date",HLOOKUP("Year to date"&amp;V$1,APMdata,'1 APM'!$BW163,FALSE),HLOOKUP($C$4&amp;V$1,APMdata,'1 APM'!$BW163,FALSE)))</f>
        <v>285.2006540399999</v>
      </c>
      <c r="W163" s="205">
        <f>IF($A163="Quarter",HLOOKUP("Quarter"&amp;W$1,APMdata,'1 APM'!$BW163,FALSE),IF($A163="Year to date",HLOOKUP("Year to date"&amp;W$1,APMdata,'1 APM'!$BW163,FALSE),HLOOKUP($C$4&amp;W$1,APMdata,'1 APM'!$BW163,FALSE)))</f>
        <v>406.25860215999984</v>
      </c>
      <c r="X163" s="205">
        <f>IF($A163="Quarter",HLOOKUP("Quarter"&amp;X$1,APMdata,'1 APM'!$BW163,FALSE),IF($A163="Year to date",HLOOKUP("Year to date"&amp;X$1,APMdata,'1 APM'!$BW163,FALSE),HLOOKUP($C$4&amp;X$1,APMdata,'1 APM'!$BW163,FALSE)))</f>
        <v>466.81654770000023</v>
      </c>
      <c r="Y163" s="205">
        <f>IF($A163="Quarter",HLOOKUP("Quarter"&amp;Y$1,APMdata,'1 APM'!$BW163,FALSE),IF($A163="Year to date",HLOOKUP("Year to date"&amp;Y$1,APMdata,'1 APM'!$BW163,FALSE),HLOOKUP($C$4&amp;Y$1,APMdata,'1 APM'!$BW163,FALSE)))</f>
        <v>751.00742729999968</v>
      </c>
      <c r="Z163" s="205">
        <f>IF($A163="Quarter",HLOOKUP("Quarter"&amp;Z$1,APMdata,'1 APM'!$BW163,FALSE),IF($A163="Year to date",HLOOKUP("Year to date"&amp;Z$1,APMdata,'1 APM'!$BW163,FALSE),HLOOKUP($C$4&amp;Z$1,APMdata,'1 APM'!$BW163,FALSE)))</f>
        <v>317.56531115000035</v>
      </c>
      <c r="AA163" s="205">
        <f>IF($A163="Quarter",HLOOKUP("Quarter"&amp;AA$1,APMdata,'1 APM'!$BW163,FALSE),IF($A163="Year to date",HLOOKUP("Year to date"&amp;AA$1,APMdata,'1 APM'!$BW163,FALSE),HLOOKUP($C$4&amp;AA$1,APMdata,'1 APM'!$BW163,FALSE)))</f>
        <v>409.55478599999992</v>
      </c>
      <c r="AB163" s="205">
        <f>IF($A163="Quarter",HLOOKUP("Quarter"&amp;AB$1,APMdata,'1 APM'!$BW163,FALSE),IF($A163="Year to date",HLOOKUP("Year to date"&amp;AB$1,APMdata,'1 APM'!$BW163,FALSE),HLOOKUP($C$4&amp;AB$1,APMdata,'1 APM'!$BW163,FALSE)))</f>
        <v>308.11329599999999</v>
      </c>
      <c r="AC163" s="205">
        <f>IF($A163="Quarter",HLOOKUP("Quarter"&amp;AC$1,APMdata,'1 APM'!$BW163,FALSE),IF($A163="Year to date",HLOOKUP("Year to date"&amp;AC$1,APMdata,'1 APM'!$BW163,FALSE),HLOOKUP($C$4&amp;AC$1,APMdata,'1 APM'!$BW163,FALSE)))</f>
        <v>331.10013004999962</v>
      </c>
      <c r="AD163" s="205">
        <f>IF($A163="Quarter",HLOOKUP("Quarter"&amp;AD$1,APMdata,'1 APM'!$BW163,FALSE),IF($A163="Year to date",HLOOKUP("Year to date"&amp;AD$1,APMdata,'1 APM'!$BW163,FALSE),HLOOKUP($C$4&amp;AD$1,APMdata,'1 APM'!$BW163,FALSE)))</f>
        <v>369.66513200000031</v>
      </c>
      <c r="AE163" s="205">
        <f>IF($A163="Quarter",HLOOKUP("Quarter"&amp;AE$1,APMdata,'1 APM'!$BW163,FALSE),IF($A163="Year to date",HLOOKUP("Year to date"&amp;AE$1,APMdata,'1 APM'!$BW163,FALSE),HLOOKUP($C$4&amp;AE$1,APMdata,'1 APM'!$BW163,FALSE)))</f>
        <v>267.84453260000026</v>
      </c>
      <c r="AF163" s="205"/>
      <c r="AG163" s="205"/>
      <c r="AH163" s="205"/>
      <c r="AI163" s="205"/>
      <c r="AJ163" s="205"/>
      <c r="AK163" s="205"/>
      <c r="AL163" s="205"/>
      <c r="AM163" s="205"/>
      <c r="AN163" s="205"/>
      <c r="AO163" s="205"/>
      <c r="AP163" s="205"/>
      <c r="AQ163" s="205"/>
      <c r="AR163" s="205"/>
      <c r="AS163" s="205"/>
      <c r="AT163" s="205"/>
      <c r="AU163" s="205"/>
      <c r="AV163" s="205"/>
      <c r="AW163" s="205"/>
      <c r="AX163" s="233"/>
      <c r="AY163" s="210"/>
      <c r="AZ163" s="233"/>
      <c r="BA163" s="210"/>
      <c r="BB163" s="233"/>
      <c r="BC163" s="210"/>
      <c r="BD163" s="233"/>
      <c r="BE163" s="210"/>
      <c r="BF163" s="233"/>
      <c r="BG163" s="210"/>
      <c r="BH163" s="210"/>
      <c r="BI163" s="210"/>
      <c r="BJ163" s="210"/>
      <c r="BK163" s="210"/>
      <c r="BL163" s="210"/>
      <c r="BM163" s="210"/>
      <c r="BN163" s="210"/>
      <c r="BO163" s="210"/>
      <c r="BP163" s="210"/>
      <c r="BQ163" s="210"/>
      <c r="BR163" s="210"/>
      <c r="BS163" s="210"/>
      <c r="BT163" s="210"/>
      <c r="BU163" s="210"/>
      <c r="BV163" s="210"/>
      <c r="BW163">
        <v>163</v>
      </c>
    </row>
    <row r="164" spans="1:75" ht="12.75" customHeight="1">
      <c r="B164" s="199"/>
      <c r="C164" s="223" t="s">
        <v>176</v>
      </c>
      <c r="D164" s="241">
        <f>IF($A164="Quarter",HLOOKUP("Quarter"&amp;D$1,APMdata,'1 APM'!$BW164,FALSE),IF($A164="Year to date",HLOOKUP("Year to date"&amp;D$1,APMdata,'1 APM'!$BW164,FALSE),HLOOKUP($C$4&amp;D$1,APMdata,'1 APM'!$BW164,FALSE)))</f>
        <v>0.69949079054351304</v>
      </c>
      <c r="E164" s="241">
        <f>IF($A164="Quarter",HLOOKUP("Quarter"&amp;E$1,APMdata,'1 APM'!$BW164,FALSE),IF($A164="Year to date",HLOOKUP("Year to date"&amp;E$1,APMdata,'1 APM'!$BW164,FALSE),HLOOKUP($C$4&amp;E$1,APMdata,'1 APM'!$BW164,FALSE)))</f>
        <v>0.69949079054351304</v>
      </c>
      <c r="F164" s="241">
        <f>IF($A164="Quarter",HLOOKUP("Quarter"&amp;F$1,APMdata,'1 APM'!$BW164,FALSE),IF($A164="Year to date",HLOOKUP("Year to date"&amp;F$1,APMdata,'1 APM'!$BW164,FALSE),HLOOKUP($C$4&amp;F$1,APMdata,'1 APM'!$BW164,FALSE)))</f>
        <v>0.69950480389027947</v>
      </c>
      <c r="G164" s="241">
        <f>IF($A164="Quarter",HLOOKUP("Quarter"&amp;G$1,APMdata,'1 APM'!$BW164,FALSE),IF($A164="Year to date",HLOOKUP("Year to date"&amp;G$1,APMdata,'1 APM'!$BW164,FALSE),HLOOKUP($C$4&amp;G$1,APMdata,'1 APM'!$BW164,FALSE)))</f>
        <v>0.69938536839651555</v>
      </c>
      <c r="H164" s="241">
        <f>IF($A164="Quarter",HLOOKUP("Quarter"&amp;H$1,APMdata,'1 APM'!$BW164,FALSE),IF($A164="Year to date",HLOOKUP("Year to date"&amp;H$1,APMdata,'1 APM'!$BW164,FALSE),HLOOKUP($C$4&amp;H$1,APMdata,'1 APM'!$BW164,FALSE)))</f>
        <v>0.700402305828426</v>
      </c>
      <c r="I164" s="241">
        <f>IF($A164="Quarter",HLOOKUP("Quarter"&amp;I$1,APMdata,'1 APM'!$BW164,FALSE),IF($A164="Year to date",HLOOKUP("Year to date"&amp;I$1,APMdata,'1 APM'!$BW164,FALSE),HLOOKUP($C$4&amp;I$1,APMdata,'1 APM'!$BW164,FALSE)))</f>
        <v>0.700402305828426</v>
      </c>
      <c r="J164" s="241">
        <f>IF($A164="Quarter",HLOOKUP("Quarter"&amp;J$1,APMdata,'1 APM'!$BW164,FALSE),IF($A164="Year to date",HLOOKUP("Year to date"&amp;J$1,APMdata,'1 APM'!$BW164,FALSE),HLOOKUP($C$4&amp;J$1,APMdata,'1 APM'!$BW164,FALSE)))</f>
        <v>0.70023808442702717</v>
      </c>
      <c r="K164" s="241">
        <f>IF($A164="Quarter",HLOOKUP("Quarter"&amp;K$1,APMdata,'1 APM'!$BW164,FALSE),IF($A164="Year to date",HLOOKUP("Year to date"&amp;K$1,APMdata,'1 APM'!$BW164,FALSE),HLOOKUP($C$4&amp;K$1,APMdata,'1 APM'!$BW164,FALSE)))</f>
        <v>0.70023832041472878</v>
      </c>
      <c r="L164" s="241">
        <f>IF($A164="Quarter",HLOOKUP("Quarter"&amp;L$1,APMdata,'1 APM'!$BW164,FALSE),IF($A164="Year to date",HLOOKUP("Year to date"&amp;L$1,APMdata,'1 APM'!$BW164,FALSE),HLOOKUP($C$4&amp;L$1,APMdata,'1 APM'!$BW164,FALSE)))</f>
        <v>0.70023856101290516</v>
      </c>
      <c r="M164" s="241">
        <f>IF($A164="Quarter",HLOOKUP("Quarter"&amp;M$1,APMdata,'1 APM'!$BW164,FALSE),IF($A164="Year to date",HLOOKUP("Year to date"&amp;M$1,APMdata,'1 APM'!$BW164,FALSE),HLOOKUP($C$4&amp;M$1,APMdata,'1 APM'!$BW164,FALSE)))</f>
        <v>0.70004162093386768</v>
      </c>
      <c r="N164" s="241">
        <f>IF($A164="Quarter",HLOOKUP("Quarter"&amp;N$1,APMdata,'1 APM'!$BW164,FALSE),IF($A164="Year to date",HLOOKUP("Year to date"&amp;N$1,APMdata,'1 APM'!$BW164,FALSE),HLOOKUP($C$4&amp;N$1,APMdata,'1 APM'!$BW164,FALSE)))</f>
        <v>0.698544375</v>
      </c>
      <c r="O164" s="241">
        <f>IF($A164="Quarter",HLOOKUP("Quarter"&amp;O$1,APMdata,'1 APM'!$BW164,FALSE),IF($A164="Year to date",HLOOKUP("Year to date"&amp;O$1,APMdata,'1 APM'!$BW164,FALSE),HLOOKUP($C$4&amp;O$1,APMdata,'1 APM'!$BW164,FALSE)))</f>
        <v>0.69648733467870338</v>
      </c>
      <c r="P164" s="241">
        <f>IF($A164="Quarter",HLOOKUP("Quarter"&amp;P$1,APMdata,'1 APM'!$BW164,FALSE),IF($A164="Year to date",HLOOKUP("Year to date"&amp;P$1,APMdata,'1 APM'!$BW164,FALSE),HLOOKUP($C$4&amp;P$1,APMdata,'1 APM'!$BW164,FALSE)))</f>
        <v>0.6962746057175121</v>
      </c>
      <c r="Q164" s="241">
        <f>IF($A164="Quarter",HLOOKUP("Quarter"&amp;Q$1,APMdata,'1 APM'!$BW164,FALSE),IF($A164="Year to date",HLOOKUP("Year to date"&amp;Q$1,APMdata,'1 APM'!$BW164,FALSE),HLOOKUP($C$4&amp;Q$1,APMdata,'1 APM'!$BW164,FALSE)))</f>
        <v>0.69997791234883588</v>
      </c>
      <c r="R164" s="241">
        <f>IF($A164="Quarter",HLOOKUP("Quarter"&amp;R$1,APMdata,'1 APM'!$BW164,FALSE),IF($A164="Year to date",HLOOKUP("Year to date"&amp;R$1,APMdata,'1 APM'!$BW164,FALSE),HLOOKUP($C$4&amp;R$1,APMdata,'1 APM'!$BW164,FALSE)))</f>
        <v>0.69997791239999996</v>
      </c>
      <c r="S164" s="241">
        <f>IF($A164="Quarter",HLOOKUP("Quarter"&amp;S$1,APMdata,'1 APM'!$BW164,FALSE),IF($A164="Year to date",HLOOKUP("Year to date"&amp;S$1,APMdata,'1 APM'!$BW164,FALSE),HLOOKUP($C$4&amp;S$1,APMdata,'1 APM'!$BW164,FALSE)))</f>
        <v>0.70099912411646903</v>
      </c>
      <c r="T164" s="241">
        <f>IF($A164="Quarter",HLOOKUP("Quarter"&amp;T$1,APMdata,'1 APM'!$BW164,FALSE),IF($A164="Year to date",HLOOKUP("Year to date"&amp;T$1,APMdata,'1 APM'!$BW164,FALSE),HLOOKUP($C$4&amp;T$1,APMdata,'1 APM'!$BW164,FALSE)))</f>
        <v>0.70099912411646903</v>
      </c>
      <c r="U164" s="241">
        <f>IF($A164="Quarter",HLOOKUP("Quarter"&amp;U$1,APMdata,'1 APM'!$BW164,FALSE),IF($A164="Year to date",HLOOKUP("Year to date"&amp;U$1,APMdata,'1 APM'!$BW164,FALSE),HLOOKUP($C$4&amp;U$1,APMdata,'1 APM'!$BW164,FALSE)))</f>
        <v>0.70099912411646903</v>
      </c>
      <c r="V164" s="241">
        <f>IF($A164="Quarter",HLOOKUP("Quarter"&amp;V$1,APMdata,'1 APM'!$BW164,FALSE),IF($A164="Year to date",HLOOKUP("Year to date"&amp;V$1,APMdata,'1 APM'!$BW164,FALSE),HLOOKUP($C$4&amp;V$1,APMdata,'1 APM'!$BW164,FALSE)))</f>
        <v>0.70099912415633248</v>
      </c>
      <c r="W164" s="241">
        <f>IF($A164="Quarter",HLOOKUP("Quarter"&amp;W$1,APMdata,'1 APM'!$BW164,FALSE),IF($A164="Year to date",HLOOKUP("Year to date"&amp;W$1,APMdata,'1 APM'!$BW164,FALSE),HLOOKUP($C$4&amp;W$1,APMdata,'1 APM'!$BW164,FALSE)))</f>
        <v>0.69355058599999997</v>
      </c>
      <c r="X164" s="241">
        <f>IF($A164="Quarter",HLOOKUP("Quarter"&amp;X$1,APMdata,'1 APM'!$BW164,FALSE),IF($A164="Year to date",HLOOKUP("Year to date"&amp;X$1,APMdata,'1 APM'!$BW164,FALSE),HLOOKUP($C$4&amp;X$1,APMdata,'1 APM'!$BW164,FALSE)))</f>
        <v>0.69355058599999997</v>
      </c>
      <c r="Y164" s="241">
        <f>IF($A164="Quarter",HLOOKUP("Quarter"&amp;Y$1,APMdata,'1 APM'!$BW164,FALSE),IF($A164="Year to date",HLOOKUP("Year to date"&amp;Y$1,APMdata,'1 APM'!$BW164,FALSE),HLOOKUP($C$4&amp;Y$1,APMdata,'1 APM'!$BW164,FALSE)))</f>
        <v>0.69355058599999997</v>
      </c>
      <c r="Z164" s="241">
        <f>IF($A164="Quarter",HLOOKUP("Quarter"&amp;Z$1,APMdata,'1 APM'!$BW164,FALSE),IF($A164="Year to date",HLOOKUP("Year to date"&amp;Z$1,APMdata,'1 APM'!$BW164,FALSE),HLOOKUP($C$4&amp;Z$1,APMdata,'1 APM'!$BW164,FALSE)))</f>
        <v>0.69255300847357781</v>
      </c>
      <c r="AA164" s="241">
        <f>IF($A164="Quarter",HLOOKUP("Quarter"&amp;AA$1,APMdata,'1 APM'!$BW164,FALSE),IF($A164="Year to date",HLOOKUP("Year to date"&amp;AA$1,APMdata,'1 APM'!$BW164,FALSE),HLOOKUP($C$4&amp;AA$1,APMdata,'1 APM'!$BW164,FALSE)))</f>
        <v>0.67552884523400603</v>
      </c>
      <c r="AB164" s="241">
        <f>IF($A164="Quarter",HLOOKUP("Quarter"&amp;AB$1,APMdata,'1 APM'!$BW164,FALSE),IF($A164="Year to date",HLOOKUP("Year to date"&amp;AB$1,APMdata,'1 APM'!$BW164,FALSE),HLOOKUP($C$4&amp;AB$1,APMdata,'1 APM'!$BW164,FALSE)))</f>
        <v>0.67552884523400603</v>
      </c>
      <c r="AC164" s="241">
        <f>IF($A164="Quarter",HLOOKUP("Quarter"&amp;AC$1,APMdata,'1 APM'!$BW164,FALSE),IF($A164="Year to date",HLOOKUP("Year to date"&amp;AC$1,APMdata,'1 APM'!$BW164,FALSE),HLOOKUP($C$4&amp;AC$1,APMdata,'1 APM'!$BW164,FALSE)))</f>
        <v>0.67527848656046996</v>
      </c>
      <c r="AD164" s="241">
        <f>IF($A164="Quarter",HLOOKUP("Quarter"&amp;AD$1,APMdata,'1 APM'!$BW164,FALSE),IF($A164="Year to date",HLOOKUP("Year to date"&amp;AD$1,APMdata,'1 APM'!$BW164,FALSE),HLOOKUP($C$4&amp;AD$1,APMdata,'1 APM'!$BW164,FALSE)))</f>
        <v>0.67909544299689906</v>
      </c>
      <c r="AE164" s="241">
        <f>IF($A164="Quarter",HLOOKUP("Quarter"&amp;AE$1,APMdata,'1 APM'!$BW164,FALSE),IF($A164="Year to date",HLOOKUP("Year to date"&amp;AE$1,APMdata,'1 APM'!$BW164,FALSE),HLOOKUP($C$4&amp;AE$1,APMdata,'1 APM'!$BW164,FALSE)))</f>
        <v>0.68019204285072066</v>
      </c>
      <c r="AF164" s="241"/>
      <c r="AG164" s="231"/>
      <c r="AH164" s="241"/>
      <c r="AI164" s="231"/>
      <c r="AJ164" s="241"/>
      <c r="AK164" s="241"/>
      <c r="AL164" s="241"/>
      <c r="AM164" s="241"/>
      <c r="AN164" s="241"/>
      <c r="AO164" s="241"/>
      <c r="AP164" s="241"/>
      <c r="AQ164" s="241"/>
      <c r="AR164" s="241"/>
      <c r="AS164" s="241"/>
      <c r="AT164" s="241"/>
      <c r="AU164" s="241"/>
      <c r="AV164" s="241"/>
      <c r="AW164" s="241"/>
      <c r="AX164" s="242"/>
      <c r="AY164" s="242"/>
      <c r="AZ164" s="242"/>
      <c r="BA164" s="242"/>
      <c r="BB164" s="242"/>
      <c r="BC164" s="242"/>
      <c r="BD164" s="242"/>
      <c r="BE164" s="242"/>
      <c r="BF164" s="242"/>
      <c r="BG164" s="242"/>
      <c r="BH164" s="242"/>
      <c r="BI164" s="242"/>
      <c r="BJ164" s="242"/>
      <c r="BK164" s="242"/>
      <c r="BL164" s="242"/>
      <c r="BM164" s="242"/>
      <c r="BN164" s="242"/>
      <c r="BO164" s="242"/>
      <c r="BP164" s="242"/>
      <c r="BQ164" s="242"/>
      <c r="BR164" s="242"/>
      <c r="BS164" s="242"/>
      <c r="BT164" s="242"/>
      <c r="BU164" s="242"/>
      <c r="BV164" s="242"/>
      <c r="BW164">
        <v>164</v>
      </c>
    </row>
    <row r="165" spans="1:75" ht="12.75" customHeight="1">
      <c r="B165" s="199"/>
      <c r="C165" s="216" t="s">
        <v>181</v>
      </c>
      <c r="D165" s="205">
        <f>IF($A165="Quarter",HLOOKUP("Quarter"&amp;D$1,APMdata,'1 APM'!$BW165,FALSE),IF($A165="Year to date",HLOOKUP("Year to date"&amp;D$1,APMdata,'1 APM'!$BW165,FALSE),HLOOKUP($C$4&amp;D$1,APMdata,'1 APM'!$BW165,FALSE)))</f>
        <v>474.25076718773653</v>
      </c>
      <c r="E165" s="205">
        <f>IF($A165="Quarter",HLOOKUP("Quarter"&amp;E$1,APMdata,'1 APM'!$BW165,FALSE),IF($A165="Year to date",HLOOKUP("Year to date"&amp;E$1,APMdata,'1 APM'!$BW165,FALSE),HLOOKUP($C$4&amp;E$1,APMdata,'1 APM'!$BW165,FALSE)))</f>
        <v>582.72005577536061</v>
      </c>
      <c r="F165" s="205">
        <f>IF($A165="Quarter",HLOOKUP("Quarter"&amp;F$1,APMdata,'1 APM'!$BW165,FALSE),IF($A165="Year to date",HLOOKUP("Year to date"&amp;F$1,APMdata,'1 APM'!$BW165,FALSE),HLOOKUP($C$4&amp;F$1,APMdata,'1 APM'!$BW165,FALSE)))</f>
        <v>384.09859617007697</v>
      </c>
      <c r="G165" s="205">
        <f>IF($A165="Quarter",HLOOKUP("Quarter"&amp;G$1,APMdata,'1 APM'!$BW165,FALSE),IF($A165="Year to date",HLOOKUP("Year to date"&amp;G$1,APMdata,'1 APM'!$BW165,FALSE),HLOOKUP($C$4&amp;G$1,APMdata,'1 APM'!$BW165,FALSE)))</f>
        <v>289.95356378831309</v>
      </c>
      <c r="H165" s="205">
        <f>IF($A165="Quarter",HLOOKUP("Quarter"&amp;H$1,APMdata,'1 APM'!$BW165,FALSE),IF($A165="Year to date",HLOOKUP("Year to date"&amp;H$1,APMdata,'1 APM'!$BW165,FALSE),HLOOKUP($C$4&amp;H$1,APMdata,'1 APM'!$BW165,FALSE)))</f>
        <v>390.15521102126189</v>
      </c>
      <c r="I165" s="205">
        <f>IF($A165="Quarter",HLOOKUP("Quarter"&amp;I$1,APMdata,'1 APM'!$BW165,FALSE),IF($A165="Year to date",HLOOKUP("Year to date"&amp;I$1,APMdata,'1 APM'!$BW165,FALSE),HLOOKUP($C$4&amp;I$1,APMdata,'1 APM'!$BW165,FALSE)))</f>
        <v>440.05788736116597</v>
      </c>
      <c r="J165" s="205">
        <f>IF($A165="Quarter",HLOOKUP("Quarter"&amp;J$1,APMdata,'1 APM'!$BW165,FALSE),IF($A165="Year to date",HLOOKUP("Year to date"&amp;J$1,APMdata,'1 APM'!$BW165,FALSE),HLOOKUP($C$4&amp;J$1,APMdata,'1 APM'!$BW165,FALSE)))</f>
        <v>417.94390906875401</v>
      </c>
      <c r="K165" s="205">
        <f>IF($A165="Quarter",HLOOKUP("Quarter"&amp;K$1,APMdata,'1 APM'!$BW165,FALSE),IF($A165="Year to date",HLOOKUP("Year to date"&amp;K$1,APMdata,'1 APM'!$BW165,FALSE),HLOOKUP($C$4&amp;K$1,APMdata,'1 APM'!$BW165,FALSE)))</f>
        <v>298.89173179292555</v>
      </c>
      <c r="L165" s="205">
        <f>IF($A165="Quarter",HLOOKUP("Quarter"&amp;L$1,APMdata,'1 APM'!$BW165,FALSE),IF($A165="Year to date",HLOOKUP("Year to date"&amp;L$1,APMdata,'1 APM'!$BW165,FALSE),HLOOKUP($C$4&amp;L$1,APMdata,'1 APM'!$BW165,FALSE)))</f>
        <v>233.84022060628524</v>
      </c>
      <c r="M165" s="205">
        <f>IF($A165="Quarter",HLOOKUP("Quarter"&amp;M$1,APMdata,'1 APM'!$BW165,FALSE),IF($A165="Year to date",HLOOKUP("Year to date"&amp;M$1,APMdata,'1 APM'!$BW165,FALSE),HLOOKUP($C$4&amp;M$1,APMdata,'1 APM'!$BW165,FALSE)))</f>
        <v>365.76787478372665</v>
      </c>
      <c r="N165" s="205">
        <f>IF($A165="Quarter",HLOOKUP("Quarter"&amp;N$1,APMdata,'1 APM'!$BW165,FALSE),IF($A165="Year to date",HLOOKUP("Year to date"&amp;N$1,APMdata,'1 APM'!$BW165,FALSE),HLOOKUP($C$4&amp;N$1,APMdata,'1 APM'!$BW165,FALSE)))</f>
        <v>345.3819496088679</v>
      </c>
      <c r="O165" s="205">
        <f>IF($A165="Quarter",HLOOKUP("Quarter"&amp;O$1,APMdata,'1 APM'!$BW165,FALSE),IF($A165="Year to date",HLOOKUP("Year to date"&amp;O$1,APMdata,'1 APM'!$BW165,FALSE),HLOOKUP($C$4&amp;O$1,APMdata,'1 APM'!$BW165,FALSE)))</f>
        <v>387.06885174965066</v>
      </c>
      <c r="P165" s="205">
        <f>IF($A165="Quarter",HLOOKUP("Quarter"&amp;P$1,APMdata,'1 APM'!$BW165,FALSE),IF($A165="Year to date",HLOOKUP("Year to date"&amp;P$1,APMdata,'1 APM'!$BW165,FALSE),HLOOKUP($C$4&amp;P$1,APMdata,'1 APM'!$BW165,FALSE)))</f>
        <v>353.07670711236267</v>
      </c>
      <c r="Q165" s="205">
        <f>IF($A165="Quarter",HLOOKUP("Quarter"&amp;Q$1,APMdata,'1 APM'!$BW165,FALSE),IF($A165="Year to date",HLOOKUP("Year to date"&amp;Q$1,APMdata,'1 APM'!$BW165,FALSE),HLOOKUP($C$4&amp;Q$1,APMdata,'1 APM'!$BW165,FALSE)))</f>
        <v>299.88601577498065</v>
      </c>
      <c r="R165" s="205">
        <f>IF($A165="Quarter",HLOOKUP("Quarter"&amp;R$1,APMdata,'1 APM'!$BW165,FALSE),IF($A165="Year to date",HLOOKUP("Year to date"&amp;R$1,APMdata,'1 APM'!$BW165,FALSE),HLOOKUP($C$4&amp;R$1,APMdata,'1 APM'!$BW165,FALSE)))</f>
        <v>321.76937536068834</v>
      </c>
      <c r="S165" s="205">
        <f>IF($A165="Quarter",HLOOKUP("Quarter"&amp;S$1,APMdata,'1 APM'!$BW165,FALSE),IF($A165="Year to date",HLOOKUP("Year to date"&amp;S$1,APMdata,'1 APM'!$BW165,FALSE),HLOOKUP($C$4&amp;S$1,APMdata,'1 APM'!$BW165,FALSE)))</f>
        <v>301.3108692114626</v>
      </c>
      <c r="T165" s="205">
        <f>IF($A165="Quarter",HLOOKUP("Quarter"&amp;T$1,APMdata,'1 APM'!$BW165,FALSE),IF($A165="Year to date",HLOOKUP("Year to date"&amp;T$1,APMdata,'1 APM'!$BW165,FALSE),HLOOKUP($C$4&amp;T$1,APMdata,'1 APM'!$BW165,FALSE)))</f>
        <v>302.92938866229673</v>
      </c>
      <c r="U165" s="205">
        <f>IF($A165="Quarter",HLOOKUP("Quarter"&amp;U$1,APMdata,'1 APM'!$BW165,FALSE),IF($A165="Year to date",HLOOKUP("Year to date"&amp;U$1,APMdata,'1 APM'!$BW165,FALSE),HLOOKUP($C$4&amp;U$1,APMdata,'1 APM'!$BW165,FALSE)))</f>
        <v>183.30192588806312</v>
      </c>
      <c r="V165" s="205">
        <f>IF($A165="Quarter",HLOOKUP("Quarter"&amp;V$1,APMdata,'1 APM'!$BW165,FALSE),IF($A165="Year to date",HLOOKUP("Year to date"&amp;V$1,APMdata,'1 APM'!$BW165,FALSE),HLOOKUP($C$4&amp;V$1,APMdata,'1 APM'!$BW165,FALSE)))</f>
        <v>199.92540869085312</v>
      </c>
      <c r="W165" s="205">
        <f>IF($A165="Quarter",HLOOKUP("Quarter"&amp;W$1,APMdata,'1 APM'!$BW165,FALSE),IF($A165="Year to date",HLOOKUP("Year to date"&amp;W$1,APMdata,'1 APM'!$BW165,FALSE),HLOOKUP($C$4&amp;W$1,APMdata,'1 APM'!$BW165,FALSE)))</f>
        <v>281.76089159560877</v>
      </c>
      <c r="X165" s="205">
        <f>IF($A165="Quarter",HLOOKUP("Quarter"&amp;X$1,APMdata,'1 APM'!$BW165,FALSE),IF($A165="Year to date",HLOOKUP("Year to date"&amp;X$1,APMdata,'1 APM'!$BW165,FALSE),HLOOKUP($C$4&amp;X$1,APMdata,'1 APM'!$BW165,FALSE)))</f>
        <v>323.76089021183208</v>
      </c>
      <c r="Y165" s="205">
        <f>IF($A165="Quarter",HLOOKUP("Quarter"&amp;Y$1,APMdata,'1 APM'!$BW165,FALSE),IF($A165="Year to date",HLOOKUP("Year to date"&amp;Y$1,APMdata,'1 APM'!$BW165,FALSE),HLOOKUP($C$4&amp;Y$1,APMdata,'1 APM'!$BW165,FALSE)))</f>
        <v>520.8616412942672</v>
      </c>
      <c r="Z165" s="205">
        <f>IF($A165="Quarter",HLOOKUP("Quarter"&amp;Z$1,APMdata,'1 APM'!$BW165,FALSE),IF($A165="Year to date",HLOOKUP("Year to date"&amp;Z$1,APMdata,'1 APM'!$BW165,FALSE),HLOOKUP($C$4&amp;Z$1,APMdata,'1 APM'!$BW165,FALSE)))</f>
        <v>219.93081162378056</v>
      </c>
      <c r="AA165" s="205">
        <f>IF($A165="Quarter",HLOOKUP("Quarter"&amp;AA$1,APMdata,'1 APM'!$BW165,FALSE),IF($A165="Year to date",HLOOKUP("Year to date"&amp;AA$1,APMdata,'1 APM'!$BW165,FALSE),HLOOKUP($C$4&amp;AA$1,APMdata,'1 APM'!$BW165,FALSE)))</f>
        <v>276.66607164664043</v>
      </c>
      <c r="AB165" s="205">
        <f>IF($A165="Quarter",HLOOKUP("Quarter"&amp;AB$1,APMdata,'1 APM'!$BW165,FALSE),IF($A165="Year to date",HLOOKUP("Year to date"&amp;AB$1,APMdata,'1 APM'!$BW165,FALSE),HLOOKUP($C$4&amp;AB$1,APMdata,'1 APM'!$BW165,FALSE)))</f>
        <v>208.13941904812347</v>
      </c>
      <c r="AC165" s="205">
        <f>IF($A165="Quarter",HLOOKUP("Quarter"&amp;AC$1,APMdata,'1 APM'!$BW165,FALSE),IF($A165="Year to date",HLOOKUP("Year to date"&amp;AC$1,APMdata,'1 APM'!$BW165,FALSE),HLOOKUP($C$4&amp;AC$1,APMdata,'1 APM'!$BW165,FALSE)))</f>
        <v>223.58479472013852</v>
      </c>
      <c r="AD165" s="205">
        <f>IF($A165="Quarter",HLOOKUP("Quarter"&amp;AD$1,APMdata,'1 APM'!$BW165,FALSE),IF($A165="Year to date",HLOOKUP("Year to date"&amp;AD$1,APMdata,'1 APM'!$BW165,FALSE),HLOOKUP($C$4&amp;AD$1,APMdata,'1 APM'!$BW165,FALSE)))</f>
        <v>251.03790657604739</v>
      </c>
      <c r="AE165" s="205">
        <f>IF($A165="Quarter",HLOOKUP("Quarter"&amp;AE$1,APMdata,'1 APM'!$BW165,FALSE),IF($A165="Year to date",HLOOKUP("Year to date"&amp;AE$1,APMdata,'1 APM'!$BW165,FALSE),HLOOKUP($C$4&amp;AE$1,APMdata,'1 APM'!$BW165,FALSE)))</f>
        <v>182.18571979559061</v>
      </c>
      <c r="AF165" s="205"/>
      <c r="AG165" s="205"/>
      <c r="AH165" s="205"/>
      <c r="AI165" s="205"/>
      <c r="AJ165" s="205"/>
      <c r="AK165" s="205"/>
      <c r="AL165" s="205"/>
      <c r="AM165" s="205"/>
      <c r="AN165" s="205"/>
      <c r="AO165" s="205"/>
      <c r="AP165" s="205"/>
      <c r="AQ165" s="205"/>
      <c r="AR165" s="205"/>
      <c r="AS165" s="205"/>
      <c r="AT165" s="205"/>
      <c r="AU165" s="205"/>
      <c r="AV165" s="205"/>
      <c r="AW165" s="205"/>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v>165</v>
      </c>
    </row>
    <row r="166" spans="1:75" ht="12.75" customHeight="1">
      <c r="B166" s="199"/>
      <c r="C166" s="223" t="s">
        <v>178</v>
      </c>
      <c r="D166" s="209">
        <f>IF($A166="Quarter",HLOOKUP("Quarter"&amp;D$1,APMdata,'1 APM'!$BW166,FALSE),IF($A166="Year to date",HLOOKUP("Year to date"&amp;D$1,APMdata,'1 APM'!$BW166,FALSE),HLOOKUP($C$4&amp;D$1,APMdata,'1 APM'!$BW166,FALSE)))</f>
        <v>115829789</v>
      </c>
      <c r="E166" s="209">
        <f>IF($A166="Quarter",HLOOKUP("Quarter"&amp;E$1,APMdata,'1 APM'!$BW166,FALSE),IF($A166="Year to date",HLOOKUP("Year to date"&amp;E$1,APMdata,'1 APM'!$BW166,FALSE),HLOOKUP($C$4&amp;E$1,APMdata,'1 APM'!$BW166,FALSE)))</f>
        <v>115829789</v>
      </c>
      <c r="F166" s="209">
        <f>IF($A166="Quarter",HLOOKUP("Quarter"&amp;F$1,APMdata,'1 APM'!$BW166,FALSE),IF($A166="Year to date",HLOOKUP("Year to date"&amp;F$1,APMdata,'1 APM'!$BW166,FALSE),HLOOKUP($C$4&amp;F$1,APMdata,'1 APM'!$BW166,FALSE)))</f>
        <v>115829789</v>
      </c>
      <c r="G166" s="209">
        <f>IF($A166="Quarter",HLOOKUP("Quarter"&amp;G$1,APMdata,'1 APM'!$BW166,FALSE),IF($A166="Year to date",HLOOKUP("Year to date"&amp;G$1,APMdata,'1 APM'!$BW166,FALSE),HLOOKUP($C$4&amp;G$1,APMdata,'1 APM'!$BW166,FALSE)))</f>
        <v>115829789</v>
      </c>
      <c r="H166" s="209">
        <f>IF($A166="Quarter",HLOOKUP("Quarter"&amp;H$1,APMdata,'1 APM'!$BW166,FALSE),IF($A166="Year to date",HLOOKUP("Year to date"&amp;H$1,APMdata,'1 APM'!$BW166,FALSE),HLOOKUP($C$4&amp;H$1,APMdata,'1 APM'!$BW166,FALSE)))</f>
        <v>115829789</v>
      </c>
      <c r="I166" s="209">
        <f>IF($A166="Quarter",HLOOKUP("Quarter"&amp;I$1,APMdata,'1 APM'!$BW166,FALSE),IF($A166="Year to date",HLOOKUP("Year to date"&amp;I$1,APMdata,'1 APM'!$BW166,FALSE),HLOOKUP($C$4&amp;I$1,APMdata,'1 APM'!$BW166,FALSE)))</f>
        <v>115829789</v>
      </c>
      <c r="J166" s="209">
        <f>IF($A166="Quarter",HLOOKUP("Quarter"&amp;J$1,APMdata,'1 APM'!$BW166,FALSE),IF($A166="Year to date",HLOOKUP("Year to date"&amp;J$1,APMdata,'1 APM'!$BW166,FALSE),HLOOKUP($C$4&amp;J$1,APMdata,'1 APM'!$BW166,FALSE)))</f>
        <v>115829789</v>
      </c>
      <c r="K166" s="209">
        <f>IF($A166="Quarter",HLOOKUP("Quarter"&amp;K$1,APMdata,'1 APM'!$BW166,FALSE),IF($A166="Year to date",HLOOKUP("Year to date"&amp;K$1,APMdata,'1 APM'!$BW166,FALSE),HLOOKUP($C$4&amp;K$1,APMdata,'1 APM'!$BW166,FALSE)))</f>
        <v>115829789</v>
      </c>
      <c r="L166" s="209">
        <f>IF($A166="Quarter",HLOOKUP("Quarter"&amp;L$1,APMdata,'1 APM'!$BW166,FALSE),IF($A166="Year to date",HLOOKUP("Year to date"&amp;L$1,APMdata,'1 APM'!$BW166,FALSE),HLOOKUP($C$4&amp;L$1,APMdata,'1 APM'!$BW166,FALSE)))</f>
        <v>115829789</v>
      </c>
      <c r="M166" s="209">
        <f>IF($A166="Quarter",HLOOKUP("Quarter"&amp;M$1,APMdata,'1 APM'!$BW166,FALSE),IF($A166="Year to date",HLOOKUP("Year to date"&amp;M$1,APMdata,'1 APM'!$BW166,FALSE),HLOOKUP($C$4&amp;M$1,APMdata,'1 APM'!$BW166,FALSE)))</f>
        <v>115829789</v>
      </c>
      <c r="N166" s="209">
        <f>IF($A166="Quarter",HLOOKUP("Quarter"&amp;N$1,APMdata,'1 APM'!$BW166,FALSE),IF($A166="Year to date",HLOOKUP("Year to date"&amp;N$1,APMdata,'1 APM'!$BW166,FALSE),HLOOKUP($C$4&amp;N$1,APMdata,'1 APM'!$BW166,FALSE)))</f>
        <v>115829789</v>
      </c>
      <c r="O166" s="209">
        <f>IF($A166="Quarter",HLOOKUP("Quarter"&amp;O$1,APMdata,'1 APM'!$BW166,FALSE),IF($A166="Year to date",HLOOKUP("Year to date"&amp;O$1,APMdata,'1 APM'!$BW166,FALSE),HLOOKUP($C$4&amp;O$1,APMdata,'1 APM'!$BW166,FALSE)))</f>
        <v>115829789</v>
      </c>
      <c r="P166" s="209">
        <f>IF($A166="Quarter",HLOOKUP("Quarter"&amp;P$1,APMdata,'1 APM'!$BW166,FALSE),IF($A166="Year to date",HLOOKUP("Year to date"&amp;P$1,APMdata,'1 APM'!$BW166,FALSE),HLOOKUP($C$4&amp;P$1,APMdata,'1 APM'!$BW166,FALSE)))</f>
        <v>115829789</v>
      </c>
      <c r="Q166" s="209">
        <f>IF($A166="Quarter",HLOOKUP("Quarter"&amp;Q$1,APMdata,'1 APM'!$BW166,FALSE),IF($A166="Year to date",HLOOKUP("Year to date"&amp;Q$1,APMdata,'1 APM'!$BW166,FALSE),HLOOKUP($C$4&amp;Q$1,APMdata,'1 APM'!$BW166,FALSE)))</f>
        <v>115829789</v>
      </c>
      <c r="R166" s="209">
        <f>IF($A166="Quarter",HLOOKUP("Quarter"&amp;R$1,APMdata,'1 APM'!$BW166,FALSE),IF($A166="Year to date",HLOOKUP("Year to date"&amp;R$1,APMdata,'1 APM'!$BW166,FALSE),HLOOKUP($C$4&amp;R$1,APMdata,'1 APM'!$BW166,FALSE)))</f>
        <v>115829789</v>
      </c>
      <c r="S166" s="209">
        <f>IF($A166="Quarter",HLOOKUP("Quarter"&amp;S$1,APMdata,'1 APM'!$BW166,FALSE),IF($A166="Year to date",HLOOKUP("Year to date"&amp;S$1,APMdata,'1 APM'!$BW166,FALSE),HLOOKUP($C$4&amp;S$1,APMdata,'1 APM'!$BW166,FALSE)))</f>
        <v>115829789</v>
      </c>
      <c r="T166" s="209">
        <f>IF($A166="Quarter",HLOOKUP("Quarter"&amp;T$1,APMdata,'1 APM'!$BW166,FALSE),IF($A166="Year to date",HLOOKUP("Year to date"&amp;T$1,APMdata,'1 APM'!$BW166,FALSE),HLOOKUP($C$4&amp;T$1,APMdata,'1 APM'!$BW166,FALSE)))</f>
        <v>115829789</v>
      </c>
      <c r="U166" s="209">
        <f>IF($A166="Quarter",HLOOKUP("Quarter"&amp;U$1,APMdata,'1 APM'!$BW166,FALSE),IF($A166="Year to date",HLOOKUP("Year to date"&amp;U$1,APMdata,'1 APM'!$BW166,FALSE),HLOOKUP($C$4&amp;U$1,APMdata,'1 APM'!$BW166,FALSE)))</f>
        <v>115829789</v>
      </c>
      <c r="V166" s="209">
        <f>IF($A166="Quarter",HLOOKUP("Quarter"&amp;V$1,APMdata,'1 APM'!$BW166,FALSE),IF($A166="Year to date",HLOOKUP("Year to date"&amp;V$1,APMdata,'1 APM'!$BW166,FALSE),HLOOKUP($C$4&amp;V$1,APMdata,'1 APM'!$BW166,FALSE)))</f>
        <v>115829789</v>
      </c>
      <c r="W166" s="209">
        <f>IF($A166="Quarter",HLOOKUP("Quarter"&amp;W$1,APMdata,'1 APM'!$BW166,FALSE),IF($A166="Year to date",HLOOKUP("Year to date"&amp;W$1,APMdata,'1 APM'!$BW166,FALSE),HLOOKUP($C$4&amp;W$1,APMdata,'1 APM'!$BW166,FALSE)))</f>
        <v>115829789</v>
      </c>
      <c r="X166" s="209">
        <f>IF($A166="Quarter",HLOOKUP("Quarter"&amp;X$1,APMdata,'1 APM'!$BW166,FALSE),IF($A166="Year to date",HLOOKUP("Year to date"&amp;X$1,APMdata,'1 APM'!$BW166,FALSE),HLOOKUP($C$4&amp;X$1,APMdata,'1 APM'!$BW166,FALSE)))</f>
        <v>115829789</v>
      </c>
      <c r="Y166" s="209">
        <f>IF($A166="Quarter",HLOOKUP("Quarter"&amp;Y$1,APMdata,'1 APM'!$BW166,FALSE),IF($A166="Year to date",HLOOKUP("Year to date"&amp;Y$1,APMdata,'1 APM'!$BW166,FALSE),HLOOKUP($C$4&amp;Y$1,APMdata,'1 APM'!$BW166,FALSE)))</f>
        <v>115829789</v>
      </c>
      <c r="Z166" s="209">
        <f>IF($A166="Quarter",HLOOKUP("Quarter"&amp;Z$1,APMdata,'1 APM'!$BW166,FALSE),IF($A166="Year to date",HLOOKUP("Year to date"&amp;Z$1,APMdata,'1 APM'!$BW166,FALSE),HLOOKUP($C$4&amp;Z$1,APMdata,'1 APM'!$BW166,FALSE)))</f>
        <v>115319521</v>
      </c>
      <c r="AA166" s="209">
        <f>IF($A166="Quarter",HLOOKUP("Quarter"&amp;AA$1,APMdata,'1 APM'!$BW166,FALSE),IF($A166="Year to date",HLOOKUP("Year to date"&amp;AA$1,APMdata,'1 APM'!$BW166,FALSE),HLOOKUP($C$4&amp;AA$1,APMdata,'1 APM'!$BW166,FALSE)))</f>
        <v>107179987</v>
      </c>
      <c r="AB166" s="209">
        <f>IF($A166="Quarter",HLOOKUP("Quarter"&amp;AB$1,APMdata,'1 APM'!$BW166,FALSE),IF($A166="Year to date",HLOOKUP("Year to date"&amp;AB$1,APMdata,'1 APM'!$BW166,FALSE),HLOOKUP($C$4&amp;AB$1,APMdata,'1 APM'!$BW166,FALSE)))</f>
        <v>107179987</v>
      </c>
      <c r="AC166" s="209">
        <f>IF($A166="Quarter",HLOOKUP("Quarter"&amp;AC$1,APMdata,'1 APM'!$BW166,FALSE),IF($A166="Year to date",HLOOKUP("Year to date"&amp;AC$1,APMdata,'1 APM'!$BW166,FALSE),HLOOKUP($C$4&amp;AC$1,APMdata,'1 APM'!$BW166,FALSE)))</f>
        <v>107179987</v>
      </c>
      <c r="AD166" s="209">
        <f>IF($A166="Quarter",HLOOKUP("Quarter"&amp;AD$1,APMdata,'1 APM'!$BW166,FALSE),IF($A166="Year to date",HLOOKUP("Year to date"&amp;AD$1,APMdata,'1 APM'!$BW166,FALSE),HLOOKUP($C$4&amp;AD$1,APMdata,'1 APM'!$BW166,FALSE)))</f>
        <v>107179987</v>
      </c>
      <c r="AE166" s="209">
        <f>IF($A166="Quarter",HLOOKUP("Quarter"&amp;AE$1,APMdata,'1 APM'!$BW166,FALSE),IF($A166="Year to date",HLOOKUP("Year to date"&amp;AE$1,APMdata,'1 APM'!$BW166,FALSE),HLOOKUP($C$4&amp;AE$1,APMdata,'1 APM'!$BW166,FALSE)))</f>
        <v>107179987</v>
      </c>
      <c r="AF166" s="209"/>
      <c r="AG166" s="209"/>
      <c r="AH166" s="209"/>
      <c r="AI166" s="209"/>
      <c r="AJ166" s="209"/>
      <c r="AK166" s="209"/>
      <c r="AL166" s="209"/>
      <c r="AM166" s="209"/>
      <c r="AN166" s="209"/>
      <c r="AO166" s="209"/>
      <c r="AP166" s="209"/>
      <c r="AQ166" s="209"/>
      <c r="AR166" s="209"/>
      <c r="AS166" s="209"/>
      <c r="AT166" s="209"/>
      <c r="AU166" s="209"/>
      <c r="AV166" s="209"/>
      <c r="AW166" s="209"/>
      <c r="AX166" s="234"/>
      <c r="AY166" s="234"/>
      <c r="AZ166" s="234"/>
      <c r="BA166" s="234"/>
      <c r="BB166" s="234"/>
      <c r="BC166" s="234"/>
      <c r="BD166" s="234"/>
      <c r="BE166" s="234"/>
      <c r="BF166" s="234"/>
      <c r="BG166" s="234"/>
      <c r="BH166" s="234"/>
      <c r="BI166" s="234"/>
      <c r="BJ166" s="234"/>
      <c r="BK166" s="234"/>
      <c r="BL166" s="234"/>
      <c r="BM166" s="234"/>
      <c r="BN166" s="234"/>
      <c r="BO166" s="234"/>
      <c r="BP166" s="234"/>
      <c r="BQ166" s="234"/>
      <c r="BR166" s="234"/>
      <c r="BS166" s="234"/>
      <c r="BT166" s="234"/>
      <c r="BU166" s="234"/>
      <c r="BV166" s="234"/>
      <c r="BW166">
        <v>166</v>
      </c>
    </row>
    <row r="167" spans="1:75" ht="12.75" customHeight="1" thickBot="1">
      <c r="B167" s="251" t="s">
        <v>330</v>
      </c>
      <c r="C167" s="286" t="s">
        <v>182</v>
      </c>
      <c r="D167" s="238">
        <f>IF($A167="Quarter",HLOOKUP("Quarter"&amp;D$1,APMdata,'1 APM'!$BW167,FALSE),IF($A167="Year to date",HLOOKUP("Year to date"&amp;D$1,APMdata,'1 APM'!$BW167,FALSE),HLOOKUP($C$4&amp;D$1,APMdata,'1 APM'!$BW167,FALSE)))</f>
        <v>4.0943765095500302</v>
      </c>
      <c r="E167" s="238">
        <f>IF($A167="Quarter",HLOOKUP("Quarter"&amp;E$1,APMdata,'1 APM'!$BW167,FALSE),IF($A167="Year to date",HLOOKUP("Year to date"&amp;E$1,APMdata,'1 APM'!$BW167,FALSE),HLOOKUP($C$4&amp;E$1,APMdata,'1 APM'!$BW167,FALSE)))</f>
        <v>5.0308306766868114</v>
      </c>
      <c r="F167" s="238">
        <f>IF($A167="Quarter",HLOOKUP("Quarter"&amp;F$1,APMdata,'1 APM'!$BW167,FALSE),IF($A167="Year to date",HLOOKUP("Year to date"&amp;F$1,APMdata,'1 APM'!$BW167,FALSE),HLOOKUP($C$4&amp;F$1,APMdata,'1 APM'!$BW167,FALSE)))</f>
        <v>3.3160605703087049</v>
      </c>
      <c r="G167" s="238">
        <f>IF($A167="Quarter",HLOOKUP("Quarter"&amp;G$1,APMdata,'1 APM'!$BW167,FALSE),IF($A167="Year to date",HLOOKUP("Year to date"&amp;G$1,APMdata,'1 APM'!$BW167,FALSE),HLOOKUP($C$4&amp;G$1,APMdata,'1 APM'!$BW167,FALSE)))</f>
        <v>2.5032728306904977</v>
      </c>
      <c r="H167" s="238">
        <f>IF($A167="Quarter",HLOOKUP("Quarter"&amp;H$1,APMdata,'1 APM'!$BW167,FALSE),IF($A167="Year to date",HLOOKUP("Year to date"&amp;H$1,APMdata,'1 APM'!$BW167,FALSE),HLOOKUP($C$4&amp;H$1,APMdata,'1 APM'!$BW167,FALSE)))</f>
        <v>3.368349492730768</v>
      </c>
      <c r="I167" s="238">
        <f>IF($A167="Quarter",HLOOKUP("Quarter"&amp;I$1,APMdata,'1 APM'!$BW167,FALSE),IF($A167="Year to date",HLOOKUP("Year to date"&amp;I$1,APMdata,'1 APM'!$BW167,FALSE),HLOOKUP($C$4&amp;I$1,APMdata,'1 APM'!$BW167,FALSE)))</f>
        <v>3.7991771474362777</v>
      </c>
      <c r="J167" s="238">
        <f>IF($A167="Quarter",HLOOKUP("Quarter"&amp;J$1,APMdata,'1 APM'!$BW167,FALSE),IF($A167="Year to date",HLOOKUP("Year to date"&amp;J$1,APMdata,'1 APM'!$BW167,FALSE),HLOOKUP($C$4&amp;J$1,APMdata,'1 APM'!$BW167,FALSE)))</f>
        <v>3.6082592628115209</v>
      </c>
      <c r="K167" s="238">
        <f>IF($A167="Quarter",HLOOKUP("Quarter"&amp;K$1,APMdata,'1 APM'!$BW167,FALSE),IF($A167="Year to date",HLOOKUP("Year to date"&amp;K$1,APMdata,'1 APM'!$BW167,FALSE),HLOOKUP($C$4&amp;K$1,APMdata,'1 APM'!$BW167,FALSE)))</f>
        <v>2.5804392321989429</v>
      </c>
      <c r="L167" s="238">
        <f>IF($A167="Quarter",HLOOKUP("Quarter"&amp;L$1,APMdata,'1 APM'!$BW167,FALSE),IF($A167="Year to date",HLOOKUP("Year to date"&amp;L$1,APMdata,'1 APM'!$BW167,FALSE),HLOOKUP($C$4&amp;L$1,APMdata,'1 APM'!$BW167,FALSE)))</f>
        <v>2.0188262676217534</v>
      </c>
      <c r="M167" s="238">
        <f>IF($A167="Quarter",HLOOKUP("Quarter"&amp;M$1,APMdata,'1 APM'!$BW167,FALSE),IF($A167="Year to date",HLOOKUP("Year to date"&amp;M$1,APMdata,'1 APM'!$BW167,FALSE),HLOOKUP($C$4&amp;M$1,APMdata,'1 APM'!$BW167,FALSE)))</f>
        <v>3.1578048958003939</v>
      </c>
      <c r="N167" s="238">
        <f>IF($A167="Quarter",HLOOKUP("Quarter"&amp;N$1,APMdata,'1 APM'!$BW167,FALSE),IF($A167="Year to date",HLOOKUP("Year to date"&amp;N$1,APMdata,'1 APM'!$BW167,FALSE),HLOOKUP($C$4&amp;N$1,APMdata,'1 APM'!$BW167,FALSE)))</f>
        <v>2.981805911852847</v>
      </c>
      <c r="O167" s="238">
        <f>IF($A167="Quarter",HLOOKUP("Quarter"&amp;O$1,APMdata,'1 APM'!$BW167,FALSE),IF($A167="Year to date",HLOOKUP("Year to date"&amp;O$1,APMdata,'1 APM'!$BW167,FALSE),HLOOKUP($C$4&amp;O$1,APMdata,'1 APM'!$BW167,FALSE)))</f>
        <v>3.3417038491682884</v>
      </c>
      <c r="P167" s="238">
        <f>IF($A167="Quarter",HLOOKUP("Quarter"&amp;P$1,APMdata,'1 APM'!$BW167,FALSE),IF($A167="Year to date",HLOOKUP("Year to date"&amp;P$1,APMdata,'1 APM'!$BW167,FALSE),HLOOKUP($C$4&amp;P$1,APMdata,'1 APM'!$BW167,FALSE)))</f>
        <v>3.0482375057452851</v>
      </c>
      <c r="Q167" s="238">
        <f>IF($A167="Quarter",HLOOKUP("Quarter"&amp;Q$1,APMdata,'1 APM'!$BW167,FALSE),IF($A167="Year to date",HLOOKUP("Year to date"&amp;Q$1,APMdata,'1 APM'!$BW167,FALSE),HLOOKUP($C$4&amp;Q$1,APMdata,'1 APM'!$BW167,FALSE)))</f>
        <v>2.5890232414649454</v>
      </c>
      <c r="R167" s="238">
        <f>IF($A167="Quarter",HLOOKUP("Quarter"&amp;R$1,APMdata,'1 APM'!$BW167,FALSE),IF($A167="Year to date",HLOOKUP("Year to date"&amp;R$1,APMdata,'1 APM'!$BW167,FALSE),HLOOKUP($C$4&amp;R$1,APMdata,'1 APM'!$BW167,FALSE)))</f>
        <v>2.7779501123039112</v>
      </c>
      <c r="S167" s="238">
        <f>IF($A167="Quarter",HLOOKUP("Quarter"&amp;S$1,APMdata,'1 APM'!$BW167,FALSE),IF($A167="Year to date",HLOOKUP("Year to date"&amp;S$1,APMdata,'1 APM'!$BW167,FALSE),HLOOKUP($C$4&amp;S$1,APMdata,'1 APM'!$BW167,FALSE)))</f>
        <v>2.6013245108429111</v>
      </c>
      <c r="T167" s="238">
        <f>IF($A167="Quarter",HLOOKUP("Quarter"&amp;T$1,APMdata,'1 APM'!$BW167,FALSE),IF($A167="Year to date",HLOOKUP("Year to date"&amp;T$1,APMdata,'1 APM'!$BW167,FALSE),HLOOKUP($C$4&amp;T$1,APMdata,'1 APM'!$BW167,FALSE)))</f>
        <v>2.6152977681958545</v>
      </c>
      <c r="U167" s="238">
        <f>IF($A167="Quarter",HLOOKUP("Quarter"&amp;U$1,APMdata,'1 APM'!$BW167,FALSE),IF($A167="Year to date",HLOOKUP("Year to date"&amp;U$1,APMdata,'1 APM'!$BW167,FALSE),HLOOKUP($C$4&amp;U$1,APMdata,'1 APM'!$BW167,FALSE)))</f>
        <v>1.5825110920996595</v>
      </c>
      <c r="V167" s="238">
        <f>IF($A167="Quarter",HLOOKUP("Quarter"&amp;V$1,APMdata,'1 APM'!$BW167,FALSE),IF($A167="Year to date",HLOOKUP("Year to date"&amp;V$1,APMdata,'1 APM'!$BW167,FALSE),HLOOKUP($C$4&amp;V$1,APMdata,'1 APM'!$BW167,FALSE)))</f>
        <v>1.7260275652479442</v>
      </c>
      <c r="W167" s="238">
        <f>IF($A167="Quarter",HLOOKUP("Quarter"&amp;W$1,APMdata,'1 APM'!$BW167,FALSE),IF($A167="Year to date",HLOOKUP("Year to date"&amp;W$1,APMdata,'1 APM'!$BW167,FALSE),HLOOKUP($C$4&amp;W$1,APMdata,'1 APM'!$BW167,FALSE)))</f>
        <v>2.4325425611852642</v>
      </c>
      <c r="X167" s="238">
        <f>IF($A167="Quarter",HLOOKUP("Quarter"&amp;X$1,APMdata,'1 APM'!$BW167,FALSE),IF($A167="Year to date",HLOOKUP("Year to date"&amp;X$1,APMdata,'1 APM'!$BW167,FALSE),HLOOKUP($C$4&amp;X$1,APMdata,'1 APM'!$BW167,FALSE)))</f>
        <v>2.7951435723657592</v>
      </c>
      <c r="Y167" s="238">
        <f>IF($A167="Quarter",HLOOKUP("Quarter"&amp;Y$1,APMdata,'1 APM'!$BW167,FALSE),IF($A167="Year to date",HLOOKUP("Year to date"&amp;Y$1,APMdata,'1 APM'!$BW167,FALSE),HLOOKUP($C$4&amp;Y$1,APMdata,'1 APM'!$BW167,FALSE)))</f>
        <v>4.4967848581185548</v>
      </c>
      <c r="Z167" s="238">
        <f>IF($A167="Quarter",HLOOKUP("Quarter"&amp;Z$1,APMdata,'1 APM'!$BW167,FALSE),IF($A167="Year to date",HLOOKUP("Year to date"&amp;Z$1,APMdata,'1 APM'!$BW167,FALSE),HLOOKUP($C$4&amp;Z$1,APMdata,'1 APM'!$BW167,FALSE)))</f>
        <v>1.9071429513116045</v>
      </c>
      <c r="AA167" s="238">
        <f>IF($A167="Quarter",HLOOKUP("Quarter"&amp;AA$1,APMdata,'1 APM'!$BW167,FALSE),IF($A167="Year to date",HLOOKUP("Year to date"&amp;AA$1,APMdata,'1 APM'!$BW167,FALSE),HLOOKUP($C$4&amp;AA$1,APMdata,'1 APM'!$BW167,FALSE)))</f>
        <v>2.5813221235662254</v>
      </c>
      <c r="AB167" s="238">
        <f>IF($A167="Quarter",HLOOKUP("Quarter"&amp;AB$1,APMdata,'1 APM'!$BW167,FALSE),IF($A167="Year to date",HLOOKUP("Year to date"&amp;AB$1,APMdata,'1 APM'!$BW167,FALSE),HLOOKUP($C$4&amp;AB$1,APMdata,'1 APM'!$BW167,FALSE)))</f>
        <v>1.9419616000524751</v>
      </c>
      <c r="AC167" s="238">
        <f>IF($A167="Quarter",HLOOKUP("Quarter"&amp;AC$1,APMdata,'1 APM'!$BW167,FALSE),IF($A167="Year to date",HLOOKUP("Year to date"&amp;AC$1,APMdata,'1 APM'!$BW167,FALSE),HLOOKUP($C$4&amp;AC$1,APMdata,'1 APM'!$BW167,FALSE)))</f>
        <v>2.0860685000842416</v>
      </c>
      <c r="AD167" s="238">
        <f>IF($A167="Quarter",HLOOKUP("Quarter"&amp;AD$1,APMdata,'1 APM'!$BW167,FALSE),IF($A167="Year to date",HLOOKUP("Year to date"&amp;AD$1,APMdata,'1 APM'!$BW167,FALSE),HLOOKUP($C$4&amp;AD$1,APMdata,'1 APM'!$BW167,FALSE)))</f>
        <v>2.3422087798540914</v>
      </c>
      <c r="AE167" s="238">
        <f>IF($A167="Quarter",HLOOKUP("Quarter"&amp;AE$1,APMdata,'1 APM'!$BW167,FALSE),IF($A167="Year to date",HLOOKUP("Year to date"&amp;AE$1,APMdata,'1 APM'!$BW167,FALSE),HLOOKUP($C$4&amp;AE$1,APMdata,'1 APM'!$BW167,FALSE)))</f>
        <v>1.6998109898594278</v>
      </c>
      <c r="AF167" s="238"/>
      <c r="AG167" s="238"/>
      <c r="AH167" s="238"/>
      <c r="AI167" s="238"/>
      <c r="AJ167" s="238"/>
      <c r="AK167" s="238"/>
      <c r="AL167" s="238"/>
      <c r="AM167" s="238"/>
      <c r="AN167" s="238"/>
      <c r="AO167" s="238"/>
      <c r="AP167" s="238"/>
      <c r="AQ167" s="238"/>
      <c r="AR167" s="238"/>
      <c r="AS167" s="238"/>
      <c r="AT167" s="238"/>
      <c r="AU167" s="238"/>
      <c r="AV167" s="238"/>
      <c r="AW167" s="238"/>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v>167</v>
      </c>
    </row>
    <row r="168" spans="1:75" ht="12.75" customHeight="1">
      <c r="B168" s="199"/>
      <c r="C168" s="202"/>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c r="AH168" s="228"/>
      <c r="AI168" s="228"/>
      <c r="AJ168" s="229"/>
      <c r="AK168" s="228"/>
      <c r="AL168" s="228"/>
      <c r="AM168" s="228"/>
      <c r="AN168" s="229"/>
      <c r="AO168" s="228"/>
      <c r="AP168" s="229"/>
      <c r="AQ168" s="228"/>
      <c r="AR168" s="229"/>
      <c r="AS168" s="229"/>
      <c r="AT168" s="229"/>
      <c r="AU168" s="228"/>
      <c r="AV168" s="229"/>
      <c r="AW168" s="229"/>
      <c r="AX168" s="229"/>
      <c r="AY168" s="229"/>
      <c r="AZ168" s="229"/>
      <c r="BA168" s="229"/>
      <c r="BB168" s="229"/>
      <c r="BC168" s="229"/>
      <c r="BD168" s="229"/>
      <c r="BE168" s="229"/>
      <c r="BF168" s="229"/>
      <c r="BG168" s="229"/>
      <c r="BH168" s="229"/>
      <c r="BI168" s="229"/>
      <c r="BJ168" s="229"/>
      <c r="BK168" s="229"/>
      <c r="BL168" s="229"/>
      <c r="BM168" s="229"/>
      <c r="BN168" s="229"/>
      <c r="BO168" s="229"/>
      <c r="BP168" s="229"/>
      <c r="BQ168" s="229"/>
      <c r="BR168" s="229"/>
      <c r="BS168" s="229"/>
      <c r="BT168" s="229"/>
      <c r="BU168" s="229"/>
      <c r="BV168" s="229"/>
      <c r="BW168">
        <v>168</v>
      </c>
    </row>
    <row r="169" spans="1:75" ht="12.75" customHeight="1">
      <c r="A169" t="s">
        <v>489</v>
      </c>
      <c r="B169" s="199"/>
      <c r="C169" s="202" t="s">
        <v>183</v>
      </c>
      <c r="D169" s="244">
        <f>IF($A169="Quarter",HLOOKUP("Quarter"&amp;D$1,APMdata,'1 APM'!$BW169,FALSE),IF($A169="Year to date",HLOOKUP("Year to date"&amp;D$1,APMdata,'1 APM'!$BW169,FALSE),HLOOKUP($C$4&amp;D$1,APMdata,'1 APM'!$BW169,FALSE)))</f>
        <v>18.350691374520242</v>
      </c>
      <c r="E169" s="244">
        <f>IF($A169="Quarter",HLOOKUP("Quarter"&amp;E$1,APMdata,'1 APM'!$BW169,FALSE),IF($A169="Year to date",HLOOKUP("Year to date"&amp;E$1,APMdata,'1 APM'!$BW169,FALSE),HLOOKUP($C$4&amp;E$1,APMdata,'1 APM'!$BW169,FALSE)))</f>
        <v>20.233890413927174</v>
      </c>
      <c r="F169" s="244">
        <f>IF($A169="Quarter",HLOOKUP("Quarter"&amp;F$1,APMdata,'1 APM'!$BW169,FALSE),IF($A169="Year to date",HLOOKUP("Year to date"&amp;F$1,APMdata,'1 APM'!$BW169,FALSE),HLOOKUP($C$4&amp;F$1,APMdata,'1 APM'!$BW169,FALSE)))</f>
        <v>12.986860041166247</v>
      </c>
      <c r="G169" s="244">
        <f>IF($A169="Quarter",HLOOKUP("Quarter"&amp;G$1,APMdata,'1 APM'!$BW169,FALSE),IF($A169="Year to date",HLOOKUP("Year to date"&amp;G$1,APMdata,'1 APM'!$BW169,FALSE),HLOOKUP($C$4&amp;G$1,APMdata,'1 APM'!$BW169,FALSE)))</f>
        <v>12.929823468362649</v>
      </c>
      <c r="H169" s="244">
        <f>IF($A169="Quarter",HLOOKUP("Quarter"&amp;H$1,APMdata,'1 APM'!$BW169,FALSE),IF($A169="Year to date",HLOOKUP("Year to date"&amp;H$1,APMdata,'1 APM'!$BW169,FALSE),HLOOKUP($C$4&amp;H$1,APMdata,'1 APM'!$BW169,FALSE)))</f>
        <v>14.453852064425245</v>
      </c>
      <c r="I169" s="244">
        <f>IF($A169="Quarter",HLOOKUP("Quarter"&amp;I$1,APMdata,'1 APM'!$BW169,FALSE),IF($A169="Year to date",HLOOKUP("Year to date"&amp;I$1,APMdata,'1 APM'!$BW169,FALSE),HLOOKUP($C$4&amp;I$1,APMdata,'1 APM'!$BW169,FALSE)))</f>
        <v>15.407773986824905</v>
      </c>
      <c r="J169" s="244">
        <f>IF($A169="Quarter",HLOOKUP("Quarter"&amp;J$1,APMdata,'1 APM'!$BW169,FALSE),IF($A169="Year to date",HLOOKUP("Year to date"&amp;J$1,APMdata,'1 APM'!$BW169,FALSE),HLOOKUP($C$4&amp;J$1,APMdata,'1 APM'!$BW169,FALSE)))</f>
        <v>11.365329658432607</v>
      </c>
      <c r="K169" s="244">
        <f>IF($A169="Quarter",HLOOKUP("Quarter"&amp;K$1,APMdata,'1 APM'!$BW169,FALSE),IF($A169="Year to date",HLOOKUP("Year to date"&amp;K$1,APMdata,'1 APM'!$BW169,FALSE),HLOOKUP($C$4&amp;K$1,APMdata,'1 APM'!$BW169,FALSE)))</f>
        <v>10.371174704768125</v>
      </c>
      <c r="L169" s="244">
        <f>IF($A169="Quarter",HLOOKUP("Quarter"&amp;L$1,APMdata,'1 APM'!$BW169,FALSE),IF($A169="Year to date",HLOOKUP("Year to date"&amp;L$1,APMdata,'1 APM'!$BW169,FALSE),HLOOKUP($C$4&amp;L$1,APMdata,'1 APM'!$BW169,FALSE)))</f>
        <v>10.439062843365104</v>
      </c>
      <c r="M169" s="244">
        <f>IF($A169="Quarter",HLOOKUP("Quarter"&amp;M$1,APMdata,'1 APM'!$BW169,FALSE),IF($A169="Year to date",HLOOKUP("Year to date"&amp;M$1,APMdata,'1 APM'!$BW169,FALSE),HLOOKUP($C$4&amp;M$1,APMdata,'1 APM'!$BW169,FALSE)))</f>
        <v>12.80665318852382</v>
      </c>
      <c r="N169" s="244">
        <f>IF($A169="Quarter",HLOOKUP("Quarter"&amp;N$1,APMdata,'1 APM'!$BW169,FALSE),IF($A169="Year to date",HLOOKUP("Year to date"&amp;N$1,APMdata,'1 APM'!$BW169,FALSE),HLOOKUP($C$4&amp;N$1,APMdata,'1 APM'!$BW169,FALSE)))</f>
        <v>11.957574631072868</v>
      </c>
      <c r="O169" s="244">
        <f>IF($A169="Quarter",HLOOKUP("Quarter"&amp;O$1,APMdata,'1 APM'!$BW169,FALSE),IF($A169="Year to date",HLOOKUP("Year to date"&amp;O$1,APMdata,'1 APM'!$BW169,FALSE),HLOOKUP($C$4&amp;O$1,APMdata,'1 APM'!$BW169,FALSE)))</f>
        <v>12.044929879399108</v>
      </c>
      <c r="P169" s="244">
        <f>IF($A169="Quarter",HLOOKUP("Quarter"&amp;P$1,APMdata,'1 APM'!$BW169,FALSE),IF($A169="Year to date",HLOOKUP("Year to date"&amp;P$1,APMdata,'1 APM'!$BW169,FALSE),HLOOKUP($C$4&amp;P$1,APMdata,'1 APM'!$BW169,FALSE)))</f>
        <v>11.367956370307731</v>
      </c>
      <c r="Q169" s="244">
        <f>IF($A169="Quarter",HLOOKUP("Quarter"&amp;Q$1,APMdata,'1 APM'!$BW169,FALSE),IF($A169="Year to date",HLOOKUP("Year to date"&amp;Q$1,APMdata,'1 APM'!$BW169,FALSE),HLOOKUP($C$4&amp;Q$1,APMdata,'1 APM'!$BW169,FALSE)))</f>
        <v>10.499927590385612</v>
      </c>
      <c r="R169" s="244">
        <f>IF($A169="Quarter",HLOOKUP("Quarter"&amp;R$1,APMdata,'1 APM'!$BW169,FALSE),IF($A169="Year to date",HLOOKUP("Year to date"&amp;R$1,APMdata,'1 APM'!$BW169,FALSE),HLOOKUP($C$4&amp;R$1,APMdata,'1 APM'!$BW169,FALSE)))</f>
        <v>9.5670491584053075</v>
      </c>
      <c r="S169" s="244">
        <f>IF($A169="Quarter",HLOOKUP("Quarter"&amp;S$1,APMdata,'1 APM'!$BW169,FALSE),IF($A169="Year to date",HLOOKUP("Year to date"&amp;S$1,APMdata,'1 APM'!$BW169,FALSE),HLOOKUP($C$4&amp;S$1,APMdata,'1 APM'!$BW169,FALSE)))</f>
        <v>9.0819819469303269</v>
      </c>
      <c r="T169" s="244">
        <f>IF($A169="Quarter",HLOOKUP("Quarter"&amp;T$1,APMdata,'1 APM'!$BW169,FALSE),IF($A169="Year to date",HLOOKUP("Year to date"&amp;T$1,APMdata,'1 APM'!$BW169,FALSE),HLOOKUP($C$4&amp;T$1,APMdata,'1 APM'!$BW169,FALSE)))</f>
        <v>8.4417474882865839</v>
      </c>
      <c r="U169" s="244">
        <f>IF($A169="Quarter",HLOOKUP("Quarter"&amp;U$1,APMdata,'1 APM'!$BW169,FALSE),IF($A169="Year to date",HLOOKUP("Year to date"&amp;U$1,APMdata,'1 APM'!$BW169,FALSE),HLOOKUP($C$4&amp;U$1,APMdata,'1 APM'!$BW169,FALSE)))</f>
        <v>6.3648248319612675</v>
      </c>
      <c r="V169" s="244">
        <f>IF($A169="Quarter",HLOOKUP("Quarter"&amp;V$1,APMdata,'1 APM'!$BW169,FALSE),IF($A169="Year to date",HLOOKUP("Year to date"&amp;V$1,APMdata,'1 APM'!$BW169,FALSE),HLOOKUP($C$4&amp;V$1,APMdata,'1 APM'!$BW169,FALSE)))</f>
        <v>11.554936639292096</v>
      </c>
      <c r="W169" s="244">
        <f>IF($A169="Quarter",HLOOKUP("Quarter"&amp;W$1,APMdata,'1 APM'!$BW169,FALSE),IF($A169="Year to date",HLOOKUP("Year to date"&amp;W$1,APMdata,'1 APM'!$BW169,FALSE),HLOOKUP($C$4&amp;W$1,APMdata,'1 APM'!$BW169,FALSE)))</f>
        <v>13.001582095089365</v>
      </c>
      <c r="X169" s="244">
        <f>IF($A169="Quarter",HLOOKUP("Quarter"&amp;X$1,APMdata,'1 APM'!$BW169,FALSE),IF($A169="Year to date",HLOOKUP("Year to date"&amp;X$1,APMdata,'1 APM'!$BW169,FALSE),HLOOKUP($C$4&amp;X$1,APMdata,'1 APM'!$BW169,FALSE)))</f>
        <v>14.704717553186608</v>
      </c>
      <c r="Y169" s="244">
        <f>IF($A169="Quarter",HLOOKUP("Quarter"&amp;Y$1,APMdata,'1 APM'!$BW169,FALSE),IF($A169="Year to date",HLOOKUP("Year to date"&amp;Y$1,APMdata,'1 APM'!$BW169,FALSE),HLOOKUP($C$4&amp;Y$1,APMdata,'1 APM'!$BW169,FALSE)))</f>
        <v>18.236960813480806</v>
      </c>
      <c r="Z169" s="244">
        <f>IF($A169="Quarter",HLOOKUP("Quarter"&amp;Z$1,APMdata,'1 APM'!$BW169,FALSE),IF($A169="Year to date",HLOOKUP("Year to date"&amp;Z$1,APMdata,'1 APM'!$BW169,FALSE),HLOOKUP($C$4&amp;Z$1,APMdata,'1 APM'!$BW169,FALSE)))</f>
        <v>8.4580270438536846</v>
      </c>
      <c r="AA169" s="244">
        <f>IF($A169="Quarter",HLOOKUP("Quarter"&amp;AA$1,APMdata,'1 APM'!$BW169,FALSE),IF($A169="Year to date",HLOOKUP("Year to date"&amp;AA$1,APMdata,'1 APM'!$BW169,FALSE),HLOOKUP($C$4&amp;AA$1,APMdata,'1 APM'!$BW169,FALSE)))</f>
        <v>9.2295532478231088</v>
      </c>
      <c r="AB169" s="244">
        <f>IF($A169="Quarter",HLOOKUP("Quarter"&amp;AB$1,APMdata,'1 APM'!$BW169,FALSE),IF($A169="Year to date",HLOOKUP("Year to date"&amp;AB$1,APMdata,'1 APM'!$BW169,FALSE),HLOOKUP($C$4&amp;AB$1,APMdata,'1 APM'!$BW169,FALSE)))</f>
        <v>7.8757331557683719</v>
      </c>
      <c r="AC169" s="244">
        <f>IF($A169="Quarter",HLOOKUP("Quarter"&amp;AC$1,APMdata,'1 APM'!$BW169,FALSE),IF($A169="Year to date",HLOOKUP("Year to date"&amp;AC$1,APMdata,'1 APM'!$BW169,FALSE),HLOOKUP($C$4&amp;AC$1,APMdata,'1 APM'!$BW169,FALSE)))</f>
        <v>7.8117245218630229</v>
      </c>
      <c r="AD169" s="244">
        <f>IF($A169="Quarter",HLOOKUP("Quarter"&amp;AD$1,APMdata,'1 APM'!$BW169,FALSE),IF($A169="Year to date",HLOOKUP("Year to date"&amp;AD$1,APMdata,'1 APM'!$BW169,FALSE),HLOOKUP($C$4&amp;AD$1,APMdata,'1 APM'!$BW169,FALSE)))</f>
        <v>7.6851194923657626</v>
      </c>
      <c r="AE169" s="244">
        <f>IF($A169="Quarter",HLOOKUP("Quarter"&amp;AE$1,APMdata,'1 APM'!$BW169,FALSE),IF($A169="Year to date",HLOOKUP("Year to date"&amp;AE$1,APMdata,'1 APM'!$BW169,FALSE),HLOOKUP($C$4&amp;AE$1,APMdata,'1 APM'!$BW169,FALSE)))</f>
        <v>6.8649033286811303</v>
      </c>
      <c r="AF169" s="244"/>
      <c r="AG169" s="244"/>
      <c r="AH169" s="244"/>
      <c r="AI169" s="244"/>
      <c r="AJ169" s="244"/>
      <c r="AK169" s="244"/>
      <c r="AL169" s="244"/>
      <c r="AM169" s="244"/>
      <c r="AN169" s="244"/>
      <c r="AO169" s="244"/>
      <c r="AP169" s="244"/>
      <c r="AQ169" s="244"/>
      <c r="AR169" s="244"/>
      <c r="AS169" s="244"/>
      <c r="AT169" s="244"/>
      <c r="AU169" s="244"/>
      <c r="AV169" s="244"/>
      <c r="AW169" s="244"/>
      <c r="AX169" s="233"/>
      <c r="AY169" s="205"/>
      <c r="AZ169" s="233"/>
      <c r="BA169" s="205"/>
      <c r="BB169" s="233"/>
      <c r="BC169" s="205"/>
      <c r="BD169" s="233"/>
      <c r="BE169" s="205"/>
      <c r="BF169" s="233"/>
      <c r="BG169" s="205"/>
      <c r="BH169" s="205"/>
      <c r="BI169" s="205"/>
      <c r="BJ169" s="205"/>
      <c r="BK169" s="205"/>
      <c r="BL169" s="205"/>
      <c r="BM169" s="205"/>
      <c r="BN169" s="205"/>
      <c r="BO169" s="205"/>
      <c r="BP169" s="205"/>
      <c r="BQ169" s="205"/>
      <c r="BR169" s="205"/>
      <c r="BS169" s="205"/>
      <c r="BT169" s="205"/>
      <c r="BU169" s="205"/>
      <c r="BV169" s="205"/>
      <c r="BW169">
        <v>169</v>
      </c>
    </row>
    <row r="170" spans="1:75" ht="12.75" customHeight="1">
      <c r="A170" t="s">
        <v>489</v>
      </c>
      <c r="B170" s="252"/>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9"/>
      <c r="AO170" s="228"/>
      <c r="AP170" s="228"/>
      <c r="AQ170" s="228"/>
      <c r="AR170" s="228"/>
      <c r="AS170" s="228"/>
      <c r="AT170" s="228"/>
      <c r="AU170" s="228"/>
      <c r="AV170" s="228"/>
      <c r="AW170" s="228"/>
      <c r="AX170" s="228"/>
      <c r="AY170" s="228"/>
      <c r="AZ170" s="228"/>
      <c r="BA170" s="228"/>
      <c r="BB170" s="228"/>
      <c r="BC170" s="228"/>
      <c r="BD170" s="228"/>
      <c r="BE170" s="228"/>
      <c r="BF170" s="228"/>
      <c r="BG170" s="228"/>
      <c r="BH170" s="228"/>
      <c r="BI170" s="228"/>
      <c r="BJ170" s="228"/>
      <c r="BK170" s="228"/>
      <c r="BL170" s="228"/>
      <c r="BM170" s="228"/>
      <c r="BN170" s="228"/>
      <c r="BO170" s="228"/>
      <c r="BP170" s="228"/>
      <c r="BQ170" s="228"/>
      <c r="BR170" s="228"/>
      <c r="BS170" s="228"/>
      <c r="BT170" s="228"/>
      <c r="BU170" s="228"/>
      <c r="BV170" s="228"/>
      <c r="BW170">
        <v>170</v>
      </c>
    </row>
    <row r="171" spans="1:75" ht="12.75" customHeight="1">
      <c r="A171" t="s">
        <v>489</v>
      </c>
      <c r="B171" s="199"/>
      <c r="C171" s="202" t="s">
        <v>184</v>
      </c>
      <c r="D171" s="244">
        <f>IF($A171="Quarter",HLOOKUP("Quarter"&amp;D$1,APMdata,'1 APM'!$BW171,FALSE),IF($A171="Year to date",HLOOKUP("Year to date"&amp;D$1,APMdata,'1 APM'!$BW171,FALSE),HLOOKUP($C$4&amp;D$1,APMdata,'1 APM'!$BW171,FALSE)))</f>
        <v>135.74</v>
      </c>
      <c r="E171" s="244">
        <f>IF($A171="Quarter",HLOOKUP("Quarter"&amp;E$1,APMdata,'1 APM'!$BW171,FALSE),IF($A171="Year to date",HLOOKUP("Year to date"&amp;E$1,APMdata,'1 APM'!$BW171,FALSE),HLOOKUP($C$4&amp;E$1,APMdata,'1 APM'!$BW171,FALSE)))</f>
        <v>124.4</v>
      </c>
      <c r="F171" s="244">
        <f>IF($A171="Quarter",HLOOKUP("Quarter"&amp;F$1,APMdata,'1 APM'!$BW171,FALSE),IF($A171="Year to date",HLOOKUP("Year to date"&amp;F$1,APMdata,'1 APM'!$BW171,FALSE),HLOOKUP($C$4&amp;F$1,APMdata,'1 APM'!$BW171,FALSE)))</f>
        <v>132.6</v>
      </c>
      <c r="G171" s="244">
        <f>IF($A171="Quarter",HLOOKUP("Quarter"&amp;G$1,APMdata,'1 APM'!$BW171,FALSE),IF($A171="Year to date",HLOOKUP("Year to date"&amp;G$1,APMdata,'1 APM'!$BW171,FALSE),HLOOKUP($C$4&amp;G$1,APMdata,'1 APM'!$BW171,FALSE)))</f>
        <v>133.4</v>
      </c>
      <c r="H171" s="244">
        <f>IF($A171="Quarter",HLOOKUP("Quarter"&amp;H$1,APMdata,'1 APM'!$BW171,FALSE),IF($A171="Year to date",HLOOKUP("Year to date"&amp;H$1,APMdata,'1 APM'!$BW171,FALSE),HLOOKUP($C$4&amp;H$1,APMdata,'1 APM'!$BW171,FALSE)))</f>
        <v>130</v>
      </c>
      <c r="I171" s="244">
        <f>IF($A171="Quarter",HLOOKUP("Quarter"&amp;I$1,APMdata,'1 APM'!$BW171,FALSE),IF($A171="Year to date",HLOOKUP("Year to date"&amp;I$1,APMdata,'1 APM'!$BW171,FALSE),HLOOKUP($C$4&amp;I$1,APMdata,'1 APM'!$BW171,FALSE)))</f>
        <v>113.8</v>
      </c>
      <c r="J171" s="244">
        <f>IF($A171="Quarter",HLOOKUP("Quarter"&amp;J$1,APMdata,'1 APM'!$BW171,FALSE),IF($A171="Year to date",HLOOKUP("Year to date"&amp;J$1,APMdata,'1 APM'!$BW171,FALSE),HLOOKUP($C$4&amp;J$1,APMdata,'1 APM'!$BW171,FALSE)))</f>
        <v>121.2</v>
      </c>
      <c r="K171" s="244">
        <f>IF($A171="Quarter",HLOOKUP("Quarter"&amp;K$1,APMdata,'1 APM'!$BW171,FALSE),IF($A171="Year to date",HLOOKUP("Year to date"&amp;K$1,APMdata,'1 APM'!$BW171,FALSE),HLOOKUP($C$4&amp;K$1,APMdata,'1 APM'!$BW171,FALSE)))</f>
        <v>107.2</v>
      </c>
      <c r="L171" s="244">
        <f>IF($A171="Quarter",HLOOKUP("Quarter"&amp;L$1,APMdata,'1 APM'!$BW171,FALSE),IF($A171="Year to date",HLOOKUP("Year to date"&amp;L$1,APMdata,'1 APM'!$BW171,FALSE),HLOOKUP($C$4&amp;L$1,APMdata,'1 APM'!$BW171,FALSE)))</f>
        <v>117.2</v>
      </c>
      <c r="M171" s="244">
        <f>IF($A171="Quarter",HLOOKUP("Quarter"&amp;M$1,APMdata,'1 APM'!$BW171,FALSE),IF($A171="Year to date",HLOOKUP("Year to date"&amp;M$1,APMdata,'1 APM'!$BW171,FALSE),HLOOKUP($C$4&amp;M$1,APMdata,'1 APM'!$BW171,FALSE)))</f>
        <v>140</v>
      </c>
      <c r="N171" s="244">
        <f>IF($A171="Quarter",HLOOKUP("Quarter"&amp;N$1,APMdata,'1 APM'!$BW171,FALSE),IF($A171="Year to date",HLOOKUP("Year to date"&amp;N$1,APMdata,'1 APM'!$BW171,FALSE),HLOOKUP($C$4&amp;N$1,APMdata,'1 APM'!$BW171,FALSE)))</f>
        <v>145.6</v>
      </c>
      <c r="O171" s="244">
        <f>IF($A171="Quarter",HLOOKUP("Quarter"&amp;O$1,APMdata,'1 APM'!$BW171,FALSE),IF($A171="Year to date",HLOOKUP("Year to date"&amp;O$1,APMdata,'1 APM'!$BW171,FALSE),HLOOKUP($C$4&amp;O$1,APMdata,'1 APM'!$BW171,FALSE)))</f>
        <v>129.6</v>
      </c>
      <c r="P171" s="244">
        <f>IF($A171="Quarter",HLOOKUP("Quarter"&amp;P$1,APMdata,'1 APM'!$BW171,FALSE),IF($A171="Year to date",HLOOKUP("Year to date"&amp;P$1,APMdata,'1 APM'!$BW171,FALSE),HLOOKUP($C$4&amp;P$1,APMdata,'1 APM'!$BW171,FALSE)))</f>
        <v>119</v>
      </c>
      <c r="Q171" s="244">
        <f>IF($A171="Quarter",HLOOKUP("Quarter"&amp;Q$1,APMdata,'1 APM'!$BW171,FALSE),IF($A171="Year to date",HLOOKUP("Year to date"&amp;Q$1,APMdata,'1 APM'!$BW171,FALSE),HLOOKUP($C$4&amp;Q$1,APMdata,'1 APM'!$BW171,FALSE)))</f>
        <v>111.4</v>
      </c>
      <c r="R171" s="244">
        <f>IF($A171="Quarter",HLOOKUP("Quarter"&amp;R$1,APMdata,'1 APM'!$BW171,FALSE),IF($A171="Year to date",HLOOKUP("Year to date"&amp;R$1,APMdata,'1 APM'!$BW171,FALSE),HLOOKUP($C$4&amp;R$1,APMdata,'1 APM'!$BW171,FALSE)))</f>
        <v>97.8</v>
      </c>
      <c r="S171" s="244">
        <f>IF($A171="Quarter",HLOOKUP("Quarter"&amp;S$1,APMdata,'1 APM'!$BW171,FALSE),IF($A171="Year to date",HLOOKUP("Year to date"&amp;S$1,APMdata,'1 APM'!$BW171,FALSE),HLOOKUP($C$4&amp;S$1,APMdata,'1 APM'!$BW171,FALSE)))</f>
        <v>87.7</v>
      </c>
      <c r="T171" s="244">
        <f>IF($A171="Quarter",HLOOKUP("Quarter"&amp;T$1,APMdata,'1 APM'!$BW171,FALSE),IF($A171="Year to date",HLOOKUP("Year to date"&amp;T$1,APMdata,'1 APM'!$BW171,FALSE),HLOOKUP($C$4&amp;T$1,APMdata,'1 APM'!$BW171,FALSE)))</f>
        <v>87.6</v>
      </c>
      <c r="U171" s="244">
        <f>IF($A171="Quarter",HLOOKUP("Quarter"&amp;U$1,APMdata,'1 APM'!$BW171,FALSE),IF($A171="Year to date",HLOOKUP("Year to date"&amp;U$1,APMdata,'1 APM'!$BW171,FALSE),HLOOKUP($C$4&amp;U$1,APMdata,'1 APM'!$BW171,FALSE)))</f>
        <v>75</v>
      </c>
      <c r="V171" s="244">
        <f>IF($A171="Quarter",HLOOKUP("Quarter"&amp;V$1,APMdata,'1 APM'!$BW171,FALSE),IF($A171="Year to date",HLOOKUP("Year to date"&amp;V$1,APMdata,'1 APM'!$BW171,FALSE),HLOOKUP($C$4&amp;V$1,APMdata,'1 APM'!$BW171,FALSE)))</f>
        <v>92.5</v>
      </c>
      <c r="W171" s="244">
        <f>IF($A171="Quarter",HLOOKUP("Quarter"&amp;W$1,APMdata,'1 APM'!$BW171,FALSE),IF($A171="Year to date",HLOOKUP("Year to date"&amp;W$1,APMdata,'1 APM'!$BW171,FALSE),HLOOKUP($C$4&amp;W$1,APMdata,'1 APM'!$BW171,FALSE)))</f>
        <v>83.5</v>
      </c>
      <c r="X171" s="244">
        <f>IF($A171="Quarter",HLOOKUP("Quarter"&amp;X$1,APMdata,'1 APM'!$BW171,FALSE),IF($A171="Year to date",HLOOKUP("Year to date"&amp;X$1,APMdata,'1 APM'!$BW171,FALSE),HLOOKUP($C$4&amp;X$1,APMdata,'1 APM'!$BW171,FALSE)))</f>
        <v>85</v>
      </c>
      <c r="Y171" s="244">
        <f>IF($A171="Quarter",HLOOKUP("Quarter"&amp;Y$1,APMdata,'1 APM'!$BW171,FALSE),IF($A171="Year to date",HLOOKUP("Year to date"&amp;Y$1,APMdata,'1 APM'!$BW171,FALSE),HLOOKUP($C$4&amp;Y$1,APMdata,'1 APM'!$BW171,FALSE)))</f>
        <v>82.4</v>
      </c>
      <c r="Z171" s="244">
        <f>IF($A171="Quarter",HLOOKUP("Quarter"&amp;Z$1,APMdata,'1 APM'!$BW171,FALSE),IF($A171="Year to date",HLOOKUP("Year to date"&amp;Z$1,APMdata,'1 APM'!$BW171,FALSE),HLOOKUP($C$4&amp;Z$1,APMdata,'1 APM'!$BW171,FALSE)))</f>
        <v>83</v>
      </c>
      <c r="AA171" s="244">
        <f>IF($A171="Quarter",HLOOKUP("Quarter"&amp;AA$1,APMdata,'1 APM'!$BW171,FALSE),IF($A171="Year to date",HLOOKUP("Year to date"&amp;AA$1,APMdata,'1 APM'!$BW171,FALSE),HLOOKUP($C$4&amp;AA$1,APMdata,'1 APM'!$BW171,FALSE)))</f>
        <v>87</v>
      </c>
      <c r="AB171" s="244">
        <f>IF($A171="Quarter",HLOOKUP("Quarter"&amp;AB$1,APMdata,'1 APM'!$BW171,FALSE),IF($A171="Year to date",HLOOKUP("Year to date"&amp;AB$1,APMdata,'1 APM'!$BW171,FALSE),HLOOKUP($C$4&amp;AB$1,APMdata,'1 APM'!$BW171,FALSE)))</f>
        <v>84.2</v>
      </c>
      <c r="AC171" s="244">
        <f>IF($A171="Quarter",HLOOKUP("Quarter"&amp;AC$1,APMdata,'1 APM'!$BW171,FALSE),IF($A171="Year to date",HLOOKUP("Year to date"&amp;AC$1,APMdata,'1 APM'!$BW171,FALSE),HLOOKUP($C$4&amp;AC$1,APMdata,'1 APM'!$BW171,FALSE)))</f>
        <v>90.5</v>
      </c>
      <c r="AD171" s="244">
        <f>IF($A171="Quarter",HLOOKUP("Quarter"&amp;AD$1,APMdata,'1 APM'!$BW171,FALSE),IF($A171="Year to date",HLOOKUP("Year to date"&amp;AD$1,APMdata,'1 APM'!$BW171,FALSE),HLOOKUP($C$4&amp;AD$1,APMdata,'1 APM'!$BW171,FALSE)))</f>
        <v>85.5</v>
      </c>
      <c r="AE171" s="244">
        <f>IF($A171="Quarter",HLOOKUP("Quarter"&amp;AE$1,APMdata,'1 APM'!$BW171,FALSE),IF($A171="Year to date",HLOOKUP("Year to date"&amp;AE$1,APMdata,'1 APM'!$BW171,FALSE),HLOOKUP($C$4&amp;AE$1,APMdata,'1 APM'!$BW171,FALSE)))</f>
        <v>79.25</v>
      </c>
      <c r="AF171" s="244"/>
      <c r="AG171" s="245"/>
      <c r="AH171" s="244"/>
      <c r="AI171" s="245"/>
      <c r="AJ171" s="244"/>
      <c r="AK171" s="245"/>
      <c r="AL171" s="244"/>
      <c r="AM171" s="245"/>
      <c r="AN171" s="244"/>
      <c r="AO171" s="245"/>
      <c r="AP171" s="233"/>
      <c r="AQ171" s="245"/>
      <c r="AR171" s="233"/>
      <c r="AS171" s="245"/>
      <c r="AT171" s="246"/>
      <c r="AU171" s="245"/>
      <c r="AV171" s="233"/>
      <c r="AW171" s="244"/>
      <c r="AX171" s="233"/>
      <c r="AY171" s="244"/>
      <c r="AZ171" s="233"/>
      <c r="BA171" s="244"/>
      <c r="BB171" s="233"/>
      <c r="BC171" s="244"/>
      <c r="BD171" s="233"/>
      <c r="BE171" s="244"/>
      <c r="BF171" s="233"/>
      <c r="BG171" s="244"/>
      <c r="BH171" s="244"/>
      <c r="BI171" s="244"/>
      <c r="BJ171" s="244"/>
      <c r="BK171" s="244"/>
      <c r="BL171" s="244"/>
      <c r="BM171" s="244"/>
      <c r="BN171" s="244"/>
      <c r="BO171" s="244"/>
      <c r="BP171" s="244"/>
      <c r="BQ171" s="244"/>
      <c r="BR171" s="244"/>
      <c r="BS171" s="244"/>
      <c r="BT171" s="244"/>
      <c r="BU171" s="244"/>
      <c r="BV171" s="244"/>
      <c r="BW171">
        <v>171</v>
      </c>
    </row>
    <row r="172" spans="1:75" ht="12.75" customHeight="1">
      <c r="A172" t="s">
        <v>489</v>
      </c>
      <c r="B172" s="199"/>
      <c r="C172" s="202" t="s">
        <v>185</v>
      </c>
      <c r="D172" s="244">
        <f>IF($A172="Quarter",HLOOKUP("Quarter"&amp;D$1,APMdata,'1 APM'!$BW172,FALSE),IF($A172="Year to date",HLOOKUP("Year to date"&amp;D$1,APMdata,'1 APM'!$BW172,FALSE),HLOOKUP($C$4&amp;D$1,APMdata,'1 APM'!$BW172,FALSE)))</f>
        <v>18.350691374520242</v>
      </c>
      <c r="E172" s="244">
        <f>IF($A172="Quarter",HLOOKUP("Quarter"&amp;E$1,APMdata,'1 APM'!$BW172,FALSE),IF($A172="Year to date",HLOOKUP("Year to date"&amp;E$1,APMdata,'1 APM'!$BW172,FALSE),HLOOKUP($C$4&amp;E$1,APMdata,'1 APM'!$BW172,FALSE)))</f>
        <v>20.233890413927174</v>
      </c>
      <c r="F172" s="244">
        <f>IF($A172="Quarter",HLOOKUP("Quarter"&amp;F$1,APMdata,'1 APM'!$BW172,FALSE),IF($A172="Year to date",HLOOKUP("Year to date"&amp;F$1,APMdata,'1 APM'!$BW172,FALSE),HLOOKUP($C$4&amp;F$1,APMdata,'1 APM'!$BW172,FALSE)))</f>
        <v>12.986860041166247</v>
      </c>
      <c r="G172" s="244">
        <f>IF($A172="Quarter",HLOOKUP("Quarter"&amp;G$1,APMdata,'1 APM'!$BW172,FALSE),IF($A172="Year to date",HLOOKUP("Year to date"&amp;G$1,APMdata,'1 APM'!$BW172,FALSE),HLOOKUP($C$4&amp;G$1,APMdata,'1 APM'!$BW172,FALSE)))</f>
        <v>12.929823468362649</v>
      </c>
      <c r="H172" s="244">
        <f>IF($A172="Quarter",HLOOKUP("Quarter"&amp;H$1,APMdata,'1 APM'!$BW172,FALSE),IF($A172="Year to date",HLOOKUP("Year to date"&amp;H$1,APMdata,'1 APM'!$BW172,FALSE),HLOOKUP($C$4&amp;H$1,APMdata,'1 APM'!$BW172,FALSE)))</f>
        <v>14.453852064425245</v>
      </c>
      <c r="I172" s="244">
        <f>IF($A172="Quarter",HLOOKUP("Quarter"&amp;I$1,APMdata,'1 APM'!$BW172,FALSE),IF($A172="Year to date",HLOOKUP("Year to date"&amp;I$1,APMdata,'1 APM'!$BW172,FALSE),HLOOKUP($C$4&amp;I$1,APMdata,'1 APM'!$BW172,FALSE)))</f>
        <v>15.407773986824905</v>
      </c>
      <c r="J172" s="244">
        <f>IF($A172="Quarter",HLOOKUP("Quarter"&amp;J$1,APMdata,'1 APM'!$BW172,FALSE),IF($A172="Year to date",HLOOKUP("Year to date"&amp;J$1,APMdata,'1 APM'!$BW172,FALSE),HLOOKUP($C$4&amp;J$1,APMdata,'1 APM'!$BW172,FALSE)))</f>
        <v>11.365329658432607</v>
      </c>
      <c r="K172" s="244">
        <f>IF($A172="Quarter",HLOOKUP("Quarter"&amp;K$1,APMdata,'1 APM'!$BW172,FALSE),IF($A172="Year to date",HLOOKUP("Year to date"&amp;K$1,APMdata,'1 APM'!$BW172,FALSE),HLOOKUP($C$4&amp;K$1,APMdata,'1 APM'!$BW172,FALSE)))</f>
        <v>10.371174704768125</v>
      </c>
      <c r="L172" s="244">
        <f>IF($A172="Quarter",HLOOKUP("Quarter"&amp;L$1,APMdata,'1 APM'!$BW172,FALSE),IF($A172="Year to date",HLOOKUP("Year to date"&amp;L$1,APMdata,'1 APM'!$BW172,FALSE),HLOOKUP($C$4&amp;L$1,APMdata,'1 APM'!$BW172,FALSE)))</f>
        <v>10.439062843365104</v>
      </c>
      <c r="M172" s="244">
        <f>IF($A172="Quarter",HLOOKUP("Quarter"&amp;M$1,APMdata,'1 APM'!$BW172,FALSE),IF($A172="Year to date",HLOOKUP("Year to date"&amp;M$1,APMdata,'1 APM'!$BW172,FALSE),HLOOKUP($C$4&amp;M$1,APMdata,'1 APM'!$BW172,FALSE)))</f>
        <v>12.80665318852382</v>
      </c>
      <c r="N172" s="244">
        <f>IF($A172="Quarter",HLOOKUP("Quarter"&amp;N$1,APMdata,'1 APM'!$BW172,FALSE),IF($A172="Year to date",HLOOKUP("Year to date"&amp;N$1,APMdata,'1 APM'!$BW172,FALSE),HLOOKUP($C$4&amp;N$1,APMdata,'1 APM'!$BW172,FALSE)))</f>
        <v>11.957574631072868</v>
      </c>
      <c r="O172" s="244">
        <f>IF($A172="Quarter",HLOOKUP("Quarter"&amp;O$1,APMdata,'1 APM'!$BW172,FALSE),IF($A172="Year to date",HLOOKUP("Year to date"&amp;O$1,APMdata,'1 APM'!$BW172,FALSE),HLOOKUP($C$4&amp;O$1,APMdata,'1 APM'!$BW172,FALSE)))</f>
        <v>12.044929879399108</v>
      </c>
      <c r="P172" s="244">
        <f>IF($A172="Quarter",HLOOKUP("Quarter"&amp;P$1,APMdata,'1 APM'!$BW172,FALSE),IF($A172="Year to date",HLOOKUP("Year to date"&amp;P$1,APMdata,'1 APM'!$BW172,FALSE),HLOOKUP($C$4&amp;P$1,APMdata,'1 APM'!$BW172,FALSE)))</f>
        <v>11.367956370307731</v>
      </c>
      <c r="Q172" s="244">
        <f>IF($A172="Quarter",HLOOKUP("Quarter"&amp;Q$1,APMdata,'1 APM'!$BW172,FALSE),IF($A172="Year to date",HLOOKUP("Year to date"&amp;Q$1,APMdata,'1 APM'!$BW172,FALSE),HLOOKUP($C$4&amp;Q$1,APMdata,'1 APM'!$BW172,FALSE)))</f>
        <v>10.499927590385612</v>
      </c>
      <c r="R172" s="244">
        <f>IF($A172="Quarter",HLOOKUP("Quarter"&amp;R$1,APMdata,'1 APM'!$BW172,FALSE),IF($A172="Year to date",HLOOKUP("Year to date"&amp;R$1,APMdata,'1 APM'!$BW172,FALSE),HLOOKUP($C$4&amp;R$1,APMdata,'1 APM'!$BW172,FALSE)))</f>
        <v>9.5670491584053075</v>
      </c>
      <c r="S172" s="244">
        <f>IF($A172="Quarter",HLOOKUP("Quarter"&amp;S$1,APMdata,'1 APM'!$BW172,FALSE),IF($A172="Year to date",HLOOKUP("Year to date"&amp;S$1,APMdata,'1 APM'!$BW172,FALSE),HLOOKUP($C$4&amp;S$1,APMdata,'1 APM'!$BW172,FALSE)))</f>
        <v>9.0819819469303269</v>
      </c>
      <c r="T172" s="244">
        <f>IF($A172="Quarter",HLOOKUP("Quarter"&amp;T$1,APMdata,'1 APM'!$BW172,FALSE),IF($A172="Year to date",HLOOKUP("Year to date"&amp;T$1,APMdata,'1 APM'!$BW172,FALSE),HLOOKUP($C$4&amp;T$1,APMdata,'1 APM'!$BW172,FALSE)))</f>
        <v>8.4417474882865839</v>
      </c>
      <c r="U172" s="244">
        <f>IF($A172="Quarter",HLOOKUP("Quarter"&amp;U$1,APMdata,'1 APM'!$BW172,FALSE),IF($A172="Year to date",HLOOKUP("Year to date"&amp;U$1,APMdata,'1 APM'!$BW172,FALSE),HLOOKUP($C$4&amp;U$1,APMdata,'1 APM'!$BW172,FALSE)))</f>
        <v>6.3648248319612675</v>
      </c>
      <c r="V172" s="244">
        <f>IF($A172="Quarter",HLOOKUP("Quarter"&amp;V$1,APMdata,'1 APM'!$BW172,FALSE),IF($A172="Year to date",HLOOKUP("Year to date"&amp;V$1,APMdata,'1 APM'!$BW172,FALSE),HLOOKUP($C$4&amp;V$1,APMdata,'1 APM'!$BW172,FALSE)))</f>
        <v>11.554936639292096</v>
      </c>
      <c r="W172" s="244">
        <f>IF($A172="Quarter",HLOOKUP("Quarter"&amp;W$1,APMdata,'1 APM'!$BW172,FALSE),IF($A172="Year to date",HLOOKUP("Year to date"&amp;W$1,APMdata,'1 APM'!$BW172,FALSE),HLOOKUP($C$4&amp;W$1,APMdata,'1 APM'!$BW172,FALSE)))</f>
        <v>13.001582095089365</v>
      </c>
      <c r="X172" s="244">
        <f>IF($A172="Quarter",HLOOKUP("Quarter"&amp;X$1,APMdata,'1 APM'!$BW172,FALSE),IF($A172="Year to date",HLOOKUP("Year to date"&amp;X$1,APMdata,'1 APM'!$BW172,FALSE),HLOOKUP($C$4&amp;X$1,APMdata,'1 APM'!$BW172,FALSE)))</f>
        <v>14.704717553186608</v>
      </c>
      <c r="Y172" s="244">
        <f>IF($A172="Quarter",HLOOKUP("Quarter"&amp;Y$1,APMdata,'1 APM'!$BW172,FALSE),IF($A172="Year to date",HLOOKUP("Year to date"&amp;Y$1,APMdata,'1 APM'!$BW172,FALSE),HLOOKUP($C$4&amp;Y$1,APMdata,'1 APM'!$BW172,FALSE)))</f>
        <v>18.236960813480806</v>
      </c>
      <c r="Z172" s="244">
        <f>IF($A172="Quarter",HLOOKUP("Quarter"&amp;Z$1,APMdata,'1 APM'!$BW172,FALSE),IF($A172="Year to date",HLOOKUP("Year to date"&amp;Z$1,APMdata,'1 APM'!$BW172,FALSE),HLOOKUP($C$4&amp;Z$1,APMdata,'1 APM'!$BW172,FALSE)))</f>
        <v>8.4580270438536846</v>
      </c>
      <c r="AA172" s="244">
        <f>IF($A172="Quarter",HLOOKUP("Quarter"&amp;AA$1,APMdata,'1 APM'!$BW172,FALSE),IF($A172="Year to date",HLOOKUP("Year to date"&amp;AA$1,APMdata,'1 APM'!$BW172,FALSE),HLOOKUP($C$4&amp;AA$1,APMdata,'1 APM'!$BW172,FALSE)))</f>
        <v>9.2295532478231088</v>
      </c>
      <c r="AB172" s="244">
        <f>IF($A172="Quarter",HLOOKUP("Quarter"&amp;AB$1,APMdata,'1 APM'!$BW172,FALSE),IF($A172="Year to date",HLOOKUP("Year to date"&amp;AB$1,APMdata,'1 APM'!$BW172,FALSE),HLOOKUP($C$4&amp;AB$1,APMdata,'1 APM'!$BW172,FALSE)))</f>
        <v>7.8757331557683719</v>
      </c>
      <c r="AC172" s="244">
        <f>IF($A172="Quarter",HLOOKUP("Quarter"&amp;AC$1,APMdata,'1 APM'!$BW172,FALSE),IF($A172="Year to date",HLOOKUP("Year to date"&amp;AC$1,APMdata,'1 APM'!$BW172,FALSE),HLOOKUP($C$4&amp;AC$1,APMdata,'1 APM'!$BW172,FALSE)))</f>
        <v>7.8117245218630229</v>
      </c>
      <c r="AD172" s="244">
        <f>IF($A172="Quarter",HLOOKUP("Quarter"&amp;AD$1,APMdata,'1 APM'!$BW172,FALSE),IF($A172="Year to date",HLOOKUP("Year to date"&amp;AD$1,APMdata,'1 APM'!$BW172,FALSE),HLOOKUP($C$4&amp;AD$1,APMdata,'1 APM'!$BW172,FALSE)))</f>
        <v>7.6851194923657626</v>
      </c>
      <c r="AE172" s="244">
        <f>IF($A172="Quarter",HLOOKUP("Quarter"&amp;AE$1,APMdata,'1 APM'!$BW172,FALSE),IF($A172="Year to date",HLOOKUP("Year to date"&amp;AE$1,APMdata,'1 APM'!$BW172,FALSE),HLOOKUP($C$4&amp;AE$1,APMdata,'1 APM'!$BW172,FALSE)))</f>
        <v>6.8649033286811303</v>
      </c>
      <c r="AF172" s="244"/>
      <c r="AG172" s="210"/>
      <c r="AH172" s="244"/>
      <c r="AI172" s="210"/>
      <c r="AJ172" s="244"/>
      <c r="AK172" s="210"/>
      <c r="AL172" s="244"/>
      <c r="AM172" s="210"/>
      <c r="AN172" s="244"/>
      <c r="AO172" s="210"/>
      <c r="AP172" s="247"/>
      <c r="AQ172" s="210"/>
      <c r="AR172" s="247"/>
      <c r="AS172" s="210"/>
      <c r="AT172" s="248"/>
      <c r="AU172" s="210"/>
      <c r="AV172" s="247"/>
      <c r="AW172" s="205"/>
      <c r="AX172" s="247"/>
      <c r="AY172" s="205"/>
      <c r="AZ172" s="247"/>
      <c r="BA172" s="205"/>
      <c r="BB172" s="247"/>
      <c r="BC172" s="205"/>
      <c r="BD172" s="247"/>
      <c r="BE172" s="205"/>
      <c r="BF172" s="247"/>
      <c r="BG172" s="205"/>
      <c r="BH172" s="205"/>
      <c r="BI172" s="205"/>
      <c r="BJ172" s="205"/>
      <c r="BK172" s="205"/>
      <c r="BL172" s="205"/>
      <c r="BM172" s="205"/>
      <c r="BN172" s="205"/>
      <c r="BO172" s="205"/>
      <c r="BP172" s="205"/>
      <c r="BQ172" s="205"/>
      <c r="BR172" s="205"/>
      <c r="BS172" s="205"/>
      <c r="BT172" s="205"/>
      <c r="BU172" s="205"/>
      <c r="BV172" s="205"/>
      <c r="BW172">
        <v>172</v>
      </c>
    </row>
    <row r="173" spans="1:75" ht="12.75" customHeight="1" thickBot="1">
      <c r="A173" t="s">
        <v>489</v>
      </c>
      <c r="B173" s="251" t="s">
        <v>331</v>
      </c>
      <c r="C173" s="212" t="s">
        <v>186</v>
      </c>
      <c r="D173" s="238">
        <f>IF($A173="Quarter",HLOOKUP("Quarter"&amp;D$1,APMdata,'1 APM'!$BW173,FALSE),IF($A173="Year to date",HLOOKUP("Year to date"&amp;D$1,APMdata,'1 APM'!$BW173,FALSE),HLOOKUP($C$4&amp;D$1,APMdata,'1 APM'!$BW173,FALSE)))</f>
        <v>7.3969965070893018</v>
      </c>
      <c r="E173" s="238">
        <f>IF($A173="Quarter",HLOOKUP("Quarter"&amp;E$1,APMdata,'1 APM'!$BW173,FALSE),IF($A173="Year to date",HLOOKUP("Year to date"&amp;E$1,APMdata,'1 APM'!$BW173,FALSE),HLOOKUP($C$4&amp;E$1,APMdata,'1 APM'!$BW173,FALSE)))</f>
        <v>6.1481009067032577</v>
      </c>
      <c r="F173" s="238">
        <f>IF($A173="Quarter",HLOOKUP("Quarter"&amp;F$1,APMdata,'1 APM'!$BW173,FALSE),IF($A173="Year to date",HLOOKUP("Year to date"&amp;F$1,APMdata,'1 APM'!$BW173,FALSE),HLOOKUP($C$4&amp;F$1,APMdata,'1 APM'!$BW173,FALSE)))</f>
        <v>10.210320245207804</v>
      </c>
      <c r="G173" s="238">
        <f>IF($A173="Quarter",HLOOKUP("Quarter"&amp;G$1,APMdata,'1 APM'!$BW173,FALSE),IF($A173="Year to date",HLOOKUP("Year to date"&amp;G$1,APMdata,'1 APM'!$BW173,FALSE),HLOOKUP($C$4&amp;G$1,APMdata,'1 APM'!$BW173,FALSE)))</f>
        <v>10.317232893891392</v>
      </c>
      <c r="H173" s="238">
        <f>IF($A173="Quarter",HLOOKUP("Quarter"&amp;H$1,APMdata,'1 APM'!$BW173,FALSE),IF($A173="Year to date",HLOOKUP("Year to date"&amp;H$1,APMdata,'1 APM'!$BW173,FALSE),HLOOKUP($C$4&amp;H$1,APMdata,'1 APM'!$BW173,FALSE)))</f>
        <v>8.9941421442913754</v>
      </c>
      <c r="I173" s="238">
        <f>IF($A173="Quarter",HLOOKUP("Quarter"&amp;I$1,APMdata,'1 APM'!$BW173,FALSE),IF($A173="Year to date",HLOOKUP("Year to date"&amp;I$1,APMdata,'1 APM'!$BW173,FALSE),HLOOKUP($C$4&amp;I$1,APMdata,'1 APM'!$BW173,FALSE)))</f>
        <v>7.3858819643453817</v>
      </c>
      <c r="J173" s="238">
        <f>IF($A173="Quarter",HLOOKUP("Quarter"&amp;J$1,APMdata,'1 APM'!$BW173,FALSE),IF($A173="Year to date",HLOOKUP("Year to date"&amp;J$1,APMdata,'1 APM'!$BW173,FALSE),HLOOKUP($C$4&amp;J$1,APMdata,'1 APM'!$BW173,FALSE)))</f>
        <v>10.664010956345168</v>
      </c>
      <c r="K173" s="238">
        <f>IF($A173="Quarter",HLOOKUP("Quarter"&amp;K$1,APMdata,'1 APM'!$BW173,FALSE),IF($A173="Year to date",HLOOKUP("Year to date"&amp;K$1,APMdata,'1 APM'!$BW173,FALSE),HLOOKUP($C$4&amp;K$1,APMdata,'1 APM'!$BW173,FALSE)))</f>
        <v>10.336341162078298</v>
      </c>
      <c r="L173" s="238">
        <f>IF($A173="Quarter",HLOOKUP("Quarter"&amp;L$1,APMdata,'1 APM'!$BW173,FALSE),IF($A173="Year to date",HLOOKUP("Year to date"&amp;L$1,APMdata,'1 APM'!$BW173,FALSE),HLOOKUP($C$4&amp;L$1,APMdata,'1 APM'!$BW173,FALSE)))</f>
        <v>11.227061447809023</v>
      </c>
      <c r="M173" s="238">
        <f>IF($A173="Quarter",HLOOKUP("Quarter"&amp;M$1,APMdata,'1 APM'!$BW173,FALSE),IF($A173="Year to date",HLOOKUP("Year to date"&amp;M$1,APMdata,'1 APM'!$BW173,FALSE),HLOOKUP($C$4&amp;M$1,APMdata,'1 APM'!$BW173,FALSE)))</f>
        <v>10.931817855851325</v>
      </c>
      <c r="N173" s="238">
        <f>IF($A173="Quarter",HLOOKUP("Quarter"&amp;N$1,APMdata,'1 APM'!$BW173,FALSE),IF($A173="Year to date",HLOOKUP("Year to date"&amp;N$1,APMdata,'1 APM'!$BW173,FALSE),HLOOKUP($C$4&amp;N$1,APMdata,'1 APM'!$BW173,FALSE)))</f>
        <v>12.176382292580042</v>
      </c>
      <c r="O173" s="238">
        <f>IF($A173="Quarter",HLOOKUP("Quarter"&amp;O$1,APMdata,'1 APM'!$BW173,FALSE),IF($A173="Year to date",HLOOKUP("Year to date"&amp;O$1,APMdata,'1 APM'!$BW173,FALSE),HLOOKUP($C$4&amp;O$1,APMdata,'1 APM'!$BW173,FALSE)))</f>
        <v>10.759713945837053</v>
      </c>
      <c r="P173" s="238">
        <f>IF($A173="Quarter",HLOOKUP("Quarter"&amp;P$1,APMdata,'1 APM'!$BW173,FALSE),IF($A173="Year to date",HLOOKUP("Year to date"&amp;P$1,APMdata,'1 APM'!$BW173,FALSE),HLOOKUP($C$4&amp;P$1,APMdata,'1 APM'!$BW173,FALSE)))</f>
        <v>10.468020471192103</v>
      </c>
      <c r="Q173" s="238">
        <f>IF($A173="Quarter",HLOOKUP("Quarter"&amp;Q$1,APMdata,'1 APM'!$BW173,FALSE),IF($A173="Year to date",HLOOKUP("Year to date"&amp;Q$1,APMdata,'1 APM'!$BW173,FALSE),HLOOKUP($C$4&amp;Q$1,APMdata,'1 APM'!$BW173,FALSE)))</f>
        <v>10.609596974935789</v>
      </c>
      <c r="R173" s="238">
        <f>IF($A173="Quarter",HLOOKUP("Quarter"&amp;R$1,APMdata,'1 APM'!$BW173,FALSE),IF($A173="Year to date",HLOOKUP("Year to date"&amp;R$1,APMdata,'1 APM'!$BW173,FALSE),HLOOKUP($C$4&amp;R$1,APMdata,'1 APM'!$BW173,FALSE)))</f>
        <v>10.222587799089126</v>
      </c>
      <c r="S173" s="238">
        <f>IF($A173="Quarter",HLOOKUP("Quarter"&amp;S$1,APMdata,'1 APM'!$BW173,FALSE),IF($A173="Year to date",HLOOKUP("Year to date"&amp;S$1,APMdata,'1 APM'!$BW173,FALSE),HLOOKUP($C$4&amp;S$1,APMdata,'1 APM'!$BW173,FALSE)))</f>
        <v>9.6564825290852117</v>
      </c>
      <c r="T173" s="238">
        <f>IF($A173="Quarter",HLOOKUP("Quarter"&amp;T$1,APMdata,'1 APM'!$BW173,FALSE),IF($A173="Year to date",HLOOKUP("Year to date"&amp;T$1,APMdata,'1 APM'!$BW173,FALSE),HLOOKUP($C$4&amp;T$1,APMdata,'1 APM'!$BW173,FALSE)))</f>
        <v>10.376998378777628</v>
      </c>
      <c r="U173" s="238">
        <f>IF($A173="Quarter",HLOOKUP("Quarter"&amp;U$1,APMdata,'1 APM'!$BW173,FALSE),IF($A173="Year to date",HLOOKUP("Year to date"&amp;U$1,APMdata,'1 APM'!$BW173,FALSE),HLOOKUP($C$4&amp;U$1,APMdata,'1 APM'!$BW173,FALSE)))</f>
        <v>11.783513604865286</v>
      </c>
      <c r="V173" s="238">
        <f>IF($A173="Quarter",HLOOKUP("Quarter"&amp;V$1,APMdata,'1 APM'!$BW173,FALSE),IF($A173="Year to date",HLOOKUP("Year to date"&amp;V$1,APMdata,'1 APM'!$BW173,FALSE),HLOOKUP($C$4&amp;V$1,APMdata,'1 APM'!$BW173,FALSE)))</f>
        <v>8.0052364532625369</v>
      </c>
      <c r="W173" s="238">
        <f>IF($A173="Quarter",HLOOKUP("Quarter"&amp;W$1,APMdata,'1 APM'!$BW173,FALSE),IF($A173="Year to date",HLOOKUP("Year to date"&amp;W$1,APMdata,'1 APM'!$BW173,FALSE),HLOOKUP($C$4&amp;W$1,APMdata,'1 APM'!$BW173,FALSE)))</f>
        <v>6.4222953321609646</v>
      </c>
      <c r="X173" s="238">
        <f>IF($A173="Quarter",HLOOKUP("Quarter"&amp;X$1,APMdata,'1 APM'!$BW173,FALSE),IF($A173="Year to date",HLOOKUP("Year to date"&amp;X$1,APMdata,'1 APM'!$BW173,FALSE),HLOOKUP($C$4&amp;X$1,APMdata,'1 APM'!$BW173,FALSE)))</f>
        <v>5.7804578491601113</v>
      </c>
      <c r="Y173" s="238">
        <f>IF($A173="Quarter",HLOOKUP("Quarter"&amp;Y$1,APMdata,'1 APM'!$BW173,FALSE),IF($A173="Year to date",HLOOKUP("Year to date"&amp;Y$1,APMdata,'1 APM'!$BW173,FALSE),HLOOKUP($C$4&amp;Y$1,APMdata,'1 APM'!$BW173,FALSE)))</f>
        <v>4.5182967075901006</v>
      </c>
      <c r="Z173" s="238">
        <f>IF($A173="Quarter",HLOOKUP("Quarter"&amp;Z$1,APMdata,'1 APM'!$BW173,FALSE),IF($A173="Year to date",HLOOKUP("Year to date"&amp;Z$1,APMdata,'1 APM'!$BW173,FALSE),HLOOKUP($C$4&amp;Z$1,APMdata,'1 APM'!$BW173,FALSE)))</f>
        <v>9.8131632317627542</v>
      </c>
      <c r="AA173" s="238">
        <f>IF($A173="Quarter",HLOOKUP("Quarter"&amp;AA$1,APMdata,'1 APM'!$BW173,FALSE),IF($A173="Year to date",HLOOKUP("Year to date"&amp;AA$1,APMdata,'1 APM'!$BW173,FALSE),HLOOKUP($C$4&amp;AA$1,APMdata,'1 APM'!$BW173,FALSE)))</f>
        <v>9.4262417328292578</v>
      </c>
      <c r="AB173" s="238">
        <f>IF($A173="Quarter",HLOOKUP("Quarter"&amp;AB$1,APMdata,'1 APM'!$BW173,FALSE),IF($A173="Year to date",HLOOKUP("Year to date"&amp;AB$1,APMdata,'1 APM'!$BW173,FALSE),HLOOKUP($C$4&amp;AB$1,APMdata,'1 APM'!$BW173,FALSE)))</f>
        <v>10.691068162756372</v>
      </c>
      <c r="AC173" s="238">
        <f>IF($A173="Quarter",HLOOKUP("Quarter"&amp;AC$1,APMdata,'1 APM'!$BW173,FALSE),IF($A173="Year to date",HLOOKUP("Year to date"&amp;AC$1,APMdata,'1 APM'!$BW173,FALSE),HLOOKUP($C$4&amp;AC$1,APMdata,'1 APM'!$BW173,FALSE)))</f>
        <v>11.585149955904564</v>
      </c>
      <c r="AD173" s="238">
        <f>IF($A173="Quarter",HLOOKUP("Quarter"&amp;AD$1,APMdata,'1 APM'!$BW173,FALSE),IF($A173="Year to date",HLOOKUP("Year to date"&amp;AD$1,APMdata,'1 APM'!$BW173,FALSE),HLOOKUP($C$4&amp;AD$1,APMdata,'1 APM'!$BW173,FALSE)))</f>
        <v>11.125396304499093</v>
      </c>
      <c r="AE173" s="238">
        <f>IF($A173="Quarter",HLOOKUP("Quarter"&amp;AE$1,APMdata,'1 APM'!$BW173,FALSE),IF($A173="Year to date",HLOOKUP("Year to date"&amp;AE$1,APMdata,'1 APM'!$BW173,FALSE),HLOOKUP($C$4&amp;AE$1,APMdata,'1 APM'!$BW173,FALSE)))</f>
        <v>11.544226656316999</v>
      </c>
      <c r="AF173" s="238"/>
      <c r="AG173" s="218"/>
      <c r="AH173" s="238"/>
      <c r="AI173" s="218"/>
      <c r="AJ173" s="238"/>
      <c r="AK173" s="218"/>
      <c r="AL173" s="238"/>
      <c r="AM173" s="218"/>
      <c r="AN173" s="238"/>
      <c r="AO173" s="218"/>
      <c r="AP173" s="243"/>
      <c r="AQ173" s="218"/>
      <c r="AR173" s="243"/>
      <c r="AS173" s="218"/>
      <c r="AT173" s="249"/>
      <c r="AU173" s="218"/>
      <c r="AV173" s="243"/>
      <c r="AW173" s="217"/>
      <c r="AX173" s="243"/>
      <c r="AY173" s="217"/>
      <c r="AZ173" s="243"/>
      <c r="BA173" s="217"/>
      <c r="BB173" s="243"/>
      <c r="BC173" s="217"/>
      <c r="BD173" s="243"/>
      <c r="BE173" s="217"/>
      <c r="BF173" s="243"/>
      <c r="BG173" s="217"/>
      <c r="BH173" s="217"/>
      <c r="BI173" s="217"/>
      <c r="BJ173" s="217"/>
      <c r="BK173" s="217"/>
      <c r="BL173" s="217"/>
      <c r="BM173" s="217"/>
      <c r="BN173" s="217"/>
      <c r="BO173" s="217"/>
      <c r="BP173" s="217"/>
      <c r="BQ173" s="217"/>
      <c r="BR173" s="217"/>
      <c r="BS173" s="217"/>
      <c r="BT173" s="217"/>
      <c r="BU173" s="217"/>
      <c r="BV173" s="217"/>
      <c r="BW173">
        <v>173</v>
      </c>
    </row>
    <row r="174" spans="1:75" ht="12.75" customHeight="1">
      <c r="B174" s="199"/>
      <c r="C174" s="240"/>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8"/>
      <c r="AL174" s="228"/>
      <c r="AM174" s="228"/>
      <c r="AN174" s="228"/>
      <c r="AO174" s="228"/>
      <c r="AP174" s="229"/>
      <c r="AQ174" s="228"/>
      <c r="AR174" s="229"/>
      <c r="AS174" s="228"/>
      <c r="AT174" s="228"/>
      <c r="AU174" s="228"/>
      <c r="AV174" s="229"/>
      <c r="AW174" s="229"/>
      <c r="AX174" s="229"/>
      <c r="AY174" s="229"/>
      <c r="AZ174" s="229"/>
      <c r="BA174" s="229"/>
      <c r="BB174" s="229"/>
      <c r="BC174" s="229"/>
      <c r="BD174" s="229"/>
      <c r="BE174" s="229"/>
      <c r="BF174" s="229"/>
      <c r="BG174" s="229"/>
      <c r="BH174" s="229"/>
      <c r="BI174" s="229"/>
      <c r="BJ174" s="229"/>
      <c r="BK174" s="229"/>
      <c r="BL174" s="229"/>
      <c r="BM174" s="229"/>
      <c r="BN174" s="229"/>
      <c r="BO174" s="229"/>
      <c r="BP174" s="229"/>
      <c r="BQ174" s="229"/>
      <c r="BR174" s="229"/>
      <c r="BS174" s="229"/>
      <c r="BT174" s="229"/>
      <c r="BU174" s="229"/>
      <c r="BV174" s="229"/>
      <c r="BW174">
        <v>174</v>
      </c>
    </row>
    <row r="175" spans="1:75" ht="12.75" customHeight="1">
      <c r="A175" t="s">
        <v>489</v>
      </c>
      <c r="B175" s="199"/>
      <c r="C175" s="202" t="s">
        <v>184</v>
      </c>
      <c r="D175" s="244">
        <f>IF($A175="Quarter",HLOOKUP("Quarter"&amp;D$1,APMdata,'1 APM'!$BW175,FALSE),IF($A175="Year to date",HLOOKUP("Year to date"&amp;D$1,APMdata,'1 APM'!$BW175,FALSE),HLOOKUP($C$4&amp;D$1,APMdata,'1 APM'!$BW175,FALSE)))</f>
        <v>135.74</v>
      </c>
      <c r="E175" s="244">
        <f>IF($A175="Quarter",HLOOKUP("Quarter"&amp;E$1,APMdata,'1 APM'!$BW175,FALSE),IF($A175="Year to date",HLOOKUP("Year to date"&amp;E$1,APMdata,'1 APM'!$BW175,FALSE),HLOOKUP($C$4&amp;E$1,APMdata,'1 APM'!$BW175,FALSE)))</f>
        <v>124.4</v>
      </c>
      <c r="F175" s="244">
        <f>IF($A175="Quarter",HLOOKUP("Quarter"&amp;F$1,APMdata,'1 APM'!$BW175,FALSE),IF($A175="Year to date",HLOOKUP("Year to date"&amp;F$1,APMdata,'1 APM'!$BW175,FALSE),HLOOKUP($C$4&amp;F$1,APMdata,'1 APM'!$BW175,FALSE)))</f>
        <v>132.6</v>
      </c>
      <c r="G175" s="244">
        <f>IF($A175="Quarter",HLOOKUP("Quarter"&amp;G$1,APMdata,'1 APM'!$BW175,FALSE),IF($A175="Year to date",HLOOKUP("Year to date"&amp;G$1,APMdata,'1 APM'!$BW175,FALSE),HLOOKUP($C$4&amp;G$1,APMdata,'1 APM'!$BW175,FALSE)))</f>
        <v>133.4</v>
      </c>
      <c r="H175" s="244">
        <f>IF($A175="Quarter",HLOOKUP("Quarter"&amp;H$1,APMdata,'1 APM'!$BW175,FALSE),IF($A175="Year to date",HLOOKUP("Year to date"&amp;H$1,APMdata,'1 APM'!$BW175,FALSE),HLOOKUP($C$4&amp;H$1,APMdata,'1 APM'!$BW175,FALSE)))</f>
        <v>130</v>
      </c>
      <c r="I175" s="244">
        <f>IF($A175="Quarter",HLOOKUP("Quarter"&amp;I$1,APMdata,'1 APM'!$BW175,FALSE),IF($A175="Year to date",HLOOKUP("Year to date"&amp;I$1,APMdata,'1 APM'!$BW175,FALSE),HLOOKUP($C$4&amp;I$1,APMdata,'1 APM'!$BW175,FALSE)))</f>
        <v>113.8</v>
      </c>
      <c r="J175" s="244">
        <f>IF($A175="Quarter",HLOOKUP("Quarter"&amp;J$1,APMdata,'1 APM'!$BW175,FALSE),IF($A175="Year to date",HLOOKUP("Year to date"&amp;J$1,APMdata,'1 APM'!$BW175,FALSE),HLOOKUP($C$4&amp;J$1,APMdata,'1 APM'!$BW175,FALSE)))</f>
        <v>121.2</v>
      </c>
      <c r="K175" s="244">
        <f>IF($A175="Quarter",HLOOKUP("Quarter"&amp;K$1,APMdata,'1 APM'!$BW175,FALSE),IF($A175="Year to date",HLOOKUP("Year to date"&amp;K$1,APMdata,'1 APM'!$BW175,FALSE),HLOOKUP($C$4&amp;K$1,APMdata,'1 APM'!$BW175,FALSE)))</f>
        <v>107.2</v>
      </c>
      <c r="L175" s="244">
        <f>IF($A175="Quarter",HLOOKUP("Quarter"&amp;L$1,APMdata,'1 APM'!$BW175,FALSE),IF($A175="Year to date",HLOOKUP("Year to date"&amp;L$1,APMdata,'1 APM'!$BW175,FALSE),HLOOKUP($C$4&amp;L$1,APMdata,'1 APM'!$BW175,FALSE)))</f>
        <v>117.2</v>
      </c>
      <c r="M175" s="244">
        <f>IF($A175="Quarter",HLOOKUP("Quarter"&amp;M$1,APMdata,'1 APM'!$BW175,FALSE),IF($A175="Year to date",HLOOKUP("Year to date"&amp;M$1,APMdata,'1 APM'!$BW175,FALSE),HLOOKUP($C$4&amp;M$1,APMdata,'1 APM'!$BW175,FALSE)))</f>
        <v>140</v>
      </c>
      <c r="N175" s="244">
        <f>IF($A175="Quarter",HLOOKUP("Quarter"&amp;N$1,APMdata,'1 APM'!$BW175,FALSE),IF($A175="Year to date",HLOOKUP("Year to date"&amp;N$1,APMdata,'1 APM'!$BW175,FALSE),HLOOKUP($C$4&amp;N$1,APMdata,'1 APM'!$BW175,FALSE)))</f>
        <v>145.6</v>
      </c>
      <c r="O175" s="244">
        <f>IF($A175="Quarter",HLOOKUP("Quarter"&amp;O$1,APMdata,'1 APM'!$BW175,FALSE),IF($A175="Year to date",HLOOKUP("Year to date"&amp;O$1,APMdata,'1 APM'!$BW175,FALSE),HLOOKUP($C$4&amp;O$1,APMdata,'1 APM'!$BW175,FALSE)))</f>
        <v>129.6</v>
      </c>
      <c r="P175" s="244">
        <f>IF($A175="Quarter",HLOOKUP("Quarter"&amp;P$1,APMdata,'1 APM'!$BW175,FALSE),IF($A175="Year to date",HLOOKUP("Year to date"&amp;P$1,APMdata,'1 APM'!$BW175,FALSE),HLOOKUP($C$4&amp;P$1,APMdata,'1 APM'!$BW175,FALSE)))</f>
        <v>119</v>
      </c>
      <c r="Q175" s="244">
        <f>IF($A175="Quarter",HLOOKUP("Quarter"&amp;Q$1,APMdata,'1 APM'!$BW175,FALSE),IF($A175="Year to date",HLOOKUP("Year to date"&amp;Q$1,APMdata,'1 APM'!$BW175,FALSE),HLOOKUP($C$4&amp;Q$1,APMdata,'1 APM'!$BW175,FALSE)))</f>
        <v>111.4</v>
      </c>
      <c r="R175" s="244">
        <f>IF($A175="Quarter",HLOOKUP("Quarter"&amp;R$1,APMdata,'1 APM'!$BW175,FALSE),IF($A175="Year to date",HLOOKUP("Year to date"&amp;R$1,APMdata,'1 APM'!$BW175,FALSE),HLOOKUP($C$4&amp;R$1,APMdata,'1 APM'!$BW175,FALSE)))</f>
        <v>97.8</v>
      </c>
      <c r="S175" s="244">
        <f>IF($A175="Quarter",HLOOKUP("Quarter"&amp;S$1,APMdata,'1 APM'!$BW175,FALSE),IF($A175="Year to date",HLOOKUP("Year to date"&amp;S$1,APMdata,'1 APM'!$BW175,FALSE),HLOOKUP($C$4&amp;S$1,APMdata,'1 APM'!$BW175,FALSE)))</f>
        <v>87.7</v>
      </c>
      <c r="T175" s="244">
        <f>IF($A175="Quarter",HLOOKUP("Quarter"&amp;T$1,APMdata,'1 APM'!$BW175,FALSE),IF($A175="Year to date",HLOOKUP("Year to date"&amp;T$1,APMdata,'1 APM'!$BW175,FALSE),HLOOKUP($C$4&amp;T$1,APMdata,'1 APM'!$BW175,FALSE)))</f>
        <v>87.6</v>
      </c>
      <c r="U175" s="244">
        <f>IF($A175="Quarter",HLOOKUP("Quarter"&amp;U$1,APMdata,'1 APM'!$BW175,FALSE),IF($A175="Year to date",HLOOKUP("Year to date"&amp;U$1,APMdata,'1 APM'!$BW175,FALSE),HLOOKUP($C$4&amp;U$1,APMdata,'1 APM'!$BW175,FALSE)))</f>
        <v>75</v>
      </c>
      <c r="V175" s="244">
        <f>IF($A175="Quarter",HLOOKUP("Quarter"&amp;V$1,APMdata,'1 APM'!$BW175,FALSE),IF($A175="Year to date",HLOOKUP("Year to date"&amp;V$1,APMdata,'1 APM'!$BW175,FALSE),HLOOKUP($C$4&amp;V$1,APMdata,'1 APM'!$BW175,FALSE)))</f>
        <v>92.5</v>
      </c>
      <c r="W175" s="244">
        <f>IF($A175="Quarter",HLOOKUP("Quarter"&amp;W$1,APMdata,'1 APM'!$BW175,FALSE),IF($A175="Year to date",HLOOKUP("Year to date"&amp;W$1,APMdata,'1 APM'!$BW175,FALSE),HLOOKUP($C$4&amp;W$1,APMdata,'1 APM'!$BW175,FALSE)))</f>
        <v>83.5</v>
      </c>
      <c r="X175" s="244">
        <f>IF($A175="Quarter",HLOOKUP("Quarter"&amp;X$1,APMdata,'1 APM'!$BW175,FALSE),IF($A175="Year to date",HLOOKUP("Year to date"&amp;X$1,APMdata,'1 APM'!$BW175,FALSE),HLOOKUP($C$4&amp;X$1,APMdata,'1 APM'!$BW175,FALSE)))</f>
        <v>85</v>
      </c>
      <c r="Y175" s="244">
        <f>IF($A175="Quarter",HLOOKUP("Quarter"&amp;Y$1,APMdata,'1 APM'!$BW175,FALSE),IF($A175="Year to date",HLOOKUP("Year to date"&amp;Y$1,APMdata,'1 APM'!$BW175,FALSE),HLOOKUP($C$4&amp;Y$1,APMdata,'1 APM'!$BW175,FALSE)))</f>
        <v>82.4</v>
      </c>
      <c r="Z175" s="244">
        <f>IF($A175="Quarter",HLOOKUP("Quarter"&amp;Z$1,APMdata,'1 APM'!$BW175,FALSE),IF($A175="Year to date",HLOOKUP("Year to date"&amp;Z$1,APMdata,'1 APM'!$BW175,FALSE),HLOOKUP($C$4&amp;Z$1,APMdata,'1 APM'!$BW175,FALSE)))</f>
        <v>83</v>
      </c>
      <c r="AA175" s="244">
        <f>IF($A175="Quarter",HLOOKUP("Quarter"&amp;AA$1,APMdata,'1 APM'!$BW175,FALSE),IF($A175="Year to date",HLOOKUP("Year to date"&amp;AA$1,APMdata,'1 APM'!$BW175,FALSE),HLOOKUP($C$4&amp;AA$1,APMdata,'1 APM'!$BW175,FALSE)))</f>
        <v>87</v>
      </c>
      <c r="AB175" s="244">
        <f>IF($A175="Quarter",HLOOKUP("Quarter"&amp;AB$1,APMdata,'1 APM'!$BW175,FALSE),IF($A175="Year to date",HLOOKUP("Year to date"&amp;AB$1,APMdata,'1 APM'!$BW175,FALSE),HLOOKUP($C$4&amp;AB$1,APMdata,'1 APM'!$BW175,FALSE)))</f>
        <v>84.2</v>
      </c>
      <c r="AC175" s="244">
        <f>IF($A175="Quarter",HLOOKUP("Quarter"&amp;AC$1,APMdata,'1 APM'!$BW175,FALSE),IF($A175="Year to date",HLOOKUP("Year to date"&amp;AC$1,APMdata,'1 APM'!$BW175,FALSE),HLOOKUP($C$4&amp;AC$1,APMdata,'1 APM'!$BW175,FALSE)))</f>
        <v>90.5</v>
      </c>
      <c r="AD175" s="244">
        <f>IF($A175="Quarter",HLOOKUP("Quarter"&amp;AD$1,APMdata,'1 APM'!$BW175,FALSE),IF($A175="Year to date",HLOOKUP("Year to date"&amp;AD$1,APMdata,'1 APM'!$BW175,FALSE),HLOOKUP($C$4&amp;AD$1,APMdata,'1 APM'!$BW175,FALSE)))</f>
        <v>85.5</v>
      </c>
      <c r="AE175" s="244">
        <f>IF($A175="Quarter",HLOOKUP("Quarter"&amp;AE$1,APMdata,'1 APM'!$BW175,FALSE),IF($A175="Year to date",HLOOKUP("Year to date"&amp;AE$1,APMdata,'1 APM'!$BW175,FALSE),HLOOKUP($C$4&amp;AE$1,APMdata,'1 APM'!$BW175,FALSE)))</f>
        <v>79.25</v>
      </c>
      <c r="AF175" s="244"/>
      <c r="AG175" s="210"/>
      <c r="AH175" s="244"/>
      <c r="AI175" s="210"/>
      <c r="AJ175" s="244"/>
      <c r="AK175" s="210"/>
      <c r="AL175" s="244"/>
      <c r="AM175" s="210"/>
      <c r="AN175" s="244"/>
      <c r="AO175" s="246"/>
      <c r="AP175" s="233"/>
      <c r="AQ175" s="246"/>
      <c r="AR175" s="233"/>
      <c r="AS175" s="246"/>
      <c r="AT175" s="246"/>
      <c r="AU175" s="246"/>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v>175</v>
      </c>
    </row>
    <row r="176" spans="1:75" ht="12.75" customHeight="1">
      <c r="A176" t="s">
        <v>489</v>
      </c>
      <c r="B176" s="199"/>
      <c r="C176" s="202" t="s">
        <v>187</v>
      </c>
      <c r="D176" s="244">
        <f>IF($A176="Quarter",HLOOKUP("Quarter"&amp;D$1,APMdata,'1 APM'!$BW176,FALSE),IF($A176="Year to date",HLOOKUP("Year to date"&amp;D$1,APMdata,'1 APM'!$BW176,FALSE),HLOOKUP($C$4&amp;D$1,APMdata,'1 APM'!$BW176,FALSE)))</f>
        <v>117.88474878796762</v>
      </c>
      <c r="E176" s="244">
        <f>IF($A176="Quarter",HLOOKUP("Quarter"&amp;E$1,APMdata,'1 APM'!$BW176,FALSE),IF($A176="Year to date",HLOOKUP("Year to date"&amp;E$1,APMdata,'1 APM'!$BW176,FALSE),HLOOKUP($C$4&amp;E$1,APMdata,'1 APM'!$BW176,FALSE)))</f>
        <v>114.07414217209738</v>
      </c>
      <c r="F176" s="244">
        <f>IF($A176="Quarter",HLOOKUP("Quarter"&amp;F$1,APMdata,'1 APM'!$BW176,FALSE),IF($A176="Year to date",HLOOKUP("Year to date"&amp;F$1,APMdata,'1 APM'!$BW176,FALSE),HLOOKUP($C$4&amp;F$1,APMdata,'1 APM'!$BW176,FALSE)))</f>
        <v>117.10987986645966</v>
      </c>
      <c r="G176" s="244">
        <f>IF($A176="Quarter",HLOOKUP("Quarter"&amp;G$1,APMdata,'1 APM'!$BW176,FALSE),IF($A176="Year to date",HLOOKUP("Year to date"&amp;G$1,APMdata,'1 APM'!$BW176,FALSE),HLOOKUP($C$4&amp;G$1,APMdata,'1 APM'!$BW176,FALSE)))</f>
        <v>114.42011857164353</v>
      </c>
      <c r="H176" s="244">
        <f>IF($A176="Quarter",HLOOKUP("Quarter"&amp;H$1,APMdata,'1 APM'!$BW176,FALSE),IF($A176="Year to date",HLOOKUP("Year to date"&amp;H$1,APMdata,'1 APM'!$BW176,FALSE),HLOOKUP($C$4&amp;H$1,APMdata,'1 APM'!$BW176,FALSE)))</f>
        <v>112.22864960563881</v>
      </c>
      <c r="I176" s="244">
        <f>IF($A176="Quarter",HLOOKUP("Quarter"&amp;I$1,APMdata,'1 APM'!$BW176,FALSE),IF($A176="Year to date",HLOOKUP("Year to date"&amp;I$1,APMdata,'1 APM'!$BW176,FALSE),HLOOKUP($C$4&amp;I$1,APMdata,'1 APM'!$BW176,FALSE)))</f>
        <v>108.75980904550974</v>
      </c>
      <c r="J176" s="244">
        <f>IF($A176="Quarter",HLOOKUP("Quarter"&amp;J$1,APMdata,'1 APM'!$BW176,FALSE),IF($A176="Year to date",HLOOKUP("Year to date"&amp;J$1,APMdata,'1 APM'!$BW176,FALSE),HLOOKUP($C$4&amp;J$1,APMdata,'1 APM'!$BW176,FALSE)))</f>
        <v>112.71126759634232</v>
      </c>
      <c r="K176" s="244">
        <f>IF($A176="Quarter",HLOOKUP("Quarter"&amp;K$1,APMdata,'1 APM'!$BW176,FALSE),IF($A176="Year to date",HLOOKUP("Year to date"&amp;K$1,APMdata,'1 APM'!$BW176,FALSE),HLOOKUP($C$4&amp;K$1,APMdata,'1 APM'!$BW176,FALSE)))</f>
        <v>110.21283859527011</v>
      </c>
      <c r="L176" s="244">
        <f>IF($A176="Quarter",HLOOKUP("Quarter"&amp;L$1,APMdata,'1 APM'!$BW176,FALSE),IF($A176="Year to date",HLOOKUP("Year to date"&amp;L$1,APMdata,'1 APM'!$BW176,FALSE),HLOOKUP($C$4&amp;L$1,APMdata,'1 APM'!$BW176,FALSE)))</f>
        <v>106.4238173707984</v>
      </c>
      <c r="M176" s="244">
        <f>IF($A176="Quarter",HLOOKUP("Quarter"&amp;M$1,APMdata,'1 APM'!$BW176,FALSE),IF($A176="Year to date",HLOOKUP("Year to date"&amp;M$1,APMdata,'1 APM'!$BW176,FALSE),HLOOKUP($C$4&amp;M$1,APMdata,'1 APM'!$BW176,FALSE)))</f>
        <v>104.15508076086171</v>
      </c>
      <c r="N176" s="244">
        <f>IF($A176="Quarter",HLOOKUP("Quarter"&amp;N$1,APMdata,'1 APM'!$BW176,FALSE),IF($A176="Year to date",HLOOKUP("Year to date"&amp;N$1,APMdata,'1 APM'!$BW176,FALSE),HLOOKUP($C$4&amp;N$1,APMdata,'1 APM'!$BW176,FALSE)))</f>
        <v>106.30594035906785</v>
      </c>
      <c r="O176" s="244">
        <f>IF($A176="Quarter",HLOOKUP("Quarter"&amp;O$1,APMdata,'1 APM'!$BW176,FALSE),IF($A176="Year to date",HLOOKUP("Year to date"&amp;O$1,APMdata,'1 APM'!$BW176,FALSE),HLOOKUP($C$4&amp;O$1,APMdata,'1 APM'!$BW176,FALSE)))</f>
        <v>106.53016746103205</v>
      </c>
      <c r="P176" s="244">
        <f>IF($A176="Quarter",HLOOKUP("Quarter"&amp;P$1,APMdata,'1 APM'!$BW176,FALSE),IF($A176="Year to date",HLOOKUP("Year to date"&amp;P$1,APMdata,'1 APM'!$BW176,FALSE),HLOOKUP($C$4&amp;P$1,APMdata,'1 APM'!$BW176,FALSE)))</f>
        <v>102.22083475556431</v>
      </c>
      <c r="Q176" s="244">
        <f>IF($A176="Quarter",HLOOKUP("Quarter"&amp;Q$1,APMdata,'1 APM'!$BW176,FALSE),IF($A176="Year to date",HLOOKUP("Year to date"&amp;Q$1,APMdata,'1 APM'!$BW176,FALSE),HLOOKUP($C$4&amp;Q$1,APMdata,'1 APM'!$BW176,FALSE)))</f>
        <v>99.281663605282702</v>
      </c>
      <c r="R176" s="244">
        <f>IF($A176="Quarter",HLOOKUP("Quarter"&amp;R$1,APMdata,'1 APM'!$BW176,FALSE),IF($A176="Year to date",HLOOKUP("Year to date"&amp;R$1,APMdata,'1 APM'!$BW176,FALSE),HLOOKUP($C$4&amp;R$1,APMdata,'1 APM'!$BW176,FALSE)))</f>
        <v>98.762733626654182</v>
      </c>
      <c r="S176" s="244">
        <f>IF($A176="Quarter",HLOOKUP("Quarter"&amp;S$1,APMdata,'1 APM'!$BW176,FALSE),IF($A176="Year to date",HLOOKUP("Year to date"&amp;S$1,APMdata,'1 APM'!$BW176,FALSE),HLOOKUP($C$4&amp;S$1,APMdata,'1 APM'!$BW176,FALSE)))</f>
        <v>95.995665906965954</v>
      </c>
      <c r="T176" s="244">
        <f>IF($A176="Quarter",HLOOKUP("Quarter"&amp;T$1,APMdata,'1 APM'!$BW176,FALSE),IF($A176="Year to date",HLOOKUP("Year to date"&amp;T$1,APMdata,'1 APM'!$BW176,FALSE),HLOOKUP($C$4&amp;T$1,APMdata,'1 APM'!$BW176,FALSE)))</f>
        <v>93.514317484166824</v>
      </c>
      <c r="U176" s="244">
        <f>IF($A176="Quarter",HLOOKUP("Quarter"&amp;U$1,APMdata,'1 APM'!$BW176,FALSE),IF($A176="Year to date",HLOOKUP("Year to date"&amp;U$1,APMdata,'1 APM'!$BW176,FALSE),HLOOKUP($C$4&amp;U$1,APMdata,'1 APM'!$BW176,FALSE)))</f>
        <v>91.161737034409114</v>
      </c>
      <c r="V176" s="244">
        <f>IF($A176="Quarter",HLOOKUP("Quarter"&amp;V$1,APMdata,'1 APM'!$BW176,FALSE),IF($A176="Year to date",HLOOKUP("Year to date"&amp;V$1,APMdata,'1 APM'!$BW176,FALSE),HLOOKUP($C$4&amp;V$1,APMdata,'1 APM'!$BW176,FALSE)))</f>
        <v>93.666041555627373</v>
      </c>
      <c r="W176" s="244">
        <f>IF($A176="Quarter",HLOOKUP("Quarter"&amp;W$1,APMdata,'1 APM'!$BW176,FALSE),IF($A176="Year to date",HLOOKUP("Year to date"&amp;W$1,APMdata,'1 APM'!$BW176,FALSE),HLOOKUP($C$4&amp;W$1,APMdata,'1 APM'!$BW176,FALSE)))</f>
        <v>91.198081359162671</v>
      </c>
      <c r="X176" s="244">
        <f>IF($A176="Quarter",HLOOKUP("Quarter"&amp;X$1,APMdata,'1 APM'!$BW176,FALSE),IF($A176="Year to date",HLOOKUP("Year to date"&amp;X$1,APMdata,'1 APM'!$BW176,FALSE),HLOOKUP($C$4&amp;X$1,APMdata,'1 APM'!$BW176,FALSE)))</f>
        <v>88.78837682317004</v>
      </c>
      <c r="Y176" s="244">
        <f>IF($A176="Quarter",HLOOKUP("Quarter"&amp;Y$1,APMdata,'1 APM'!$BW176,FALSE),IF($A176="Year to date",HLOOKUP("Year to date"&amp;Y$1,APMdata,'1 APM'!$BW176,FALSE),HLOOKUP($C$4&amp;Y$1,APMdata,'1 APM'!$BW176,FALSE)))</f>
        <v>85.259907879630035</v>
      </c>
      <c r="Z176" s="244">
        <f>IF($A176="Quarter",HLOOKUP("Quarter"&amp;Z$1,APMdata,'1 APM'!$BW176,FALSE),IF($A176="Year to date",HLOOKUP("Year to date"&amp;Z$1,APMdata,'1 APM'!$BW176,FALSE),HLOOKUP($C$4&amp;Z$1,APMdata,'1 APM'!$BW176,FALSE)))</f>
        <v>85.830601828459152</v>
      </c>
      <c r="AA176" s="244">
        <f>IF($A176="Quarter",HLOOKUP("Quarter"&amp;AA$1,APMdata,'1 APM'!$BW176,FALSE),IF($A176="Year to date",HLOOKUP("Year to date"&amp;AA$1,APMdata,'1 APM'!$BW176,FALSE),HLOOKUP($C$4&amp;AA$1,APMdata,'1 APM'!$BW176,FALSE)))</f>
        <v>81.57676598479398</v>
      </c>
      <c r="AB176" s="244">
        <f>IF($A176="Quarter",HLOOKUP("Quarter"&amp;AB$1,APMdata,'1 APM'!$BW176,FALSE),IF($A176="Year to date",HLOOKUP("Year to date"&amp;AB$1,APMdata,'1 APM'!$BW176,FALSE),HLOOKUP($C$4&amp;AB$1,APMdata,'1 APM'!$BW176,FALSE)))</f>
        <v>78.975906156619274</v>
      </c>
      <c r="AC176" s="244">
        <f>IF($A176="Quarter",HLOOKUP("Quarter"&amp;AC$1,APMdata,'1 APM'!$BW176,FALSE),IF($A176="Year to date",HLOOKUP("Year to date"&amp;AC$1,APMdata,'1 APM'!$BW176,FALSE),HLOOKUP($C$4&amp;AC$1,APMdata,'1 APM'!$BW176,FALSE)))</f>
        <v>80.955898100634357</v>
      </c>
      <c r="AD176" s="244">
        <f>IF($A176="Quarter",HLOOKUP("Quarter"&amp;AD$1,APMdata,'1 APM'!$BW176,FALSE),IF($A176="Year to date",HLOOKUP("Year to date"&amp;AD$1,APMdata,'1 APM'!$BW176,FALSE),HLOOKUP($C$4&amp;AD$1,APMdata,'1 APM'!$BW176,FALSE)))</f>
        <v>79.29067455946219</v>
      </c>
      <c r="AE176" s="244">
        <f>IF($A176="Quarter",HLOOKUP("Quarter"&amp;AE$1,APMdata,'1 APM'!$BW176,FALSE),IF($A176="Year to date",HLOOKUP("Year to date"&amp;AE$1,APMdata,'1 APM'!$BW176,FALSE),HLOOKUP($C$4&amp;AE$1,APMdata,'1 APM'!$BW176,FALSE)))</f>
        <v>76.872704133336455</v>
      </c>
      <c r="AF176" s="244"/>
      <c r="AG176" s="210"/>
      <c r="AH176" s="244"/>
      <c r="AI176" s="210"/>
      <c r="AJ176" s="244"/>
      <c r="AK176" s="210"/>
      <c r="AL176" s="244"/>
      <c r="AM176" s="210"/>
      <c r="AN176" s="244"/>
      <c r="AO176" s="248"/>
      <c r="AP176" s="247"/>
      <c r="AQ176" s="248"/>
      <c r="AR176" s="247"/>
      <c r="AS176" s="248"/>
      <c r="AT176" s="248"/>
      <c r="AU176" s="248"/>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v>176</v>
      </c>
    </row>
    <row r="177" spans="1:75" ht="12.75" customHeight="1" thickBot="1">
      <c r="A177" t="s">
        <v>489</v>
      </c>
      <c r="B177" s="251" t="s">
        <v>332</v>
      </c>
      <c r="C177" s="212" t="s">
        <v>188</v>
      </c>
      <c r="D177" s="238">
        <f>IF($A177="Quarter",HLOOKUP("Quarter"&amp;D$1,APMdata,'1 APM'!$BW177,FALSE),IF($A177="Year to date",HLOOKUP("Year to date"&amp;D$1,APMdata,'1 APM'!$BW177,FALSE),HLOOKUP($C$4&amp;D$1,APMdata,'1 APM'!$BW177,FALSE)))</f>
        <v>1.151463623544277</v>
      </c>
      <c r="E177" s="238">
        <f>IF($A177="Quarter",HLOOKUP("Quarter"&amp;E$1,APMdata,'1 APM'!$BW177,FALSE),IF($A177="Year to date",HLOOKUP("Year to date"&amp;E$1,APMdata,'1 APM'!$BW177,FALSE),HLOOKUP($C$4&amp;E$1,APMdata,'1 APM'!$BW177,FALSE)))</f>
        <v>1.09051882951988</v>
      </c>
      <c r="F177" s="238">
        <f>IF($A177="Quarter",HLOOKUP("Quarter"&amp;F$1,APMdata,'1 APM'!$BW177,FALSE),IF($A177="Year to date",HLOOKUP("Year to date"&amp;F$1,APMdata,'1 APM'!$BW177,FALSE),HLOOKUP($C$4&amp;F$1,APMdata,'1 APM'!$BW177,FALSE)))</f>
        <v>1.1322699686072917</v>
      </c>
      <c r="G177" s="238">
        <f>IF($A177="Quarter",HLOOKUP("Quarter"&amp;G$1,APMdata,'1 APM'!$BW177,FALSE),IF($A177="Year to date",HLOOKUP("Year to date"&amp;G$1,APMdata,'1 APM'!$BW177,FALSE),HLOOKUP($C$4&amp;G$1,APMdata,'1 APM'!$BW177,FALSE)))</f>
        <v>1.1658788827112807</v>
      </c>
      <c r="H177" s="238">
        <f>IF($A177="Quarter",HLOOKUP("Quarter"&amp;H$1,APMdata,'1 APM'!$BW177,FALSE),IF($A177="Year to date",HLOOKUP("Year to date"&amp;H$1,APMdata,'1 APM'!$BW177,FALSE),HLOOKUP($C$4&amp;H$1,APMdata,'1 APM'!$BW177,FALSE)))</f>
        <v>1.1583494986067113</v>
      </c>
      <c r="I177" s="238">
        <f>IF($A177="Quarter",HLOOKUP("Quarter"&amp;I$1,APMdata,'1 APM'!$BW177,FALSE),IF($A177="Year to date",HLOOKUP("Year to date"&amp;I$1,APMdata,'1 APM'!$BW177,FALSE),HLOOKUP($C$4&amp;I$1,APMdata,'1 APM'!$BW177,FALSE)))</f>
        <v>1.0463424034919115</v>
      </c>
      <c r="J177" s="238">
        <f>IF($A177="Quarter",HLOOKUP("Quarter"&amp;J$1,APMdata,'1 APM'!$BW177,FALSE),IF($A177="Year to date",HLOOKUP("Year to date"&amp;J$1,APMdata,'1 APM'!$BW177,FALSE),HLOOKUP($C$4&amp;J$1,APMdata,'1 APM'!$BW177,FALSE)))</f>
        <v>1.075313964474774</v>
      </c>
      <c r="K177" s="238">
        <f>IF($A177="Quarter",HLOOKUP("Quarter"&amp;K$1,APMdata,'1 APM'!$BW177,FALSE),IF($A177="Year to date",HLOOKUP("Year to date"&amp;K$1,APMdata,'1 APM'!$BW177,FALSE),HLOOKUP($C$4&amp;K$1,APMdata,'1 APM'!$BW177,FALSE)))</f>
        <v>0.97266345161171264</v>
      </c>
      <c r="L177" s="238">
        <f>IF($A177="Quarter",HLOOKUP("Quarter"&amp;L$1,APMdata,'1 APM'!$BW177,FALSE),IF($A177="Year to date",HLOOKUP("Year to date"&amp;L$1,APMdata,'1 APM'!$BW177,FALSE),HLOOKUP($C$4&amp;L$1,APMdata,'1 APM'!$BW177,FALSE)))</f>
        <v>1.1012572457503151</v>
      </c>
      <c r="M177" s="238">
        <f>IF($A177="Quarter",HLOOKUP("Quarter"&amp;M$1,APMdata,'1 APM'!$BW177,FALSE),IF($A177="Year to date",HLOOKUP("Year to date"&amp;M$1,APMdata,'1 APM'!$BW177,FALSE),HLOOKUP($C$4&amp;M$1,APMdata,'1 APM'!$BW177,FALSE)))</f>
        <v>1.3441495026194412</v>
      </c>
      <c r="N177" s="238">
        <f>IF($A177="Quarter",HLOOKUP("Quarter"&amp;N$1,APMdata,'1 APM'!$BW177,FALSE),IF($A177="Year to date",HLOOKUP("Year to date"&amp;N$1,APMdata,'1 APM'!$BW177,FALSE),HLOOKUP($C$4&amp;N$1,APMdata,'1 APM'!$BW177,FALSE)))</f>
        <v>1.3696318334442013</v>
      </c>
      <c r="O177" s="238">
        <f>IF($A177="Quarter",HLOOKUP("Quarter"&amp;O$1,APMdata,'1 APM'!$BW177,FALSE),IF($A177="Year to date",HLOOKUP("Year to date"&amp;O$1,APMdata,'1 APM'!$BW177,FALSE),HLOOKUP($C$4&amp;O$1,APMdata,'1 APM'!$BW177,FALSE)))</f>
        <v>1.2165568034745342</v>
      </c>
      <c r="P177" s="238">
        <f>IF($A177="Quarter",HLOOKUP("Quarter"&amp;P$1,APMdata,'1 APM'!$BW177,FALSE),IF($A177="Year to date",HLOOKUP("Year to date"&amp;P$1,APMdata,'1 APM'!$BW177,FALSE),HLOOKUP($C$4&amp;P$1,APMdata,'1 APM'!$BW177,FALSE)))</f>
        <v>1.1641462357899823</v>
      </c>
      <c r="Q177" s="238">
        <f>IF($A177="Quarter",HLOOKUP("Quarter"&amp;Q$1,APMdata,'1 APM'!$BW177,FALSE),IF($A177="Year to date",HLOOKUP("Year to date"&amp;Q$1,APMdata,'1 APM'!$BW177,FALSE),HLOOKUP($C$4&amp;Q$1,APMdata,'1 APM'!$BW177,FALSE)))</f>
        <v>1.1220601665469323</v>
      </c>
      <c r="R177" s="238">
        <f>IF($A177="Quarter",HLOOKUP("Quarter"&amp;R$1,APMdata,'1 APM'!$BW177,FALSE),IF($A177="Year to date",HLOOKUP("Year to date"&amp;R$1,APMdata,'1 APM'!$BW177,FALSE),HLOOKUP($C$4&amp;R$1,APMdata,'1 APM'!$BW177,FALSE)))</f>
        <v>0.99025205569649843</v>
      </c>
      <c r="S177" s="238">
        <f>IF($A177="Quarter",HLOOKUP("Quarter"&amp;S$1,APMdata,'1 APM'!$BW177,FALSE),IF($A177="Year to date",HLOOKUP("Year to date"&amp;S$1,APMdata,'1 APM'!$BW177,FALSE),HLOOKUP($C$4&amp;S$1,APMdata,'1 APM'!$BW177,FALSE)))</f>
        <v>0.91358291201390607</v>
      </c>
      <c r="T177" s="238">
        <f>IF($A177="Quarter",HLOOKUP("Quarter"&amp;T$1,APMdata,'1 APM'!$BW177,FALSE),IF($A177="Year to date",HLOOKUP("Year to date"&amp;T$1,APMdata,'1 APM'!$BW177,FALSE),HLOOKUP($C$4&amp;T$1,APMdata,'1 APM'!$BW177,FALSE)))</f>
        <v>0.93675495214764093</v>
      </c>
      <c r="U177" s="238">
        <f>IF($A177="Quarter",HLOOKUP("Quarter"&amp;U$1,APMdata,'1 APM'!$BW177,FALSE),IF($A177="Year to date",HLOOKUP("Year to date"&amp;U$1,APMdata,'1 APM'!$BW177,FALSE),HLOOKUP($C$4&amp;U$1,APMdata,'1 APM'!$BW177,FALSE)))</f>
        <v>0.82271359058999893</v>
      </c>
      <c r="V177" s="238">
        <f>IF($A177="Quarter",HLOOKUP("Quarter"&amp;V$1,APMdata,'1 APM'!$BW177,FALSE),IF($A177="Year to date",HLOOKUP("Year to date"&amp;V$1,APMdata,'1 APM'!$BW177,FALSE),HLOOKUP($C$4&amp;V$1,APMdata,'1 APM'!$BW177,FALSE)))</f>
        <v>0.98755107468767245</v>
      </c>
      <c r="W177" s="238">
        <f>IF($A177="Quarter",HLOOKUP("Quarter"&amp;W$1,APMdata,'1 APM'!$BW177,FALSE),IF($A177="Year to date",HLOOKUP("Year to date"&amp;W$1,APMdata,'1 APM'!$BW177,FALSE),HLOOKUP($C$4&amp;W$1,APMdata,'1 APM'!$BW177,FALSE)))</f>
        <v>0.91558943736057841</v>
      </c>
      <c r="X177" s="238">
        <f>IF($A177="Quarter",HLOOKUP("Quarter"&amp;X$1,APMdata,'1 APM'!$BW177,FALSE),IF($A177="Year to date",HLOOKUP("Year to date"&amp;X$1,APMdata,'1 APM'!$BW177,FALSE),HLOOKUP($C$4&amp;X$1,APMdata,'1 APM'!$BW177,FALSE)))</f>
        <v>0.95733251402134623</v>
      </c>
      <c r="Y177" s="238">
        <f>IF($A177="Quarter",HLOOKUP("Quarter"&amp;Y$1,APMdata,'1 APM'!$BW177,FALSE),IF($A177="Year to date",HLOOKUP("Year to date"&amp;Y$1,APMdata,'1 APM'!$BW177,FALSE),HLOOKUP($C$4&amp;Y$1,APMdata,'1 APM'!$BW177,FALSE)))</f>
        <v>0.96645659195799682</v>
      </c>
      <c r="Z177" s="238">
        <f>IF($A177="Quarter",HLOOKUP("Quarter"&amp;Z$1,APMdata,'1 APM'!$BW177,FALSE),IF($A177="Year to date",HLOOKUP("Year to date"&amp;Z$1,APMdata,'1 APM'!$BW177,FALSE),HLOOKUP($C$4&amp;Z$1,APMdata,'1 APM'!$BW177,FALSE)))</f>
        <v>0.96702106511945018</v>
      </c>
      <c r="AA177" s="238">
        <f>IF($A177="Quarter",HLOOKUP("Quarter"&amp;AA$1,APMdata,'1 APM'!$BW177,FALSE),IF($A177="Year to date",HLOOKUP("Year to date"&amp;AA$1,APMdata,'1 APM'!$BW177,FALSE),HLOOKUP($C$4&amp;AA$1,APMdata,'1 APM'!$BW177,FALSE)))</f>
        <v>1.0664801300926408</v>
      </c>
      <c r="AB177" s="238">
        <f>IF($A177="Quarter",HLOOKUP("Quarter"&amp;AB$1,APMdata,'1 APM'!$BW177,FALSE),IF($A177="Year to date",HLOOKUP("Year to date"&amp;AB$1,APMdata,'1 APM'!$BW177,FALSE),HLOOKUP($C$4&amp;AB$1,APMdata,'1 APM'!$BW177,FALSE)))</f>
        <v>1.0661479443239397</v>
      </c>
      <c r="AC177" s="238">
        <f>IF($A177="Quarter",HLOOKUP("Quarter"&amp;AC$1,APMdata,'1 APM'!$BW177,FALSE),IF($A177="Year to date",HLOOKUP("Year to date"&amp;AC$1,APMdata,'1 APM'!$BW177,FALSE),HLOOKUP($C$4&amp;AC$1,APMdata,'1 APM'!$BW177,FALSE)))</f>
        <v>1.1178926072502042</v>
      </c>
      <c r="AD177" s="238">
        <f>IF($A177="Quarter",HLOOKUP("Quarter"&amp;AD$1,APMdata,'1 APM'!$BW177,FALSE),IF($A177="Year to date",HLOOKUP("Year to date"&amp;AD$1,APMdata,'1 APM'!$BW177,FALSE),HLOOKUP($C$4&amp;AD$1,APMdata,'1 APM'!$BW177,FALSE)))</f>
        <v>1.0783109170786696</v>
      </c>
      <c r="AE177" s="238">
        <f>IF($A177="Quarter",HLOOKUP("Quarter"&amp;AE$1,APMdata,'1 APM'!$BW177,FALSE),IF($A177="Year to date",HLOOKUP("Year to date"&amp;AE$1,APMdata,'1 APM'!$BW177,FALSE),HLOOKUP($C$4&amp;AE$1,APMdata,'1 APM'!$BW177,FALSE)))</f>
        <v>1.0309250974512372</v>
      </c>
      <c r="AF177" s="238"/>
      <c r="AG177" s="218"/>
      <c r="AH177" s="238"/>
      <c r="AI177" s="218"/>
      <c r="AJ177" s="238"/>
      <c r="AK177" s="218"/>
      <c r="AL177" s="238"/>
      <c r="AM177" s="218"/>
      <c r="AN177" s="238"/>
      <c r="AO177" s="249"/>
      <c r="AP177" s="243"/>
      <c r="AQ177" s="249"/>
      <c r="AR177" s="243"/>
      <c r="AS177" s="249"/>
      <c r="AT177" s="249"/>
      <c r="AU177" s="249"/>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v>177</v>
      </c>
    </row>
    <row r="178" spans="1:75" ht="12.75" customHeight="1">
      <c r="D178" s="378"/>
      <c r="E178" s="378"/>
      <c r="F178" s="378"/>
      <c r="G178" s="378"/>
      <c r="H178" s="378"/>
      <c r="I178" s="378"/>
      <c r="J178" s="378"/>
      <c r="K178" s="378"/>
      <c r="L178" s="378"/>
      <c r="M178" s="378"/>
      <c r="N178" s="378"/>
      <c r="O178" s="378"/>
      <c r="P178" s="378"/>
      <c r="Q178" s="378"/>
      <c r="R178" s="378"/>
      <c r="S178" s="379"/>
      <c r="T178" s="379"/>
      <c r="U178" s="379"/>
      <c r="V178" s="379"/>
      <c r="W178" s="379"/>
      <c r="X178" s="379"/>
      <c r="Y178" s="379"/>
      <c r="Z178" s="379"/>
      <c r="AA178" s="379"/>
      <c r="AB178" s="379"/>
      <c r="AC178" s="379"/>
      <c r="AD178" s="379"/>
      <c r="AE178" s="379"/>
      <c r="BW178">
        <v>178</v>
      </c>
    </row>
    <row r="179" spans="1:75" ht="12.75" customHeight="1">
      <c r="D179" s="378"/>
      <c r="E179" s="378"/>
      <c r="F179" s="378"/>
      <c r="G179" s="378"/>
      <c r="H179" s="378"/>
      <c r="I179" s="378"/>
      <c r="J179" s="378"/>
      <c r="K179" s="378"/>
      <c r="L179" s="378"/>
      <c r="M179" s="378"/>
      <c r="N179" s="378"/>
      <c r="O179" s="378"/>
      <c r="P179" s="378"/>
      <c r="Q179" s="378"/>
      <c r="R179" s="378"/>
      <c r="S179" s="379"/>
      <c r="T179" s="379"/>
      <c r="U179" s="379"/>
      <c r="V179" s="379"/>
      <c r="W179" s="379"/>
      <c r="X179" s="379"/>
      <c r="Y179" s="379"/>
      <c r="Z179" s="379"/>
      <c r="AA179" s="379"/>
      <c r="AB179" s="379"/>
      <c r="AC179" s="379"/>
      <c r="AD179" s="379"/>
      <c r="AE179" s="379"/>
      <c r="BW179">
        <v>179</v>
      </c>
    </row>
    <row r="180" spans="1:75" ht="12.75" customHeight="1">
      <c r="D180" s="379"/>
      <c r="E180" s="379"/>
      <c r="F180" s="379"/>
      <c r="G180" s="379"/>
      <c r="H180" s="379"/>
      <c r="I180" s="379"/>
      <c r="J180" s="379"/>
      <c r="K180" s="379"/>
      <c r="L180" s="379"/>
      <c r="M180" s="379"/>
      <c r="N180" s="379"/>
      <c r="O180" s="379"/>
      <c r="P180" s="379"/>
      <c r="Q180" s="379"/>
      <c r="R180" s="379"/>
      <c r="S180" s="379"/>
      <c r="T180" s="379"/>
      <c r="U180" s="379"/>
      <c r="V180" s="379"/>
      <c r="W180" s="379"/>
      <c r="X180" s="379"/>
      <c r="Y180" s="379"/>
      <c r="Z180" s="379"/>
      <c r="AA180" s="379"/>
      <c r="AB180" s="379"/>
      <c r="AC180" s="379"/>
      <c r="AD180" s="379"/>
      <c r="AE180" s="379"/>
      <c r="BW180">
        <v>180</v>
      </c>
    </row>
    <row r="181" spans="1:75" ht="12.75" customHeight="1">
      <c r="C181" s="216" t="s">
        <v>305</v>
      </c>
      <c r="D181" s="205">
        <f>IF($A181="Quarter",HLOOKUP("Quarter"&amp;D$1,APMdata,'1 APM'!$BW181,FALSE),IF($A181="Year to date",HLOOKUP("Year to date"&amp;D$1,APMdata,'1 APM'!$BW181,FALSE),HLOOKUP($C$4&amp;D$1,APMdata,'1 APM'!$BW181,FALSE)))</f>
        <v>677.99429756500126</v>
      </c>
      <c r="E181" s="205">
        <f>IF($A181="Quarter",HLOOKUP("Quarter"&amp;E$1,APMdata,'1 APM'!$BW181,FALSE),IF($A181="Year to date",HLOOKUP("Year to date"&amp;E$1,APMdata,'1 APM'!$BW181,FALSE),HLOOKUP($C$4&amp;E$1,APMdata,'1 APM'!$BW181,FALSE)))</f>
        <v>833.06322778399965</v>
      </c>
      <c r="F181" s="205">
        <f>IF($A181="Quarter",HLOOKUP("Quarter"&amp;F$1,APMdata,'1 APM'!$BW181,FALSE),IF($A181="Year to date",HLOOKUP("Year to date"&amp;F$1,APMdata,'1 APM'!$BW181,FALSE),HLOOKUP($C$4&amp;F$1,APMdata,'1 APM'!$BW181,FALSE)))</f>
        <v>549.10072673400055</v>
      </c>
      <c r="G181" s="205">
        <f>IF($A181="Quarter",HLOOKUP("Quarter"&amp;G$1,APMdata,'1 APM'!$BW181,FALSE),IF($A181="Year to date",HLOOKUP("Year to date"&amp;G$1,APMdata,'1 APM'!$BW181,FALSE),HLOOKUP($C$4&amp;G$1,APMdata,'1 APM'!$BW181,FALSE)))</f>
        <v>414.58339978299966</v>
      </c>
      <c r="H181" s="205">
        <f>IF($A181="Quarter",HLOOKUP("Quarter"&amp;H$1,APMdata,'1 APM'!$BW181,FALSE),IF($A181="Year to date",HLOOKUP("Year to date"&amp;H$1,APMdata,'1 APM'!$BW181,FALSE),HLOOKUP($C$4&amp;H$1,APMdata,'1 APM'!$BW181,FALSE)))</f>
        <v>557.04444113700026</v>
      </c>
      <c r="I181" s="205">
        <f>IF($A181="Quarter",HLOOKUP("Quarter"&amp;I$1,APMdata,'1 APM'!$BW181,FALSE),IF($A181="Year to date",HLOOKUP("Year to date"&amp;I$1,APMdata,'1 APM'!$BW181,FALSE),HLOOKUP($C$4&amp;I$1,APMdata,'1 APM'!$BW181,FALSE)))</f>
        <v>628.29303059000028</v>
      </c>
      <c r="J181" s="205">
        <f>IF($A181="Quarter",HLOOKUP("Quarter"&amp;J$1,APMdata,'1 APM'!$BW181,FALSE),IF($A181="Year to date",HLOOKUP("Year to date"&amp;J$1,APMdata,'1 APM'!$BW181,FALSE),HLOOKUP($C$4&amp;J$1,APMdata,'1 APM'!$BW181,FALSE)))</f>
        <v>596.85972294800047</v>
      </c>
      <c r="K181" s="205">
        <f>IF($A181="Quarter",HLOOKUP("Quarter"&amp;K$1,APMdata,'1 APM'!$BW181,FALSE),IF($A181="Year to date",HLOOKUP("Year to date"&amp;K$1,APMdata,'1 APM'!$BW181,FALSE),HLOOKUP($C$4&amp;K$1,APMdata,'1 APM'!$BW181,FALSE)))</f>
        <v>426.84286632000021</v>
      </c>
      <c r="L181" s="205">
        <f>IF($A181="Quarter",HLOOKUP("Quarter"&amp;L$1,APMdata,'1 APM'!$BW181,FALSE),IF($A181="Year to date",HLOOKUP("Year to date"&amp;L$1,APMdata,'1 APM'!$BW181,FALSE),HLOOKUP($C$4&amp;L$1,APMdata,'1 APM'!$BW181,FALSE)))</f>
        <v>333.94364953000019</v>
      </c>
      <c r="M181" s="205">
        <f>IF($A181="Quarter",HLOOKUP("Quarter"&amp;M$1,APMdata,'1 APM'!$BW181,FALSE),IF($A181="Year to date",HLOOKUP("Year to date"&amp;M$1,APMdata,'1 APM'!$BW181,FALSE),HLOOKUP($C$4&amp;M$1,APMdata,'1 APM'!$BW181,FALSE)))</f>
        <v>522.49446867999927</v>
      </c>
      <c r="N181" s="205">
        <f>IF($A181="Quarter",HLOOKUP("Quarter"&amp;N$1,APMdata,'1 APM'!$BW181,FALSE),IF($A181="Year to date",HLOOKUP("Year to date"&amp;N$1,APMdata,'1 APM'!$BW181,FALSE),HLOOKUP($C$4&amp;N$1,APMdata,'1 APM'!$BW181,FALSE)))</f>
        <v>494.43093662999991</v>
      </c>
      <c r="O181" s="205">
        <f>IF($A181="Quarter",HLOOKUP("Quarter"&amp;O$1,APMdata,'1 APM'!$BW181,FALSE),IF($A181="Year to date",HLOOKUP("Year to date"&amp;O$1,APMdata,'1 APM'!$BW181,FALSE),HLOOKUP($C$4&amp;O$1,APMdata,'1 APM'!$BW181,FALSE)))</f>
        <v>552.97295084999985</v>
      </c>
      <c r="P181" s="205">
        <f>IF($A181="Quarter",HLOOKUP("Quarter"&amp;P$1,APMdata,'1 APM'!$BW181,FALSE),IF($A181="Year to date",HLOOKUP("Year to date"&amp;P$1,APMdata,'1 APM'!$BW181,FALSE),HLOOKUP($C$4&amp;P$1,APMdata,'1 APM'!$BW181,FALSE)))</f>
        <v>507.09404624999979</v>
      </c>
      <c r="Q181" s="205">
        <f>IF($A181="Quarter",HLOOKUP("Quarter"&amp;Q$1,APMdata,'1 APM'!$BW181,FALSE),IF($A181="Year to date",HLOOKUP("Year to date"&amp;Q$1,APMdata,'1 APM'!$BW181,FALSE),HLOOKUP($C$4&amp;Q$1,APMdata,'1 APM'!$BW181,FALSE)))</f>
        <v>430.70078000000012</v>
      </c>
      <c r="R181" s="205">
        <f>IF($A181="Quarter",HLOOKUP("Quarter"&amp;R$1,APMdata,'1 APM'!$BW181,FALSE),IF($A181="Year to date",HLOOKUP("Year to date"&amp;R$1,APMdata,'1 APM'!$BW181,FALSE),HLOOKUP($C$4&amp;R$1,APMdata,'1 APM'!$BW181,FALSE)))</f>
        <v>459.6850409999999</v>
      </c>
      <c r="S181" s="205">
        <f>IF($A181="Quarter",HLOOKUP("Quarter"&amp;S$1,APMdata,'1 APM'!$BW181,FALSE),IF($A181="Year to date",HLOOKUP("Year to date"&amp;S$1,APMdata,'1 APM'!$BW181,FALSE),HLOOKUP($C$4&amp;S$1,APMdata,'1 APM'!$BW181,FALSE)))</f>
        <v>429.83059300000014</v>
      </c>
      <c r="T181" s="205">
        <f>IF($A181="Quarter",HLOOKUP("Quarter"&amp;T$1,APMdata,'1 APM'!$BW181,FALSE),IF($A181="Year to date",HLOOKUP("Year to date"&amp;T$1,APMdata,'1 APM'!$BW181,FALSE),HLOOKUP($C$4&amp;T$1,APMdata,'1 APM'!$BW181,FALSE)))</f>
        <v>432.13946813999996</v>
      </c>
      <c r="U181" s="205">
        <f>IF($A181="Quarter",HLOOKUP("Quarter"&amp;U$1,APMdata,'1 APM'!$BW181,FALSE),IF($A181="Year to date",HLOOKUP("Year to date"&amp;U$1,APMdata,'1 APM'!$BW181,FALSE),HLOOKUP($C$4&amp;U$1,APMdata,'1 APM'!$BW181,FALSE)))</f>
        <v>261.48666893000001</v>
      </c>
      <c r="V181" s="205">
        <f>IF($A181="Quarter",HLOOKUP("Quarter"&amp;V$1,APMdata,'1 APM'!$BW181,FALSE),IF($A181="Year to date",HLOOKUP("Year to date"&amp;V$1,APMdata,'1 APM'!$BW181,FALSE),HLOOKUP($C$4&amp;V$1,APMdata,'1 APM'!$BW181,FALSE)))</f>
        <v>285.2006540399999</v>
      </c>
      <c r="W181" s="205">
        <f>IF($A181="Quarter",HLOOKUP("Quarter"&amp;W$1,APMdata,'1 APM'!$BW181,FALSE),IF($A181="Year to date",HLOOKUP("Year to date"&amp;W$1,APMdata,'1 APM'!$BW181,FALSE),HLOOKUP($C$4&amp;W$1,APMdata,'1 APM'!$BW181,FALSE)))</f>
        <v>406.25860215999984</v>
      </c>
      <c r="X181" s="205">
        <f>IF($A181="Quarter",HLOOKUP("Quarter"&amp;X$1,APMdata,'1 APM'!$BW181,FALSE),IF($A181="Year to date",HLOOKUP("Year to date"&amp;X$1,APMdata,'1 APM'!$BW181,FALSE),HLOOKUP($C$4&amp;X$1,APMdata,'1 APM'!$BW181,FALSE)))</f>
        <v>466.81654770000023</v>
      </c>
      <c r="Y181" s="205">
        <f>IF($A181="Quarter",HLOOKUP("Quarter"&amp;Y$1,APMdata,'1 APM'!$BW181,FALSE),IF($A181="Year to date",HLOOKUP("Year to date"&amp;Y$1,APMdata,'1 APM'!$BW181,FALSE),HLOOKUP($C$4&amp;Y$1,APMdata,'1 APM'!$BW181,FALSE)))</f>
        <v>751.00742729999968</v>
      </c>
      <c r="Z181" s="205">
        <f>IF($A181="Quarter",HLOOKUP("Quarter"&amp;Z$1,APMdata,'1 APM'!$BW181,FALSE),IF($A181="Year to date",HLOOKUP("Year to date"&amp;Z$1,APMdata,'1 APM'!$BW181,FALSE),HLOOKUP($C$4&amp;Z$1,APMdata,'1 APM'!$BW181,FALSE)))</f>
        <v>317.56531115000035</v>
      </c>
      <c r="AA181" s="205">
        <f>IF($A181="Quarter",HLOOKUP("Quarter"&amp;AA$1,APMdata,'1 APM'!$BW181,FALSE),IF($A181="Year to date",HLOOKUP("Year to date"&amp;AA$1,APMdata,'1 APM'!$BW181,FALSE),HLOOKUP($C$4&amp;AA$1,APMdata,'1 APM'!$BW181,FALSE)))</f>
        <v>0</v>
      </c>
      <c r="AB181" s="205">
        <f>IF($A181="Quarter",HLOOKUP("Quarter"&amp;AB$1,APMdata,'1 APM'!$BW181,FALSE),IF($A181="Year to date",HLOOKUP("Year to date"&amp;AB$1,APMdata,'1 APM'!$BW181,FALSE),HLOOKUP($C$4&amp;AB$1,APMdata,'1 APM'!$BW181,FALSE)))</f>
        <v>0</v>
      </c>
      <c r="AC181" s="205">
        <f>IF($A181="Quarter",HLOOKUP("Quarter"&amp;AC$1,APMdata,'1 APM'!$BW181,FALSE),IF($A181="Year to date",HLOOKUP("Year to date"&amp;AC$1,APMdata,'1 APM'!$BW181,FALSE),HLOOKUP($C$4&amp;AC$1,APMdata,'1 APM'!$BW181,FALSE)))</f>
        <v>0</v>
      </c>
      <c r="AD181" s="205">
        <f>IF($A181="Quarter",HLOOKUP("Quarter"&amp;AD$1,APMdata,'1 APM'!$BW181,FALSE),IF($A181="Year to date",HLOOKUP("Year to date"&amp;AD$1,APMdata,'1 APM'!$BW181,FALSE),HLOOKUP($C$4&amp;AD$1,APMdata,'1 APM'!$BW181,FALSE)))</f>
        <v>0</v>
      </c>
      <c r="AE181" s="205">
        <f>IF($A181="Quarter",HLOOKUP("Quarter"&amp;AE$1,APMdata,'1 APM'!$BW181,FALSE),IF($A181="Year to date",HLOOKUP("Year to date"&amp;AE$1,APMdata,'1 APM'!$BW181,FALSE),HLOOKUP($C$4&amp;AE$1,APMdata,'1 APM'!$BW181,FALSE)))</f>
        <v>0</v>
      </c>
      <c r="AF181" s="205"/>
      <c r="AG181" s="210"/>
      <c r="AH181" s="205"/>
      <c r="AI181" s="210"/>
      <c r="AJ181" s="205"/>
      <c r="AK181" s="210"/>
      <c r="AL181" s="205"/>
      <c r="AM181" s="205"/>
      <c r="AN181" s="205"/>
      <c r="AO181" s="210"/>
      <c r="AP181" s="205"/>
      <c r="AQ181" s="210"/>
      <c r="AR181" s="205"/>
      <c r="AS181" s="205"/>
      <c r="AT181" s="205"/>
      <c r="AU181" s="210"/>
      <c r="AV181" s="205"/>
      <c r="AW181" s="210"/>
      <c r="AX181" s="233"/>
      <c r="AY181" s="210"/>
      <c r="AZ181" s="233"/>
      <c r="BA181" s="210"/>
      <c r="BB181" s="233"/>
      <c r="BC181" s="210"/>
      <c r="BD181" s="233"/>
      <c r="BE181" s="210"/>
      <c r="BF181" s="233"/>
      <c r="BG181" s="210"/>
      <c r="BH181" s="210"/>
      <c r="BI181" s="210"/>
      <c r="BJ181" s="210"/>
      <c r="BK181" s="210"/>
      <c r="BL181" s="210"/>
      <c r="BM181" s="210"/>
      <c r="BN181" s="210"/>
      <c r="BO181" s="210"/>
      <c r="BP181" s="210"/>
      <c r="BQ181" s="210"/>
      <c r="BR181" s="210"/>
      <c r="BS181" s="210"/>
      <c r="BT181" s="210"/>
      <c r="BU181" s="210"/>
      <c r="BV181" s="210"/>
      <c r="BW181">
        <v>181</v>
      </c>
    </row>
    <row r="182" spans="1:75" ht="12.75" customHeight="1">
      <c r="C182" s="202" t="s">
        <v>176</v>
      </c>
      <c r="D182" s="235">
        <f>IF($A182="Quarter",HLOOKUP("Quarter"&amp;D$1,APMdata,'1 APM'!$BW182,FALSE),IF($A182="Year to date",HLOOKUP("Year to date"&amp;D$1,APMdata,'1 APM'!$BW182,FALSE),HLOOKUP($C$4&amp;D$1,APMdata,'1 APM'!$BW182,FALSE)))</f>
        <v>0.69949079054351304</v>
      </c>
      <c r="E182" s="235">
        <f>IF($A182="Quarter",HLOOKUP("Quarter"&amp;E$1,APMdata,'1 APM'!$BW182,FALSE),IF($A182="Year to date",HLOOKUP("Year to date"&amp;E$1,APMdata,'1 APM'!$BW182,FALSE),HLOOKUP($C$4&amp;E$1,APMdata,'1 APM'!$BW182,FALSE)))</f>
        <v>0.69949079054351304</v>
      </c>
      <c r="F182" s="235">
        <f>IF($A182="Quarter",HLOOKUP("Quarter"&amp;F$1,APMdata,'1 APM'!$BW182,FALSE),IF($A182="Year to date",HLOOKUP("Year to date"&amp;F$1,APMdata,'1 APM'!$BW182,FALSE),HLOOKUP($C$4&amp;F$1,APMdata,'1 APM'!$BW182,FALSE)))</f>
        <v>0.69950480389027947</v>
      </c>
      <c r="G182" s="235">
        <f>IF($A182="Quarter",HLOOKUP("Quarter"&amp;G$1,APMdata,'1 APM'!$BW182,FALSE),IF($A182="Year to date",HLOOKUP("Year to date"&amp;G$1,APMdata,'1 APM'!$BW182,FALSE),HLOOKUP($C$4&amp;G$1,APMdata,'1 APM'!$BW182,FALSE)))</f>
        <v>0.69938536839651555</v>
      </c>
      <c r="H182" s="235">
        <f>IF($A182="Quarter",HLOOKUP("Quarter"&amp;H$1,APMdata,'1 APM'!$BW182,FALSE),IF($A182="Year to date",HLOOKUP("Year to date"&amp;H$1,APMdata,'1 APM'!$BW182,FALSE),HLOOKUP($C$4&amp;H$1,APMdata,'1 APM'!$BW182,FALSE)))</f>
        <v>0.700402305828426</v>
      </c>
      <c r="I182" s="235">
        <f>IF($A182="Quarter",HLOOKUP("Quarter"&amp;I$1,APMdata,'1 APM'!$BW182,FALSE),IF($A182="Year to date",HLOOKUP("Year to date"&amp;I$1,APMdata,'1 APM'!$BW182,FALSE),HLOOKUP($C$4&amp;I$1,APMdata,'1 APM'!$BW182,FALSE)))</f>
        <v>0.700402305828426</v>
      </c>
      <c r="J182" s="235">
        <f>IF($A182="Quarter",HLOOKUP("Quarter"&amp;J$1,APMdata,'1 APM'!$BW182,FALSE),IF($A182="Year to date",HLOOKUP("Year to date"&amp;J$1,APMdata,'1 APM'!$BW182,FALSE),HLOOKUP($C$4&amp;J$1,APMdata,'1 APM'!$BW182,FALSE)))</f>
        <v>0.70023808442702717</v>
      </c>
      <c r="K182" s="235">
        <f>IF($A182="Quarter",HLOOKUP("Quarter"&amp;K$1,APMdata,'1 APM'!$BW182,FALSE),IF($A182="Year to date",HLOOKUP("Year to date"&amp;K$1,APMdata,'1 APM'!$BW182,FALSE),HLOOKUP($C$4&amp;K$1,APMdata,'1 APM'!$BW182,FALSE)))</f>
        <v>0.70023832041472878</v>
      </c>
      <c r="L182" s="235">
        <f>IF($A182="Quarter",HLOOKUP("Quarter"&amp;L$1,APMdata,'1 APM'!$BW182,FALSE),IF($A182="Year to date",HLOOKUP("Year to date"&amp;L$1,APMdata,'1 APM'!$BW182,FALSE),HLOOKUP($C$4&amp;L$1,APMdata,'1 APM'!$BW182,FALSE)))</f>
        <v>0.70023856101290516</v>
      </c>
      <c r="M182" s="235">
        <f>IF($A182="Quarter",HLOOKUP("Quarter"&amp;M$1,APMdata,'1 APM'!$BW182,FALSE),IF($A182="Year to date",HLOOKUP("Year to date"&amp;M$1,APMdata,'1 APM'!$BW182,FALSE),HLOOKUP($C$4&amp;M$1,APMdata,'1 APM'!$BW182,FALSE)))</f>
        <v>0.70004162093386768</v>
      </c>
      <c r="N182" s="235">
        <f>IF($A182="Quarter",HLOOKUP("Quarter"&amp;N$1,APMdata,'1 APM'!$BW182,FALSE),IF($A182="Year to date",HLOOKUP("Year to date"&amp;N$1,APMdata,'1 APM'!$BW182,FALSE),HLOOKUP($C$4&amp;N$1,APMdata,'1 APM'!$BW182,FALSE)))</f>
        <v>0.698544375</v>
      </c>
      <c r="O182" s="235">
        <f>IF($A182="Quarter",HLOOKUP("Quarter"&amp;O$1,APMdata,'1 APM'!$BW182,FALSE),IF($A182="Year to date",HLOOKUP("Year to date"&amp;O$1,APMdata,'1 APM'!$BW182,FALSE),HLOOKUP($C$4&amp;O$1,APMdata,'1 APM'!$BW182,FALSE)))</f>
        <v>0.69648733467870338</v>
      </c>
      <c r="P182" s="235">
        <f>IF($A182="Quarter",HLOOKUP("Quarter"&amp;P$1,APMdata,'1 APM'!$BW182,FALSE),IF($A182="Year to date",HLOOKUP("Year to date"&amp;P$1,APMdata,'1 APM'!$BW182,FALSE),HLOOKUP($C$4&amp;P$1,APMdata,'1 APM'!$BW182,FALSE)))</f>
        <v>0.696274605713462</v>
      </c>
      <c r="Q182" s="235">
        <f>IF($A182="Quarter",HLOOKUP("Quarter"&amp;Q$1,APMdata,'1 APM'!$BW182,FALSE),IF($A182="Year to date",HLOOKUP("Year to date"&amp;Q$1,APMdata,'1 APM'!$BW182,FALSE),HLOOKUP($C$4&amp;Q$1,APMdata,'1 APM'!$BW182,FALSE)))</f>
        <v>0.696274605713462</v>
      </c>
      <c r="R182" s="235">
        <f>IF($A182="Quarter",HLOOKUP("Quarter"&amp;R$1,APMdata,'1 APM'!$BW182,FALSE),IF($A182="Year to date",HLOOKUP("Year to date"&amp;R$1,APMdata,'1 APM'!$BW182,FALSE),HLOOKUP($C$4&amp;R$1,APMdata,'1 APM'!$BW182,FALSE)))</f>
        <v>0.69997791239999996</v>
      </c>
      <c r="S182" s="235">
        <f>IF($A182="Quarter",HLOOKUP("Quarter"&amp;S$1,APMdata,'1 APM'!$BW182,FALSE),IF($A182="Year to date",HLOOKUP("Year to date"&amp;S$1,APMdata,'1 APM'!$BW182,FALSE),HLOOKUP($C$4&amp;S$1,APMdata,'1 APM'!$BW182,FALSE)))</f>
        <v>0.70099912411646903</v>
      </c>
      <c r="T182" s="235">
        <f>IF($A182="Quarter",HLOOKUP("Quarter"&amp;T$1,APMdata,'1 APM'!$BW182,FALSE),IF($A182="Year to date",HLOOKUP("Year to date"&amp;T$1,APMdata,'1 APM'!$BW182,FALSE),HLOOKUP($C$4&amp;T$1,APMdata,'1 APM'!$BW182,FALSE)))</f>
        <v>0.70099912411646903</v>
      </c>
      <c r="U182" s="235">
        <f>IF($A182="Quarter",HLOOKUP("Quarter"&amp;U$1,APMdata,'1 APM'!$BW182,FALSE),IF($A182="Year to date",HLOOKUP("Year to date"&amp;U$1,APMdata,'1 APM'!$BW182,FALSE),HLOOKUP($C$4&amp;U$1,APMdata,'1 APM'!$BW182,FALSE)))</f>
        <v>0.70099912411646903</v>
      </c>
      <c r="V182" s="235">
        <f>IF($A182="Quarter",HLOOKUP("Quarter"&amp;V$1,APMdata,'1 APM'!$BW182,FALSE),IF($A182="Year to date",HLOOKUP("Year to date"&amp;V$1,APMdata,'1 APM'!$BW182,FALSE),HLOOKUP($C$4&amp;V$1,APMdata,'1 APM'!$BW182,FALSE)))</f>
        <v>0.70099912415633248</v>
      </c>
      <c r="W182" s="235">
        <f>IF($A182="Quarter",HLOOKUP("Quarter"&amp;W$1,APMdata,'1 APM'!$BW182,FALSE),IF($A182="Year to date",HLOOKUP("Year to date"&amp;W$1,APMdata,'1 APM'!$BW182,FALSE),HLOOKUP($C$4&amp;W$1,APMdata,'1 APM'!$BW182,FALSE)))</f>
        <v>0.69355058599999997</v>
      </c>
      <c r="X182" s="235">
        <f>IF($A182="Quarter",HLOOKUP("Quarter"&amp;X$1,APMdata,'1 APM'!$BW182,FALSE),IF($A182="Year to date",HLOOKUP("Year to date"&amp;X$1,APMdata,'1 APM'!$BW182,FALSE),HLOOKUP($C$4&amp;X$1,APMdata,'1 APM'!$BW182,FALSE)))</f>
        <v>0.69355058599999997</v>
      </c>
      <c r="Y182" s="235">
        <f>IF($A182="Quarter",HLOOKUP("Quarter"&amp;Y$1,APMdata,'1 APM'!$BW182,FALSE),IF($A182="Year to date",HLOOKUP("Year to date"&amp;Y$1,APMdata,'1 APM'!$BW182,FALSE),HLOOKUP($C$4&amp;Y$1,APMdata,'1 APM'!$BW182,FALSE)))</f>
        <v>0.69355058599999997</v>
      </c>
      <c r="Z182" s="235">
        <f>IF($A182="Quarter",HLOOKUP("Quarter"&amp;Z$1,APMdata,'1 APM'!$BW182,FALSE),IF($A182="Year to date",HLOOKUP("Year to date"&amp;Z$1,APMdata,'1 APM'!$BW182,FALSE),HLOOKUP($C$4&amp;Z$1,APMdata,'1 APM'!$BW182,FALSE)))</f>
        <v>0.69255300847357781</v>
      </c>
      <c r="AA182" s="235">
        <f>IF($A182="Quarter",HLOOKUP("Quarter"&amp;AA$1,APMdata,'1 APM'!$BW182,FALSE),IF($A182="Year to date",HLOOKUP("Year to date"&amp;AA$1,APMdata,'1 APM'!$BW182,FALSE),HLOOKUP($C$4&amp;AA$1,APMdata,'1 APM'!$BW182,FALSE)))</f>
        <v>0</v>
      </c>
      <c r="AB182" s="235">
        <f>IF($A182="Quarter",HLOOKUP("Quarter"&amp;AB$1,APMdata,'1 APM'!$BW182,FALSE),IF($A182="Year to date",HLOOKUP("Year to date"&amp;AB$1,APMdata,'1 APM'!$BW182,FALSE),HLOOKUP($C$4&amp;AB$1,APMdata,'1 APM'!$BW182,FALSE)))</f>
        <v>0</v>
      </c>
      <c r="AC182" s="235">
        <f>IF($A182="Quarter",HLOOKUP("Quarter"&amp;AC$1,APMdata,'1 APM'!$BW182,FALSE),IF($A182="Year to date",HLOOKUP("Year to date"&amp;AC$1,APMdata,'1 APM'!$BW182,FALSE),HLOOKUP($C$4&amp;AC$1,APMdata,'1 APM'!$BW182,FALSE)))</f>
        <v>0</v>
      </c>
      <c r="AD182" s="235">
        <f>IF($A182="Quarter",HLOOKUP("Quarter"&amp;AD$1,APMdata,'1 APM'!$BW182,FALSE),IF($A182="Year to date",HLOOKUP("Year to date"&amp;AD$1,APMdata,'1 APM'!$BW182,FALSE),HLOOKUP($C$4&amp;AD$1,APMdata,'1 APM'!$BW182,FALSE)))</f>
        <v>0</v>
      </c>
      <c r="AE182" s="235">
        <f>IF($A182="Quarter",HLOOKUP("Quarter"&amp;AE$1,APMdata,'1 APM'!$BW182,FALSE),IF($A182="Year to date",HLOOKUP("Year to date"&amp;AE$1,APMdata,'1 APM'!$BW182,FALSE),HLOOKUP($C$4&amp;AE$1,APMdata,'1 APM'!$BW182,FALSE)))</f>
        <v>0</v>
      </c>
      <c r="AF182" s="235"/>
      <c r="AG182" s="210"/>
      <c r="AH182" s="235"/>
      <c r="AI182" s="210"/>
      <c r="AJ182" s="235"/>
      <c r="AK182" s="235"/>
      <c r="AL182" s="235"/>
      <c r="AM182" s="235"/>
      <c r="AN182" s="235"/>
      <c r="AO182" s="235"/>
      <c r="AP182" s="235"/>
      <c r="AQ182" s="236"/>
      <c r="AR182" s="235"/>
      <c r="AS182" s="235"/>
      <c r="AT182" s="235"/>
      <c r="AU182" s="236"/>
      <c r="AV182" s="235"/>
      <c r="AW182" s="235"/>
      <c r="AX182" s="233"/>
      <c r="AY182" s="233"/>
      <c r="AZ182" s="233"/>
      <c r="BA182" s="237"/>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v>182</v>
      </c>
    </row>
    <row r="183" spans="1:75" ht="12.75" customHeight="1">
      <c r="C183" s="216" t="s">
        <v>181</v>
      </c>
      <c r="D183" s="205">
        <f>IF($A183="Quarter",HLOOKUP("Quarter"&amp;D$1,APMdata,'1 APM'!$BW183,FALSE),IF($A183="Year to date",HLOOKUP("Year to date"&amp;D$1,APMdata,'1 APM'!$BW183,FALSE),HLOOKUP($C$4&amp;D$1,APMdata,'1 APM'!$BW183,FALSE)))</f>
        <v>474.25076718773653</v>
      </c>
      <c r="E183" s="205">
        <f>IF($A183="Quarter",HLOOKUP("Quarter"&amp;E$1,APMdata,'1 APM'!$BW183,FALSE),IF($A183="Year to date",HLOOKUP("Year to date"&amp;E$1,APMdata,'1 APM'!$BW183,FALSE),HLOOKUP($C$4&amp;E$1,APMdata,'1 APM'!$BW183,FALSE)))</f>
        <v>582.72005577536061</v>
      </c>
      <c r="F183" s="205">
        <f>IF($A183="Quarter",HLOOKUP("Quarter"&amp;F$1,APMdata,'1 APM'!$BW183,FALSE),IF($A183="Year to date",HLOOKUP("Year to date"&amp;F$1,APMdata,'1 APM'!$BW183,FALSE),HLOOKUP($C$4&amp;F$1,APMdata,'1 APM'!$BW183,FALSE)))</f>
        <v>384.09859617007697</v>
      </c>
      <c r="G183" s="205">
        <f>IF($A183="Quarter",HLOOKUP("Quarter"&amp;G$1,APMdata,'1 APM'!$BW183,FALSE),IF($A183="Year to date",HLOOKUP("Year to date"&amp;G$1,APMdata,'1 APM'!$BW183,FALSE),HLOOKUP($C$4&amp;G$1,APMdata,'1 APM'!$BW183,FALSE)))</f>
        <v>289.95356378831309</v>
      </c>
      <c r="H183" s="205">
        <f>IF($A183="Quarter",HLOOKUP("Quarter"&amp;H$1,APMdata,'1 APM'!$BW183,FALSE),IF($A183="Year to date",HLOOKUP("Year to date"&amp;H$1,APMdata,'1 APM'!$BW183,FALSE),HLOOKUP($C$4&amp;H$1,APMdata,'1 APM'!$BW183,FALSE)))</f>
        <v>390.15521102126189</v>
      </c>
      <c r="I183" s="205">
        <f>IF($A183="Quarter",HLOOKUP("Quarter"&amp;I$1,APMdata,'1 APM'!$BW183,FALSE),IF($A183="Year to date",HLOOKUP("Year to date"&amp;I$1,APMdata,'1 APM'!$BW183,FALSE),HLOOKUP($C$4&amp;I$1,APMdata,'1 APM'!$BW183,FALSE)))</f>
        <v>440.05788736116597</v>
      </c>
      <c r="J183" s="205">
        <f>IF($A183="Quarter",HLOOKUP("Quarter"&amp;J$1,APMdata,'1 APM'!$BW183,FALSE),IF($A183="Year to date",HLOOKUP("Year to date"&amp;J$1,APMdata,'1 APM'!$BW183,FALSE),HLOOKUP($C$4&amp;J$1,APMdata,'1 APM'!$BW183,FALSE)))</f>
        <v>417.94390906875401</v>
      </c>
      <c r="K183" s="205">
        <f>IF($A183="Quarter",HLOOKUP("Quarter"&amp;K$1,APMdata,'1 APM'!$BW183,FALSE),IF($A183="Year to date",HLOOKUP("Year to date"&amp;K$1,APMdata,'1 APM'!$BW183,FALSE),HLOOKUP($C$4&amp;K$1,APMdata,'1 APM'!$BW183,FALSE)))</f>
        <v>298.89173179292555</v>
      </c>
      <c r="L183" s="205">
        <f>IF($A183="Quarter",HLOOKUP("Quarter"&amp;L$1,APMdata,'1 APM'!$BW183,FALSE),IF($A183="Year to date",HLOOKUP("Year to date"&amp;L$1,APMdata,'1 APM'!$BW183,FALSE),HLOOKUP($C$4&amp;L$1,APMdata,'1 APM'!$BW183,FALSE)))</f>
        <v>233.84022060628524</v>
      </c>
      <c r="M183" s="205">
        <f>IF($A183="Quarter",HLOOKUP("Quarter"&amp;M$1,APMdata,'1 APM'!$BW183,FALSE),IF($A183="Year to date",HLOOKUP("Year to date"&amp;M$1,APMdata,'1 APM'!$BW183,FALSE),HLOOKUP($C$4&amp;M$1,APMdata,'1 APM'!$BW183,FALSE)))</f>
        <v>365.76787478372665</v>
      </c>
      <c r="N183" s="205">
        <f>IF($A183="Quarter",HLOOKUP("Quarter"&amp;N$1,APMdata,'1 APM'!$BW183,FALSE),IF($A183="Year to date",HLOOKUP("Year to date"&amp;N$1,APMdata,'1 APM'!$BW183,FALSE),HLOOKUP($C$4&amp;N$1,APMdata,'1 APM'!$BW183,FALSE)))</f>
        <v>345.3819496088679</v>
      </c>
      <c r="O183" s="205">
        <f>IF($A183="Quarter",HLOOKUP("Quarter"&amp;O$1,APMdata,'1 APM'!$BW183,FALSE),IF($A183="Year to date",HLOOKUP("Year to date"&amp;O$1,APMdata,'1 APM'!$BW183,FALSE),HLOOKUP($C$4&amp;O$1,APMdata,'1 APM'!$BW183,FALSE)))</f>
        <v>385.13865668693404</v>
      </c>
      <c r="P183" s="205">
        <f>IF($A183="Quarter",HLOOKUP("Quarter"&amp;P$1,APMdata,'1 APM'!$BW183,FALSE),IF($A183="Year to date",HLOOKUP("Year to date"&amp;P$1,APMdata,'1 APM'!$BW183,FALSE),HLOOKUP($C$4&amp;P$1,APMdata,'1 APM'!$BW183,FALSE)))</f>
        <v>353.07670711236267</v>
      </c>
      <c r="Q183" s="205">
        <f>IF($A183="Quarter",HLOOKUP("Quarter"&amp;Q$1,APMdata,'1 APM'!$BW183,FALSE),IF($A183="Year to date",HLOOKUP("Year to date"&amp;Q$1,APMdata,'1 APM'!$BW183,FALSE),HLOOKUP($C$4&amp;Q$1,APMdata,'1 APM'!$BW183,FALSE)))</f>
        <v>299.88601577498065</v>
      </c>
      <c r="R183" s="205">
        <f>IF($A183="Quarter",HLOOKUP("Quarter"&amp;R$1,APMdata,'1 APM'!$BW183,FALSE),IF($A183="Year to date",HLOOKUP("Year to date"&amp;R$1,APMdata,'1 APM'!$BW183,FALSE),HLOOKUP($C$4&amp;R$1,APMdata,'1 APM'!$BW183,FALSE)))</f>
        <v>321.76937536068834</v>
      </c>
      <c r="S183" s="205">
        <f>IF($A183="Quarter",HLOOKUP("Quarter"&amp;S$1,APMdata,'1 APM'!$BW183,FALSE),IF($A183="Year to date",HLOOKUP("Year to date"&amp;S$1,APMdata,'1 APM'!$BW183,FALSE),HLOOKUP($C$4&amp;S$1,APMdata,'1 APM'!$BW183,FALSE)))</f>
        <v>301.3108692114626</v>
      </c>
      <c r="T183" s="205">
        <f>IF($A183="Quarter",HLOOKUP("Quarter"&amp;T$1,APMdata,'1 APM'!$BW183,FALSE),IF($A183="Year to date",HLOOKUP("Year to date"&amp;T$1,APMdata,'1 APM'!$BW183,FALSE),HLOOKUP($C$4&amp;T$1,APMdata,'1 APM'!$BW183,FALSE)))</f>
        <v>302.92938866229673</v>
      </c>
      <c r="U183" s="205">
        <f>IF($A183="Quarter",HLOOKUP("Quarter"&amp;U$1,APMdata,'1 APM'!$BW183,FALSE),IF($A183="Year to date",HLOOKUP("Year to date"&amp;U$1,APMdata,'1 APM'!$BW183,FALSE),HLOOKUP($C$4&amp;U$1,APMdata,'1 APM'!$BW183,FALSE)))</f>
        <v>183.30192588806312</v>
      </c>
      <c r="V183" s="205">
        <f>IF($A183="Quarter",HLOOKUP("Quarter"&amp;V$1,APMdata,'1 APM'!$BW183,FALSE),IF($A183="Year to date",HLOOKUP("Year to date"&amp;V$1,APMdata,'1 APM'!$BW183,FALSE),HLOOKUP($C$4&amp;V$1,APMdata,'1 APM'!$BW183,FALSE)))</f>
        <v>199.92540869085312</v>
      </c>
      <c r="W183" s="205">
        <f>IF($A183="Quarter",HLOOKUP("Quarter"&amp;W$1,APMdata,'1 APM'!$BW183,FALSE),IF($A183="Year to date",HLOOKUP("Year to date"&amp;W$1,APMdata,'1 APM'!$BW183,FALSE),HLOOKUP($C$4&amp;W$1,APMdata,'1 APM'!$BW183,FALSE)))</f>
        <v>281.76089159560877</v>
      </c>
      <c r="X183" s="205">
        <f>IF($A183="Quarter",HLOOKUP("Quarter"&amp;X$1,APMdata,'1 APM'!$BW183,FALSE),IF($A183="Year to date",HLOOKUP("Year to date"&amp;X$1,APMdata,'1 APM'!$BW183,FALSE),HLOOKUP($C$4&amp;X$1,APMdata,'1 APM'!$BW183,FALSE)))</f>
        <v>323.76089021183208</v>
      </c>
      <c r="Y183" s="205">
        <f>IF($A183="Quarter",HLOOKUP("Quarter"&amp;Y$1,APMdata,'1 APM'!$BW183,FALSE),IF($A183="Year to date",HLOOKUP("Year to date"&amp;Y$1,APMdata,'1 APM'!$BW183,FALSE),HLOOKUP($C$4&amp;Y$1,APMdata,'1 APM'!$BW183,FALSE)))</f>
        <v>520.8616412942672</v>
      </c>
      <c r="Z183" s="205">
        <f>IF($A183="Quarter",HLOOKUP("Quarter"&amp;Z$1,APMdata,'1 APM'!$BW183,FALSE),IF($A183="Year to date",HLOOKUP("Year to date"&amp;Z$1,APMdata,'1 APM'!$BW183,FALSE),HLOOKUP($C$4&amp;Z$1,APMdata,'1 APM'!$BW183,FALSE)))</f>
        <v>219.93081162378056</v>
      </c>
      <c r="AA183" s="205">
        <f>IF($A183="Quarter",HLOOKUP("Quarter"&amp;AA$1,APMdata,'1 APM'!$BW183,FALSE),IF($A183="Year to date",HLOOKUP("Year to date"&amp;AA$1,APMdata,'1 APM'!$BW183,FALSE),HLOOKUP($C$4&amp;AA$1,APMdata,'1 APM'!$BW183,FALSE)))</f>
        <v>0</v>
      </c>
      <c r="AB183" s="205">
        <f>IF($A183="Quarter",HLOOKUP("Quarter"&amp;AB$1,APMdata,'1 APM'!$BW183,FALSE),IF($A183="Year to date",HLOOKUP("Year to date"&amp;AB$1,APMdata,'1 APM'!$BW183,FALSE),HLOOKUP($C$4&amp;AB$1,APMdata,'1 APM'!$BW183,FALSE)))</f>
        <v>0</v>
      </c>
      <c r="AC183" s="205">
        <f>IF($A183="Quarter",HLOOKUP("Quarter"&amp;AC$1,APMdata,'1 APM'!$BW183,FALSE),IF($A183="Year to date",HLOOKUP("Year to date"&amp;AC$1,APMdata,'1 APM'!$BW183,FALSE),HLOOKUP($C$4&amp;AC$1,APMdata,'1 APM'!$BW183,FALSE)))</f>
        <v>0</v>
      </c>
      <c r="AD183" s="205">
        <f>IF($A183="Quarter",HLOOKUP("Quarter"&amp;AD$1,APMdata,'1 APM'!$BW183,FALSE),IF($A183="Year to date",HLOOKUP("Year to date"&amp;AD$1,APMdata,'1 APM'!$BW183,FALSE),HLOOKUP($C$4&amp;AD$1,APMdata,'1 APM'!$BW183,FALSE)))</f>
        <v>0</v>
      </c>
      <c r="AE183" s="205">
        <f>IF($A183="Quarter",HLOOKUP("Quarter"&amp;AE$1,APMdata,'1 APM'!$BW183,FALSE),IF($A183="Year to date",HLOOKUP("Year to date"&amp;AE$1,APMdata,'1 APM'!$BW183,FALSE),HLOOKUP($C$4&amp;AE$1,APMdata,'1 APM'!$BW183,FALSE)))</f>
        <v>0</v>
      </c>
      <c r="AF183" s="205"/>
      <c r="AG183" s="210"/>
      <c r="AH183" s="205"/>
      <c r="AI183" s="210"/>
      <c r="AJ183" s="205"/>
      <c r="AK183" s="205"/>
      <c r="AL183" s="205"/>
      <c r="AM183" s="205"/>
      <c r="AN183" s="205"/>
      <c r="AO183" s="205"/>
      <c r="AP183" s="205"/>
      <c r="AQ183" s="210"/>
      <c r="AR183" s="205"/>
      <c r="AS183" s="205"/>
      <c r="AT183" s="205"/>
      <c r="AU183" s="210"/>
      <c r="AV183" s="205"/>
      <c r="AW183" s="205"/>
      <c r="AX183" s="233"/>
      <c r="AY183" s="233"/>
      <c r="AZ183" s="233"/>
      <c r="BA183" s="205"/>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v>183</v>
      </c>
    </row>
    <row r="184" spans="1:75" ht="12.75" customHeight="1">
      <c r="C184" s="202" t="s">
        <v>178</v>
      </c>
      <c r="D184" s="205">
        <f>IF($A184="Quarter",HLOOKUP("Quarter"&amp;D$1,APMdata,'1 APM'!$BW184,FALSE),IF($A184="Year to date",HLOOKUP("Year to date"&amp;D$1,APMdata,'1 APM'!$BW184,FALSE),HLOOKUP($C$4&amp;D$1,APMdata,'1 APM'!$BW184,FALSE)))</f>
        <v>115829789</v>
      </c>
      <c r="E184" s="205">
        <f>IF($A184="Quarter",HLOOKUP("Quarter"&amp;E$1,APMdata,'1 APM'!$BW184,FALSE),IF($A184="Year to date",HLOOKUP("Year to date"&amp;E$1,APMdata,'1 APM'!$BW184,FALSE),HLOOKUP($C$4&amp;E$1,APMdata,'1 APM'!$BW184,FALSE)))</f>
        <v>115829789</v>
      </c>
      <c r="F184" s="205">
        <f>IF($A184="Quarter",HLOOKUP("Quarter"&amp;F$1,APMdata,'1 APM'!$BW184,FALSE),IF($A184="Year to date",HLOOKUP("Year to date"&amp;F$1,APMdata,'1 APM'!$BW184,FALSE),HLOOKUP($C$4&amp;F$1,APMdata,'1 APM'!$BW184,FALSE)))</f>
        <v>115829789</v>
      </c>
      <c r="G184" s="205">
        <f>IF($A184="Quarter",HLOOKUP("Quarter"&amp;G$1,APMdata,'1 APM'!$BW184,FALSE),IF($A184="Year to date",HLOOKUP("Year to date"&amp;G$1,APMdata,'1 APM'!$BW184,FALSE),HLOOKUP($C$4&amp;G$1,APMdata,'1 APM'!$BW184,FALSE)))</f>
        <v>115829789</v>
      </c>
      <c r="H184" s="205">
        <f>IF($A184="Quarter",HLOOKUP("Quarter"&amp;H$1,APMdata,'1 APM'!$BW184,FALSE),IF($A184="Year to date",HLOOKUP("Year to date"&amp;H$1,APMdata,'1 APM'!$BW184,FALSE),HLOOKUP($C$4&amp;H$1,APMdata,'1 APM'!$BW184,FALSE)))</f>
        <v>115829789</v>
      </c>
      <c r="I184" s="205">
        <f>IF($A184="Quarter",HLOOKUP("Quarter"&amp;I$1,APMdata,'1 APM'!$BW184,FALSE),IF($A184="Year to date",HLOOKUP("Year to date"&amp;I$1,APMdata,'1 APM'!$BW184,FALSE),HLOOKUP($C$4&amp;I$1,APMdata,'1 APM'!$BW184,FALSE)))</f>
        <v>115829789</v>
      </c>
      <c r="J184" s="205">
        <f>IF($A184="Quarter",HLOOKUP("Quarter"&amp;J$1,APMdata,'1 APM'!$BW184,FALSE),IF($A184="Year to date",HLOOKUP("Year to date"&amp;J$1,APMdata,'1 APM'!$BW184,FALSE),HLOOKUP($C$4&amp;J$1,APMdata,'1 APM'!$BW184,FALSE)))</f>
        <v>115829789</v>
      </c>
      <c r="K184" s="205">
        <f>IF($A184="Quarter",HLOOKUP("Quarter"&amp;K$1,APMdata,'1 APM'!$BW184,FALSE),IF($A184="Year to date",HLOOKUP("Year to date"&amp;K$1,APMdata,'1 APM'!$BW184,FALSE),HLOOKUP($C$4&amp;K$1,APMdata,'1 APM'!$BW184,FALSE)))</f>
        <v>115829789</v>
      </c>
      <c r="L184" s="205">
        <f>IF($A184="Quarter",HLOOKUP("Quarter"&amp;L$1,APMdata,'1 APM'!$BW184,FALSE),IF($A184="Year to date",HLOOKUP("Year to date"&amp;L$1,APMdata,'1 APM'!$BW184,FALSE),HLOOKUP($C$4&amp;L$1,APMdata,'1 APM'!$BW184,FALSE)))</f>
        <v>115829789</v>
      </c>
      <c r="M184" s="205">
        <f>IF($A184="Quarter",HLOOKUP("Quarter"&amp;M$1,APMdata,'1 APM'!$BW184,FALSE),IF($A184="Year to date",HLOOKUP("Year to date"&amp;M$1,APMdata,'1 APM'!$BW184,FALSE),HLOOKUP($C$4&amp;M$1,APMdata,'1 APM'!$BW184,FALSE)))</f>
        <v>115829789</v>
      </c>
      <c r="N184" s="205">
        <f>IF($A184="Quarter",HLOOKUP("Quarter"&amp;N$1,APMdata,'1 APM'!$BW184,FALSE),IF($A184="Year to date",HLOOKUP("Year to date"&amp;N$1,APMdata,'1 APM'!$BW184,FALSE),HLOOKUP($C$4&amp;N$1,APMdata,'1 APM'!$BW184,FALSE)))</f>
        <v>115829789</v>
      </c>
      <c r="O184" s="205">
        <f>IF($A184="Quarter",HLOOKUP("Quarter"&amp;O$1,APMdata,'1 APM'!$BW184,FALSE),IF($A184="Year to date",HLOOKUP("Year to date"&amp;O$1,APMdata,'1 APM'!$BW184,FALSE),HLOOKUP($C$4&amp;O$1,APMdata,'1 APM'!$BW184,FALSE)))</f>
        <v>115829789</v>
      </c>
      <c r="P184" s="205">
        <f>IF($A184="Quarter",HLOOKUP("Quarter"&amp;P$1,APMdata,'1 APM'!$BW184,FALSE),IF($A184="Year to date",HLOOKUP("Year to date"&amp;P$1,APMdata,'1 APM'!$BW184,FALSE),HLOOKUP($C$4&amp;P$1,APMdata,'1 APM'!$BW184,FALSE)))</f>
        <v>115829789</v>
      </c>
      <c r="Q184" s="205">
        <f>IF($A184="Quarter",HLOOKUP("Quarter"&amp;Q$1,APMdata,'1 APM'!$BW184,FALSE),IF($A184="Year to date",HLOOKUP("Year to date"&amp;Q$1,APMdata,'1 APM'!$BW184,FALSE),HLOOKUP($C$4&amp;Q$1,APMdata,'1 APM'!$BW184,FALSE)))</f>
        <v>115829789</v>
      </c>
      <c r="R184" s="205">
        <f>IF($A184="Quarter",HLOOKUP("Quarter"&amp;R$1,APMdata,'1 APM'!$BW184,FALSE),IF($A184="Year to date",HLOOKUP("Year to date"&amp;R$1,APMdata,'1 APM'!$BW184,FALSE),HLOOKUP($C$4&amp;R$1,APMdata,'1 APM'!$BW184,FALSE)))</f>
        <v>115829789</v>
      </c>
      <c r="S184" s="205">
        <f>IF($A184="Quarter",HLOOKUP("Quarter"&amp;S$1,APMdata,'1 APM'!$BW184,FALSE),IF($A184="Year to date",HLOOKUP("Year to date"&amp;S$1,APMdata,'1 APM'!$BW184,FALSE),HLOOKUP($C$4&amp;S$1,APMdata,'1 APM'!$BW184,FALSE)))</f>
        <v>115829789</v>
      </c>
      <c r="T184" s="205">
        <f>IF($A184="Quarter",HLOOKUP("Quarter"&amp;T$1,APMdata,'1 APM'!$BW184,FALSE),IF($A184="Year to date",HLOOKUP("Year to date"&amp;T$1,APMdata,'1 APM'!$BW184,FALSE),HLOOKUP($C$4&amp;T$1,APMdata,'1 APM'!$BW184,FALSE)))</f>
        <v>115829789</v>
      </c>
      <c r="U184" s="205">
        <f>IF($A184="Quarter",HLOOKUP("Quarter"&amp;U$1,APMdata,'1 APM'!$BW184,FALSE),IF($A184="Year to date",HLOOKUP("Year to date"&amp;U$1,APMdata,'1 APM'!$BW184,FALSE),HLOOKUP($C$4&amp;U$1,APMdata,'1 APM'!$BW184,FALSE)))</f>
        <v>115829789</v>
      </c>
      <c r="V184" s="205">
        <f>IF($A184="Quarter",HLOOKUP("Quarter"&amp;V$1,APMdata,'1 APM'!$BW184,FALSE),IF($A184="Year to date",HLOOKUP("Year to date"&amp;V$1,APMdata,'1 APM'!$BW184,FALSE),HLOOKUP($C$4&amp;V$1,APMdata,'1 APM'!$BW184,FALSE)))</f>
        <v>115829789</v>
      </c>
      <c r="W184" s="205">
        <f>IF($A184="Quarter",HLOOKUP("Quarter"&amp;W$1,APMdata,'1 APM'!$BW184,FALSE),IF($A184="Year to date",HLOOKUP("Year to date"&amp;W$1,APMdata,'1 APM'!$BW184,FALSE),HLOOKUP($C$4&amp;W$1,APMdata,'1 APM'!$BW184,FALSE)))</f>
        <v>115829789</v>
      </c>
      <c r="X184" s="205">
        <f>IF($A184="Quarter",HLOOKUP("Quarter"&amp;X$1,APMdata,'1 APM'!$BW184,FALSE),IF($A184="Year to date",HLOOKUP("Year to date"&amp;X$1,APMdata,'1 APM'!$BW184,FALSE),HLOOKUP($C$4&amp;X$1,APMdata,'1 APM'!$BW184,FALSE)))</f>
        <v>115829789</v>
      </c>
      <c r="Y184" s="205">
        <f>IF($A184="Quarter",HLOOKUP("Quarter"&amp;Y$1,APMdata,'1 APM'!$BW184,FALSE),IF($A184="Year to date",HLOOKUP("Year to date"&amp;Y$1,APMdata,'1 APM'!$BW184,FALSE),HLOOKUP($C$4&amp;Y$1,APMdata,'1 APM'!$BW184,FALSE)))</f>
        <v>115829789</v>
      </c>
      <c r="Z184" s="205">
        <f>IF($A184="Quarter",HLOOKUP("Quarter"&amp;Z$1,APMdata,'1 APM'!$BW184,FALSE),IF($A184="Year to date",HLOOKUP("Year to date"&amp;Z$1,APMdata,'1 APM'!$BW184,FALSE),HLOOKUP($C$4&amp;Z$1,APMdata,'1 APM'!$BW184,FALSE)))</f>
        <v>115829789</v>
      </c>
      <c r="AA184" s="205">
        <f>IF($A184="Quarter",HLOOKUP("Quarter"&amp;AA$1,APMdata,'1 APM'!$BW184,FALSE),IF($A184="Year to date",HLOOKUP("Year to date"&amp;AA$1,APMdata,'1 APM'!$BW184,FALSE),HLOOKUP($C$4&amp;AA$1,APMdata,'1 APM'!$BW184,FALSE)))</f>
        <v>0</v>
      </c>
      <c r="AB184" s="205">
        <f>IF($A184="Quarter",HLOOKUP("Quarter"&amp;AB$1,APMdata,'1 APM'!$BW184,FALSE),IF($A184="Year to date",HLOOKUP("Year to date"&amp;AB$1,APMdata,'1 APM'!$BW184,FALSE),HLOOKUP($C$4&amp;AB$1,APMdata,'1 APM'!$BW184,FALSE)))</f>
        <v>0</v>
      </c>
      <c r="AC184" s="205">
        <f>IF($A184="Quarter",HLOOKUP("Quarter"&amp;AC$1,APMdata,'1 APM'!$BW184,FALSE),IF($A184="Year to date",HLOOKUP("Year to date"&amp;AC$1,APMdata,'1 APM'!$BW184,FALSE),HLOOKUP($C$4&amp;AC$1,APMdata,'1 APM'!$BW184,FALSE)))</f>
        <v>0</v>
      </c>
      <c r="AD184" s="205">
        <f>IF($A184="Quarter",HLOOKUP("Quarter"&amp;AD$1,APMdata,'1 APM'!$BW184,FALSE),IF($A184="Year to date",HLOOKUP("Year to date"&amp;AD$1,APMdata,'1 APM'!$BW184,FALSE),HLOOKUP($C$4&amp;AD$1,APMdata,'1 APM'!$BW184,FALSE)))</f>
        <v>0</v>
      </c>
      <c r="AE184" s="205">
        <f>IF($A184="Quarter",HLOOKUP("Quarter"&amp;AE$1,APMdata,'1 APM'!$BW184,FALSE),IF($A184="Year to date",HLOOKUP("Year to date"&amp;AE$1,APMdata,'1 APM'!$BW184,FALSE),HLOOKUP($C$4&amp;AE$1,APMdata,'1 APM'!$BW184,FALSE)))</f>
        <v>0</v>
      </c>
      <c r="AF184" s="205"/>
      <c r="AG184" s="210"/>
      <c r="AH184" s="205"/>
      <c r="AI184" s="210"/>
      <c r="AJ184" s="205"/>
      <c r="AK184" s="205"/>
      <c r="AL184" s="205"/>
      <c r="AM184" s="205"/>
      <c r="AN184" s="205"/>
      <c r="AO184" s="205"/>
      <c r="AP184" s="205"/>
      <c r="AQ184" s="210"/>
      <c r="AR184" s="205"/>
      <c r="AS184" s="205"/>
      <c r="AT184" s="205"/>
      <c r="AU184" s="210"/>
      <c r="AV184" s="205"/>
      <c r="AW184" s="205"/>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v>184</v>
      </c>
    </row>
    <row r="185" spans="1:75" ht="12.75" customHeight="1" thickBot="1">
      <c r="B185" s="251" t="s">
        <v>333</v>
      </c>
      <c r="C185" s="212" t="s">
        <v>306</v>
      </c>
      <c r="D185" s="238">
        <f>IF($A185="Quarter",HLOOKUP("Quarter"&amp;D$1,APMdata,'1 APM'!$BW185,FALSE),IF($A185="Year to date",HLOOKUP("Year to date"&amp;D$1,APMdata,'1 APM'!$BW185,FALSE),HLOOKUP($C$4&amp;D$1,APMdata,'1 APM'!$BW185,FALSE)))</f>
        <v>4.0943765095500302</v>
      </c>
      <c r="E185" s="238">
        <f>IF($A185="Quarter",HLOOKUP("Quarter"&amp;E$1,APMdata,'1 APM'!$BW185,FALSE),IF($A185="Year to date",HLOOKUP("Year to date"&amp;E$1,APMdata,'1 APM'!$BW185,FALSE),HLOOKUP($C$4&amp;E$1,APMdata,'1 APM'!$BW185,FALSE)))</f>
        <v>5.0308306766868114</v>
      </c>
      <c r="F185" s="238">
        <f>IF($A185="Quarter",HLOOKUP("Quarter"&amp;F$1,APMdata,'1 APM'!$BW185,FALSE),IF($A185="Year to date",HLOOKUP("Year to date"&amp;F$1,APMdata,'1 APM'!$BW185,FALSE),HLOOKUP($C$4&amp;F$1,APMdata,'1 APM'!$BW185,FALSE)))</f>
        <v>3.3160605703087049</v>
      </c>
      <c r="G185" s="238">
        <f>IF($A185="Quarter",HLOOKUP("Quarter"&amp;G$1,APMdata,'1 APM'!$BW185,FALSE),IF($A185="Year to date",HLOOKUP("Year to date"&amp;G$1,APMdata,'1 APM'!$BW185,FALSE),HLOOKUP($C$4&amp;G$1,APMdata,'1 APM'!$BW185,FALSE)))</f>
        <v>2.5032728306904977</v>
      </c>
      <c r="H185" s="238">
        <f>IF($A185="Quarter",HLOOKUP("Quarter"&amp;H$1,APMdata,'1 APM'!$BW185,FALSE),IF($A185="Year to date",HLOOKUP("Year to date"&amp;H$1,APMdata,'1 APM'!$BW185,FALSE),HLOOKUP($C$4&amp;H$1,APMdata,'1 APM'!$BW185,FALSE)))</f>
        <v>3.368349492730768</v>
      </c>
      <c r="I185" s="238">
        <f>IF($A185="Quarter",HLOOKUP("Quarter"&amp;I$1,APMdata,'1 APM'!$BW185,FALSE),IF($A185="Year to date",HLOOKUP("Year to date"&amp;I$1,APMdata,'1 APM'!$BW185,FALSE),HLOOKUP($C$4&amp;I$1,APMdata,'1 APM'!$BW185,FALSE)))</f>
        <v>3.7991771474362777</v>
      </c>
      <c r="J185" s="238">
        <f>IF($A185="Quarter",HLOOKUP("Quarter"&amp;J$1,APMdata,'1 APM'!$BW185,FALSE),IF($A185="Year to date",HLOOKUP("Year to date"&amp;J$1,APMdata,'1 APM'!$BW185,FALSE),HLOOKUP($C$4&amp;J$1,APMdata,'1 APM'!$BW185,FALSE)))</f>
        <v>3.6082592628115209</v>
      </c>
      <c r="K185" s="238">
        <f>IF($A185="Quarter",HLOOKUP("Quarter"&amp;K$1,APMdata,'1 APM'!$BW185,FALSE),IF($A185="Year to date",HLOOKUP("Year to date"&amp;K$1,APMdata,'1 APM'!$BW185,FALSE),HLOOKUP($C$4&amp;K$1,APMdata,'1 APM'!$BW185,FALSE)))</f>
        <v>2.5804392321989429</v>
      </c>
      <c r="L185" s="238">
        <f>IF($A185="Quarter",HLOOKUP("Quarter"&amp;L$1,APMdata,'1 APM'!$BW185,FALSE),IF($A185="Year to date",HLOOKUP("Year to date"&amp;L$1,APMdata,'1 APM'!$BW185,FALSE),HLOOKUP($C$4&amp;L$1,APMdata,'1 APM'!$BW185,FALSE)))</f>
        <v>2.0188262676217534</v>
      </c>
      <c r="M185" s="238">
        <f>IF($A185="Quarter",HLOOKUP("Quarter"&amp;M$1,APMdata,'1 APM'!$BW185,FALSE),IF($A185="Year to date",HLOOKUP("Year to date"&amp;M$1,APMdata,'1 APM'!$BW185,FALSE),HLOOKUP($C$4&amp;M$1,APMdata,'1 APM'!$BW185,FALSE)))</f>
        <v>3.1578048958003939</v>
      </c>
      <c r="N185" s="238">
        <f>IF($A185="Quarter",HLOOKUP("Quarter"&amp;N$1,APMdata,'1 APM'!$BW185,FALSE),IF($A185="Year to date",HLOOKUP("Year to date"&amp;N$1,APMdata,'1 APM'!$BW185,FALSE),HLOOKUP($C$4&amp;N$1,APMdata,'1 APM'!$BW185,FALSE)))</f>
        <v>2.981805911852847</v>
      </c>
      <c r="O185" s="238">
        <f>IF($A185="Quarter",HLOOKUP("Quarter"&amp;O$1,APMdata,'1 APM'!$BW185,FALSE),IF($A185="Year to date",HLOOKUP("Year to date"&amp;O$1,APMdata,'1 APM'!$BW185,FALSE),HLOOKUP($C$4&amp;O$1,APMdata,'1 APM'!$BW185,FALSE)))</f>
        <v>3.3250397847736219</v>
      </c>
      <c r="P185" s="238">
        <f>IF($A185="Quarter",HLOOKUP("Quarter"&amp;P$1,APMdata,'1 APM'!$BW185,FALSE),IF($A185="Year to date",HLOOKUP("Year to date"&amp;P$1,APMdata,'1 APM'!$BW185,FALSE),HLOOKUP($C$4&amp;P$1,APMdata,'1 APM'!$BW185,FALSE)))</f>
        <v>3.0482375057452851</v>
      </c>
      <c r="Q185" s="238">
        <f>IF($A185="Quarter",HLOOKUP("Quarter"&amp;Q$1,APMdata,'1 APM'!$BW185,FALSE),IF($A185="Year to date",HLOOKUP("Year to date"&amp;Q$1,APMdata,'1 APM'!$BW185,FALSE),HLOOKUP($C$4&amp;Q$1,APMdata,'1 APM'!$BW185,FALSE)))</f>
        <v>2.5890232414649454</v>
      </c>
      <c r="R185" s="238">
        <f>IF($A185="Quarter",HLOOKUP("Quarter"&amp;R$1,APMdata,'1 APM'!$BW185,FALSE),IF($A185="Year to date",HLOOKUP("Year to date"&amp;R$1,APMdata,'1 APM'!$BW185,FALSE),HLOOKUP($C$4&amp;R$1,APMdata,'1 APM'!$BW185,FALSE)))</f>
        <v>2.7779501123039112</v>
      </c>
      <c r="S185" s="238">
        <f>IF($A185="Quarter",HLOOKUP("Quarter"&amp;S$1,APMdata,'1 APM'!$BW185,FALSE),IF($A185="Year to date",HLOOKUP("Year to date"&amp;S$1,APMdata,'1 APM'!$BW185,FALSE),HLOOKUP($C$4&amp;S$1,APMdata,'1 APM'!$BW185,FALSE)))</f>
        <v>2.6013245108429111</v>
      </c>
      <c r="T185" s="238">
        <f>IF($A185="Quarter",HLOOKUP("Quarter"&amp;T$1,APMdata,'1 APM'!$BW185,FALSE),IF($A185="Year to date",HLOOKUP("Year to date"&amp;T$1,APMdata,'1 APM'!$BW185,FALSE),HLOOKUP($C$4&amp;T$1,APMdata,'1 APM'!$BW185,FALSE)))</f>
        <v>2.6152977681958545</v>
      </c>
      <c r="U185" s="238">
        <f>IF($A185="Quarter",HLOOKUP("Quarter"&amp;U$1,APMdata,'1 APM'!$BW185,FALSE),IF($A185="Year to date",HLOOKUP("Year to date"&amp;U$1,APMdata,'1 APM'!$BW185,FALSE),HLOOKUP($C$4&amp;U$1,APMdata,'1 APM'!$BW185,FALSE)))</f>
        <v>1.5825110920996595</v>
      </c>
      <c r="V185" s="238">
        <f>IF($A185="Quarter",HLOOKUP("Quarter"&amp;V$1,APMdata,'1 APM'!$BW185,FALSE),IF($A185="Year to date",HLOOKUP("Year to date"&amp;V$1,APMdata,'1 APM'!$BW185,FALSE),HLOOKUP($C$4&amp;V$1,APMdata,'1 APM'!$BW185,FALSE)))</f>
        <v>1.7260275652479442</v>
      </c>
      <c r="W185" s="238">
        <f>IF($A185="Quarter",HLOOKUP("Quarter"&amp;W$1,APMdata,'1 APM'!$BW185,FALSE),IF($A185="Year to date",HLOOKUP("Year to date"&amp;W$1,APMdata,'1 APM'!$BW185,FALSE),HLOOKUP($C$4&amp;W$1,APMdata,'1 APM'!$BW185,FALSE)))</f>
        <v>2.4325425611852642</v>
      </c>
      <c r="X185" s="238">
        <f>IF($A185="Quarter",HLOOKUP("Quarter"&amp;X$1,APMdata,'1 APM'!$BW185,FALSE),IF($A185="Year to date",HLOOKUP("Year to date"&amp;X$1,APMdata,'1 APM'!$BW185,FALSE),HLOOKUP($C$4&amp;X$1,APMdata,'1 APM'!$BW185,FALSE)))</f>
        <v>2.7951435723657592</v>
      </c>
      <c r="Y185" s="238">
        <f>IF($A185="Quarter",HLOOKUP("Quarter"&amp;Y$1,APMdata,'1 APM'!$BW185,FALSE),IF($A185="Year to date",HLOOKUP("Year to date"&amp;Y$1,APMdata,'1 APM'!$BW185,FALSE),HLOOKUP($C$4&amp;Y$1,APMdata,'1 APM'!$BW185,FALSE)))</f>
        <v>4.4967848581185548</v>
      </c>
      <c r="Z185" s="238">
        <f>IF($A185="Quarter",HLOOKUP("Quarter"&amp;Z$1,APMdata,'1 APM'!$BW185,FALSE),IF($A185="Year to date",HLOOKUP("Year to date"&amp;Z$1,APMdata,'1 APM'!$BW185,FALSE),HLOOKUP($C$4&amp;Z$1,APMdata,'1 APM'!$BW185,FALSE)))</f>
        <v>1.8987413645705644</v>
      </c>
      <c r="AA185" s="238">
        <f>IF($A185="Quarter",HLOOKUP("Quarter"&amp;AA$1,APMdata,'1 APM'!$BW185,FALSE),IF($A185="Year to date",HLOOKUP("Year to date"&amp;AA$1,APMdata,'1 APM'!$BW185,FALSE),HLOOKUP($C$4&amp;AA$1,APMdata,'1 APM'!$BW185,FALSE)))</f>
        <v>0</v>
      </c>
      <c r="AB185" s="238">
        <f>IF($A185="Quarter",HLOOKUP("Quarter"&amp;AB$1,APMdata,'1 APM'!$BW185,FALSE),IF($A185="Year to date",HLOOKUP("Year to date"&amp;AB$1,APMdata,'1 APM'!$BW185,FALSE),HLOOKUP($C$4&amp;AB$1,APMdata,'1 APM'!$BW185,FALSE)))</f>
        <v>0</v>
      </c>
      <c r="AC185" s="238">
        <f>IF($A185="Quarter",HLOOKUP("Quarter"&amp;AC$1,APMdata,'1 APM'!$BW185,FALSE),IF($A185="Year to date",HLOOKUP("Year to date"&amp;AC$1,APMdata,'1 APM'!$BW185,FALSE),HLOOKUP($C$4&amp;AC$1,APMdata,'1 APM'!$BW185,FALSE)))</f>
        <v>0</v>
      </c>
      <c r="AD185" s="238">
        <f>IF($A185="Quarter",HLOOKUP("Quarter"&amp;AD$1,APMdata,'1 APM'!$BW185,FALSE),IF($A185="Year to date",HLOOKUP("Year to date"&amp;AD$1,APMdata,'1 APM'!$BW185,FALSE),HLOOKUP($C$4&amp;AD$1,APMdata,'1 APM'!$BW185,FALSE)))</f>
        <v>0</v>
      </c>
      <c r="AE185" s="238">
        <f>IF($A185="Quarter",HLOOKUP("Quarter"&amp;AE$1,APMdata,'1 APM'!$BW185,FALSE),IF($A185="Year to date",HLOOKUP("Year to date"&amp;AE$1,APMdata,'1 APM'!$BW185,FALSE),HLOOKUP($C$4&amp;AE$1,APMdata,'1 APM'!$BW185,FALSE)))</f>
        <v>0</v>
      </c>
      <c r="AF185" s="238"/>
      <c r="AG185" s="218"/>
      <c r="AH185" s="238"/>
      <c r="AI185" s="218"/>
      <c r="AJ185" s="238"/>
      <c r="AK185" s="218"/>
      <c r="AL185" s="238"/>
      <c r="AM185" s="217"/>
      <c r="AN185" s="238"/>
      <c r="AO185" s="218"/>
      <c r="AP185" s="238"/>
      <c r="AQ185" s="218"/>
      <c r="AR185" s="238"/>
      <c r="AS185" s="218"/>
      <c r="AT185" s="238"/>
      <c r="AU185" s="218"/>
      <c r="AV185" s="238"/>
      <c r="AW185" s="218"/>
      <c r="AX185" s="239"/>
      <c r="AY185" s="239"/>
      <c r="AZ185" s="239"/>
      <c r="BA185" s="217"/>
      <c r="BB185" s="239"/>
      <c r="BC185" s="239"/>
      <c r="BD185" s="239"/>
      <c r="BE185" s="239"/>
      <c r="BF185" s="239"/>
      <c r="BG185" s="239"/>
      <c r="BH185" s="239"/>
      <c r="BI185" s="239"/>
      <c r="BJ185" s="239"/>
      <c r="BK185" s="239"/>
      <c r="BL185" s="239"/>
      <c r="BM185" s="239"/>
      <c r="BN185" s="239"/>
      <c r="BO185" s="239"/>
      <c r="BP185" s="239"/>
      <c r="BQ185" s="239"/>
      <c r="BR185" s="239"/>
      <c r="BS185" s="239"/>
      <c r="BT185" s="239"/>
      <c r="BU185" s="239"/>
      <c r="BV185" s="239"/>
      <c r="BW185">
        <v>185</v>
      </c>
    </row>
    <row r="186" spans="1:75" ht="12.75" customHeight="1">
      <c r="D186" s="380"/>
      <c r="E186" s="380"/>
      <c r="F186" s="380"/>
      <c r="G186" s="380"/>
      <c r="H186" s="380"/>
      <c r="I186" s="380"/>
      <c r="J186" s="380"/>
      <c r="K186" s="380"/>
      <c r="L186" s="380"/>
      <c r="M186" s="380"/>
      <c r="N186" s="380"/>
      <c r="O186" s="380"/>
      <c r="P186" s="380"/>
      <c r="Q186" s="380"/>
      <c r="R186" s="380"/>
      <c r="S186" s="380"/>
      <c r="T186" s="379"/>
      <c r="U186" s="379"/>
      <c r="V186" s="379"/>
      <c r="W186" s="379"/>
      <c r="X186" s="379"/>
      <c r="Y186" s="379"/>
      <c r="Z186" s="379"/>
      <c r="AA186" s="379"/>
      <c r="AB186" s="379"/>
      <c r="AC186" s="379"/>
      <c r="AD186" s="379"/>
      <c r="AE186" s="379"/>
      <c r="BW186">
        <v>186</v>
      </c>
    </row>
    <row r="187" spans="1:75" ht="12.75" customHeight="1">
      <c r="C187" s="202" t="s">
        <v>307</v>
      </c>
      <c r="D187" s="290">
        <f>IF($A187="Quarter",HLOOKUP("Quarter"&amp;D$1,APMdata,'1 APM'!$BW187,FALSE),IF($A187="Year to date",HLOOKUP("Year to date"&amp;D$1,APMdata,'1 APM'!$BW187,FALSE),HLOOKUP($C$4&amp;D$1,APMdata,'1 APM'!$BW187,FALSE)))</f>
        <v>0</v>
      </c>
      <c r="E187" s="290">
        <f>IF($A187="Quarter",HLOOKUP("Quarter"&amp;E$1,APMdata,'1 APM'!$BW187,FALSE),IF($A187="Year to date",HLOOKUP("Year to date"&amp;E$1,APMdata,'1 APM'!$BW187,FALSE),HLOOKUP($C$4&amp;E$1,APMdata,'1 APM'!$BW187,FALSE)))</f>
        <v>0</v>
      </c>
      <c r="F187" s="290">
        <f>IF($A187="Quarter",HLOOKUP("Quarter"&amp;F$1,APMdata,'1 APM'!$BW187,FALSE),IF($A187="Year to date",HLOOKUP("Year to date"&amp;F$1,APMdata,'1 APM'!$BW187,FALSE),HLOOKUP($C$4&amp;F$1,APMdata,'1 APM'!$BW187,FALSE)))</f>
        <v>0</v>
      </c>
      <c r="G187" s="290">
        <f>IF($A187="Quarter",HLOOKUP("Quarter"&amp;G$1,APMdata,'1 APM'!$BW187,FALSE),IF($A187="Year to date",HLOOKUP("Year to date"&amp;G$1,APMdata,'1 APM'!$BW187,FALSE),HLOOKUP($C$4&amp;G$1,APMdata,'1 APM'!$BW187,FALSE)))</f>
        <v>0</v>
      </c>
      <c r="H187" s="290">
        <f>IF($A187="Quarter",HLOOKUP("Quarter"&amp;H$1,APMdata,'1 APM'!$BW187,FALSE),IF($A187="Year to date",HLOOKUP("Year to date"&amp;H$1,APMdata,'1 APM'!$BW187,FALSE),HLOOKUP($C$4&amp;H$1,APMdata,'1 APM'!$BW187,FALSE)))</f>
        <v>0</v>
      </c>
      <c r="I187" s="290">
        <f>IF($A187="Quarter",HLOOKUP("Quarter"&amp;I$1,APMdata,'1 APM'!$BW187,FALSE),IF($A187="Year to date",HLOOKUP("Year to date"&amp;I$1,APMdata,'1 APM'!$BW187,FALSE),HLOOKUP($C$4&amp;I$1,APMdata,'1 APM'!$BW187,FALSE)))</f>
        <v>0</v>
      </c>
      <c r="J187" s="290">
        <f>IF($A187="Quarter",HLOOKUP("Quarter"&amp;J$1,APMdata,'1 APM'!$BW187,FALSE),IF($A187="Year to date",HLOOKUP("Year to date"&amp;J$1,APMdata,'1 APM'!$BW187,FALSE),HLOOKUP($C$4&amp;J$1,APMdata,'1 APM'!$BW187,FALSE)))</f>
        <v>0</v>
      </c>
      <c r="K187" s="290">
        <f>IF($A187="Quarter",HLOOKUP("Quarter"&amp;K$1,APMdata,'1 APM'!$BW187,FALSE),IF($A187="Year to date",HLOOKUP("Year to date"&amp;K$1,APMdata,'1 APM'!$BW187,FALSE),HLOOKUP($C$4&amp;K$1,APMdata,'1 APM'!$BW187,FALSE)))</f>
        <v>0</v>
      </c>
      <c r="L187" s="290">
        <f>IF($A187="Quarter",HLOOKUP("Quarter"&amp;L$1,APMdata,'1 APM'!$BW187,FALSE),IF($A187="Year to date",HLOOKUP("Year to date"&amp;L$1,APMdata,'1 APM'!$BW187,FALSE),HLOOKUP($C$4&amp;L$1,APMdata,'1 APM'!$BW187,FALSE)))</f>
        <v>0</v>
      </c>
      <c r="M187" s="290">
        <f>IF($A187="Quarter",HLOOKUP("Quarter"&amp;M$1,APMdata,'1 APM'!$BW187,FALSE),IF($A187="Year to date",HLOOKUP("Year to date"&amp;M$1,APMdata,'1 APM'!$BW187,FALSE),HLOOKUP($C$4&amp;M$1,APMdata,'1 APM'!$BW187,FALSE)))</f>
        <v>0</v>
      </c>
      <c r="N187" s="290">
        <f>IF($A187="Quarter",HLOOKUP("Quarter"&amp;N$1,APMdata,'1 APM'!$BW187,FALSE),IF($A187="Year to date",HLOOKUP("Year to date"&amp;N$1,APMdata,'1 APM'!$BW187,FALSE),HLOOKUP($C$4&amp;N$1,APMdata,'1 APM'!$BW187,FALSE)))</f>
        <v>0</v>
      </c>
      <c r="O187" s="290">
        <f>IF($A187="Quarter",HLOOKUP("Quarter"&amp;O$1,APMdata,'1 APM'!$BW187,FALSE),IF($A187="Year to date",HLOOKUP("Year to date"&amp;O$1,APMdata,'1 APM'!$BW187,FALSE),HLOOKUP($C$4&amp;O$1,APMdata,'1 APM'!$BW187,FALSE)))</f>
        <v>0</v>
      </c>
      <c r="P187" s="290">
        <f>IF($A187="Quarter",HLOOKUP("Quarter"&amp;P$1,APMdata,'1 APM'!$BW187,FALSE),IF($A187="Year to date",HLOOKUP("Year to date"&amp;P$1,APMdata,'1 APM'!$BW187,FALSE),HLOOKUP($C$4&amp;P$1,APMdata,'1 APM'!$BW187,FALSE)))</f>
        <v>0</v>
      </c>
      <c r="Q187" s="290">
        <f>IF($A187="Quarter",HLOOKUP("Quarter"&amp;Q$1,APMdata,'1 APM'!$BW187,FALSE),IF($A187="Year to date",HLOOKUP("Year to date"&amp;Q$1,APMdata,'1 APM'!$BW187,FALSE),HLOOKUP($C$4&amp;Q$1,APMdata,'1 APM'!$BW187,FALSE)))</f>
        <v>0</v>
      </c>
      <c r="R187" s="290">
        <f>IF($A187="Quarter",HLOOKUP("Quarter"&amp;R$1,APMdata,'1 APM'!$BW187,FALSE),IF($A187="Year to date",HLOOKUP("Year to date"&amp;R$1,APMdata,'1 APM'!$BW187,FALSE),HLOOKUP($C$4&amp;R$1,APMdata,'1 APM'!$BW187,FALSE)))</f>
        <v>0</v>
      </c>
      <c r="S187" s="290">
        <f>IF($A187="Quarter",HLOOKUP("Quarter"&amp;S$1,APMdata,'1 APM'!$BW187,FALSE),IF($A187="Year to date",HLOOKUP("Year to date"&amp;S$1,APMdata,'1 APM'!$BW187,FALSE),HLOOKUP($C$4&amp;S$1,APMdata,'1 APM'!$BW187,FALSE)))</f>
        <v>0</v>
      </c>
      <c r="T187" s="290">
        <f>IF($A187="Quarter",HLOOKUP("Quarter"&amp;T$1,APMdata,'1 APM'!$BW187,FALSE),IF($A187="Year to date",HLOOKUP("Year to date"&amp;T$1,APMdata,'1 APM'!$BW187,FALSE),HLOOKUP($C$4&amp;T$1,APMdata,'1 APM'!$BW187,FALSE)))</f>
        <v>0</v>
      </c>
      <c r="U187" s="290">
        <f>IF($A187="Quarter",HLOOKUP("Quarter"&amp;U$1,APMdata,'1 APM'!$BW187,FALSE),IF($A187="Year to date",HLOOKUP("Year to date"&amp;U$1,APMdata,'1 APM'!$BW187,FALSE),HLOOKUP($C$4&amp;U$1,APMdata,'1 APM'!$BW187,FALSE)))</f>
        <v>0</v>
      </c>
      <c r="V187" s="290">
        <f>IF($A187="Quarter",HLOOKUP("Quarter"&amp;V$1,APMdata,'1 APM'!$BW187,FALSE),IF($A187="Year to date",HLOOKUP("Year to date"&amp;V$1,APMdata,'1 APM'!$BW187,FALSE),HLOOKUP($C$4&amp;V$1,APMdata,'1 APM'!$BW187,FALSE)))</f>
        <v>0</v>
      </c>
      <c r="W187" s="290">
        <f>IF($A187="Quarter",HLOOKUP("Quarter"&amp;W$1,APMdata,'1 APM'!$BW187,FALSE),IF($A187="Year to date",HLOOKUP("Year to date"&amp;W$1,APMdata,'1 APM'!$BW187,FALSE),HLOOKUP($C$4&amp;W$1,APMdata,'1 APM'!$BW187,FALSE)))</f>
        <v>0</v>
      </c>
      <c r="X187" s="290">
        <f>IF($A187="Quarter",HLOOKUP("Quarter"&amp;X$1,APMdata,'1 APM'!$BW187,FALSE),IF($A187="Year to date",HLOOKUP("Year to date"&amp;X$1,APMdata,'1 APM'!$BW187,FALSE),HLOOKUP($C$4&amp;X$1,APMdata,'1 APM'!$BW187,FALSE)))</f>
        <v>0</v>
      </c>
      <c r="Y187" s="290">
        <f>IF($A187="Quarter",HLOOKUP("Quarter"&amp;Y$1,APMdata,'1 APM'!$BW187,FALSE),IF($A187="Year to date",HLOOKUP("Year to date"&amp;Y$1,APMdata,'1 APM'!$BW187,FALSE),HLOOKUP($C$4&amp;Y$1,APMdata,'1 APM'!$BW187,FALSE)))</f>
        <v>21</v>
      </c>
      <c r="Z187" s="290">
        <f>IF($A187="Quarter",HLOOKUP("Quarter"&amp;Z$1,APMdata,'1 APM'!$BW187,FALSE),IF($A187="Year to date",HLOOKUP("Year to date"&amp;Z$1,APMdata,'1 APM'!$BW187,FALSE),HLOOKUP($C$4&amp;Z$1,APMdata,'1 APM'!$BW187,FALSE)))</f>
        <v>60</v>
      </c>
      <c r="AA187" s="290">
        <f>IF($A187="Quarter",HLOOKUP("Quarter"&amp;AA$1,APMdata,'1 APM'!$BW187,FALSE),IF($A187="Year to date",HLOOKUP("Year to date"&amp;AA$1,APMdata,'1 APM'!$BW187,FALSE),HLOOKUP($C$4&amp;AA$1,APMdata,'1 APM'!$BW187,FALSE)))</f>
        <v>0</v>
      </c>
      <c r="AB187" s="290">
        <f>IF($A187="Quarter",HLOOKUP("Quarter"&amp;AB$1,APMdata,'1 APM'!$BW187,FALSE),IF($A187="Year to date",HLOOKUP("Year to date"&amp;AB$1,APMdata,'1 APM'!$BW187,FALSE),HLOOKUP($C$4&amp;AB$1,APMdata,'1 APM'!$BW187,FALSE)))</f>
        <v>0</v>
      </c>
      <c r="AC187" s="290">
        <f>IF($A187="Quarter",HLOOKUP("Quarter"&amp;AC$1,APMdata,'1 APM'!$BW187,FALSE),IF($A187="Year to date",HLOOKUP("Year to date"&amp;AC$1,APMdata,'1 APM'!$BW187,FALSE),HLOOKUP($C$4&amp;AC$1,APMdata,'1 APM'!$BW187,FALSE)))</f>
        <v>0</v>
      </c>
      <c r="AD187" s="290">
        <f>IF($A187="Quarter",HLOOKUP("Quarter"&amp;AD$1,APMdata,'1 APM'!$BW187,FALSE),IF($A187="Year to date",HLOOKUP("Year to date"&amp;AD$1,APMdata,'1 APM'!$BW187,FALSE),HLOOKUP($C$4&amp;AD$1,APMdata,'1 APM'!$BW187,FALSE)))</f>
        <v>0</v>
      </c>
      <c r="AE187" s="290">
        <f>IF($A187="Quarter",HLOOKUP("Quarter"&amp;AE$1,APMdata,'1 APM'!$BW187,FALSE),IF($A187="Year to date",HLOOKUP("Year to date"&amp;AE$1,APMdata,'1 APM'!$BW187,FALSE),HLOOKUP($C$4&amp;AE$1,APMdata,'1 APM'!$BW187,FALSE)))</f>
        <v>0</v>
      </c>
      <c r="AF187" s="290"/>
      <c r="AG187" s="289"/>
      <c r="AH187" s="290"/>
      <c r="AI187" s="289"/>
      <c r="AJ187" s="211"/>
      <c r="AK187" s="211"/>
      <c r="AL187" s="211"/>
      <c r="AM187" s="211"/>
      <c r="AN187" s="211"/>
      <c r="AO187" s="211"/>
      <c r="AP187" s="211"/>
      <c r="AQ187" s="289"/>
      <c r="AR187" s="211"/>
      <c r="AS187" s="211"/>
      <c r="AT187" s="211"/>
      <c r="AU187" s="289"/>
      <c r="AV187" s="211"/>
      <c r="AW187" s="211"/>
      <c r="AX187" s="288"/>
      <c r="AY187" s="288"/>
      <c r="AZ187" s="288"/>
      <c r="BA187" s="288"/>
      <c r="BB187" s="288"/>
      <c r="BC187" s="288"/>
      <c r="BD187" s="288"/>
      <c r="BE187" s="288"/>
      <c r="BF187" s="288"/>
      <c r="BG187" s="288"/>
      <c r="BH187" s="288"/>
      <c r="BI187" s="288"/>
      <c r="BJ187" s="288"/>
      <c r="BK187" s="288"/>
      <c r="BL187" s="288"/>
      <c r="BM187" s="288"/>
      <c r="BN187" s="288"/>
      <c r="BO187" s="288"/>
      <c r="BP187" s="288"/>
      <c r="BQ187" s="288"/>
      <c r="BR187" s="288"/>
      <c r="BS187" s="288"/>
      <c r="BT187" s="288"/>
      <c r="BU187" s="288"/>
      <c r="BV187" s="288"/>
      <c r="BW187">
        <v>187</v>
      </c>
    </row>
    <row r="188" spans="1:75" ht="12.75" customHeight="1">
      <c r="C188" s="216" t="s">
        <v>308</v>
      </c>
      <c r="D188" s="205">
        <f>IF($A188="Quarter",HLOOKUP("Quarter"&amp;D$1,APMdata,'1 APM'!$BW188,FALSE),IF($A188="Year to date",HLOOKUP("Year to date"&amp;D$1,APMdata,'1 APM'!$BW188,FALSE),HLOOKUP($C$4&amp;D$1,APMdata,'1 APM'!$BW188,FALSE)))</f>
        <v>91</v>
      </c>
      <c r="E188" s="205">
        <f>IF($A188="Quarter",HLOOKUP("Quarter"&amp;E$1,APMdata,'1 APM'!$BW188,FALSE),IF($A188="Year to date",HLOOKUP("Year to date"&amp;E$1,APMdata,'1 APM'!$BW188,FALSE),HLOOKUP($C$4&amp;E$1,APMdata,'1 APM'!$BW188,FALSE)))</f>
        <v>91</v>
      </c>
      <c r="F188" s="205">
        <f>IF($A188="Quarter",HLOOKUP("Quarter"&amp;F$1,APMdata,'1 APM'!$BW188,FALSE),IF($A188="Year to date",HLOOKUP("Year to date"&amp;F$1,APMdata,'1 APM'!$BW188,FALSE),HLOOKUP($C$4&amp;F$1,APMdata,'1 APM'!$BW188,FALSE)))</f>
        <v>92</v>
      </c>
      <c r="G188" s="205">
        <f>IF($A188="Quarter",HLOOKUP("Quarter"&amp;G$1,APMdata,'1 APM'!$BW188,FALSE),IF($A188="Year to date",HLOOKUP("Year to date"&amp;G$1,APMdata,'1 APM'!$BW188,FALSE),HLOOKUP($C$4&amp;G$1,APMdata,'1 APM'!$BW188,FALSE)))</f>
        <v>92</v>
      </c>
      <c r="H188" s="205">
        <f>IF($A188="Quarter",HLOOKUP("Quarter"&amp;H$1,APMdata,'1 APM'!$BW188,FALSE),IF($A188="Year to date",HLOOKUP("Year to date"&amp;H$1,APMdata,'1 APM'!$BW188,FALSE),HLOOKUP($C$4&amp;H$1,APMdata,'1 APM'!$BW188,FALSE)))</f>
        <v>91</v>
      </c>
      <c r="I188" s="205">
        <f>IF($A188="Quarter",HLOOKUP("Quarter"&amp;I$1,APMdata,'1 APM'!$BW188,FALSE),IF($A188="Year to date",HLOOKUP("Year to date"&amp;I$1,APMdata,'1 APM'!$BW188,FALSE),HLOOKUP($C$4&amp;I$1,APMdata,'1 APM'!$BW188,FALSE)))</f>
        <v>90</v>
      </c>
      <c r="J188" s="205">
        <f>IF($A188="Quarter",HLOOKUP("Quarter"&amp;J$1,APMdata,'1 APM'!$BW188,FALSE),IF($A188="Year to date",HLOOKUP("Year to date"&amp;J$1,APMdata,'1 APM'!$BW188,FALSE),HLOOKUP($C$4&amp;J$1,APMdata,'1 APM'!$BW188,FALSE)))</f>
        <v>92</v>
      </c>
      <c r="K188" s="205">
        <f>IF($A188="Quarter",HLOOKUP("Quarter"&amp;K$1,APMdata,'1 APM'!$BW188,FALSE),IF($A188="Year to date",HLOOKUP("Year to date"&amp;K$1,APMdata,'1 APM'!$BW188,FALSE),HLOOKUP($C$4&amp;K$1,APMdata,'1 APM'!$BW188,FALSE)))</f>
        <v>92</v>
      </c>
      <c r="L188" s="205">
        <f>IF($A188="Quarter",HLOOKUP("Quarter"&amp;L$1,APMdata,'1 APM'!$BW188,FALSE),IF($A188="Year to date",HLOOKUP("Year to date"&amp;L$1,APMdata,'1 APM'!$BW188,FALSE),HLOOKUP($C$4&amp;L$1,APMdata,'1 APM'!$BW188,FALSE)))</f>
        <v>91</v>
      </c>
      <c r="M188" s="205">
        <f>IF($A188="Quarter",HLOOKUP("Quarter"&amp;M$1,APMdata,'1 APM'!$BW188,FALSE),IF($A188="Year to date",HLOOKUP("Year to date"&amp;M$1,APMdata,'1 APM'!$BW188,FALSE),HLOOKUP($C$4&amp;M$1,APMdata,'1 APM'!$BW188,FALSE)))</f>
        <v>0</v>
      </c>
      <c r="N188" s="205">
        <f>IF($A188="Quarter",HLOOKUP("Quarter"&amp;N$1,APMdata,'1 APM'!$BW188,FALSE),IF($A188="Year to date",HLOOKUP("Year to date"&amp;N$1,APMdata,'1 APM'!$BW188,FALSE),HLOOKUP($C$4&amp;N$1,APMdata,'1 APM'!$BW188,FALSE)))</f>
        <v>92</v>
      </c>
      <c r="O188" s="205">
        <f>IF($A188="Quarter",HLOOKUP("Quarter"&amp;O$1,APMdata,'1 APM'!$BW188,FALSE),IF($A188="Year to date",HLOOKUP("Year to date"&amp;O$1,APMdata,'1 APM'!$BW188,FALSE),HLOOKUP($C$4&amp;O$1,APMdata,'1 APM'!$BW188,FALSE)))</f>
        <v>92</v>
      </c>
      <c r="P188" s="205">
        <f>IF($A188="Quarter",HLOOKUP("Quarter"&amp;P$1,APMdata,'1 APM'!$BW188,FALSE),IF($A188="Year to date",HLOOKUP("Year to date"&amp;P$1,APMdata,'1 APM'!$BW188,FALSE),HLOOKUP($C$4&amp;P$1,APMdata,'1 APM'!$BW188,FALSE)))</f>
        <v>91</v>
      </c>
      <c r="Q188" s="205">
        <f>IF($A188="Quarter",HLOOKUP("Quarter"&amp;Q$1,APMdata,'1 APM'!$BW188,FALSE),IF($A188="Year to date",HLOOKUP("Year to date"&amp;Q$1,APMdata,'1 APM'!$BW188,FALSE),HLOOKUP($C$4&amp;Q$1,APMdata,'1 APM'!$BW188,FALSE)))</f>
        <v>90</v>
      </c>
      <c r="R188" s="205">
        <f>IF($A188="Quarter",HLOOKUP("Quarter"&amp;R$1,APMdata,'1 APM'!$BW188,FALSE),IF($A188="Year to date",HLOOKUP("Year to date"&amp;R$1,APMdata,'1 APM'!$BW188,FALSE),HLOOKUP($C$4&amp;R$1,APMdata,'1 APM'!$BW188,FALSE)))</f>
        <v>92</v>
      </c>
      <c r="S188" s="205">
        <f>IF($A188="Quarter",HLOOKUP("Quarter"&amp;S$1,APMdata,'1 APM'!$BW188,FALSE),IF($A188="Year to date",HLOOKUP("Year to date"&amp;S$1,APMdata,'1 APM'!$BW188,FALSE),HLOOKUP($C$4&amp;S$1,APMdata,'1 APM'!$BW188,FALSE)))</f>
        <v>92</v>
      </c>
      <c r="T188" s="205">
        <f>IF($A188="Quarter",HLOOKUP("Quarter"&amp;T$1,APMdata,'1 APM'!$BW188,FALSE),IF($A188="Year to date",HLOOKUP("Year to date"&amp;T$1,APMdata,'1 APM'!$BW188,FALSE),HLOOKUP($C$4&amp;T$1,APMdata,'1 APM'!$BW188,FALSE)))</f>
        <v>91</v>
      </c>
      <c r="U188" s="205">
        <f>IF($A188="Quarter",HLOOKUP("Quarter"&amp;U$1,APMdata,'1 APM'!$BW188,FALSE),IF($A188="Year to date",HLOOKUP("Year to date"&amp;U$1,APMdata,'1 APM'!$BW188,FALSE),HLOOKUP($C$4&amp;U$1,APMdata,'1 APM'!$BW188,FALSE)))</f>
        <v>91</v>
      </c>
      <c r="V188" s="205">
        <f>IF($A188="Quarter",HLOOKUP("Quarter"&amp;V$1,APMdata,'1 APM'!$BW188,FALSE),IF($A188="Year to date",HLOOKUP("Year to date"&amp;V$1,APMdata,'1 APM'!$BW188,FALSE),HLOOKUP($C$4&amp;V$1,APMdata,'1 APM'!$BW188,FALSE)))</f>
        <v>92</v>
      </c>
      <c r="W188" s="205">
        <f>IF($A188="Quarter",HLOOKUP("Quarter"&amp;W$1,APMdata,'1 APM'!$BW188,FALSE),IF($A188="Year to date",HLOOKUP("Year to date"&amp;W$1,APMdata,'1 APM'!$BW188,FALSE),HLOOKUP($C$4&amp;W$1,APMdata,'1 APM'!$BW188,FALSE)))</f>
        <v>92</v>
      </c>
      <c r="X188" s="205">
        <f>IF($A188="Quarter",HLOOKUP("Quarter"&amp;X$1,APMdata,'1 APM'!$BW188,FALSE),IF($A188="Year to date",HLOOKUP("Year to date"&amp;X$1,APMdata,'1 APM'!$BW188,FALSE),HLOOKUP($C$4&amp;X$1,APMdata,'1 APM'!$BW188,FALSE)))</f>
        <v>91</v>
      </c>
      <c r="Y188" s="205">
        <f>IF($A188="Quarter",HLOOKUP("Quarter"&amp;Y$1,APMdata,'1 APM'!$BW188,FALSE),IF($A188="Year to date",HLOOKUP("Year to date"&amp;Y$1,APMdata,'1 APM'!$BW188,FALSE),HLOOKUP($C$4&amp;Y$1,APMdata,'1 APM'!$BW188,FALSE)))</f>
        <v>69</v>
      </c>
      <c r="Z188" s="205">
        <f>IF($A188="Quarter",HLOOKUP("Quarter"&amp;Z$1,APMdata,'1 APM'!$BW188,FALSE),IF($A188="Year to date",HLOOKUP("Year to date"&amp;Z$1,APMdata,'1 APM'!$BW188,FALSE),HLOOKUP($C$4&amp;Z$1,APMdata,'1 APM'!$BW188,FALSE)))</f>
        <v>32</v>
      </c>
      <c r="AA188" s="205">
        <f>IF($A188="Quarter",HLOOKUP("Quarter"&amp;AA$1,APMdata,'1 APM'!$BW188,FALSE),IF($A188="Year to date",HLOOKUP("Year to date"&amp;AA$1,APMdata,'1 APM'!$BW188,FALSE),HLOOKUP($C$4&amp;AA$1,APMdata,'1 APM'!$BW188,FALSE)))</f>
        <v>0</v>
      </c>
      <c r="AB188" s="205">
        <f>IF($A188="Quarter",HLOOKUP("Quarter"&amp;AB$1,APMdata,'1 APM'!$BW188,FALSE),IF($A188="Year to date",HLOOKUP("Year to date"&amp;AB$1,APMdata,'1 APM'!$BW188,FALSE),HLOOKUP($C$4&amp;AB$1,APMdata,'1 APM'!$BW188,FALSE)))</f>
        <v>0</v>
      </c>
      <c r="AC188" s="205">
        <f>IF($A188="Quarter",HLOOKUP("Quarter"&amp;AC$1,APMdata,'1 APM'!$BW188,FALSE),IF($A188="Year to date",HLOOKUP("Year to date"&amp;AC$1,APMdata,'1 APM'!$BW188,FALSE),HLOOKUP($C$4&amp;AC$1,APMdata,'1 APM'!$BW188,FALSE)))</f>
        <v>0</v>
      </c>
      <c r="AD188" s="205">
        <f>IF($A188="Quarter",HLOOKUP("Quarter"&amp;AD$1,APMdata,'1 APM'!$BW188,FALSE),IF($A188="Year to date",HLOOKUP("Year to date"&amp;AD$1,APMdata,'1 APM'!$BW188,FALSE),HLOOKUP($C$4&amp;AD$1,APMdata,'1 APM'!$BW188,FALSE)))</f>
        <v>0</v>
      </c>
      <c r="AE188" s="205">
        <f>IF($A188="Quarter",HLOOKUP("Quarter"&amp;AE$1,APMdata,'1 APM'!$BW188,FALSE),IF($A188="Year to date",HLOOKUP("Year to date"&amp;AE$1,APMdata,'1 APM'!$BW188,FALSE),HLOOKUP($C$4&amp;AE$1,APMdata,'1 APM'!$BW188,FALSE)))</f>
        <v>0</v>
      </c>
      <c r="AF188" s="205"/>
      <c r="AG188" s="210"/>
      <c r="AH188" s="205"/>
      <c r="AI188" s="210"/>
      <c r="AJ188" s="205"/>
      <c r="AK188" s="205"/>
      <c r="AL188" s="205"/>
      <c r="AM188" s="205"/>
      <c r="AN188" s="205"/>
      <c r="AO188" s="205"/>
      <c r="AP188" s="205"/>
      <c r="AQ188" s="210"/>
      <c r="AR188" s="205"/>
      <c r="AS188" s="205"/>
      <c r="AT188" s="205"/>
      <c r="AU188" s="210"/>
      <c r="AV188" s="205"/>
      <c r="AW188" s="205"/>
      <c r="AX188" s="233"/>
      <c r="AY188" s="233"/>
      <c r="AZ188" s="233"/>
      <c r="BA188" s="205"/>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v>188</v>
      </c>
    </row>
    <row r="189" spans="1:75" ht="12.75" customHeight="1">
      <c r="C189" s="202" t="s">
        <v>309</v>
      </c>
      <c r="D189" s="205">
        <f>IF($A189="Quarter",HLOOKUP("Quarter"&amp;D$1,APMdata,'1 APM'!$BW189,FALSE),IF($A189="Year to date",HLOOKUP("Year to date"&amp;D$1,APMdata,'1 APM'!$BW189,FALSE),HLOOKUP($C$4&amp;D$1,APMdata,'1 APM'!$BW189,FALSE)))</f>
        <v>115829789</v>
      </c>
      <c r="E189" s="205">
        <f>IF($A189="Quarter",HLOOKUP("Quarter"&amp;E$1,APMdata,'1 APM'!$BW189,FALSE),IF($A189="Year to date",HLOOKUP("Year to date"&amp;E$1,APMdata,'1 APM'!$BW189,FALSE),HLOOKUP($C$4&amp;E$1,APMdata,'1 APM'!$BW189,FALSE)))</f>
        <v>115829789</v>
      </c>
      <c r="F189" s="205">
        <f>IF($A189="Quarter",HLOOKUP("Quarter"&amp;F$1,APMdata,'1 APM'!$BW189,FALSE),IF($A189="Year to date",HLOOKUP("Year to date"&amp;F$1,APMdata,'1 APM'!$BW189,FALSE),HLOOKUP($C$4&amp;F$1,APMdata,'1 APM'!$BW189,FALSE)))</f>
        <v>115829789</v>
      </c>
      <c r="G189" s="205">
        <f>IF($A189="Quarter",HLOOKUP("Quarter"&amp;G$1,APMdata,'1 APM'!$BW189,FALSE),IF($A189="Year to date",HLOOKUP("Year to date"&amp;G$1,APMdata,'1 APM'!$BW189,FALSE),HLOOKUP($C$4&amp;G$1,APMdata,'1 APM'!$BW189,FALSE)))</f>
        <v>115829789</v>
      </c>
      <c r="H189" s="205">
        <f>IF($A189="Quarter",HLOOKUP("Quarter"&amp;H$1,APMdata,'1 APM'!$BW189,FALSE),IF($A189="Year to date",HLOOKUP("Year to date"&amp;H$1,APMdata,'1 APM'!$BW189,FALSE),HLOOKUP($C$4&amp;H$1,APMdata,'1 APM'!$BW189,FALSE)))</f>
        <v>115829789</v>
      </c>
      <c r="I189" s="205">
        <f>IF($A189="Quarter",HLOOKUP("Quarter"&amp;I$1,APMdata,'1 APM'!$BW189,FALSE),IF($A189="Year to date",HLOOKUP("Year to date"&amp;I$1,APMdata,'1 APM'!$BW189,FALSE),HLOOKUP($C$4&amp;I$1,APMdata,'1 APM'!$BW189,FALSE)))</f>
        <v>115829789</v>
      </c>
      <c r="J189" s="205">
        <f>IF($A189="Quarter",HLOOKUP("Quarter"&amp;J$1,APMdata,'1 APM'!$BW189,FALSE),IF($A189="Year to date",HLOOKUP("Year to date"&amp;J$1,APMdata,'1 APM'!$BW189,FALSE),HLOOKUP($C$4&amp;J$1,APMdata,'1 APM'!$BW189,FALSE)))</f>
        <v>115829789</v>
      </c>
      <c r="K189" s="205">
        <f>IF($A189="Quarter",HLOOKUP("Quarter"&amp;K$1,APMdata,'1 APM'!$BW189,FALSE),IF($A189="Year to date",HLOOKUP("Year to date"&amp;K$1,APMdata,'1 APM'!$BW189,FALSE),HLOOKUP($C$4&amp;K$1,APMdata,'1 APM'!$BW189,FALSE)))</f>
        <v>115829789</v>
      </c>
      <c r="L189" s="205">
        <f>IF($A189="Quarter",HLOOKUP("Quarter"&amp;L$1,APMdata,'1 APM'!$BW189,FALSE),IF($A189="Year to date",HLOOKUP("Year to date"&amp;L$1,APMdata,'1 APM'!$BW189,FALSE),HLOOKUP($C$4&amp;L$1,APMdata,'1 APM'!$BW189,FALSE)))</f>
        <v>115829789</v>
      </c>
      <c r="M189" s="205">
        <f>IF($A189="Quarter",HLOOKUP("Quarter"&amp;M$1,APMdata,'1 APM'!$BW189,FALSE),IF($A189="Year to date",HLOOKUP("Year to date"&amp;M$1,APMdata,'1 APM'!$BW189,FALSE),HLOOKUP($C$4&amp;M$1,APMdata,'1 APM'!$BW189,FALSE)))</f>
        <v>90</v>
      </c>
      <c r="N189" s="205">
        <f>IF($A189="Quarter",HLOOKUP("Quarter"&amp;N$1,APMdata,'1 APM'!$BW189,FALSE),IF($A189="Year to date",HLOOKUP("Year to date"&amp;N$1,APMdata,'1 APM'!$BW189,FALSE),HLOOKUP($C$4&amp;N$1,APMdata,'1 APM'!$BW189,FALSE)))</f>
        <v>115829789</v>
      </c>
      <c r="O189" s="205">
        <f>IF($A189="Quarter",HLOOKUP("Quarter"&amp;O$1,APMdata,'1 APM'!$BW189,FALSE),IF($A189="Year to date",HLOOKUP("Year to date"&amp;O$1,APMdata,'1 APM'!$BW189,FALSE),HLOOKUP($C$4&amp;O$1,APMdata,'1 APM'!$BW189,FALSE)))</f>
        <v>115829789</v>
      </c>
      <c r="P189" s="205">
        <f>IF($A189="Quarter",HLOOKUP("Quarter"&amp;P$1,APMdata,'1 APM'!$BW189,FALSE),IF($A189="Year to date",HLOOKUP("Year to date"&amp;P$1,APMdata,'1 APM'!$BW189,FALSE),HLOOKUP($C$4&amp;P$1,APMdata,'1 APM'!$BW189,FALSE)))</f>
        <v>115829789</v>
      </c>
      <c r="Q189" s="205">
        <f>IF($A189="Quarter",HLOOKUP("Quarter"&amp;Q$1,APMdata,'1 APM'!$BW189,FALSE),IF($A189="Year to date",HLOOKUP("Year to date"&amp;Q$1,APMdata,'1 APM'!$BW189,FALSE),HLOOKUP($C$4&amp;Q$1,APMdata,'1 APM'!$BW189,FALSE)))</f>
        <v>115829789</v>
      </c>
      <c r="R189" s="205">
        <f>IF($A189="Quarter",HLOOKUP("Quarter"&amp;R$1,APMdata,'1 APM'!$BW189,FALSE),IF($A189="Year to date",HLOOKUP("Year to date"&amp;R$1,APMdata,'1 APM'!$BW189,FALSE),HLOOKUP($C$4&amp;R$1,APMdata,'1 APM'!$BW189,FALSE)))</f>
        <v>115829789</v>
      </c>
      <c r="S189" s="205">
        <f>IF($A189="Quarter",HLOOKUP("Quarter"&amp;S$1,APMdata,'1 APM'!$BW189,FALSE),IF($A189="Year to date",HLOOKUP("Year to date"&amp;S$1,APMdata,'1 APM'!$BW189,FALSE),HLOOKUP($C$4&amp;S$1,APMdata,'1 APM'!$BW189,FALSE)))</f>
        <v>115829789</v>
      </c>
      <c r="T189" s="205">
        <f>IF($A189="Quarter",HLOOKUP("Quarter"&amp;T$1,APMdata,'1 APM'!$BW189,FALSE),IF($A189="Year to date",HLOOKUP("Year to date"&amp;T$1,APMdata,'1 APM'!$BW189,FALSE),HLOOKUP($C$4&amp;T$1,APMdata,'1 APM'!$BW189,FALSE)))</f>
        <v>115829789</v>
      </c>
      <c r="U189" s="205">
        <f>IF($A189="Quarter",HLOOKUP("Quarter"&amp;U$1,APMdata,'1 APM'!$BW189,FALSE),IF($A189="Year to date",HLOOKUP("Year to date"&amp;U$1,APMdata,'1 APM'!$BW189,FALSE),HLOOKUP($C$4&amp;U$1,APMdata,'1 APM'!$BW189,FALSE)))</f>
        <v>115829789</v>
      </c>
      <c r="V189" s="205">
        <f>IF($A189="Quarter",HLOOKUP("Quarter"&amp;V$1,APMdata,'1 APM'!$BW189,FALSE),IF($A189="Year to date",HLOOKUP("Year to date"&amp;V$1,APMdata,'1 APM'!$BW189,FALSE),HLOOKUP($C$4&amp;V$1,APMdata,'1 APM'!$BW189,FALSE)))</f>
        <v>115829789</v>
      </c>
      <c r="W189" s="205">
        <f>IF($A189="Quarter",HLOOKUP("Quarter"&amp;W$1,APMdata,'1 APM'!$BW189,FALSE),IF($A189="Year to date",HLOOKUP("Year to date"&amp;W$1,APMdata,'1 APM'!$BW189,FALSE),HLOOKUP($C$4&amp;W$1,APMdata,'1 APM'!$BW189,FALSE)))</f>
        <v>115829789</v>
      </c>
      <c r="X189" s="205">
        <f>IF($A189="Quarter",HLOOKUP("Quarter"&amp;X$1,APMdata,'1 APM'!$BW189,FALSE),IF($A189="Year to date",HLOOKUP("Year to date"&amp;X$1,APMdata,'1 APM'!$BW189,FALSE),HLOOKUP($C$4&amp;X$1,APMdata,'1 APM'!$BW189,FALSE)))</f>
        <v>115829789</v>
      </c>
      <c r="Y189" s="205">
        <f>IF($A189="Quarter",HLOOKUP("Quarter"&amp;Y$1,APMdata,'1 APM'!$BW189,FALSE),IF($A189="Year to date",HLOOKUP("Year to date"&amp;Y$1,APMdata,'1 APM'!$BW189,FALSE),HLOOKUP($C$4&amp;Y$1,APMdata,'1 APM'!$BW189,FALSE)))</f>
        <v>115829789</v>
      </c>
      <c r="Z189" s="205">
        <f>IF($A189="Quarter",HLOOKUP("Quarter"&amp;Z$1,APMdata,'1 APM'!$BW189,FALSE),IF($A189="Year to date",HLOOKUP("Year to date"&amp;Z$1,APMdata,'1 APM'!$BW189,FALSE),HLOOKUP($C$4&amp;Z$1,APMdata,'1 APM'!$BW189,FALSE)))</f>
        <v>115319521</v>
      </c>
      <c r="AA189" s="205">
        <f>IF($A189="Quarter",HLOOKUP("Quarter"&amp;AA$1,APMdata,'1 APM'!$BW189,FALSE),IF($A189="Year to date",HLOOKUP("Year to date"&amp;AA$1,APMdata,'1 APM'!$BW189,FALSE),HLOOKUP($C$4&amp;AA$1,APMdata,'1 APM'!$BW189,FALSE)))</f>
        <v>0</v>
      </c>
      <c r="AB189" s="205">
        <f>IF($A189="Quarter",HLOOKUP("Quarter"&amp;AB$1,APMdata,'1 APM'!$BW189,FALSE),IF($A189="Year to date",HLOOKUP("Year to date"&amp;AB$1,APMdata,'1 APM'!$BW189,FALSE),HLOOKUP($C$4&amp;AB$1,APMdata,'1 APM'!$BW189,FALSE)))</f>
        <v>0</v>
      </c>
      <c r="AC189" s="205">
        <f>IF($A189="Quarter",HLOOKUP("Quarter"&amp;AC$1,APMdata,'1 APM'!$BW189,FALSE),IF($A189="Year to date",HLOOKUP("Year to date"&amp;AC$1,APMdata,'1 APM'!$BW189,FALSE),HLOOKUP($C$4&amp;AC$1,APMdata,'1 APM'!$BW189,FALSE)))</f>
        <v>0</v>
      </c>
      <c r="AD189" s="205">
        <f>IF($A189="Quarter",HLOOKUP("Quarter"&amp;AD$1,APMdata,'1 APM'!$BW189,FALSE),IF($A189="Year to date",HLOOKUP("Year to date"&amp;AD$1,APMdata,'1 APM'!$BW189,FALSE),HLOOKUP($C$4&amp;AD$1,APMdata,'1 APM'!$BW189,FALSE)))</f>
        <v>0</v>
      </c>
      <c r="AE189" s="205">
        <f>IF($A189="Quarter",HLOOKUP("Quarter"&amp;AE$1,APMdata,'1 APM'!$BW189,FALSE),IF($A189="Year to date",HLOOKUP("Year to date"&amp;AE$1,APMdata,'1 APM'!$BW189,FALSE),HLOOKUP($C$4&amp;AE$1,APMdata,'1 APM'!$BW189,FALSE)))</f>
        <v>0</v>
      </c>
      <c r="AF189" s="205"/>
      <c r="AG189" s="210"/>
      <c r="AH189" s="205"/>
      <c r="AI189" s="210"/>
      <c r="AJ189" s="205"/>
      <c r="AK189" s="205"/>
      <c r="AL189" s="205"/>
      <c r="AM189" s="205"/>
      <c r="AN189" s="205"/>
      <c r="AO189" s="205"/>
      <c r="AP189" s="205"/>
      <c r="AQ189" s="210"/>
      <c r="AR189" s="205"/>
      <c r="AS189" s="205"/>
      <c r="AT189" s="205"/>
      <c r="AU189" s="210"/>
      <c r="AV189" s="205"/>
      <c r="AW189" s="205"/>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v>189</v>
      </c>
    </row>
    <row r="190" spans="1:75" ht="12.75" customHeight="1" thickBot="1">
      <c r="B190" s="251" t="s">
        <v>334</v>
      </c>
      <c r="C190" s="212" t="s">
        <v>310</v>
      </c>
      <c r="D190" s="238">
        <f>IF($A190="Quarter",HLOOKUP("Quarter"&amp;D$1,APMdata,'1 APM'!$BW190,FALSE),IF($A190="Year to date",HLOOKUP("Year to date"&amp;D$1,APMdata,'1 APM'!$BW190,FALSE),HLOOKUP($C$4&amp;D$1,APMdata,'1 APM'!$BW190,FALSE)))</f>
        <v>115829789</v>
      </c>
      <c r="E190" s="238">
        <f>IF($A190="Quarter",HLOOKUP("Quarter"&amp;E$1,APMdata,'1 APM'!$BW190,FALSE),IF($A190="Year to date",HLOOKUP("Year to date"&amp;E$1,APMdata,'1 APM'!$BW190,FALSE),HLOOKUP($C$4&amp;E$1,APMdata,'1 APM'!$BW190,FALSE)))</f>
        <v>115829789</v>
      </c>
      <c r="F190" s="238">
        <f>IF($A190="Quarter",HLOOKUP("Quarter"&amp;F$1,APMdata,'1 APM'!$BW190,FALSE),IF($A190="Year to date",HLOOKUP("Year to date"&amp;F$1,APMdata,'1 APM'!$BW190,FALSE),HLOOKUP($C$4&amp;F$1,APMdata,'1 APM'!$BW190,FALSE)))</f>
        <v>115829789</v>
      </c>
      <c r="G190" s="238">
        <f>IF($A190="Quarter",HLOOKUP("Quarter"&amp;G$1,APMdata,'1 APM'!$BW190,FALSE),IF($A190="Year to date",HLOOKUP("Year to date"&amp;G$1,APMdata,'1 APM'!$BW190,FALSE),HLOOKUP($C$4&amp;G$1,APMdata,'1 APM'!$BW190,FALSE)))</f>
        <v>115829789</v>
      </c>
      <c r="H190" s="377">
        <f>IF($A190="Quarter",HLOOKUP("Quarter"&amp;H$1,APMdata,'1 APM'!$BW190,FALSE),IF($A190="Year to date",HLOOKUP("Year to date"&amp;H$1,APMdata,'1 APM'!$BW190,FALSE),HLOOKUP($C$4&amp;H$1,APMdata,'1 APM'!$BW190,FALSE)))</f>
        <v>115829789</v>
      </c>
      <c r="I190" s="238">
        <f>IF($A190="Quarter",HLOOKUP("Quarter"&amp;I$1,APMdata,'1 APM'!$BW190,FALSE),IF($A190="Year to date",HLOOKUP("Year to date"&amp;I$1,APMdata,'1 APM'!$BW190,FALSE),HLOOKUP($C$4&amp;I$1,APMdata,'1 APM'!$BW190,FALSE)))</f>
        <v>115829789</v>
      </c>
      <c r="J190" s="238">
        <f>IF($A190="Quarter",HLOOKUP("Quarter"&amp;J$1,APMdata,'1 APM'!$BW190,FALSE),IF($A190="Year to date",HLOOKUP("Year to date"&amp;J$1,APMdata,'1 APM'!$BW190,FALSE),HLOOKUP($C$4&amp;J$1,APMdata,'1 APM'!$BW190,FALSE)))</f>
        <v>115829789</v>
      </c>
      <c r="K190" s="238">
        <f>IF($A190="Quarter",HLOOKUP("Quarter"&amp;K$1,APMdata,'1 APM'!$BW190,FALSE),IF($A190="Year to date",HLOOKUP("Year to date"&amp;K$1,APMdata,'1 APM'!$BW190,FALSE),HLOOKUP($C$4&amp;K$1,APMdata,'1 APM'!$BW190,FALSE)))</f>
        <v>115829789</v>
      </c>
      <c r="L190" s="238">
        <f>IF($A190="Quarter",HLOOKUP("Quarter"&amp;L$1,APMdata,'1 APM'!$BW190,FALSE),IF($A190="Year to date",HLOOKUP("Year to date"&amp;L$1,APMdata,'1 APM'!$BW190,FALSE),HLOOKUP($C$4&amp;L$1,APMdata,'1 APM'!$BW190,FALSE)))</f>
        <v>115829789</v>
      </c>
      <c r="M190" s="238">
        <f>IF($A190="Quarter",HLOOKUP("Quarter"&amp;M$1,APMdata,'1 APM'!$BW190,FALSE),IF($A190="Year to date",HLOOKUP("Year to date"&amp;M$1,APMdata,'1 APM'!$BW190,FALSE),HLOOKUP($C$4&amp;M$1,APMdata,'1 APM'!$BW190,FALSE)))</f>
        <v>115829789</v>
      </c>
      <c r="N190" s="238">
        <f>IF($A190="Quarter",HLOOKUP("Quarter"&amp;N$1,APMdata,'1 APM'!$BW190,FALSE),IF($A190="Year to date",HLOOKUP("Year to date"&amp;N$1,APMdata,'1 APM'!$BW190,FALSE),HLOOKUP($C$4&amp;N$1,APMdata,'1 APM'!$BW190,FALSE)))</f>
        <v>115829789</v>
      </c>
      <c r="O190" s="238">
        <f>IF($A190="Quarter",HLOOKUP("Quarter"&amp;O$1,APMdata,'1 APM'!$BW190,FALSE),IF($A190="Year to date",HLOOKUP("Year to date"&amp;O$1,APMdata,'1 APM'!$BW190,FALSE),HLOOKUP($C$4&amp;O$1,APMdata,'1 APM'!$BW190,FALSE)))</f>
        <v>115829789</v>
      </c>
      <c r="P190" s="238">
        <f>IF($A190="Quarter",HLOOKUP("Quarter"&amp;P$1,APMdata,'1 APM'!$BW190,FALSE),IF($A190="Year to date",HLOOKUP("Year to date"&amp;P$1,APMdata,'1 APM'!$BW190,FALSE),HLOOKUP($C$4&amp;P$1,APMdata,'1 APM'!$BW190,FALSE)))</f>
        <v>115829789</v>
      </c>
      <c r="Q190" s="238">
        <f>IF($A190="Quarter",HLOOKUP("Quarter"&amp;Q$1,APMdata,'1 APM'!$BW190,FALSE),IF($A190="Year to date",HLOOKUP("Year to date"&amp;Q$1,APMdata,'1 APM'!$BW190,FALSE),HLOOKUP($C$4&amp;Q$1,APMdata,'1 APM'!$BW190,FALSE)))</f>
        <v>115829789</v>
      </c>
      <c r="R190" s="238">
        <f>IF($A190="Quarter",HLOOKUP("Quarter"&amp;R$1,APMdata,'1 APM'!$BW190,FALSE),IF($A190="Year to date",HLOOKUP("Year to date"&amp;R$1,APMdata,'1 APM'!$BW190,FALSE),HLOOKUP($C$4&amp;R$1,APMdata,'1 APM'!$BW190,FALSE)))</f>
        <v>115829789</v>
      </c>
      <c r="S190" s="238">
        <f>IF($A190="Quarter",HLOOKUP("Quarter"&amp;S$1,APMdata,'1 APM'!$BW190,FALSE),IF($A190="Year to date",HLOOKUP("Year to date"&amp;S$1,APMdata,'1 APM'!$BW190,FALSE),HLOOKUP($C$4&amp;S$1,APMdata,'1 APM'!$BW190,FALSE)))</f>
        <v>115829789</v>
      </c>
      <c r="T190" s="238">
        <f>IF($A190="Quarter",HLOOKUP("Quarter"&amp;T$1,APMdata,'1 APM'!$BW190,FALSE),IF($A190="Year to date",HLOOKUP("Year to date"&amp;T$1,APMdata,'1 APM'!$BW190,FALSE),HLOOKUP($C$4&amp;T$1,APMdata,'1 APM'!$BW190,FALSE)))</f>
        <v>115829789</v>
      </c>
      <c r="U190" s="238">
        <f>IF($A190="Quarter",HLOOKUP("Quarter"&amp;U$1,APMdata,'1 APM'!$BW190,FALSE),IF($A190="Year to date",HLOOKUP("Year to date"&amp;U$1,APMdata,'1 APM'!$BW190,FALSE),HLOOKUP($C$4&amp;U$1,APMdata,'1 APM'!$BW190,FALSE)))</f>
        <v>115829789</v>
      </c>
      <c r="V190" s="238">
        <f>IF($A190="Quarter",HLOOKUP("Quarter"&amp;V$1,APMdata,'1 APM'!$BW190,FALSE),IF($A190="Year to date",HLOOKUP("Year to date"&amp;V$1,APMdata,'1 APM'!$BW190,FALSE),HLOOKUP($C$4&amp;V$1,APMdata,'1 APM'!$BW190,FALSE)))</f>
        <v>115829789</v>
      </c>
      <c r="W190" s="238">
        <f>IF($A190="Quarter",HLOOKUP("Quarter"&amp;W$1,APMdata,'1 APM'!$BW190,FALSE),IF($A190="Year to date",HLOOKUP("Year to date"&amp;W$1,APMdata,'1 APM'!$BW190,FALSE),HLOOKUP($C$4&amp;W$1,APMdata,'1 APM'!$BW190,FALSE)))</f>
        <v>115829789</v>
      </c>
      <c r="X190" s="238">
        <f>IF($A190="Quarter",HLOOKUP("Quarter"&amp;X$1,APMdata,'1 APM'!$BW190,FALSE),IF($A190="Year to date",HLOOKUP("Year to date"&amp;X$1,APMdata,'1 APM'!$BW190,FALSE),HLOOKUP($C$4&amp;X$1,APMdata,'1 APM'!$BW190,FALSE)))</f>
        <v>115829789</v>
      </c>
      <c r="Y190" s="238">
        <f>IF($A190="Quarter",HLOOKUP("Quarter"&amp;Y$1,APMdata,'1 APM'!$BW190,FALSE),IF($A190="Year to date",HLOOKUP("Year to date"&amp;Y$1,APMdata,'1 APM'!$BW190,FALSE),HLOOKUP($C$4&amp;Y$1,APMdata,'1 APM'!$BW190,FALSE)))</f>
        <v>115710726.46666667</v>
      </c>
      <c r="Z190" s="238">
        <f>IF($A190="Quarter",HLOOKUP("Quarter"&amp;Z$1,APMdata,'1 APM'!$BW190,FALSE),IF($A190="Year to date",HLOOKUP("Year to date"&amp;Z$1,APMdata,'1 APM'!$BW190,FALSE),HLOOKUP($C$4&amp;Z$1,APMdata,'1 APM'!$BW190,FALSE)))</f>
        <v>110011129.26086956</v>
      </c>
      <c r="AA190" s="238">
        <f>IF($A190="Quarter",HLOOKUP("Quarter"&amp;AA$1,APMdata,'1 APM'!$BW190,FALSE),IF($A190="Year to date",HLOOKUP("Year to date"&amp;AA$1,APMdata,'1 APM'!$BW190,FALSE),HLOOKUP($C$4&amp;AA$1,APMdata,'1 APM'!$BW190,FALSE)))</f>
        <v>0</v>
      </c>
      <c r="AB190" s="238">
        <f>IF($A190="Quarter",HLOOKUP("Quarter"&amp;AB$1,APMdata,'1 APM'!$BW190,FALSE),IF($A190="Year to date",HLOOKUP("Year to date"&amp;AB$1,APMdata,'1 APM'!$BW190,FALSE),HLOOKUP($C$4&amp;AB$1,APMdata,'1 APM'!$BW190,FALSE)))</f>
        <v>0</v>
      </c>
      <c r="AC190" s="238">
        <f>IF($A190="Quarter",HLOOKUP("Quarter"&amp;AC$1,APMdata,'1 APM'!$BW190,FALSE),IF($A190="Year to date",HLOOKUP("Year to date"&amp;AC$1,APMdata,'1 APM'!$BW190,FALSE),HLOOKUP($C$4&amp;AC$1,APMdata,'1 APM'!$BW190,FALSE)))</f>
        <v>0</v>
      </c>
      <c r="AD190" s="238">
        <f>IF($A190="Quarter",HLOOKUP("Quarter"&amp;AD$1,APMdata,'1 APM'!$BW190,FALSE),IF($A190="Year to date",HLOOKUP("Year to date"&amp;AD$1,APMdata,'1 APM'!$BW190,FALSE),HLOOKUP($C$4&amp;AD$1,APMdata,'1 APM'!$BW190,FALSE)))</f>
        <v>0</v>
      </c>
      <c r="AE190" s="238">
        <f>IF($A190="Quarter",HLOOKUP("Quarter"&amp;AE$1,APMdata,'1 APM'!$BW190,FALSE),IF($A190="Year to date",HLOOKUP("Year to date"&amp;AE$1,APMdata,'1 APM'!$BW190,FALSE),HLOOKUP($C$4&amp;AE$1,APMdata,'1 APM'!$BW190,FALSE)))</f>
        <v>0</v>
      </c>
      <c r="AF190" s="238"/>
      <c r="AG190" s="218"/>
      <c r="AH190" s="238"/>
      <c r="AI190" s="218"/>
      <c r="AJ190" s="238"/>
      <c r="AK190" s="218"/>
      <c r="AL190" s="238"/>
      <c r="AM190" s="217"/>
      <c r="AN190" s="238"/>
      <c r="AO190" s="218"/>
      <c r="AP190" s="238"/>
      <c r="AQ190" s="218"/>
      <c r="AR190" s="238"/>
      <c r="AS190" s="218"/>
      <c r="AT190" s="238"/>
      <c r="AU190" s="218"/>
      <c r="AV190" s="238"/>
      <c r="AW190" s="218"/>
      <c r="AX190" s="239"/>
      <c r="AY190" s="239"/>
      <c r="AZ190" s="239"/>
      <c r="BA190" s="217"/>
      <c r="BB190" s="239"/>
      <c r="BC190" s="239"/>
      <c r="BD190" s="239"/>
      <c r="BE190" s="239"/>
      <c r="BF190" s="239"/>
      <c r="BG190" s="239"/>
      <c r="BH190" s="239"/>
      <c r="BI190" s="239"/>
      <c r="BJ190" s="239"/>
      <c r="BK190" s="239"/>
      <c r="BL190" s="239"/>
      <c r="BM190" s="239"/>
      <c r="BN190" s="239"/>
      <c r="BO190" s="239"/>
      <c r="BP190" s="239"/>
      <c r="BQ190" s="239"/>
      <c r="BR190" s="239"/>
      <c r="BS190" s="239"/>
      <c r="BT190" s="239"/>
      <c r="BU190" s="239"/>
      <c r="BV190" s="239"/>
      <c r="BW190">
        <v>190</v>
      </c>
    </row>
    <row r="191" spans="1:75" ht="12.75" customHeight="1">
      <c r="D191" s="378"/>
      <c r="E191" s="378"/>
      <c r="F191" s="378"/>
      <c r="G191" s="378"/>
      <c r="H191" s="378"/>
      <c r="I191" s="378"/>
      <c r="J191" s="378"/>
      <c r="K191" s="378"/>
      <c r="L191" s="378"/>
      <c r="M191" s="378"/>
      <c r="N191" s="378"/>
      <c r="O191" s="378"/>
      <c r="P191" s="378"/>
      <c r="Q191" s="378"/>
      <c r="R191" s="378"/>
      <c r="S191" s="378"/>
      <c r="T191" s="379"/>
      <c r="U191" s="379"/>
      <c r="V191" s="379"/>
      <c r="W191" s="379"/>
      <c r="X191" s="379"/>
      <c r="Y191" s="379"/>
      <c r="Z191" s="379"/>
      <c r="AA191" s="379"/>
      <c r="AB191" s="379"/>
      <c r="AC191" s="379"/>
      <c r="AD191" s="379"/>
      <c r="AE191" s="379"/>
      <c r="BW191">
        <v>191</v>
      </c>
    </row>
    <row r="192" spans="1:75" ht="12.75" customHeight="1">
      <c r="C192" s="216" t="s">
        <v>305</v>
      </c>
      <c r="D192" s="205">
        <f>IF($A192="Quarter",HLOOKUP("Quarter"&amp;D$1,APMdata,'1 APM'!$BW192,FALSE),IF($A192="Year to date",HLOOKUP("Year to date"&amp;D$1,APMdata,'1 APM'!$BW192,FALSE),HLOOKUP($C$4&amp;D$1,APMdata,'1 APM'!$BW192,FALSE)))</f>
        <v>474.25076718773653</v>
      </c>
      <c r="E192" s="205">
        <f>IF($A192="Quarter",HLOOKUP("Quarter"&amp;E$1,APMdata,'1 APM'!$BW192,FALSE),IF($A192="Year to date",HLOOKUP("Year to date"&amp;E$1,APMdata,'1 APM'!$BW192,FALSE),HLOOKUP($C$4&amp;E$1,APMdata,'1 APM'!$BW192,FALSE)))</f>
        <v>582.72005577536061</v>
      </c>
      <c r="F192" s="205">
        <f>IF($A192="Quarter",HLOOKUP("Quarter"&amp;F$1,APMdata,'1 APM'!$BW192,FALSE),IF($A192="Year to date",HLOOKUP("Year to date"&amp;F$1,APMdata,'1 APM'!$BW192,FALSE),HLOOKUP($C$4&amp;F$1,APMdata,'1 APM'!$BW192,FALSE)))</f>
        <v>384.09859617007697</v>
      </c>
      <c r="G192" s="205">
        <f>IF($A192="Quarter",HLOOKUP("Quarter"&amp;G$1,APMdata,'1 APM'!$BW192,FALSE),IF($A192="Year to date",HLOOKUP("Year to date"&amp;G$1,APMdata,'1 APM'!$BW192,FALSE),HLOOKUP($C$4&amp;G$1,APMdata,'1 APM'!$BW192,FALSE)))</f>
        <v>289.95356378831309</v>
      </c>
      <c r="H192" s="205">
        <f>IF($A192="Quarter",HLOOKUP("Quarter"&amp;H$1,APMdata,'1 APM'!$BW192,FALSE),IF($A192="Year to date",HLOOKUP("Year to date"&amp;H$1,APMdata,'1 APM'!$BW192,FALSE),HLOOKUP($C$4&amp;H$1,APMdata,'1 APM'!$BW192,FALSE)))</f>
        <v>390.15521102126189</v>
      </c>
      <c r="I192" s="205">
        <f>IF($A192="Quarter",HLOOKUP("Quarter"&amp;I$1,APMdata,'1 APM'!$BW192,FALSE),IF($A192="Year to date",HLOOKUP("Year to date"&amp;I$1,APMdata,'1 APM'!$BW192,FALSE),HLOOKUP($C$4&amp;I$1,APMdata,'1 APM'!$BW192,FALSE)))</f>
        <v>440.05788736116597</v>
      </c>
      <c r="J192" s="205">
        <f>IF($A192="Quarter",HLOOKUP("Quarter"&amp;J$1,APMdata,'1 APM'!$BW192,FALSE),IF($A192="Year to date",HLOOKUP("Year to date"&amp;J$1,APMdata,'1 APM'!$BW192,FALSE),HLOOKUP($C$4&amp;J$1,APMdata,'1 APM'!$BW192,FALSE)))</f>
        <v>417.94390906875401</v>
      </c>
      <c r="K192" s="205">
        <f>IF($A192="Quarter",HLOOKUP("Quarter"&amp;K$1,APMdata,'1 APM'!$BW192,FALSE),IF($A192="Year to date",HLOOKUP("Year to date"&amp;K$1,APMdata,'1 APM'!$BW192,FALSE),HLOOKUP($C$4&amp;K$1,APMdata,'1 APM'!$BW192,FALSE)))</f>
        <v>298.89173179292555</v>
      </c>
      <c r="L192" s="205">
        <f>IF($A192="Quarter",HLOOKUP("Quarter"&amp;L$1,APMdata,'1 APM'!$BW192,FALSE),IF($A192="Year to date",HLOOKUP("Year to date"&amp;L$1,APMdata,'1 APM'!$BW192,FALSE),HLOOKUP($C$4&amp;L$1,APMdata,'1 APM'!$BW192,FALSE)))</f>
        <v>233.84022060628524</v>
      </c>
      <c r="M192" s="205">
        <f>IF($A192="Quarter",HLOOKUP("Quarter"&amp;M$1,APMdata,'1 APM'!$BW192,FALSE),IF($A192="Year to date",HLOOKUP("Year to date"&amp;M$1,APMdata,'1 APM'!$BW192,FALSE),HLOOKUP($C$4&amp;M$1,APMdata,'1 APM'!$BW192,FALSE)))</f>
        <v>365.76787478372665</v>
      </c>
      <c r="N192" s="205">
        <f>IF($A192="Quarter",HLOOKUP("Quarter"&amp;N$1,APMdata,'1 APM'!$BW192,FALSE),IF($A192="Year to date",HLOOKUP("Year to date"&amp;N$1,APMdata,'1 APM'!$BW192,FALSE),HLOOKUP($C$4&amp;N$1,APMdata,'1 APM'!$BW192,FALSE)))</f>
        <v>345.3819496088679</v>
      </c>
      <c r="O192" s="205">
        <f>IF($A192="Quarter",HLOOKUP("Quarter"&amp;O$1,APMdata,'1 APM'!$BW192,FALSE),IF($A192="Year to date",HLOOKUP("Year to date"&amp;O$1,APMdata,'1 APM'!$BW192,FALSE),HLOOKUP($C$4&amp;O$1,APMdata,'1 APM'!$BW192,FALSE)))</f>
        <v>387.06885174965066</v>
      </c>
      <c r="P192" s="205">
        <f>IF($A192="Quarter",HLOOKUP("Quarter"&amp;P$1,APMdata,'1 APM'!$BW192,FALSE),IF($A192="Year to date",HLOOKUP("Year to date"&amp;P$1,APMdata,'1 APM'!$BW192,FALSE),HLOOKUP($C$4&amp;P$1,APMdata,'1 APM'!$BW192,FALSE)))</f>
        <v>353.07670711236267</v>
      </c>
      <c r="Q192" s="205">
        <f>IF($A192="Quarter",HLOOKUP("Quarter"&amp;Q$1,APMdata,'1 APM'!$BW192,FALSE),IF($A192="Year to date",HLOOKUP("Year to date"&amp;Q$1,APMdata,'1 APM'!$BW192,FALSE),HLOOKUP($C$4&amp;Q$1,APMdata,'1 APM'!$BW192,FALSE)))</f>
        <v>299.88601577498065</v>
      </c>
      <c r="R192" s="205">
        <f>IF($A192="Quarter",HLOOKUP("Quarter"&amp;R$1,APMdata,'1 APM'!$BW192,FALSE),IF($A192="Year to date",HLOOKUP("Year to date"&amp;R$1,APMdata,'1 APM'!$BW192,FALSE),HLOOKUP($C$4&amp;R$1,APMdata,'1 APM'!$BW192,FALSE)))</f>
        <v>321.76937536068834</v>
      </c>
      <c r="S192" s="205">
        <f>IF($A192="Quarter",HLOOKUP("Quarter"&amp;S$1,APMdata,'1 APM'!$BW192,FALSE),IF($A192="Year to date",HLOOKUP("Year to date"&amp;S$1,APMdata,'1 APM'!$BW192,FALSE),HLOOKUP($C$4&amp;S$1,APMdata,'1 APM'!$BW192,FALSE)))</f>
        <v>301.3108692114626</v>
      </c>
      <c r="T192" s="205">
        <f>IF($A192="Quarter",HLOOKUP("Quarter"&amp;T$1,APMdata,'1 APM'!$BW192,FALSE),IF($A192="Year to date",HLOOKUP("Year to date"&amp;T$1,APMdata,'1 APM'!$BW192,FALSE),HLOOKUP($C$4&amp;T$1,APMdata,'1 APM'!$BW192,FALSE)))</f>
        <v>302.92938866229673</v>
      </c>
      <c r="U192" s="205">
        <f>IF($A192="Quarter",HLOOKUP("Quarter"&amp;U$1,APMdata,'1 APM'!$BW192,FALSE),IF($A192="Year to date",HLOOKUP("Year to date"&amp;U$1,APMdata,'1 APM'!$BW192,FALSE),HLOOKUP($C$4&amp;U$1,APMdata,'1 APM'!$BW192,FALSE)))</f>
        <v>183.30192588806312</v>
      </c>
      <c r="V192" s="205">
        <f>IF($A192="Quarter",HLOOKUP("Quarter"&amp;V$1,APMdata,'1 APM'!$BW192,FALSE),IF($A192="Year to date",HLOOKUP("Year to date"&amp;V$1,APMdata,'1 APM'!$BW192,FALSE),HLOOKUP($C$4&amp;V$1,APMdata,'1 APM'!$BW192,FALSE)))</f>
        <v>199.92540869085312</v>
      </c>
      <c r="W192" s="205">
        <f>IF($A192="Quarter",HLOOKUP("Quarter"&amp;W$1,APMdata,'1 APM'!$BW192,FALSE),IF($A192="Year to date",HLOOKUP("Year to date"&amp;W$1,APMdata,'1 APM'!$BW192,FALSE),HLOOKUP($C$4&amp;W$1,APMdata,'1 APM'!$BW192,FALSE)))</f>
        <v>281.76089159560877</v>
      </c>
      <c r="X192" s="205">
        <f>IF($A192="Quarter",HLOOKUP("Quarter"&amp;X$1,APMdata,'1 APM'!$BW192,FALSE),IF($A192="Year to date",HLOOKUP("Year to date"&amp;X$1,APMdata,'1 APM'!$BW192,FALSE),HLOOKUP($C$4&amp;X$1,APMdata,'1 APM'!$BW192,FALSE)))</f>
        <v>323.76089021183208</v>
      </c>
      <c r="Y192" s="205">
        <f>IF($A192="Quarter",HLOOKUP("Quarter"&amp;Y$1,APMdata,'1 APM'!$BW192,FALSE),IF($A192="Year to date",HLOOKUP("Year to date"&amp;Y$1,APMdata,'1 APM'!$BW192,FALSE),HLOOKUP($C$4&amp;Y$1,APMdata,'1 APM'!$BW192,FALSE)))</f>
        <v>520.8616412942672</v>
      </c>
      <c r="Z192" s="205">
        <f>IF($A192="Quarter",HLOOKUP("Quarter"&amp;Z$1,APMdata,'1 APM'!$BW192,FALSE),IF($A192="Year to date",HLOOKUP("Year to date"&amp;Z$1,APMdata,'1 APM'!$BW192,FALSE),HLOOKUP($C$4&amp;Z$1,APMdata,'1 APM'!$BW192,FALSE)))</f>
        <v>219.93081162378056</v>
      </c>
      <c r="AA192" s="205">
        <f>IF($A192="Quarter",HLOOKUP("Quarter"&amp;AA$1,APMdata,'1 APM'!$BW192,FALSE),IF($A192="Year to date",HLOOKUP("Year to date"&amp;AA$1,APMdata,'1 APM'!$BW192,FALSE),HLOOKUP($C$4&amp;AA$1,APMdata,'1 APM'!$BW192,FALSE)))</f>
        <v>0</v>
      </c>
      <c r="AB192" s="205">
        <f>IF($A192="Quarter",HLOOKUP("Quarter"&amp;AB$1,APMdata,'1 APM'!$BW192,FALSE),IF($A192="Year to date",HLOOKUP("Year to date"&amp;AB$1,APMdata,'1 APM'!$BW192,FALSE),HLOOKUP($C$4&amp;AB$1,APMdata,'1 APM'!$BW192,FALSE)))</f>
        <v>0</v>
      </c>
      <c r="AC192" s="205">
        <f>IF($A192="Quarter",HLOOKUP("Quarter"&amp;AC$1,APMdata,'1 APM'!$BW192,FALSE),IF($A192="Year to date",HLOOKUP("Year to date"&amp;AC$1,APMdata,'1 APM'!$BW192,FALSE),HLOOKUP($C$4&amp;AC$1,APMdata,'1 APM'!$BW192,FALSE)))</f>
        <v>0</v>
      </c>
      <c r="AD192" s="205">
        <f>IF($A192="Quarter",HLOOKUP("Quarter"&amp;AD$1,APMdata,'1 APM'!$BW192,FALSE),IF($A192="Year to date",HLOOKUP("Year to date"&amp;AD$1,APMdata,'1 APM'!$BW192,FALSE),HLOOKUP($C$4&amp;AD$1,APMdata,'1 APM'!$BW192,FALSE)))</f>
        <v>0</v>
      </c>
      <c r="AE192" s="205">
        <f>IF($A192="Quarter",HLOOKUP("Quarter"&amp;AE$1,APMdata,'1 APM'!$BW192,FALSE),IF($A192="Year to date",HLOOKUP("Year to date"&amp;AE$1,APMdata,'1 APM'!$BW192,FALSE),HLOOKUP($C$4&amp;AE$1,APMdata,'1 APM'!$BW192,FALSE)))</f>
        <v>0</v>
      </c>
      <c r="AF192" s="205"/>
      <c r="AG192" s="210"/>
      <c r="AH192" s="205"/>
      <c r="AI192" s="210"/>
      <c r="AJ192" s="205"/>
      <c r="AK192" s="205"/>
      <c r="AL192" s="205"/>
      <c r="AM192" s="205"/>
      <c r="AN192" s="205"/>
      <c r="AO192" s="205"/>
      <c r="AP192" s="205"/>
      <c r="AQ192" s="210"/>
      <c r="AR192" s="205"/>
      <c r="AS192" s="205"/>
      <c r="AT192" s="205"/>
      <c r="AU192" s="210"/>
      <c r="AV192" s="205"/>
      <c r="AW192" s="205"/>
      <c r="AX192" s="233"/>
      <c r="AY192" s="233"/>
      <c r="AZ192" s="233"/>
      <c r="BA192" s="205"/>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v>192</v>
      </c>
    </row>
    <row r="193" spans="2:75" ht="12.75" customHeight="1">
      <c r="C193" s="202" t="s">
        <v>311</v>
      </c>
      <c r="D193" s="205">
        <f>IF($A193="Quarter",HLOOKUP("Quarter"&amp;D$1,APMdata,'1 APM'!$BW193,FALSE),IF($A193="Year to date",HLOOKUP("Year to date"&amp;D$1,APMdata,'1 APM'!$BW193,FALSE),HLOOKUP($C$4&amp;D$1,APMdata,'1 APM'!$BW193,FALSE)))</f>
        <v>115829789</v>
      </c>
      <c r="E193" s="205">
        <f>IF($A193="Quarter",HLOOKUP("Quarter"&amp;E$1,APMdata,'1 APM'!$BW193,FALSE),IF($A193="Year to date",HLOOKUP("Year to date"&amp;E$1,APMdata,'1 APM'!$BW193,FALSE),HLOOKUP($C$4&amp;E$1,APMdata,'1 APM'!$BW193,FALSE)))</f>
        <v>115829789</v>
      </c>
      <c r="F193" s="205">
        <f>IF($A193="Quarter",HLOOKUP("Quarter"&amp;F$1,APMdata,'1 APM'!$BW193,FALSE),IF($A193="Year to date",HLOOKUP("Year to date"&amp;F$1,APMdata,'1 APM'!$BW193,FALSE),HLOOKUP($C$4&amp;F$1,APMdata,'1 APM'!$BW193,FALSE)))</f>
        <v>115829789</v>
      </c>
      <c r="G193" s="205">
        <f>IF($A193="Quarter",HLOOKUP("Quarter"&amp;G$1,APMdata,'1 APM'!$BW193,FALSE),IF($A193="Year to date",HLOOKUP("Year to date"&amp;G$1,APMdata,'1 APM'!$BW193,FALSE),HLOOKUP($C$4&amp;G$1,APMdata,'1 APM'!$BW193,FALSE)))</f>
        <v>115829789</v>
      </c>
      <c r="H193" s="205">
        <f>IF($A193="Quarter",HLOOKUP("Quarter"&amp;H$1,APMdata,'1 APM'!$BW193,FALSE),IF($A193="Year to date",HLOOKUP("Year to date"&amp;H$1,APMdata,'1 APM'!$BW193,FALSE),HLOOKUP($C$4&amp;H$1,APMdata,'1 APM'!$BW193,FALSE)))</f>
        <v>115829789</v>
      </c>
      <c r="I193" s="205">
        <f>IF($A193="Quarter",HLOOKUP("Quarter"&amp;I$1,APMdata,'1 APM'!$BW193,FALSE),IF($A193="Year to date",HLOOKUP("Year to date"&amp;I$1,APMdata,'1 APM'!$BW193,FALSE),HLOOKUP($C$4&amp;I$1,APMdata,'1 APM'!$BW193,FALSE)))</f>
        <v>115829789</v>
      </c>
      <c r="J193" s="205">
        <f>IF($A193="Quarter",HLOOKUP("Quarter"&amp;J$1,APMdata,'1 APM'!$BW193,FALSE),IF($A193="Year to date",HLOOKUP("Year to date"&amp;J$1,APMdata,'1 APM'!$BW193,FALSE),HLOOKUP($C$4&amp;J$1,APMdata,'1 APM'!$BW193,FALSE)))</f>
        <v>115829789</v>
      </c>
      <c r="K193" s="205">
        <f>IF($A193="Quarter",HLOOKUP("Quarter"&amp;K$1,APMdata,'1 APM'!$BW193,FALSE),IF($A193="Year to date",HLOOKUP("Year to date"&amp;K$1,APMdata,'1 APM'!$BW193,FALSE),HLOOKUP($C$4&amp;K$1,APMdata,'1 APM'!$BW193,FALSE)))</f>
        <v>115829789</v>
      </c>
      <c r="L193" s="205">
        <f>IF($A193="Quarter",HLOOKUP("Quarter"&amp;L$1,APMdata,'1 APM'!$BW193,FALSE),IF($A193="Year to date",HLOOKUP("Year to date"&amp;L$1,APMdata,'1 APM'!$BW193,FALSE),HLOOKUP($C$4&amp;L$1,APMdata,'1 APM'!$BW193,FALSE)))</f>
        <v>115829789</v>
      </c>
      <c r="M193" s="205">
        <f>IF($A193="Quarter",HLOOKUP("Quarter"&amp;M$1,APMdata,'1 APM'!$BW193,FALSE),IF($A193="Year to date",HLOOKUP("Year to date"&amp;M$1,APMdata,'1 APM'!$BW193,FALSE),HLOOKUP($C$4&amp;M$1,APMdata,'1 APM'!$BW193,FALSE)))</f>
        <v>115829789</v>
      </c>
      <c r="N193" s="205">
        <f>IF($A193="Quarter",HLOOKUP("Quarter"&amp;N$1,APMdata,'1 APM'!$BW193,FALSE),IF($A193="Year to date",HLOOKUP("Year to date"&amp;N$1,APMdata,'1 APM'!$BW193,FALSE),HLOOKUP($C$4&amp;N$1,APMdata,'1 APM'!$BW193,FALSE)))</f>
        <v>115829789</v>
      </c>
      <c r="O193" s="205">
        <f>IF($A193="Quarter",HLOOKUP("Quarter"&amp;O$1,APMdata,'1 APM'!$BW193,FALSE),IF($A193="Year to date",HLOOKUP("Year to date"&amp;O$1,APMdata,'1 APM'!$BW193,FALSE),HLOOKUP($C$4&amp;O$1,APMdata,'1 APM'!$BW193,FALSE)))</f>
        <v>115829789</v>
      </c>
      <c r="P193" s="205">
        <f>IF($A193="Quarter",HLOOKUP("Quarter"&amp;P$1,APMdata,'1 APM'!$BW193,FALSE),IF($A193="Year to date",HLOOKUP("Year to date"&amp;P$1,APMdata,'1 APM'!$BW193,FALSE),HLOOKUP($C$4&amp;P$1,APMdata,'1 APM'!$BW193,FALSE)))</f>
        <v>115829789</v>
      </c>
      <c r="Q193" s="205">
        <f>IF($A193="Quarter",HLOOKUP("Quarter"&amp;Q$1,APMdata,'1 APM'!$BW193,FALSE),IF($A193="Year to date",HLOOKUP("Year to date"&amp;Q$1,APMdata,'1 APM'!$BW193,FALSE),HLOOKUP($C$4&amp;Q$1,APMdata,'1 APM'!$BW193,FALSE)))</f>
        <v>115829789</v>
      </c>
      <c r="R193" s="205">
        <f>IF($A193="Quarter",HLOOKUP("Quarter"&amp;R$1,APMdata,'1 APM'!$BW193,FALSE),IF($A193="Year to date",HLOOKUP("Year to date"&amp;R$1,APMdata,'1 APM'!$BW193,FALSE),HLOOKUP($C$4&amp;R$1,APMdata,'1 APM'!$BW193,FALSE)))</f>
        <v>115829789</v>
      </c>
      <c r="S193" s="205">
        <f>IF($A193="Quarter",HLOOKUP("Quarter"&amp;S$1,APMdata,'1 APM'!$BW193,FALSE),IF($A193="Year to date",HLOOKUP("Year to date"&amp;S$1,APMdata,'1 APM'!$BW193,FALSE),HLOOKUP($C$4&amp;S$1,APMdata,'1 APM'!$BW193,FALSE)))</f>
        <v>115829789</v>
      </c>
      <c r="T193" s="205">
        <f>IF($A193="Quarter",HLOOKUP("Quarter"&amp;T$1,APMdata,'1 APM'!$BW193,FALSE),IF($A193="Year to date",HLOOKUP("Year to date"&amp;T$1,APMdata,'1 APM'!$BW193,FALSE),HLOOKUP($C$4&amp;T$1,APMdata,'1 APM'!$BW193,FALSE)))</f>
        <v>115829789</v>
      </c>
      <c r="U193" s="205">
        <f>IF($A193="Quarter",HLOOKUP("Quarter"&amp;U$1,APMdata,'1 APM'!$BW193,FALSE),IF($A193="Year to date",HLOOKUP("Year to date"&amp;U$1,APMdata,'1 APM'!$BW193,FALSE),HLOOKUP($C$4&amp;U$1,APMdata,'1 APM'!$BW193,FALSE)))</f>
        <v>115829789</v>
      </c>
      <c r="V193" s="205">
        <f>IF($A193="Quarter",HLOOKUP("Quarter"&amp;V$1,APMdata,'1 APM'!$BW193,FALSE),IF($A193="Year to date",HLOOKUP("Year to date"&amp;V$1,APMdata,'1 APM'!$BW193,FALSE),HLOOKUP($C$4&amp;V$1,APMdata,'1 APM'!$BW193,FALSE)))</f>
        <v>115829789</v>
      </c>
      <c r="W193" s="205">
        <f>IF($A193="Quarter",HLOOKUP("Quarter"&amp;W$1,APMdata,'1 APM'!$BW193,FALSE),IF($A193="Year to date",HLOOKUP("Year to date"&amp;W$1,APMdata,'1 APM'!$BW193,FALSE),HLOOKUP($C$4&amp;W$1,APMdata,'1 APM'!$BW193,FALSE)))</f>
        <v>115829789</v>
      </c>
      <c r="X193" s="205">
        <f>IF($A193="Quarter",HLOOKUP("Quarter"&amp;X$1,APMdata,'1 APM'!$BW193,FALSE),IF($A193="Year to date",HLOOKUP("Year to date"&amp;X$1,APMdata,'1 APM'!$BW193,FALSE),HLOOKUP($C$4&amp;X$1,APMdata,'1 APM'!$BW193,FALSE)))</f>
        <v>115829789</v>
      </c>
      <c r="Y193" s="205">
        <f>IF($A193="Quarter",HLOOKUP("Quarter"&amp;Y$1,APMdata,'1 APM'!$BW193,FALSE),IF($A193="Year to date",HLOOKUP("Year to date"&amp;Y$1,APMdata,'1 APM'!$BW193,FALSE),HLOOKUP($C$4&amp;Y$1,APMdata,'1 APM'!$BW193,FALSE)))</f>
        <v>115710726.46666667</v>
      </c>
      <c r="Z193" s="205">
        <f>IF($A193="Quarter",HLOOKUP("Quarter"&amp;Z$1,APMdata,'1 APM'!$BW193,FALSE),IF($A193="Year to date",HLOOKUP("Year to date"&amp;Z$1,APMdata,'1 APM'!$BW193,FALSE),HLOOKUP($C$4&amp;Z$1,APMdata,'1 APM'!$BW193,FALSE)))</f>
        <v>110011129.26086956</v>
      </c>
      <c r="AA193" s="205">
        <f>IF($A193="Quarter",HLOOKUP("Quarter"&amp;AA$1,APMdata,'1 APM'!$BW193,FALSE),IF($A193="Year to date",HLOOKUP("Year to date"&amp;AA$1,APMdata,'1 APM'!$BW193,FALSE),HLOOKUP($C$4&amp;AA$1,APMdata,'1 APM'!$BW193,FALSE)))</f>
        <v>0</v>
      </c>
      <c r="AB193" s="205">
        <f>IF($A193="Quarter",HLOOKUP("Quarter"&amp;AB$1,APMdata,'1 APM'!$BW193,FALSE),IF($A193="Year to date",HLOOKUP("Year to date"&amp;AB$1,APMdata,'1 APM'!$BW193,FALSE),HLOOKUP($C$4&amp;AB$1,APMdata,'1 APM'!$BW193,FALSE)))</f>
        <v>0</v>
      </c>
      <c r="AC193" s="205">
        <f>IF($A193="Quarter",HLOOKUP("Quarter"&amp;AC$1,APMdata,'1 APM'!$BW193,FALSE),IF($A193="Year to date",HLOOKUP("Year to date"&amp;AC$1,APMdata,'1 APM'!$BW193,FALSE),HLOOKUP($C$4&amp;AC$1,APMdata,'1 APM'!$BW193,FALSE)))</f>
        <v>0</v>
      </c>
      <c r="AD193" s="205">
        <f>IF($A193="Quarter",HLOOKUP("Quarter"&amp;AD$1,APMdata,'1 APM'!$BW193,FALSE),IF($A193="Year to date",HLOOKUP("Year to date"&amp;AD$1,APMdata,'1 APM'!$BW193,FALSE),HLOOKUP($C$4&amp;AD$1,APMdata,'1 APM'!$BW193,FALSE)))</f>
        <v>0</v>
      </c>
      <c r="AE193" s="205">
        <f>IF($A193="Quarter",HLOOKUP("Quarter"&amp;AE$1,APMdata,'1 APM'!$BW193,FALSE),IF($A193="Year to date",HLOOKUP("Year to date"&amp;AE$1,APMdata,'1 APM'!$BW193,FALSE),HLOOKUP($C$4&amp;AE$1,APMdata,'1 APM'!$BW193,FALSE)))</f>
        <v>0</v>
      </c>
      <c r="AF193" s="205"/>
      <c r="AG193" s="210"/>
      <c r="AH193" s="205"/>
      <c r="AI193" s="210"/>
      <c r="AJ193" s="205"/>
      <c r="AK193" s="205"/>
      <c r="AL193" s="205"/>
      <c r="AM193" s="205"/>
      <c r="AN193" s="205"/>
      <c r="AO193" s="205"/>
      <c r="AP193" s="205"/>
      <c r="AQ193" s="210"/>
      <c r="AR193" s="205"/>
      <c r="AS193" s="205"/>
      <c r="AT193" s="205"/>
      <c r="AU193" s="210"/>
      <c r="AV193" s="205"/>
      <c r="AW193" s="205"/>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v>193</v>
      </c>
    </row>
    <row r="194" spans="2:75" ht="12.75" customHeight="1" thickBot="1">
      <c r="B194" s="251" t="s">
        <v>335</v>
      </c>
      <c r="C194" s="212" t="s">
        <v>312</v>
      </c>
      <c r="D194" s="238">
        <f>IF($A194="Quarter",HLOOKUP("Quarter"&amp;D$1,APMdata,'1 APM'!$BW194,FALSE),IF($A194="Year to date",HLOOKUP("Year to date"&amp;D$1,APMdata,'1 APM'!$BW194,FALSE),HLOOKUP($C$4&amp;D$1,APMdata,'1 APM'!$BW194,FALSE)))</f>
        <v>4.0943765095500302</v>
      </c>
      <c r="E194" s="238">
        <f>IF($A194="Quarter",HLOOKUP("Quarter"&amp;E$1,APMdata,'1 APM'!$BW194,FALSE),IF($A194="Year to date",HLOOKUP("Year to date"&amp;E$1,APMdata,'1 APM'!$BW194,FALSE),HLOOKUP($C$4&amp;E$1,APMdata,'1 APM'!$BW194,FALSE)))</f>
        <v>5.0308306766868114</v>
      </c>
      <c r="F194" s="238">
        <f>IF($A194="Quarter",HLOOKUP("Quarter"&amp;F$1,APMdata,'1 APM'!$BW194,FALSE),IF($A194="Year to date",HLOOKUP("Year to date"&amp;F$1,APMdata,'1 APM'!$BW194,FALSE),HLOOKUP($C$4&amp;F$1,APMdata,'1 APM'!$BW194,FALSE)))</f>
        <v>3.3160605703087049</v>
      </c>
      <c r="G194" s="238">
        <f>IF($A194="Quarter",HLOOKUP("Quarter"&amp;G$1,APMdata,'1 APM'!$BW194,FALSE),IF($A194="Year to date",HLOOKUP("Year to date"&amp;G$1,APMdata,'1 APM'!$BW194,FALSE),HLOOKUP($C$4&amp;G$1,APMdata,'1 APM'!$BW194,FALSE)))</f>
        <v>2.5032728306904977</v>
      </c>
      <c r="H194" s="238">
        <f>IF($A194="Quarter",HLOOKUP("Quarter"&amp;H$1,APMdata,'1 APM'!$BW194,FALSE),IF($A194="Year to date",HLOOKUP("Year to date"&amp;H$1,APMdata,'1 APM'!$BW194,FALSE),HLOOKUP($C$4&amp;H$1,APMdata,'1 APM'!$BW194,FALSE)))</f>
        <v>3.368349492730768</v>
      </c>
      <c r="I194" s="238">
        <f>IF($A194="Quarter",HLOOKUP("Quarter"&amp;I$1,APMdata,'1 APM'!$BW194,FALSE),IF($A194="Year to date",HLOOKUP("Year to date"&amp;I$1,APMdata,'1 APM'!$BW194,FALSE),HLOOKUP($C$4&amp;I$1,APMdata,'1 APM'!$BW194,FALSE)))</f>
        <v>3.7991771474362777</v>
      </c>
      <c r="J194" s="238">
        <f>IF($A194="Quarter",HLOOKUP("Quarter"&amp;J$1,APMdata,'1 APM'!$BW194,FALSE),IF($A194="Year to date",HLOOKUP("Year to date"&amp;J$1,APMdata,'1 APM'!$BW194,FALSE),HLOOKUP($C$4&amp;J$1,APMdata,'1 APM'!$BW194,FALSE)))</f>
        <v>3.6082592628115209</v>
      </c>
      <c r="K194" s="238">
        <f>IF($A194="Quarter",HLOOKUP("Quarter"&amp;K$1,APMdata,'1 APM'!$BW194,FALSE),IF($A194="Year to date",HLOOKUP("Year to date"&amp;K$1,APMdata,'1 APM'!$BW194,FALSE),HLOOKUP($C$4&amp;K$1,APMdata,'1 APM'!$BW194,FALSE)))</f>
        <v>2.5804392321989429</v>
      </c>
      <c r="L194" s="238">
        <f>IF($A194="Quarter",HLOOKUP("Quarter"&amp;L$1,APMdata,'1 APM'!$BW194,FALSE),IF($A194="Year to date",HLOOKUP("Year to date"&amp;L$1,APMdata,'1 APM'!$BW194,FALSE),HLOOKUP($C$4&amp;L$1,APMdata,'1 APM'!$BW194,FALSE)))</f>
        <v>2.0188262676217534</v>
      </c>
      <c r="M194" s="238">
        <f>IF($A194="Quarter",HLOOKUP("Quarter"&amp;M$1,APMdata,'1 APM'!$BW194,FALSE),IF($A194="Year to date",HLOOKUP("Year to date"&amp;M$1,APMdata,'1 APM'!$BW194,FALSE),HLOOKUP($C$4&amp;M$1,APMdata,'1 APM'!$BW194,FALSE)))</f>
        <v>3.1578048958003939</v>
      </c>
      <c r="N194" s="238">
        <f>IF($A194="Quarter",HLOOKUP("Quarter"&amp;N$1,APMdata,'1 APM'!$BW194,FALSE),IF($A194="Year to date",HLOOKUP("Year to date"&amp;N$1,APMdata,'1 APM'!$BW194,FALSE),HLOOKUP($C$4&amp;N$1,APMdata,'1 APM'!$BW194,FALSE)))</f>
        <v>2.981805911852847</v>
      </c>
      <c r="O194" s="238">
        <f>IF($A194="Quarter",HLOOKUP("Quarter"&amp;O$1,APMdata,'1 APM'!$BW194,FALSE),IF($A194="Year to date",HLOOKUP("Year to date"&amp;O$1,APMdata,'1 APM'!$BW194,FALSE),HLOOKUP($C$4&amp;O$1,APMdata,'1 APM'!$BW194,FALSE)))</f>
        <v>3.3417038491682884</v>
      </c>
      <c r="P194" s="238">
        <f>IF($A194="Quarter",HLOOKUP("Quarter"&amp;P$1,APMdata,'1 APM'!$BW194,FALSE),IF($A194="Year to date",HLOOKUP("Year to date"&amp;P$1,APMdata,'1 APM'!$BW194,FALSE),HLOOKUP($C$4&amp;P$1,APMdata,'1 APM'!$BW194,FALSE)))</f>
        <v>3.0482375057452851</v>
      </c>
      <c r="Q194" s="238">
        <f>IF($A194="Quarter",HLOOKUP("Quarter"&amp;Q$1,APMdata,'1 APM'!$BW194,FALSE),IF($A194="Year to date",HLOOKUP("Year to date"&amp;Q$1,APMdata,'1 APM'!$BW194,FALSE),HLOOKUP($C$4&amp;Q$1,APMdata,'1 APM'!$BW194,FALSE)))</f>
        <v>2.5890232414649454</v>
      </c>
      <c r="R194" s="238">
        <f>IF($A194="Quarter",HLOOKUP("Quarter"&amp;R$1,APMdata,'1 APM'!$BW194,FALSE),IF($A194="Year to date",HLOOKUP("Year to date"&amp;R$1,APMdata,'1 APM'!$BW194,FALSE),HLOOKUP($C$4&amp;R$1,APMdata,'1 APM'!$BW194,FALSE)))</f>
        <v>2.7779501123039112</v>
      </c>
      <c r="S194" s="238">
        <f>IF($A194="Quarter",HLOOKUP("Quarter"&amp;S$1,APMdata,'1 APM'!$BW194,FALSE),IF($A194="Year to date",HLOOKUP("Year to date"&amp;S$1,APMdata,'1 APM'!$BW194,FALSE),HLOOKUP($C$4&amp;S$1,APMdata,'1 APM'!$BW194,FALSE)))</f>
        <v>2.6013245108429111</v>
      </c>
      <c r="T194" s="238">
        <f>IF($A194="Quarter",HLOOKUP("Quarter"&amp;T$1,APMdata,'1 APM'!$BW194,FALSE),IF($A194="Year to date",HLOOKUP("Year to date"&amp;T$1,APMdata,'1 APM'!$BW194,FALSE),HLOOKUP($C$4&amp;T$1,APMdata,'1 APM'!$BW194,FALSE)))</f>
        <v>2.6152977681958545</v>
      </c>
      <c r="U194" s="238">
        <f>IF($A194="Quarter",HLOOKUP("Quarter"&amp;U$1,APMdata,'1 APM'!$BW194,FALSE),IF($A194="Year to date",HLOOKUP("Year to date"&amp;U$1,APMdata,'1 APM'!$BW194,FALSE),HLOOKUP($C$4&amp;U$1,APMdata,'1 APM'!$BW194,FALSE)))</f>
        <v>1.5825110920996595</v>
      </c>
      <c r="V194" s="238">
        <f>IF($A194="Quarter",HLOOKUP("Quarter"&amp;V$1,APMdata,'1 APM'!$BW194,FALSE),IF($A194="Year to date",HLOOKUP("Year to date"&amp;V$1,APMdata,'1 APM'!$BW194,FALSE),HLOOKUP($C$4&amp;V$1,APMdata,'1 APM'!$BW194,FALSE)))</f>
        <v>1.7260275652479442</v>
      </c>
      <c r="W194" s="238">
        <f>IF($A194="Quarter",HLOOKUP("Quarter"&amp;W$1,APMdata,'1 APM'!$BW194,FALSE),IF($A194="Year to date",HLOOKUP("Year to date"&amp;W$1,APMdata,'1 APM'!$BW194,FALSE),HLOOKUP($C$4&amp;W$1,APMdata,'1 APM'!$BW194,FALSE)))</f>
        <v>2.4325425611852642</v>
      </c>
      <c r="X194" s="238">
        <f>IF($A194="Quarter",HLOOKUP("Quarter"&amp;X$1,APMdata,'1 APM'!$BW194,FALSE),IF($A194="Year to date",HLOOKUP("Year to date"&amp;X$1,APMdata,'1 APM'!$BW194,FALSE),HLOOKUP($C$4&amp;X$1,APMdata,'1 APM'!$BW194,FALSE)))</f>
        <v>2.7951435723657592</v>
      </c>
      <c r="Y194" s="238">
        <f>IF($A194="Quarter",HLOOKUP("Quarter"&amp;Y$1,APMdata,'1 APM'!$BW194,FALSE),IF($A194="Year to date",HLOOKUP("Year to date"&amp;Y$1,APMdata,'1 APM'!$BW194,FALSE),HLOOKUP($C$4&amp;Y$1,APMdata,'1 APM'!$BW194,FALSE)))</f>
        <v>4.5014119018975673</v>
      </c>
      <c r="Z194" s="238">
        <f>IF($A194="Quarter",HLOOKUP("Quarter"&amp;Z$1,APMdata,'1 APM'!$BW194,FALSE),IF($A194="Year to date",HLOOKUP("Year to date"&amp;Z$1,APMdata,'1 APM'!$BW194,FALSE),HLOOKUP($C$4&amp;Z$1,APMdata,'1 APM'!$BW194,FALSE)))</f>
        <v>1.9991687486659488</v>
      </c>
      <c r="AA194" s="238">
        <f>IF($A194="Quarter",HLOOKUP("Quarter"&amp;AA$1,APMdata,'1 APM'!$BW194,FALSE),IF($A194="Year to date",HLOOKUP("Year to date"&amp;AA$1,APMdata,'1 APM'!$BW194,FALSE),HLOOKUP($C$4&amp;AA$1,APMdata,'1 APM'!$BW194,FALSE)))</f>
        <v>0</v>
      </c>
      <c r="AB194" s="238">
        <f>IF($A194="Quarter",HLOOKUP("Quarter"&amp;AB$1,APMdata,'1 APM'!$BW194,FALSE),IF($A194="Year to date",HLOOKUP("Year to date"&amp;AB$1,APMdata,'1 APM'!$BW194,FALSE),HLOOKUP($C$4&amp;AB$1,APMdata,'1 APM'!$BW194,FALSE)))</f>
        <v>0</v>
      </c>
      <c r="AC194" s="238">
        <f>IF($A194="Quarter",HLOOKUP("Quarter"&amp;AC$1,APMdata,'1 APM'!$BW194,FALSE),IF($A194="Year to date",HLOOKUP("Year to date"&amp;AC$1,APMdata,'1 APM'!$BW194,FALSE),HLOOKUP($C$4&amp;AC$1,APMdata,'1 APM'!$BW194,FALSE)))</f>
        <v>0</v>
      </c>
      <c r="AD194" s="238">
        <f>IF($A194="Quarter",HLOOKUP("Quarter"&amp;AD$1,APMdata,'1 APM'!$BW194,FALSE),IF($A194="Year to date",HLOOKUP("Year to date"&amp;AD$1,APMdata,'1 APM'!$BW194,FALSE),HLOOKUP($C$4&amp;AD$1,APMdata,'1 APM'!$BW194,FALSE)))</f>
        <v>0</v>
      </c>
      <c r="AE194" s="238">
        <f>IF($A194="Quarter",HLOOKUP("Quarter"&amp;AE$1,APMdata,'1 APM'!$BW194,FALSE),IF($A194="Year to date",HLOOKUP("Year to date"&amp;AE$1,APMdata,'1 APM'!$BW194,FALSE),HLOOKUP($C$4&amp;AE$1,APMdata,'1 APM'!$BW194,FALSE)))</f>
        <v>0</v>
      </c>
      <c r="AF194" s="238"/>
      <c r="AG194" s="218"/>
      <c r="AH194" s="238"/>
      <c r="AI194" s="218"/>
      <c r="AJ194" s="238"/>
      <c r="AK194" s="218"/>
      <c r="AL194" s="238"/>
      <c r="AM194" s="217"/>
      <c r="AN194" s="238"/>
      <c r="AO194" s="218"/>
      <c r="AP194" s="238"/>
      <c r="AQ194" s="218"/>
      <c r="AR194" s="238"/>
      <c r="AS194" s="218"/>
      <c r="AT194" s="238"/>
      <c r="AU194" s="218"/>
      <c r="AV194" s="238"/>
      <c r="AW194" s="218"/>
      <c r="AX194" s="239"/>
      <c r="AY194" s="239"/>
      <c r="AZ194" s="239"/>
      <c r="BA194" s="217"/>
      <c r="BB194" s="239"/>
      <c r="BC194" s="239"/>
      <c r="BD194" s="239"/>
      <c r="BE194" s="239"/>
      <c r="BF194" s="239"/>
      <c r="BG194" s="239"/>
      <c r="BH194" s="239"/>
      <c r="BI194" s="239"/>
      <c r="BJ194" s="239"/>
      <c r="BK194" s="239"/>
      <c r="BL194" s="239"/>
      <c r="BM194" s="239"/>
      <c r="BN194" s="239"/>
      <c r="BO194" s="239"/>
      <c r="BP194" s="239"/>
      <c r="BQ194" s="239"/>
      <c r="BR194" s="239"/>
      <c r="BS194" s="239"/>
      <c r="BT194" s="239"/>
      <c r="BU194" s="239"/>
      <c r="BV194" s="239"/>
      <c r="BW194">
        <v>194</v>
      </c>
    </row>
    <row r="195" spans="2:75" ht="12.75" customHeight="1">
      <c r="D195" s="379"/>
      <c r="E195" s="379"/>
      <c r="F195" s="379"/>
      <c r="G195" s="379"/>
      <c r="H195" s="379"/>
      <c r="I195" s="379"/>
      <c r="J195" s="379"/>
      <c r="K195" s="379"/>
      <c r="L195" s="379"/>
      <c r="M195" s="379"/>
      <c r="N195" s="379"/>
      <c r="O195" s="379"/>
      <c r="P195" s="379"/>
      <c r="Q195" s="379"/>
      <c r="R195" s="379"/>
      <c r="S195" s="379"/>
      <c r="T195" s="379"/>
      <c r="U195" s="379"/>
      <c r="V195" s="379"/>
      <c r="W195" s="379"/>
      <c r="X195" s="379"/>
      <c r="Y195" s="379"/>
      <c r="Z195" s="379"/>
      <c r="AA195" s="379"/>
      <c r="AB195" s="379"/>
      <c r="AC195" s="379"/>
      <c r="AD195" s="379"/>
      <c r="AE195" s="379"/>
      <c r="BW195">
        <v>195</v>
      </c>
    </row>
    <row r="196" spans="2:75" ht="12.75" customHeight="1">
      <c r="D196" s="378"/>
      <c r="E196" s="378"/>
      <c r="F196" s="378"/>
      <c r="G196" s="378"/>
      <c r="H196" s="378"/>
      <c r="I196" s="378"/>
      <c r="J196" s="378"/>
      <c r="K196" s="378"/>
      <c r="L196" s="378"/>
      <c r="M196" s="378"/>
      <c r="N196" s="378"/>
      <c r="O196" s="378"/>
      <c r="P196" s="378"/>
      <c r="Q196" s="378"/>
      <c r="R196" s="378"/>
      <c r="S196" s="378"/>
      <c r="T196" s="379"/>
      <c r="U196" s="379"/>
      <c r="V196" s="379"/>
      <c r="W196" s="379"/>
      <c r="X196" s="379"/>
      <c r="Y196" s="379"/>
      <c r="Z196" s="379"/>
      <c r="AA196" s="379"/>
      <c r="AB196" s="379"/>
      <c r="AC196" s="379"/>
      <c r="AD196" s="379"/>
      <c r="AE196" s="379"/>
      <c r="BW196">
        <v>196</v>
      </c>
    </row>
    <row r="197" spans="2:75" ht="12.75" customHeight="1">
      <c r="C197" s="216" t="s">
        <v>305</v>
      </c>
      <c r="D197" s="205">
        <f>IF($A197="Quarter",HLOOKUP("Quarter"&amp;D$1,APMdata,'1 APM'!$BW197,FALSE),IF($A197="Year to date",HLOOKUP("Year to date"&amp;D$1,APMdata,'1 APM'!$BW197,FALSE),HLOOKUP($C$4&amp;D$1,APMdata,'1 APM'!$BW197,FALSE)))</f>
        <v>474.25076718773653</v>
      </c>
      <c r="E197" s="205">
        <f>IF($A197="Quarter",HLOOKUP("Quarter"&amp;E$1,APMdata,'1 APM'!$BW197,FALSE),IF($A197="Year to date",HLOOKUP("Year to date"&amp;E$1,APMdata,'1 APM'!$BW197,FALSE),HLOOKUP($C$4&amp;E$1,APMdata,'1 APM'!$BW197,FALSE)))</f>
        <v>582.72005577536061</v>
      </c>
      <c r="F197" s="205">
        <f>IF($A197="Quarter",HLOOKUP("Quarter"&amp;F$1,APMdata,'1 APM'!$BW197,FALSE),IF($A197="Year to date",HLOOKUP("Year to date"&amp;F$1,APMdata,'1 APM'!$BW197,FALSE),HLOOKUP($C$4&amp;F$1,APMdata,'1 APM'!$BW197,FALSE)))</f>
        <v>384.09859617007697</v>
      </c>
      <c r="G197" s="205">
        <f>IF($A197="Quarter",HLOOKUP("Quarter"&amp;G$1,APMdata,'1 APM'!$BW197,FALSE),IF($A197="Year to date",HLOOKUP("Year to date"&amp;G$1,APMdata,'1 APM'!$BW197,FALSE),HLOOKUP($C$4&amp;G$1,APMdata,'1 APM'!$BW197,FALSE)))</f>
        <v>289.95356378831309</v>
      </c>
      <c r="H197" s="205">
        <f>IF($A197="Quarter",HLOOKUP("Quarter"&amp;H$1,APMdata,'1 APM'!$BW197,FALSE),IF($A197="Year to date",HLOOKUP("Year to date"&amp;H$1,APMdata,'1 APM'!$BW197,FALSE),HLOOKUP($C$4&amp;H$1,APMdata,'1 APM'!$BW197,FALSE)))</f>
        <v>390.15521102126189</v>
      </c>
      <c r="I197" s="205">
        <f>IF($A197="Quarter",HLOOKUP("Quarter"&amp;I$1,APMdata,'1 APM'!$BW197,FALSE),IF($A197="Year to date",HLOOKUP("Year to date"&amp;I$1,APMdata,'1 APM'!$BW197,FALSE),HLOOKUP($C$4&amp;I$1,APMdata,'1 APM'!$BW197,FALSE)))</f>
        <v>440.05788736116597</v>
      </c>
      <c r="J197" s="205">
        <f>IF($A197="Quarter",HLOOKUP("Quarter"&amp;J$1,APMdata,'1 APM'!$BW197,FALSE),IF($A197="Year to date",HLOOKUP("Year to date"&amp;J$1,APMdata,'1 APM'!$BW197,FALSE),HLOOKUP($C$4&amp;J$1,APMdata,'1 APM'!$BW197,FALSE)))</f>
        <v>417.94390906875401</v>
      </c>
      <c r="K197" s="205">
        <f>IF($A197="Quarter",HLOOKUP("Quarter"&amp;K$1,APMdata,'1 APM'!$BW197,FALSE),IF($A197="Year to date",HLOOKUP("Year to date"&amp;K$1,APMdata,'1 APM'!$BW197,FALSE),HLOOKUP($C$4&amp;K$1,APMdata,'1 APM'!$BW197,FALSE)))</f>
        <v>298.89173179292555</v>
      </c>
      <c r="L197" s="205">
        <f>IF($A197="Quarter",HLOOKUP("Quarter"&amp;L$1,APMdata,'1 APM'!$BW197,FALSE),IF($A197="Year to date",HLOOKUP("Year to date"&amp;L$1,APMdata,'1 APM'!$BW197,FALSE),HLOOKUP($C$4&amp;L$1,APMdata,'1 APM'!$BW197,FALSE)))</f>
        <v>233.84022060628524</v>
      </c>
      <c r="M197" s="205">
        <f>IF($A197="Quarter",HLOOKUP("Quarter"&amp;M$1,APMdata,'1 APM'!$BW197,FALSE),IF($A197="Year to date",HLOOKUP("Year to date"&amp;M$1,APMdata,'1 APM'!$BW197,FALSE),HLOOKUP($C$4&amp;M$1,APMdata,'1 APM'!$BW197,FALSE)))</f>
        <v>365.76787478372665</v>
      </c>
      <c r="N197" s="205">
        <f>IF($A197="Quarter",HLOOKUP("Quarter"&amp;N$1,APMdata,'1 APM'!$BW197,FALSE),IF($A197="Year to date",HLOOKUP("Year to date"&amp;N$1,APMdata,'1 APM'!$BW197,FALSE),HLOOKUP($C$4&amp;N$1,APMdata,'1 APM'!$BW197,FALSE)))</f>
        <v>345.3819496088679</v>
      </c>
      <c r="O197" s="205">
        <f>IF($A197="Quarter",HLOOKUP("Quarter"&amp;O$1,APMdata,'1 APM'!$BW197,FALSE),IF($A197="Year to date",HLOOKUP("Year to date"&amp;O$1,APMdata,'1 APM'!$BW197,FALSE),HLOOKUP($C$4&amp;O$1,APMdata,'1 APM'!$BW197,FALSE)))</f>
        <v>387.06885174965066</v>
      </c>
      <c r="P197" s="205">
        <f>IF($A197="Quarter",HLOOKUP("Quarter"&amp;P$1,APMdata,'1 APM'!$BW197,FALSE),IF($A197="Year to date",HLOOKUP("Year to date"&amp;P$1,APMdata,'1 APM'!$BW197,FALSE),HLOOKUP($C$4&amp;P$1,APMdata,'1 APM'!$BW197,FALSE)))</f>
        <v>353.07670711236267</v>
      </c>
      <c r="Q197" s="205">
        <f>IF($A197="Quarter",HLOOKUP("Quarter"&amp;Q$1,APMdata,'1 APM'!$BW197,FALSE),IF($A197="Year to date",HLOOKUP("Year to date"&amp;Q$1,APMdata,'1 APM'!$BW197,FALSE),HLOOKUP($C$4&amp;Q$1,APMdata,'1 APM'!$BW197,FALSE)))</f>
        <v>299.88601577498065</v>
      </c>
      <c r="R197" s="205">
        <f>IF($A197="Quarter",HLOOKUP("Quarter"&amp;R$1,APMdata,'1 APM'!$BW197,FALSE),IF($A197="Year to date",HLOOKUP("Year to date"&amp;R$1,APMdata,'1 APM'!$BW197,FALSE),HLOOKUP($C$4&amp;R$1,APMdata,'1 APM'!$BW197,FALSE)))</f>
        <v>321.76937536068834</v>
      </c>
      <c r="S197" s="205">
        <f>IF($A197="Quarter",HLOOKUP("Quarter"&amp;S$1,APMdata,'1 APM'!$BW197,FALSE),IF($A197="Year to date",HLOOKUP("Year to date"&amp;S$1,APMdata,'1 APM'!$BW197,FALSE),HLOOKUP($C$4&amp;S$1,APMdata,'1 APM'!$BW197,FALSE)))</f>
        <v>301.3108692114626</v>
      </c>
      <c r="T197" s="205">
        <f>IF($A197="Quarter",HLOOKUP("Quarter"&amp;T$1,APMdata,'1 APM'!$BW197,FALSE),IF($A197="Year to date",HLOOKUP("Year to date"&amp;T$1,APMdata,'1 APM'!$BW197,FALSE),HLOOKUP($C$4&amp;T$1,APMdata,'1 APM'!$BW197,FALSE)))</f>
        <v>302.92938866229673</v>
      </c>
      <c r="U197" s="205">
        <f>IF($A197="Quarter",HLOOKUP("Quarter"&amp;U$1,APMdata,'1 APM'!$BW197,FALSE),IF($A197="Year to date",HLOOKUP("Year to date"&amp;U$1,APMdata,'1 APM'!$BW197,FALSE),HLOOKUP($C$4&amp;U$1,APMdata,'1 APM'!$BW197,FALSE)))</f>
        <v>183.30192588806312</v>
      </c>
      <c r="V197" s="205">
        <f>IF($A197="Quarter",HLOOKUP("Quarter"&amp;V$1,APMdata,'1 APM'!$BW197,FALSE),IF($A197="Year to date",HLOOKUP("Year to date"&amp;V$1,APMdata,'1 APM'!$BW197,FALSE),HLOOKUP($C$4&amp;V$1,APMdata,'1 APM'!$BW197,FALSE)))</f>
        <v>199.92540869085312</v>
      </c>
      <c r="W197" s="205">
        <f>IF($A197="Quarter",HLOOKUP("Quarter"&amp;W$1,APMdata,'1 APM'!$BW197,FALSE),IF($A197="Year to date",HLOOKUP("Year to date"&amp;W$1,APMdata,'1 APM'!$BW197,FALSE),HLOOKUP($C$4&amp;W$1,APMdata,'1 APM'!$BW197,FALSE)))</f>
        <v>281.76089159560877</v>
      </c>
      <c r="X197" s="205">
        <f>IF($A197="Quarter",HLOOKUP("Quarter"&amp;X$1,APMdata,'1 APM'!$BW197,FALSE),IF($A197="Year to date",HLOOKUP("Year to date"&amp;X$1,APMdata,'1 APM'!$BW197,FALSE),HLOOKUP($C$4&amp;X$1,APMdata,'1 APM'!$BW197,FALSE)))</f>
        <v>323.76089021183208</v>
      </c>
      <c r="Y197" s="205">
        <f>IF($A197="Quarter",HLOOKUP("Quarter"&amp;Y$1,APMdata,'1 APM'!$BW197,FALSE),IF($A197="Year to date",HLOOKUP("Year to date"&amp;Y$1,APMdata,'1 APM'!$BW197,FALSE),HLOOKUP($C$4&amp;Y$1,APMdata,'1 APM'!$BW197,FALSE)))</f>
        <v>520.8616412942672</v>
      </c>
      <c r="Z197" s="205">
        <f>IF($A197="Quarter",HLOOKUP("Quarter"&amp;Z$1,APMdata,'1 APM'!$BW197,FALSE),IF($A197="Year to date",HLOOKUP("Year to date"&amp;Z$1,APMdata,'1 APM'!$BW197,FALSE),HLOOKUP($C$4&amp;Z$1,APMdata,'1 APM'!$BW197,FALSE)))</f>
        <v>219.93081162378056</v>
      </c>
      <c r="AA197" s="205">
        <f>IF($A197="Quarter",HLOOKUP("Quarter"&amp;AA$1,APMdata,'1 APM'!$BW197,FALSE),IF($A197="Year to date",HLOOKUP("Year to date"&amp;AA$1,APMdata,'1 APM'!$BW197,FALSE),HLOOKUP($C$4&amp;AA$1,APMdata,'1 APM'!$BW197,FALSE)))</f>
        <v>0</v>
      </c>
      <c r="AB197" s="205">
        <f>IF($A197="Quarter",HLOOKUP("Quarter"&amp;AB$1,APMdata,'1 APM'!$BW197,FALSE),IF($A197="Year to date",HLOOKUP("Year to date"&amp;AB$1,APMdata,'1 APM'!$BW197,FALSE),HLOOKUP($C$4&amp;AB$1,APMdata,'1 APM'!$BW197,FALSE)))</f>
        <v>0</v>
      </c>
      <c r="AC197" s="205">
        <f>IF($A197="Quarter",HLOOKUP("Quarter"&amp;AC$1,APMdata,'1 APM'!$BW197,FALSE),IF($A197="Year to date",HLOOKUP("Year to date"&amp;AC$1,APMdata,'1 APM'!$BW197,FALSE),HLOOKUP($C$4&amp;AC$1,APMdata,'1 APM'!$BW197,FALSE)))</f>
        <v>0</v>
      </c>
      <c r="AD197" s="205">
        <f>IF($A197="Quarter",HLOOKUP("Quarter"&amp;AD$1,APMdata,'1 APM'!$BW197,FALSE),IF($A197="Year to date",HLOOKUP("Year to date"&amp;AD$1,APMdata,'1 APM'!$BW197,FALSE),HLOOKUP($C$4&amp;AD$1,APMdata,'1 APM'!$BW197,FALSE)))</f>
        <v>0</v>
      </c>
      <c r="AE197" s="205">
        <f>IF($A197="Quarter",HLOOKUP("Quarter"&amp;AE$1,APMdata,'1 APM'!$BW197,FALSE),IF($A197="Year to date",HLOOKUP("Year to date"&amp;AE$1,APMdata,'1 APM'!$BW197,FALSE),HLOOKUP($C$4&amp;AE$1,APMdata,'1 APM'!$BW197,FALSE)))</f>
        <v>0</v>
      </c>
      <c r="AF197" s="205"/>
      <c r="AG197" s="210"/>
      <c r="AH197" s="205"/>
      <c r="AI197" s="210"/>
      <c r="AJ197" s="205"/>
      <c r="AK197" s="205"/>
      <c r="AL197" s="205"/>
      <c r="AM197" s="205"/>
      <c r="AN197" s="205"/>
      <c r="AO197" s="205"/>
      <c r="AP197" s="205"/>
      <c r="AQ197" s="210"/>
      <c r="AR197" s="205"/>
      <c r="AS197" s="205"/>
      <c r="AT197" s="205"/>
      <c r="AU197" s="210"/>
      <c r="AV197" s="205"/>
      <c r="AW197" s="205"/>
      <c r="AX197" s="233"/>
      <c r="AY197" s="233"/>
      <c r="AZ197" s="233"/>
      <c r="BA197" s="205"/>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v>197</v>
      </c>
    </row>
    <row r="198" spans="2:75" ht="12.75" customHeight="1">
      <c r="C198" s="202" t="s">
        <v>313</v>
      </c>
      <c r="D198" s="205">
        <f>IF($A198="Quarter",HLOOKUP("Quarter"&amp;D$1,APMdata,'1 APM'!$BW198,FALSE),IF($A198="Year to date",HLOOKUP("Year to date"&amp;D$1,APMdata,'1 APM'!$BW198,FALSE),HLOOKUP($C$4&amp;D$1,APMdata,'1 APM'!$BW198,FALSE)))</f>
        <v>115829789</v>
      </c>
      <c r="E198" s="205">
        <f>IF($A198="Quarter",HLOOKUP("Quarter"&amp;E$1,APMdata,'1 APM'!$BW198,FALSE),IF($A198="Year to date",HLOOKUP("Year to date"&amp;E$1,APMdata,'1 APM'!$BW198,FALSE),HLOOKUP($C$4&amp;E$1,APMdata,'1 APM'!$BW198,FALSE)))</f>
        <v>115829789</v>
      </c>
      <c r="F198" s="205">
        <f>IF($A198="Quarter",HLOOKUP("Quarter"&amp;F$1,APMdata,'1 APM'!$BW198,FALSE),IF($A198="Year to date",HLOOKUP("Year to date"&amp;F$1,APMdata,'1 APM'!$BW198,FALSE),HLOOKUP($C$4&amp;F$1,APMdata,'1 APM'!$BW198,FALSE)))</f>
        <v>115829789</v>
      </c>
      <c r="G198" s="205">
        <f>IF($A198="Quarter",HLOOKUP("Quarter"&amp;G$1,APMdata,'1 APM'!$BW198,FALSE),IF($A198="Year to date",HLOOKUP("Year to date"&amp;G$1,APMdata,'1 APM'!$BW198,FALSE),HLOOKUP($C$4&amp;G$1,APMdata,'1 APM'!$BW198,FALSE)))</f>
        <v>115829789</v>
      </c>
      <c r="H198" s="205">
        <f>IF($A198="Quarter",HLOOKUP("Quarter"&amp;H$1,APMdata,'1 APM'!$BW198,FALSE),IF($A198="Year to date",HLOOKUP("Year to date"&amp;H$1,APMdata,'1 APM'!$BW198,FALSE),HLOOKUP($C$4&amp;H$1,APMdata,'1 APM'!$BW198,FALSE)))</f>
        <v>115829789</v>
      </c>
      <c r="I198" s="205">
        <f>IF($A198="Quarter",HLOOKUP("Quarter"&amp;I$1,APMdata,'1 APM'!$BW198,FALSE),IF($A198="Year to date",HLOOKUP("Year to date"&amp;I$1,APMdata,'1 APM'!$BW198,FALSE),HLOOKUP($C$4&amp;I$1,APMdata,'1 APM'!$BW198,FALSE)))</f>
        <v>115829789</v>
      </c>
      <c r="J198" s="205">
        <f>IF($A198="Quarter",HLOOKUP("Quarter"&amp;J$1,APMdata,'1 APM'!$BW198,FALSE),IF($A198="Year to date",HLOOKUP("Year to date"&amp;J$1,APMdata,'1 APM'!$BW198,FALSE),HLOOKUP($C$4&amp;J$1,APMdata,'1 APM'!$BW198,FALSE)))</f>
        <v>115829789</v>
      </c>
      <c r="K198" s="205">
        <f>IF($A198="Quarter",HLOOKUP("Quarter"&amp;K$1,APMdata,'1 APM'!$BW198,FALSE),IF($A198="Year to date",HLOOKUP("Year to date"&amp;K$1,APMdata,'1 APM'!$BW198,FALSE),HLOOKUP($C$4&amp;K$1,APMdata,'1 APM'!$BW198,FALSE)))</f>
        <v>115829789</v>
      </c>
      <c r="L198" s="205">
        <f>IF($A198="Quarter",HLOOKUP("Quarter"&amp;L$1,APMdata,'1 APM'!$BW198,FALSE),IF($A198="Year to date",HLOOKUP("Year to date"&amp;L$1,APMdata,'1 APM'!$BW198,FALSE),HLOOKUP($C$4&amp;L$1,APMdata,'1 APM'!$BW198,FALSE)))</f>
        <v>115829789</v>
      </c>
      <c r="M198" s="205">
        <f>IF($A198="Quarter",HLOOKUP("Quarter"&amp;M$1,APMdata,'1 APM'!$BW198,FALSE),IF($A198="Year to date",HLOOKUP("Year to date"&amp;M$1,APMdata,'1 APM'!$BW198,FALSE),HLOOKUP($C$4&amp;M$1,APMdata,'1 APM'!$BW198,FALSE)))</f>
        <v>115829789</v>
      </c>
      <c r="N198" s="205">
        <f>IF($A198="Quarter",HLOOKUP("Quarter"&amp;N$1,APMdata,'1 APM'!$BW198,FALSE),IF($A198="Year to date",HLOOKUP("Year to date"&amp;N$1,APMdata,'1 APM'!$BW198,FALSE),HLOOKUP($C$4&amp;N$1,APMdata,'1 APM'!$BW198,FALSE)))</f>
        <v>115829789</v>
      </c>
      <c r="O198" s="205">
        <f>IF($A198="Quarter",HLOOKUP("Quarter"&amp;O$1,APMdata,'1 APM'!$BW198,FALSE),IF($A198="Year to date",HLOOKUP("Year to date"&amp;O$1,APMdata,'1 APM'!$BW198,FALSE),HLOOKUP($C$4&amp;O$1,APMdata,'1 APM'!$BW198,FALSE)))</f>
        <v>115829789</v>
      </c>
      <c r="P198" s="205">
        <f>IF($A198="Quarter",HLOOKUP("Quarter"&amp;P$1,APMdata,'1 APM'!$BW198,FALSE),IF($A198="Year to date",HLOOKUP("Year to date"&amp;P$1,APMdata,'1 APM'!$BW198,FALSE),HLOOKUP($C$4&amp;P$1,APMdata,'1 APM'!$BW198,FALSE)))</f>
        <v>115829789</v>
      </c>
      <c r="Q198" s="205">
        <f>IF($A198="Quarter",HLOOKUP("Quarter"&amp;Q$1,APMdata,'1 APM'!$BW198,FALSE),IF($A198="Year to date",HLOOKUP("Year to date"&amp;Q$1,APMdata,'1 APM'!$BW198,FALSE),HLOOKUP($C$4&amp;Q$1,APMdata,'1 APM'!$BW198,FALSE)))</f>
        <v>115829789</v>
      </c>
      <c r="R198" s="205">
        <f>IF($A198="Quarter",HLOOKUP("Quarter"&amp;R$1,APMdata,'1 APM'!$BW198,FALSE),IF($A198="Year to date",HLOOKUP("Year to date"&amp;R$1,APMdata,'1 APM'!$BW198,FALSE),HLOOKUP($C$4&amp;R$1,APMdata,'1 APM'!$BW198,FALSE)))</f>
        <v>115829789</v>
      </c>
      <c r="S198" s="205">
        <f>IF($A198="Quarter",HLOOKUP("Quarter"&amp;S$1,APMdata,'1 APM'!$BW198,FALSE),IF($A198="Year to date",HLOOKUP("Year to date"&amp;S$1,APMdata,'1 APM'!$BW198,FALSE),HLOOKUP($C$4&amp;S$1,APMdata,'1 APM'!$BW198,FALSE)))</f>
        <v>115829789</v>
      </c>
      <c r="T198" s="205">
        <f>IF($A198="Quarter",HLOOKUP("Quarter"&amp;T$1,APMdata,'1 APM'!$BW198,FALSE),IF($A198="Year to date",HLOOKUP("Year to date"&amp;T$1,APMdata,'1 APM'!$BW198,FALSE),HLOOKUP($C$4&amp;T$1,APMdata,'1 APM'!$BW198,FALSE)))</f>
        <v>115829789</v>
      </c>
      <c r="U198" s="205">
        <f>IF($A198="Quarter",HLOOKUP("Quarter"&amp;U$1,APMdata,'1 APM'!$BW198,FALSE),IF($A198="Year to date",HLOOKUP("Year to date"&amp;U$1,APMdata,'1 APM'!$BW198,FALSE),HLOOKUP($C$4&amp;U$1,APMdata,'1 APM'!$BW198,FALSE)))</f>
        <v>115829789</v>
      </c>
      <c r="V198" s="205">
        <f>IF($A198="Quarter",HLOOKUP("Quarter"&amp;V$1,APMdata,'1 APM'!$BW198,FALSE),IF($A198="Year to date",HLOOKUP("Year to date"&amp;V$1,APMdata,'1 APM'!$BW198,FALSE),HLOOKUP($C$4&amp;V$1,APMdata,'1 APM'!$BW198,FALSE)))</f>
        <v>115829789</v>
      </c>
      <c r="W198" s="205">
        <f>IF($A198="Quarter",HLOOKUP("Quarter"&amp;W$1,APMdata,'1 APM'!$BW198,FALSE),IF($A198="Year to date",HLOOKUP("Year to date"&amp;W$1,APMdata,'1 APM'!$BW198,FALSE),HLOOKUP($C$4&amp;W$1,APMdata,'1 APM'!$BW198,FALSE)))</f>
        <v>115829789</v>
      </c>
      <c r="X198" s="205">
        <f>IF($A198="Quarter",HLOOKUP("Quarter"&amp;X$1,APMdata,'1 APM'!$BW198,FALSE),IF($A198="Year to date",HLOOKUP("Year to date"&amp;X$1,APMdata,'1 APM'!$BW198,FALSE),HLOOKUP($C$4&amp;X$1,APMdata,'1 APM'!$BW198,FALSE)))</f>
        <v>115829789</v>
      </c>
      <c r="Y198" s="205">
        <f>IF($A198="Quarter",HLOOKUP("Quarter"&amp;Y$1,APMdata,'1 APM'!$BW198,FALSE),IF($A198="Year to date",HLOOKUP("Year to date"&amp;Y$1,APMdata,'1 APM'!$BW198,FALSE),HLOOKUP($C$4&amp;Y$1,APMdata,'1 APM'!$BW198,FALSE)))</f>
        <v>115710726.46666667</v>
      </c>
      <c r="Z198" s="205">
        <f>IF($A198="Quarter",HLOOKUP("Quarter"&amp;Z$1,APMdata,'1 APM'!$BW198,FALSE),IF($A198="Year to date",HLOOKUP("Year to date"&amp;Z$1,APMdata,'1 APM'!$BW198,FALSE),HLOOKUP($C$4&amp;Z$1,APMdata,'1 APM'!$BW198,FALSE)))</f>
        <v>110521397.26086956</v>
      </c>
      <c r="AA198" s="205">
        <f>IF($A198="Quarter",HLOOKUP("Quarter"&amp;AA$1,APMdata,'1 APM'!$BW198,FALSE),IF($A198="Year to date",HLOOKUP("Year to date"&amp;AA$1,APMdata,'1 APM'!$BW198,FALSE),HLOOKUP($C$4&amp;AA$1,APMdata,'1 APM'!$BW198,FALSE)))</f>
        <v>0</v>
      </c>
      <c r="AB198" s="205">
        <f>IF($A198="Quarter",HLOOKUP("Quarter"&amp;AB$1,APMdata,'1 APM'!$BW198,FALSE),IF($A198="Year to date",HLOOKUP("Year to date"&amp;AB$1,APMdata,'1 APM'!$BW198,FALSE),HLOOKUP($C$4&amp;AB$1,APMdata,'1 APM'!$BW198,FALSE)))</f>
        <v>0</v>
      </c>
      <c r="AC198" s="205">
        <f>IF($A198="Quarter",HLOOKUP("Quarter"&amp;AC$1,APMdata,'1 APM'!$BW198,FALSE),IF($A198="Year to date",HLOOKUP("Year to date"&amp;AC$1,APMdata,'1 APM'!$BW198,FALSE),HLOOKUP($C$4&amp;AC$1,APMdata,'1 APM'!$BW198,FALSE)))</f>
        <v>0</v>
      </c>
      <c r="AD198" s="205">
        <f>IF($A198="Quarter",HLOOKUP("Quarter"&amp;AD$1,APMdata,'1 APM'!$BW198,FALSE),IF($A198="Year to date",HLOOKUP("Year to date"&amp;AD$1,APMdata,'1 APM'!$BW198,FALSE),HLOOKUP($C$4&amp;AD$1,APMdata,'1 APM'!$BW198,FALSE)))</f>
        <v>0</v>
      </c>
      <c r="AE198" s="205">
        <f>IF($A198="Quarter",HLOOKUP("Quarter"&amp;AE$1,APMdata,'1 APM'!$BW198,FALSE),IF($A198="Year to date",HLOOKUP("Year to date"&amp;AE$1,APMdata,'1 APM'!$BW198,FALSE),HLOOKUP($C$4&amp;AE$1,APMdata,'1 APM'!$BW198,FALSE)))</f>
        <v>0</v>
      </c>
      <c r="AF198" s="205"/>
      <c r="AG198" s="210"/>
      <c r="AH198" s="205"/>
      <c r="AI198" s="210"/>
      <c r="AJ198" s="205"/>
      <c r="AK198" s="205"/>
      <c r="AL198" s="205"/>
      <c r="AM198" s="205"/>
      <c r="AN198" s="205"/>
      <c r="AO198" s="205"/>
      <c r="AP198" s="205"/>
      <c r="AQ198" s="210"/>
      <c r="AR198" s="205"/>
      <c r="AS198" s="205"/>
      <c r="AT198" s="205"/>
      <c r="AU198" s="210"/>
      <c r="AV198" s="205"/>
      <c r="AW198" s="205"/>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v>198</v>
      </c>
    </row>
    <row r="199" spans="2:75" ht="12.75" customHeight="1" thickBot="1">
      <c r="B199" s="251" t="s">
        <v>336</v>
      </c>
      <c r="C199" s="212" t="s">
        <v>314</v>
      </c>
      <c r="D199" s="238">
        <f>IF($A199="Quarter",HLOOKUP("Quarter"&amp;D$1,APMdata,'1 APM'!$BW199,FALSE),IF($A199="Year to date",HLOOKUP("Year to date"&amp;D$1,APMdata,'1 APM'!$BW199,FALSE),HLOOKUP($C$4&amp;D$1,APMdata,'1 APM'!$BW199,FALSE)))</f>
        <v>4.0943765095500302</v>
      </c>
      <c r="E199" s="238">
        <f>IF($A199="Quarter",HLOOKUP("Quarter"&amp;E$1,APMdata,'1 APM'!$BW199,FALSE),IF($A199="Year to date",HLOOKUP("Year to date"&amp;E$1,APMdata,'1 APM'!$BW199,FALSE),HLOOKUP($C$4&amp;E$1,APMdata,'1 APM'!$BW199,FALSE)))</f>
        <v>5.0308306766868114</v>
      </c>
      <c r="F199" s="238">
        <f>IF($A199="Quarter",HLOOKUP("Quarter"&amp;F$1,APMdata,'1 APM'!$BW199,FALSE),IF($A199="Year to date",HLOOKUP("Year to date"&amp;F$1,APMdata,'1 APM'!$BW199,FALSE),HLOOKUP($C$4&amp;F$1,APMdata,'1 APM'!$BW199,FALSE)))</f>
        <v>3.3160605703087049</v>
      </c>
      <c r="G199" s="238">
        <f>IF($A199="Quarter",HLOOKUP("Quarter"&amp;G$1,APMdata,'1 APM'!$BW199,FALSE),IF($A199="Year to date",HLOOKUP("Year to date"&amp;G$1,APMdata,'1 APM'!$BW199,FALSE),HLOOKUP($C$4&amp;G$1,APMdata,'1 APM'!$BW199,FALSE)))</f>
        <v>2.5032728306904977</v>
      </c>
      <c r="H199" s="238">
        <f>IF($A199="Quarter",HLOOKUP("Quarter"&amp;H$1,APMdata,'1 APM'!$BW199,FALSE),IF($A199="Year to date",HLOOKUP("Year to date"&amp;H$1,APMdata,'1 APM'!$BW199,FALSE),HLOOKUP($C$4&amp;H$1,APMdata,'1 APM'!$BW199,FALSE)))</f>
        <v>3.368349492730768</v>
      </c>
      <c r="I199" s="238">
        <f>IF($A199="Quarter",HLOOKUP("Quarter"&amp;I$1,APMdata,'1 APM'!$BW199,FALSE),IF($A199="Year to date",HLOOKUP("Year to date"&amp;I$1,APMdata,'1 APM'!$BW199,FALSE),HLOOKUP($C$4&amp;I$1,APMdata,'1 APM'!$BW199,FALSE)))</f>
        <v>3.7991771474362777</v>
      </c>
      <c r="J199" s="238">
        <f>IF($A199="Quarter",HLOOKUP("Quarter"&amp;J$1,APMdata,'1 APM'!$BW199,FALSE),IF($A199="Year to date",HLOOKUP("Year to date"&amp;J$1,APMdata,'1 APM'!$BW199,FALSE),HLOOKUP($C$4&amp;J$1,APMdata,'1 APM'!$BW199,FALSE)))</f>
        <v>3.6082592628115209</v>
      </c>
      <c r="K199" s="238">
        <f>IF($A199="Quarter",HLOOKUP("Quarter"&amp;K$1,APMdata,'1 APM'!$BW199,FALSE),IF($A199="Year to date",HLOOKUP("Year to date"&amp;K$1,APMdata,'1 APM'!$BW199,FALSE),HLOOKUP($C$4&amp;K$1,APMdata,'1 APM'!$BW199,FALSE)))</f>
        <v>2.5804392321989429</v>
      </c>
      <c r="L199" s="238">
        <f>IF($A199="Quarter",HLOOKUP("Quarter"&amp;L$1,APMdata,'1 APM'!$BW199,FALSE),IF($A199="Year to date",HLOOKUP("Year to date"&amp;L$1,APMdata,'1 APM'!$BW199,FALSE),HLOOKUP($C$4&amp;L$1,APMdata,'1 APM'!$BW199,FALSE)))</f>
        <v>2.0188262676217534</v>
      </c>
      <c r="M199" s="238">
        <f>IF($A199="Quarter",HLOOKUP("Quarter"&amp;M$1,APMdata,'1 APM'!$BW199,FALSE),IF($A199="Year to date",HLOOKUP("Year to date"&amp;M$1,APMdata,'1 APM'!$BW199,FALSE),HLOOKUP($C$4&amp;M$1,APMdata,'1 APM'!$BW199,FALSE)))</f>
        <v>3.1578048958003939</v>
      </c>
      <c r="N199" s="238">
        <f>IF($A199="Quarter",HLOOKUP("Quarter"&amp;N$1,APMdata,'1 APM'!$BW199,FALSE),IF($A199="Year to date",HLOOKUP("Year to date"&amp;N$1,APMdata,'1 APM'!$BW199,FALSE),HLOOKUP($C$4&amp;N$1,APMdata,'1 APM'!$BW199,FALSE)))</f>
        <v>2.981805911852847</v>
      </c>
      <c r="O199" s="238">
        <f>IF($A199="Quarter",HLOOKUP("Quarter"&amp;O$1,APMdata,'1 APM'!$BW199,FALSE),IF($A199="Year to date",HLOOKUP("Year to date"&amp;O$1,APMdata,'1 APM'!$BW199,FALSE),HLOOKUP($C$4&amp;O$1,APMdata,'1 APM'!$BW199,FALSE)))</f>
        <v>3.3417038491682884</v>
      </c>
      <c r="P199" s="238">
        <f>IF($A199="Quarter",HLOOKUP("Quarter"&amp;P$1,APMdata,'1 APM'!$BW199,FALSE),IF($A199="Year to date",HLOOKUP("Year to date"&amp;P$1,APMdata,'1 APM'!$BW199,FALSE),HLOOKUP($C$4&amp;P$1,APMdata,'1 APM'!$BW199,FALSE)))</f>
        <v>3.0482375057452851</v>
      </c>
      <c r="Q199" s="238">
        <f>IF($A199="Quarter",HLOOKUP("Quarter"&amp;Q$1,APMdata,'1 APM'!$BW199,FALSE),IF($A199="Year to date",HLOOKUP("Year to date"&amp;Q$1,APMdata,'1 APM'!$BW199,FALSE),HLOOKUP($C$4&amp;Q$1,APMdata,'1 APM'!$BW199,FALSE)))</f>
        <v>2.5890232414649454</v>
      </c>
      <c r="R199" s="238">
        <f>IF($A199="Quarter",HLOOKUP("Quarter"&amp;R$1,APMdata,'1 APM'!$BW199,FALSE),IF($A199="Year to date",HLOOKUP("Year to date"&amp;R$1,APMdata,'1 APM'!$BW199,FALSE),HLOOKUP($C$4&amp;R$1,APMdata,'1 APM'!$BW199,FALSE)))</f>
        <v>2.7779501123039112</v>
      </c>
      <c r="S199" s="238">
        <f>IF($A199="Quarter",HLOOKUP("Quarter"&amp;S$1,APMdata,'1 APM'!$BW199,FALSE),IF($A199="Year to date",HLOOKUP("Year to date"&amp;S$1,APMdata,'1 APM'!$BW199,FALSE),HLOOKUP($C$4&amp;S$1,APMdata,'1 APM'!$BW199,FALSE)))</f>
        <v>2.6013245108429111</v>
      </c>
      <c r="T199" s="238">
        <f>IF($A199="Quarter",HLOOKUP("Quarter"&amp;T$1,APMdata,'1 APM'!$BW199,FALSE),IF($A199="Year to date",HLOOKUP("Year to date"&amp;T$1,APMdata,'1 APM'!$BW199,FALSE),HLOOKUP($C$4&amp;T$1,APMdata,'1 APM'!$BW199,FALSE)))</f>
        <v>2.6152977681958545</v>
      </c>
      <c r="U199" s="238">
        <f>IF($A199="Quarter",HLOOKUP("Quarter"&amp;U$1,APMdata,'1 APM'!$BW199,FALSE),IF($A199="Year to date",HLOOKUP("Year to date"&amp;U$1,APMdata,'1 APM'!$BW199,FALSE),HLOOKUP($C$4&amp;U$1,APMdata,'1 APM'!$BW199,FALSE)))</f>
        <v>1.5825110920996595</v>
      </c>
      <c r="V199" s="238">
        <f>IF($A199="Quarter",HLOOKUP("Quarter"&amp;V$1,APMdata,'1 APM'!$BW199,FALSE),IF($A199="Year to date",HLOOKUP("Year to date"&amp;V$1,APMdata,'1 APM'!$BW199,FALSE),HLOOKUP($C$4&amp;V$1,APMdata,'1 APM'!$BW199,FALSE)))</f>
        <v>1.7260275652479442</v>
      </c>
      <c r="W199" s="238">
        <f>IF($A199="Quarter",HLOOKUP("Quarter"&amp;W$1,APMdata,'1 APM'!$BW199,FALSE),IF($A199="Year to date",HLOOKUP("Year to date"&amp;W$1,APMdata,'1 APM'!$BW199,FALSE),HLOOKUP($C$4&amp;W$1,APMdata,'1 APM'!$BW199,FALSE)))</f>
        <v>2.4325425611852642</v>
      </c>
      <c r="X199" s="238">
        <f>IF($A199="Quarter",HLOOKUP("Quarter"&amp;X$1,APMdata,'1 APM'!$BW199,FALSE),IF($A199="Year to date",HLOOKUP("Year to date"&amp;X$1,APMdata,'1 APM'!$BW199,FALSE),HLOOKUP($C$4&amp;X$1,APMdata,'1 APM'!$BW199,FALSE)))</f>
        <v>2.7951435723657592</v>
      </c>
      <c r="Y199" s="238">
        <f>IF($A199="Quarter",HLOOKUP("Quarter"&amp;Y$1,APMdata,'1 APM'!$BW199,FALSE),IF($A199="Year to date",HLOOKUP("Year to date"&amp;Y$1,APMdata,'1 APM'!$BW199,FALSE),HLOOKUP($C$4&amp;Y$1,APMdata,'1 APM'!$BW199,FALSE)))</f>
        <v>4.5014119018975673</v>
      </c>
      <c r="Z199" s="238">
        <f>IF($A199="Quarter",HLOOKUP("Quarter"&amp;Z$1,APMdata,'1 APM'!$BW199,FALSE),IF($A199="Year to date",HLOOKUP("Year to date"&amp;Z$1,APMdata,'1 APM'!$BW199,FALSE),HLOOKUP($C$4&amp;Z$1,APMdata,'1 APM'!$BW199,FALSE)))</f>
        <v>1.9899387546165934</v>
      </c>
      <c r="AA199" s="238">
        <f>IF($A199="Quarter",HLOOKUP("Quarter"&amp;AA$1,APMdata,'1 APM'!$BW199,FALSE),IF($A199="Year to date",HLOOKUP("Year to date"&amp;AA$1,APMdata,'1 APM'!$BW199,FALSE),HLOOKUP($C$4&amp;AA$1,APMdata,'1 APM'!$BW199,FALSE)))</f>
        <v>0</v>
      </c>
      <c r="AB199" s="238">
        <f>IF($A199="Quarter",HLOOKUP("Quarter"&amp;AB$1,APMdata,'1 APM'!$BW199,FALSE),IF($A199="Year to date",HLOOKUP("Year to date"&amp;AB$1,APMdata,'1 APM'!$BW199,FALSE),HLOOKUP($C$4&amp;AB$1,APMdata,'1 APM'!$BW199,FALSE)))</f>
        <v>0</v>
      </c>
      <c r="AC199" s="238">
        <f>IF($A199="Quarter",HLOOKUP("Quarter"&amp;AC$1,APMdata,'1 APM'!$BW199,FALSE),IF($A199="Year to date",HLOOKUP("Year to date"&amp;AC$1,APMdata,'1 APM'!$BW199,FALSE),HLOOKUP($C$4&amp;AC$1,APMdata,'1 APM'!$BW199,FALSE)))</f>
        <v>0</v>
      </c>
      <c r="AD199" s="238">
        <f>IF($A199="Quarter",HLOOKUP("Quarter"&amp;AD$1,APMdata,'1 APM'!$BW199,FALSE),IF($A199="Year to date",HLOOKUP("Year to date"&amp;AD$1,APMdata,'1 APM'!$BW199,FALSE),HLOOKUP($C$4&amp;AD$1,APMdata,'1 APM'!$BW199,FALSE)))</f>
        <v>0</v>
      </c>
      <c r="AE199" s="238">
        <f>IF($A199="Quarter",HLOOKUP("Quarter"&amp;AE$1,APMdata,'1 APM'!$BW199,FALSE),IF($A199="Year to date",HLOOKUP("Year to date"&amp;AE$1,APMdata,'1 APM'!$BW199,FALSE),HLOOKUP($C$4&amp;AE$1,APMdata,'1 APM'!$BW199,FALSE)))</f>
        <v>0</v>
      </c>
      <c r="AF199" s="238"/>
      <c r="AG199" s="218"/>
      <c r="AH199" s="238"/>
      <c r="AI199" s="218"/>
      <c r="AJ199" s="238"/>
      <c r="AK199" s="218"/>
      <c r="AL199" s="238"/>
      <c r="AM199" s="217"/>
      <c r="AN199" s="238"/>
      <c r="AO199" s="218"/>
      <c r="AP199" s="238"/>
      <c r="AQ199" s="218"/>
      <c r="AR199" s="238"/>
      <c r="AS199" s="218"/>
      <c r="AT199" s="238"/>
      <c r="AU199" s="218"/>
      <c r="AV199" s="238"/>
      <c r="AW199" s="218"/>
      <c r="AX199" s="239"/>
      <c r="AY199" s="239"/>
      <c r="AZ199" s="239"/>
      <c r="BA199" s="217"/>
      <c r="BB199" s="239"/>
      <c r="BC199" s="239"/>
      <c r="BD199" s="239"/>
      <c r="BE199" s="239"/>
      <c r="BF199" s="239"/>
      <c r="BG199" s="239"/>
      <c r="BH199" s="239"/>
      <c r="BI199" s="239"/>
      <c r="BJ199" s="239"/>
      <c r="BK199" s="239"/>
      <c r="BL199" s="239"/>
      <c r="BM199" s="239"/>
      <c r="BN199" s="239"/>
      <c r="BO199" s="239"/>
      <c r="BP199" s="239"/>
      <c r="BQ199" s="239"/>
      <c r="BR199" s="239"/>
      <c r="BS199" s="239"/>
      <c r="BT199" s="239"/>
      <c r="BU199" s="239"/>
      <c r="BV199" s="239"/>
      <c r="BW199">
        <v>199</v>
      </c>
    </row>
    <row r="200" spans="2:75" ht="12.75" customHeight="1">
      <c r="D200" s="291"/>
      <c r="E200" s="291"/>
      <c r="F200" s="291"/>
      <c r="G200" s="291"/>
      <c r="H200" s="291"/>
      <c r="I200" s="291"/>
      <c r="J200" s="291"/>
      <c r="K200" s="291"/>
      <c r="L200" s="291"/>
      <c r="M200" s="291"/>
      <c r="N200" s="291"/>
      <c r="O200" s="291"/>
      <c r="P200" s="291"/>
      <c r="Q200" s="291"/>
      <c r="R200" s="291"/>
      <c r="S200" s="291"/>
      <c r="BW200">
        <v>200</v>
      </c>
    </row>
    <row r="201" spans="2:75" ht="12.75" customHeight="1">
      <c r="BW201">
        <v>201</v>
      </c>
    </row>
    <row r="202" spans="2:75" ht="12.75" customHeight="1">
      <c r="BW202">
        <v>202</v>
      </c>
    </row>
    <row r="203" spans="2:75" ht="12.75" customHeight="1">
      <c r="BW203">
        <v>203</v>
      </c>
    </row>
    <row r="204" spans="2:75" ht="12.75" customHeight="1">
      <c r="D204" s="287"/>
      <c r="E204" s="287"/>
      <c r="F204" s="287"/>
      <c r="G204" s="287"/>
      <c r="H204" s="287"/>
      <c r="I204" s="287"/>
      <c r="J204" s="287"/>
      <c r="K204" s="287"/>
      <c r="L204" s="287"/>
      <c r="M204" s="287"/>
      <c r="N204" s="287"/>
      <c r="O204" s="287"/>
      <c r="P204" s="287"/>
      <c r="Q204" s="287"/>
      <c r="R204" s="287"/>
      <c r="S204" s="287"/>
      <c r="BW204">
        <v>204</v>
      </c>
    </row>
    <row r="205" spans="2:75" ht="12.75" customHeight="1">
      <c r="D205" s="291"/>
      <c r="E205" s="291"/>
      <c r="F205" s="291"/>
      <c r="G205" s="291"/>
      <c r="H205" s="291"/>
      <c r="I205" s="291"/>
      <c r="J205" s="291"/>
      <c r="K205" s="291"/>
      <c r="L205" s="291"/>
      <c r="M205" s="291"/>
      <c r="N205" s="291"/>
      <c r="O205" s="291"/>
      <c r="P205" s="291"/>
      <c r="Q205" s="291"/>
      <c r="R205" s="291"/>
      <c r="S205" s="291"/>
      <c r="BW205">
        <v>205</v>
      </c>
    </row>
    <row r="206" spans="2:75" ht="12.75" customHeight="1">
      <c r="D206" s="291"/>
      <c r="E206" s="291"/>
      <c r="F206" s="291"/>
      <c r="G206" s="291"/>
      <c r="H206" s="291"/>
      <c r="I206" s="291"/>
      <c r="J206" s="291"/>
      <c r="K206" s="291"/>
      <c r="L206" s="291"/>
      <c r="M206" s="291"/>
      <c r="N206" s="291"/>
      <c r="O206" s="291"/>
      <c r="P206" s="291"/>
      <c r="Q206" s="291"/>
      <c r="R206" s="291"/>
      <c r="S206" s="291"/>
      <c r="BW206">
        <v>206</v>
      </c>
    </row>
    <row r="207" spans="2:75" ht="12.75" customHeight="1">
      <c r="BW207">
        <v>207</v>
      </c>
    </row>
    <row r="208" spans="2:75" ht="12.75" customHeight="1">
      <c r="BW208">
        <v>208</v>
      </c>
    </row>
    <row r="209" spans="4:75" ht="12.75" customHeight="1">
      <c r="BW209">
        <v>209</v>
      </c>
    </row>
    <row r="210" spans="4:75" ht="12.75" customHeight="1">
      <c r="BW210">
        <v>210</v>
      </c>
    </row>
    <row r="211" spans="4:75" ht="12.75" customHeight="1">
      <c r="D211" s="291"/>
      <c r="E211" s="291"/>
      <c r="F211" s="291"/>
      <c r="G211" s="291"/>
      <c r="H211" s="291"/>
      <c r="I211" s="291"/>
      <c r="J211" s="291"/>
      <c r="K211" s="291"/>
      <c r="L211" s="291"/>
      <c r="M211" s="291"/>
      <c r="N211" s="291"/>
      <c r="O211" s="291"/>
      <c r="P211" s="291"/>
      <c r="Q211" s="291"/>
      <c r="R211" s="291"/>
      <c r="S211" s="291"/>
      <c r="BW211">
        <v>211</v>
      </c>
    </row>
    <row r="212" spans="4:75" ht="12.75" customHeight="1">
      <c r="D212" s="291"/>
      <c r="E212" s="291"/>
      <c r="F212" s="291"/>
      <c r="G212" s="291"/>
      <c r="H212" s="291"/>
      <c r="I212" s="291"/>
      <c r="J212" s="291"/>
      <c r="K212" s="291"/>
      <c r="L212" s="291"/>
      <c r="M212" s="291"/>
      <c r="N212" s="291"/>
      <c r="O212" s="291"/>
      <c r="P212" s="291"/>
      <c r="Q212" s="291"/>
      <c r="R212" s="291"/>
      <c r="S212" s="291"/>
      <c r="BW212">
        <v>212</v>
      </c>
    </row>
    <row r="213" spans="4:75" ht="12.75" customHeight="1">
      <c r="BW213">
        <v>213</v>
      </c>
    </row>
    <row r="214" spans="4:75" ht="12.75" customHeight="1">
      <c r="BW214">
        <v>214</v>
      </c>
    </row>
    <row r="215" spans="4:75" ht="12.75" customHeight="1">
      <c r="D215" s="291"/>
      <c r="E215" s="291"/>
      <c r="F215" s="291"/>
      <c r="G215" s="291"/>
      <c r="H215" s="291"/>
      <c r="I215" s="291"/>
      <c r="J215" s="291"/>
      <c r="K215" s="291"/>
      <c r="L215" s="291"/>
      <c r="M215" s="291"/>
      <c r="N215" s="291"/>
      <c r="O215" s="291"/>
      <c r="P215" s="291"/>
      <c r="Q215" s="291"/>
      <c r="R215" s="291"/>
      <c r="S215" s="291"/>
    </row>
    <row r="220" spans="4:75" ht="12.75" customHeight="1">
      <c r="D220" s="291"/>
      <c r="E220" s="291"/>
      <c r="F220" s="291"/>
      <c r="G220" s="291"/>
      <c r="H220" s="291"/>
      <c r="I220" s="291"/>
      <c r="J220" s="291"/>
      <c r="K220" s="291"/>
      <c r="L220" s="291"/>
      <c r="M220" s="291"/>
      <c r="N220" s="291"/>
      <c r="O220" s="291"/>
      <c r="P220" s="291"/>
      <c r="Q220" s="291"/>
      <c r="R220" s="291"/>
      <c r="S220" s="291"/>
    </row>
  </sheetData>
  <pageMargins left="0.7" right="0.7" top="0.75" bottom="0.75" header="0.3" footer="0.3"/>
  <pageSetup paperSize="9" orientation="portrait" verticalDpi="14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66005F-EA19-466E-A990-2BE627D1ED2A}">
          <x14:formula1>
            <xm:f>'APM Data'!$B$1:$B$2</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theme="0" tint="-4.9989318521683403E-2"/>
  </sheetPr>
  <dimension ref="A1:AU64"/>
  <sheetViews>
    <sheetView showGridLines="0" zoomScale="85" zoomScaleNormal="85" workbookViewId="0">
      <pane ySplit="2" topLeftCell="A3" activePane="bottomLeft" state="frozen"/>
      <selection activeCell="B62" sqref="B62"/>
      <selection pane="bottomLeft" activeCell="B62" sqref="B62"/>
    </sheetView>
  </sheetViews>
  <sheetFormatPr baseColWidth="10" defaultColWidth="11.42578125" defaultRowHeight="14.25"/>
  <cols>
    <col min="1" max="1" width="3.85546875" style="19" customWidth="1"/>
    <col min="2" max="2" width="67.140625" style="19" customWidth="1"/>
    <col min="3" max="4" width="12.5703125" style="19" hidden="1" customWidth="1"/>
    <col min="5" max="13" width="12.5703125" style="19" customWidth="1"/>
    <col min="14" max="31" width="14.28515625" style="19" customWidth="1"/>
    <col min="32" max="16384" width="11.42578125" style="19"/>
  </cols>
  <sheetData>
    <row r="1" spans="1:47" ht="18.75" customHeight="1"/>
    <row r="2" spans="1:47" ht="18.75" customHeight="1">
      <c r="A2" s="20" t="s">
        <v>118</v>
      </c>
      <c r="B2" s="21"/>
      <c r="C2" s="21"/>
      <c r="D2" s="21"/>
      <c r="E2" s="21"/>
      <c r="F2" s="21"/>
      <c r="G2" s="21"/>
      <c r="H2" s="21"/>
      <c r="I2" s="21"/>
      <c r="J2" s="21"/>
      <c r="K2" s="21"/>
      <c r="L2" s="21"/>
      <c r="M2" s="21"/>
      <c r="N2" s="22"/>
      <c r="O2" s="22"/>
      <c r="P2" s="22"/>
      <c r="Q2" s="22"/>
      <c r="R2" s="22"/>
      <c r="S2" s="22"/>
      <c r="T2" s="22"/>
      <c r="U2" s="22"/>
      <c r="V2" s="22"/>
      <c r="W2" s="22"/>
      <c r="X2" s="22"/>
      <c r="Y2" s="22"/>
      <c r="Z2" s="22"/>
      <c r="AA2" s="22"/>
    </row>
    <row r="3" spans="1:47" ht="14.25" customHeight="1">
      <c r="A3" s="20"/>
      <c r="B3" s="21"/>
      <c r="C3" s="21"/>
      <c r="D3" s="21"/>
      <c r="E3" s="21"/>
      <c r="F3" s="21"/>
      <c r="G3" s="21"/>
      <c r="H3" s="21"/>
      <c r="I3" s="21"/>
      <c r="J3" s="21"/>
      <c r="K3" s="21"/>
      <c r="L3" s="21"/>
      <c r="M3" s="21"/>
      <c r="N3" s="22"/>
      <c r="O3" s="22"/>
      <c r="P3" s="22"/>
      <c r="Q3" s="22"/>
      <c r="R3" s="22"/>
      <c r="S3" s="22"/>
      <c r="T3" s="22"/>
      <c r="U3" s="22"/>
      <c r="V3" s="22"/>
      <c r="W3" s="22"/>
      <c r="X3" s="22"/>
      <c r="Y3" s="22"/>
      <c r="Z3" s="22"/>
      <c r="AA3" s="22"/>
    </row>
    <row r="4" spans="1:47" ht="14.25" customHeight="1">
      <c r="A4" s="20"/>
      <c r="B4" s="23"/>
      <c r="C4" s="23"/>
      <c r="D4" s="23"/>
      <c r="E4" s="23"/>
      <c r="F4" s="23"/>
      <c r="G4" s="23"/>
      <c r="H4" s="23"/>
      <c r="I4" s="23"/>
      <c r="J4" s="23"/>
      <c r="K4" s="23"/>
      <c r="L4" s="23"/>
      <c r="M4" s="23"/>
      <c r="N4" s="22"/>
      <c r="O4" s="22"/>
      <c r="P4" s="22"/>
      <c r="Q4" s="22"/>
      <c r="R4" s="22"/>
      <c r="S4" s="22"/>
      <c r="T4" s="22"/>
      <c r="U4" s="22"/>
      <c r="V4" s="22"/>
      <c r="W4" s="22"/>
      <c r="X4" s="22"/>
      <c r="Y4" s="22"/>
      <c r="Z4" s="22"/>
      <c r="AA4" s="22"/>
    </row>
    <row r="5" spans="1:47" ht="14.25" customHeight="1">
      <c r="A5" s="20"/>
      <c r="B5" s="21"/>
      <c r="C5" s="21"/>
      <c r="D5" s="21"/>
      <c r="E5" s="21"/>
      <c r="F5" s="21"/>
      <c r="G5" s="21"/>
      <c r="H5" s="21"/>
      <c r="I5" s="21"/>
      <c r="J5" s="21"/>
      <c r="K5" s="21"/>
      <c r="L5" s="21"/>
      <c r="M5" s="21"/>
      <c r="N5" s="22"/>
      <c r="O5" s="22"/>
      <c r="P5" s="22"/>
      <c r="Q5" s="22"/>
      <c r="R5" s="22"/>
      <c r="S5" s="22"/>
      <c r="T5" s="22"/>
      <c r="U5" s="22"/>
      <c r="V5" s="22"/>
      <c r="W5" s="22"/>
      <c r="X5" s="22"/>
      <c r="Y5" s="22"/>
      <c r="Z5" s="22"/>
      <c r="AA5" s="22"/>
    </row>
    <row r="6" spans="1:47" ht="14.25" customHeight="1">
      <c r="B6" s="25"/>
      <c r="C6" s="130" t="s">
        <v>266</v>
      </c>
      <c r="D6" s="130" t="s">
        <v>267</v>
      </c>
      <c r="E6" s="130" t="s">
        <v>268</v>
      </c>
      <c r="F6" s="26" t="s">
        <v>269</v>
      </c>
      <c r="G6" s="26" t="s">
        <v>266</v>
      </c>
      <c r="H6" s="26" t="s">
        <v>267</v>
      </c>
      <c r="I6" s="26" t="s">
        <v>268</v>
      </c>
      <c r="J6" s="26" t="s">
        <v>269</v>
      </c>
      <c r="K6" s="26" t="s">
        <v>266</v>
      </c>
      <c r="L6" s="26" t="s">
        <v>267</v>
      </c>
      <c r="M6" s="26" t="s">
        <v>268</v>
      </c>
      <c r="N6" s="26" t="s">
        <v>269</v>
      </c>
      <c r="O6" s="26" t="s">
        <v>266</v>
      </c>
      <c r="P6" s="26" t="s">
        <v>267</v>
      </c>
      <c r="Q6" s="26" t="s">
        <v>268</v>
      </c>
      <c r="R6" s="26" t="s">
        <v>269</v>
      </c>
      <c r="S6" s="26" t="s">
        <v>266</v>
      </c>
      <c r="T6" s="26" t="s">
        <v>267</v>
      </c>
      <c r="U6" s="26" t="s">
        <v>268</v>
      </c>
      <c r="V6" s="26" t="s">
        <v>269</v>
      </c>
      <c r="W6" s="26" t="s">
        <v>266</v>
      </c>
      <c r="X6" s="26" t="s">
        <v>267</v>
      </c>
      <c r="Y6" s="26" t="s">
        <v>268</v>
      </c>
      <c r="Z6" s="26" t="s">
        <v>269</v>
      </c>
      <c r="AA6" s="26" t="s">
        <v>266</v>
      </c>
      <c r="AB6" s="26" t="s">
        <v>267</v>
      </c>
      <c r="AC6" s="26" t="s">
        <v>268</v>
      </c>
      <c r="AD6" s="26" t="s">
        <v>269</v>
      </c>
      <c r="AE6" s="26" t="s">
        <v>266</v>
      </c>
      <c r="AF6" s="26" t="s">
        <v>267</v>
      </c>
      <c r="AG6" s="26" t="s">
        <v>268</v>
      </c>
      <c r="AH6" s="26" t="s">
        <v>269</v>
      </c>
    </row>
    <row r="7" spans="1:47" ht="14.25" customHeight="1">
      <c r="B7" s="27" t="s">
        <v>122</v>
      </c>
      <c r="C7" s="131">
        <v>2024</v>
      </c>
      <c r="D7" s="131">
        <v>2024</v>
      </c>
      <c r="E7" s="131">
        <v>2024</v>
      </c>
      <c r="F7" s="28">
        <v>2024</v>
      </c>
      <c r="G7" s="28">
        <v>2023</v>
      </c>
      <c r="H7" s="28">
        <v>2023</v>
      </c>
      <c r="I7" s="28">
        <v>2023</v>
      </c>
      <c r="J7" s="28">
        <v>2023</v>
      </c>
      <c r="K7" s="28">
        <v>2022</v>
      </c>
      <c r="L7" s="28">
        <v>2022</v>
      </c>
      <c r="M7" s="28">
        <v>2022</v>
      </c>
      <c r="N7" s="28">
        <v>2022</v>
      </c>
      <c r="O7" s="28">
        <v>2021</v>
      </c>
      <c r="P7" s="28">
        <v>2021</v>
      </c>
      <c r="Q7" s="28">
        <v>2021</v>
      </c>
      <c r="R7" s="28">
        <v>2021</v>
      </c>
      <c r="S7" s="28">
        <v>2020</v>
      </c>
      <c r="T7" s="28">
        <v>2020</v>
      </c>
      <c r="U7" s="28">
        <v>2020</v>
      </c>
      <c r="V7" s="28">
        <v>2020</v>
      </c>
      <c r="W7" s="28">
        <v>2019</v>
      </c>
      <c r="X7" s="28">
        <v>2019</v>
      </c>
      <c r="Y7" s="28">
        <v>2019</v>
      </c>
      <c r="Z7" s="28">
        <v>2019</v>
      </c>
      <c r="AA7" s="28">
        <v>2018</v>
      </c>
      <c r="AB7" s="28">
        <v>2018</v>
      </c>
      <c r="AC7" s="28">
        <v>2018</v>
      </c>
      <c r="AD7" s="28">
        <v>2018</v>
      </c>
      <c r="AE7" s="28">
        <v>2017</v>
      </c>
      <c r="AF7" s="28">
        <v>2017</v>
      </c>
      <c r="AG7" s="28">
        <v>2017</v>
      </c>
      <c r="AH7" s="28">
        <v>2017</v>
      </c>
    </row>
    <row r="8" spans="1:47">
      <c r="B8" s="29" t="s">
        <v>12</v>
      </c>
      <c r="C8" s="129"/>
      <c r="D8" s="129"/>
      <c r="E8" s="129">
        <v>2669.3604182300005</v>
      </c>
      <c r="F8" s="30">
        <v>2587.3438792999996</v>
      </c>
      <c r="G8" s="30">
        <v>2517.5617940100001</v>
      </c>
      <c r="H8" s="30">
        <v>2313.2668064300001</v>
      </c>
      <c r="I8" s="30">
        <v>1986.5938070300003</v>
      </c>
      <c r="J8" s="30">
        <v>1883.04349944</v>
      </c>
      <c r="K8" s="30">
        <v>1679.4468257000001</v>
      </c>
      <c r="L8" s="30">
        <v>1246.9512129899997</v>
      </c>
      <c r="M8" s="30">
        <v>1033.9631601500002</v>
      </c>
      <c r="N8" s="30">
        <v>907.91868785000008</v>
      </c>
      <c r="O8" s="30">
        <v>811.20180731000005</v>
      </c>
      <c r="P8" s="30">
        <v>754.08091683999999</v>
      </c>
      <c r="Q8" s="30">
        <v>739.17649849999987</v>
      </c>
      <c r="R8" s="30">
        <v>735.16758059999995</v>
      </c>
      <c r="S8" s="30">
        <v>768.13688999999999</v>
      </c>
      <c r="T8" s="30">
        <v>780.07</v>
      </c>
      <c r="U8" s="30">
        <v>839.32372125999973</v>
      </c>
      <c r="V8" s="30">
        <v>1048.19039481</v>
      </c>
      <c r="W8" s="30">
        <v>1022.7381415399998</v>
      </c>
      <c r="X8" s="30">
        <v>980.96140745999992</v>
      </c>
      <c r="Y8" s="30">
        <v>909.94284900000025</v>
      </c>
      <c r="Z8" s="30">
        <v>874.72606599999995</v>
      </c>
      <c r="AA8" s="30">
        <v>896.1855771500002</v>
      </c>
      <c r="AB8" s="30">
        <v>863.88</v>
      </c>
      <c r="AC8" s="30">
        <v>843.96</v>
      </c>
      <c r="AD8" s="30">
        <v>810.7</v>
      </c>
      <c r="AE8" s="30">
        <v>820</v>
      </c>
      <c r="AF8" s="30">
        <v>808.6</v>
      </c>
      <c r="AG8" s="30">
        <v>822.9</v>
      </c>
      <c r="AH8" s="30">
        <v>786.8</v>
      </c>
      <c r="AI8" s="189"/>
      <c r="AJ8" s="189"/>
      <c r="AK8" s="189"/>
      <c r="AL8" s="189"/>
      <c r="AM8" s="189"/>
      <c r="AN8" s="189"/>
      <c r="AO8" s="189"/>
      <c r="AP8" s="189"/>
      <c r="AQ8" s="189"/>
      <c r="AR8" s="189"/>
      <c r="AS8" s="189"/>
      <c r="AT8" s="189"/>
      <c r="AU8" s="189"/>
    </row>
    <row r="9" spans="1:47" ht="14.25" customHeight="1">
      <c r="B9" s="31" t="s">
        <v>13</v>
      </c>
      <c r="C9" s="132"/>
      <c r="D9" s="132"/>
      <c r="E9" s="132">
        <v>1661.1004915399994</v>
      </c>
      <c r="F9" s="32">
        <v>1582.9240787599999</v>
      </c>
      <c r="G9" s="32">
        <v>1512.9302910399995</v>
      </c>
      <c r="H9" s="32">
        <v>1372.2463574800006</v>
      </c>
      <c r="I9" s="32">
        <v>1134.2316867100003</v>
      </c>
      <c r="J9" s="32">
        <v>1025.7873397299995</v>
      </c>
      <c r="K9" s="32">
        <v>890.17894545999968</v>
      </c>
      <c r="L9" s="32">
        <v>562.51624961000005</v>
      </c>
      <c r="M9" s="32">
        <v>399.80556664999978</v>
      </c>
      <c r="N9" s="32">
        <v>323.23389204000023</v>
      </c>
      <c r="O9" s="32">
        <v>247.78394547999994</v>
      </c>
      <c r="P9" s="32">
        <v>212.41458645000006</v>
      </c>
      <c r="Q9" s="32">
        <v>207.49162325000009</v>
      </c>
      <c r="R9" s="32">
        <v>210.93969999999999</v>
      </c>
      <c r="S9" s="32">
        <v>218.99877000000001</v>
      </c>
      <c r="T9" s="32">
        <v>244.28</v>
      </c>
      <c r="U9" s="32">
        <v>341.22664505999995</v>
      </c>
      <c r="V9" s="32">
        <v>453.72187313000001</v>
      </c>
      <c r="W9" s="32">
        <v>438.38305799999989</v>
      </c>
      <c r="X9" s="32">
        <v>426.69256100000007</v>
      </c>
      <c r="Y9" s="32">
        <v>390.36875300000003</v>
      </c>
      <c r="Z9" s="32">
        <v>366.89113700000001</v>
      </c>
      <c r="AA9" s="32">
        <v>351.86614999999995</v>
      </c>
      <c r="AB9" s="32">
        <v>340.02</v>
      </c>
      <c r="AC9" s="32">
        <v>332.84</v>
      </c>
      <c r="AD9" s="32">
        <v>315.7</v>
      </c>
      <c r="AE9" s="32">
        <v>318</v>
      </c>
      <c r="AF9" s="32">
        <v>310.2</v>
      </c>
      <c r="AG9" s="32">
        <v>331.5</v>
      </c>
      <c r="AH9" s="32">
        <v>322.3</v>
      </c>
      <c r="AI9" s="189"/>
      <c r="AJ9" s="189"/>
      <c r="AK9" s="189"/>
      <c r="AL9" s="189"/>
      <c r="AM9" s="189"/>
      <c r="AN9" s="189"/>
      <c r="AO9" s="189"/>
      <c r="AP9" s="189"/>
      <c r="AQ9" s="189"/>
      <c r="AR9" s="189"/>
      <c r="AS9" s="189"/>
      <c r="AT9" s="189"/>
      <c r="AU9" s="189"/>
    </row>
    <row r="10" spans="1:47" ht="14.25" customHeight="1">
      <c r="B10" s="33" t="s">
        <v>14</v>
      </c>
      <c r="C10" s="133"/>
      <c r="D10" s="133"/>
      <c r="E10" s="133">
        <v>1008.2599266900011</v>
      </c>
      <c r="F10" s="34">
        <v>1004.4198005399996</v>
      </c>
      <c r="G10" s="34">
        <v>1004.6315029700006</v>
      </c>
      <c r="H10" s="34">
        <v>941.02044894999949</v>
      </c>
      <c r="I10" s="34">
        <v>852.36212032000003</v>
      </c>
      <c r="J10" s="34">
        <v>857.25615971000047</v>
      </c>
      <c r="K10" s="34">
        <v>789.26788024000052</v>
      </c>
      <c r="L10" s="34">
        <v>684.43496338</v>
      </c>
      <c r="M10" s="34">
        <v>634.15759350000053</v>
      </c>
      <c r="N10" s="34">
        <v>584.68479580999974</v>
      </c>
      <c r="O10" s="34">
        <v>563.41786183000011</v>
      </c>
      <c r="P10" s="34">
        <v>541.66633038999998</v>
      </c>
      <c r="Q10" s="34">
        <v>531.68487524999978</v>
      </c>
      <c r="R10" s="34">
        <v>524.22788059999993</v>
      </c>
      <c r="S10" s="34">
        <v>549.13811999999996</v>
      </c>
      <c r="T10" s="34">
        <v>535.79</v>
      </c>
      <c r="U10" s="34">
        <v>498.09707619999978</v>
      </c>
      <c r="V10" s="34">
        <v>594.46852168000009</v>
      </c>
      <c r="W10" s="34">
        <v>584.3550835399999</v>
      </c>
      <c r="X10" s="34">
        <v>554.26884645999985</v>
      </c>
      <c r="Y10" s="34">
        <v>519.57409600000028</v>
      </c>
      <c r="Z10" s="34">
        <v>507.83492899999993</v>
      </c>
      <c r="AA10" s="34">
        <v>544.31942715000025</v>
      </c>
      <c r="AB10" s="34">
        <v>523.87</v>
      </c>
      <c r="AC10" s="35">
        <v>511.12</v>
      </c>
      <c r="AD10" s="35">
        <v>495</v>
      </c>
      <c r="AE10" s="35">
        <v>501</v>
      </c>
      <c r="AF10" s="35">
        <v>498.4</v>
      </c>
      <c r="AG10" s="35">
        <v>491.4</v>
      </c>
      <c r="AH10" s="35">
        <v>464.5</v>
      </c>
      <c r="AI10" s="189"/>
      <c r="AJ10" s="189"/>
      <c r="AK10" s="189"/>
      <c r="AL10" s="189"/>
      <c r="AM10" s="189"/>
      <c r="AN10" s="189"/>
      <c r="AO10" s="189"/>
      <c r="AP10" s="189"/>
      <c r="AQ10" s="189"/>
      <c r="AR10" s="189"/>
      <c r="AS10" s="189"/>
      <c r="AT10" s="189"/>
      <c r="AU10" s="189"/>
    </row>
    <row r="11" spans="1:47" ht="14.25" customHeight="1">
      <c r="B11" s="36" t="s">
        <v>15</v>
      </c>
      <c r="C11" s="129"/>
      <c r="D11" s="129"/>
      <c r="E11" s="129">
        <v>418.42076660999987</v>
      </c>
      <c r="F11" s="30">
        <v>347.27715264000005</v>
      </c>
      <c r="G11" s="30">
        <v>315.54714315999996</v>
      </c>
      <c r="H11" s="30">
        <v>348.62888794000008</v>
      </c>
      <c r="I11" s="30">
        <v>378.11052700999988</v>
      </c>
      <c r="J11" s="30">
        <v>354.87717815999986</v>
      </c>
      <c r="K11" s="30">
        <v>349.65623053999997</v>
      </c>
      <c r="L11" s="30">
        <v>374.64443053999997</v>
      </c>
      <c r="M11" s="30">
        <v>385.99447503999994</v>
      </c>
      <c r="N11" s="30">
        <v>352.27824854999989</v>
      </c>
      <c r="O11" s="30">
        <v>387.08037571999989</v>
      </c>
      <c r="P11" s="30">
        <v>396.97828717999994</v>
      </c>
      <c r="Q11" s="30">
        <v>385.08130634999998</v>
      </c>
      <c r="R11" s="30">
        <v>349.179867</v>
      </c>
      <c r="S11" s="30">
        <v>389.38073000000003</v>
      </c>
      <c r="T11" s="30">
        <v>379.8</v>
      </c>
      <c r="U11" s="30">
        <v>276.54899083000004</v>
      </c>
      <c r="V11" s="30">
        <v>313.64757242000002</v>
      </c>
      <c r="W11" s="30">
        <v>332.16453217000003</v>
      </c>
      <c r="X11" s="30">
        <v>336.14364882999996</v>
      </c>
      <c r="Y11" s="30">
        <v>323.14792800000004</v>
      </c>
      <c r="Z11" s="30">
        <v>303.825131</v>
      </c>
      <c r="AA11" s="30">
        <v>296.58041600000001</v>
      </c>
      <c r="AB11" s="30">
        <v>298.82</v>
      </c>
      <c r="AC11" s="30">
        <v>309.98</v>
      </c>
      <c r="AD11" s="30">
        <v>304.39999999999998</v>
      </c>
      <c r="AE11" s="30">
        <v>312</v>
      </c>
      <c r="AF11" s="30">
        <v>310.7</v>
      </c>
      <c r="AG11" s="30">
        <v>297.39999999999998</v>
      </c>
      <c r="AH11" s="30">
        <v>276.89999999999998</v>
      </c>
      <c r="AI11" s="189"/>
      <c r="AJ11" s="189"/>
      <c r="AK11" s="189"/>
      <c r="AL11" s="189"/>
      <c r="AM11" s="189"/>
      <c r="AN11" s="189"/>
      <c r="AO11" s="189"/>
      <c r="AP11" s="189"/>
      <c r="AQ11" s="189"/>
      <c r="AR11" s="189"/>
      <c r="AS11" s="189"/>
      <c r="AT11" s="189"/>
      <c r="AU11" s="189"/>
    </row>
    <row r="12" spans="1:47" ht="14.25" customHeight="1">
      <c r="B12" s="36" t="s">
        <v>16</v>
      </c>
      <c r="C12" s="129"/>
      <c r="D12" s="129"/>
      <c r="E12" s="129">
        <v>29.727453590000003</v>
      </c>
      <c r="F12" s="30">
        <v>30.414993980000002</v>
      </c>
      <c r="G12" s="30">
        <v>39.531142930000001</v>
      </c>
      <c r="H12" s="30">
        <v>30.377250789999998</v>
      </c>
      <c r="I12" s="30">
        <v>15.07720505</v>
      </c>
      <c r="J12" s="30">
        <v>39.46823985999999</v>
      </c>
      <c r="K12" s="30">
        <v>22.99184507</v>
      </c>
      <c r="L12" s="30">
        <v>23.766280400000003</v>
      </c>
      <c r="M12" s="30">
        <v>19.387362580000001</v>
      </c>
      <c r="N12" s="30">
        <v>21.49109391</v>
      </c>
      <c r="O12" s="30">
        <v>21.970356039999995</v>
      </c>
      <c r="P12" s="30">
        <v>23.16653156000001</v>
      </c>
      <c r="Q12" s="30">
        <v>21.190726570000002</v>
      </c>
      <c r="R12" s="30">
        <v>22.129301579999996</v>
      </c>
      <c r="S12" s="30">
        <v>40.263579999999997</v>
      </c>
      <c r="T12" s="30">
        <v>36.47</v>
      </c>
      <c r="U12" s="30">
        <v>32.015447589999994</v>
      </c>
      <c r="V12" s="30">
        <v>35.364367000000001</v>
      </c>
      <c r="W12" s="30">
        <v>36.705858140000004</v>
      </c>
      <c r="X12" s="30">
        <v>39.90749885999999</v>
      </c>
      <c r="Y12" s="30">
        <v>36.346273000000004</v>
      </c>
      <c r="Z12" s="30">
        <v>30.424996</v>
      </c>
      <c r="AA12" s="30">
        <v>31.770508000000007</v>
      </c>
      <c r="AB12" s="30">
        <v>22.85</v>
      </c>
      <c r="AC12" s="30">
        <v>27.31</v>
      </c>
      <c r="AD12" s="30">
        <v>22.5</v>
      </c>
      <c r="AE12" s="30">
        <v>27</v>
      </c>
      <c r="AF12" s="30">
        <v>27.5</v>
      </c>
      <c r="AG12" s="30">
        <v>26.1</v>
      </c>
      <c r="AH12" s="30">
        <v>22.3</v>
      </c>
      <c r="AI12" s="189"/>
      <c r="AJ12" s="189"/>
      <c r="AK12" s="189"/>
      <c r="AL12" s="189"/>
      <c r="AM12" s="189"/>
      <c r="AN12" s="189"/>
      <c r="AO12" s="189"/>
      <c r="AP12" s="189"/>
      <c r="AQ12" s="189"/>
      <c r="AR12" s="189"/>
      <c r="AS12" s="189"/>
      <c r="AT12" s="189"/>
      <c r="AU12" s="189"/>
    </row>
    <row r="13" spans="1:47" ht="14.25" customHeight="1">
      <c r="B13" s="31" t="s">
        <v>17</v>
      </c>
      <c r="C13" s="132"/>
      <c r="D13" s="132"/>
      <c r="E13" s="132">
        <v>57.052009260000005</v>
      </c>
      <c r="F13" s="32">
        <v>52.703527049999998</v>
      </c>
      <c r="G13" s="32">
        <v>43.304094520000007</v>
      </c>
      <c r="H13" s="32">
        <v>40.115032379999995</v>
      </c>
      <c r="I13" s="32">
        <v>48.795200230000013</v>
      </c>
      <c r="J13" s="32">
        <v>50.125547730000001</v>
      </c>
      <c r="K13" s="32">
        <v>43.392168439999999</v>
      </c>
      <c r="L13" s="32">
        <v>43.854467290000009</v>
      </c>
      <c r="M13" s="32">
        <v>59.545750700000006</v>
      </c>
      <c r="N13" s="32">
        <v>66.126647720000008</v>
      </c>
      <c r="O13" s="32">
        <v>58.728621270000005</v>
      </c>
      <c r="P13" s="32">
        <v>49.803140569999982</v>
      </c>
      <c r="Q13" s="32">
        <v>61.93931911</v>
      </c>
      <c r="R13" s="32">
        <v>62.195753980000006</v>
      </c>
      <c r="S13" s="32">
        <v>56.945509999999999</v>
      </c>
      <c r="T13" s="32">
        <v>48.81</v>
      </c>
      <c r="U13" s="32">
        <v>55.757520069999998</v>
      </c>
      <c r="V13" s="32">
        <v>64.449541409999995</v>
      </c>
      <c r="W13" s="32">
        <v>37.136278129999994</v>
      </c>
      <c r="X13" s="32">
        <v>54.031640870000018</v>
      </c>
      <c r="Y13" s="32">
        <v>77.601349999999996</v>
      </c>
      <c r="Z13" s="32">
        <v>67.150913000000003</v>
      </c>
      <c r="AA13" s="32">
        <v>48.350609999999989</v>
      </c>
      <c r="AB13" s="32">
        <v>39.67</v>
      </c>
      <c r="AC13" s="32">
        <v>51.12</v>
      </c>
      <c r="AD13" s="32">
        <v>41.5</v>
      </c>
      <c r="AE13" s="32">
        <v>29</v>
      </c>
      <c r="AF13" s="32">
        <v>41.6</v>
      </c>
      <c r="AG13" s="32">
        <v>44.8</v>
      </c>
      <c r="AH13" s="32">
        <v>53.2</v>
      </c>
      <c r="AI13" s="189"/>
      <c r="AJ13" s="189"/>
      <c r="AK13" s="189"/>
      <c r="AL13" s="189"/>
      <c r="AM13" s="189"/>
      <c r="AN13" s="189"/>
      <c r="AO13" s="189"/>
      <c r="AP13" s="189"/>
      <c r="AQ13" s="189"/>
      <c r="AR13" s="189"/>
      <c r="AS13" s="189"/>
      <c r="AT13" s="189"/>
      <c r="AU13" s="189"/>
    </row>
    <row r="14" spans="1:47" ht="14.25" customHeight="1">
      <c r="B14" s="33" t="s">
        <v>18</v>
      </c>
      <c r="C14" s="134"/>
      <c r="D14" s="134"/>
      <c r="E14" s="134">
        <v>445.74532227999987</v>
      </c>
      <c r="F14" s="35">
        <v>369.56568571000003</v>
      </c>
      <c r="G14" s="35">
        <v>319.32009474999995</v>
      </c>
      <c r="H14" s="35">
        <v>358.36666953000008</v>
      </c>
      <c r="I14" s="35">
        <v>411.82852218999994</v>
      </c>
      <c r="J14" s="35">
        <v>365.53448602999987</v>
      </c>
      <c r="K14" s="35">
        <v>370.05655390999993</v>
      </c>
      <c r="L14" s="35">
        <v>394.73261742999995</v>
      </c>
      <c r="M14" s="35">
        <v>426.15286315999992</v>
      </c>
      <c r="N14" s="35">
        <v>396.91380235999986</v>
      </c>
      <c r="O14" s="35">
        <v>423.8386409499999</v>
      </c>
      <c r="P14" s="35">
        <v>423.61489618999991</v>
      </c>
      <c r="Q14" s="35">
        <v>425.82989888999998</v>
      </c>
      <c r="R14" s="35">
        <v>389.2463194</v>
      </c>
      <c r="S14" s="35">
        <v>406.06266000000005</v>
      </c>
      <c r="T14" s="35">
        <v>392.14</v>
      </c>
      <c r="U14" s="35">
        <v>300.29106331000003</v>
      </c>
      <c r="V14" s="35">
        <v>342.73274683</v>
      </c>
      <c r="W14" s="35">
        <v>332.59495215999999</v>
      </c>
      <c r="X14" s="35">
        <v>350.26779083999998</v>
      </c>
      <c r="Y14" s="35">
        <v>364.40300500000001</v>
      </c>
      <c r="Z14" s="35">
        <v>340.55104799999998</v>
      </c>
      <c r="AA14" s="35">
        <v>313.16051800000002</v>
      </c>
      <c r="AB14" s="35">
        <v>315.64</v>
      </c>
      <c r="AC14" s="35">
        <v>333.79</v>
      </c>
      <c r="AD14" s="35">
        <v>323.39999999999998</v>
      </c>
      <c r="AE14" s="35">
        <v>315</v>
      </c>
      <c r="AF14" s="35">
        <v>324.89999999999998</v>
      </c>
      <c r="AG14" s="35">
        <v>316</v>
      </c>
      <c r="AH14" s="35">
        <v>307.8</v>
      </c>
      <c r="AI14" s="189"/>
      <c r="AJ14" s="189"/>
      <c r="AK14" s="189"/>
      <c r="AL14" s="189"/>
      <c r="AM14" s="189"/>
      <c r="AN14" s="189"/>
      <c r="AO14" s="189"/>
      <c r="AP14" s="189"/>
      <c r="AQ14" s="189"/>
      <c r="AR14" s="189"/>
      <c r="AS14" s="189"/>
      <c r="AT14" s="189"/>
      <c r="AU14" s="189"/>
    </row>
    <row r="15" spans="1:47" ht="14.25" customHeight="1">
      <c r="B15" s="37" t="s">
        <v>19</v>
      </c>
      <c r="C15" s="129"/>
      <c r="D15" s="129"/>
      <c r="E15" s="129">
        <v>19.385229629999998</v>
      </c>
      <c r="F15" s="30">
        <v>27.121209570000001</v>
      </c>
      <c r="G15" s="30">
        <v>0.64337446999999992</v>
      </c>
      <c r="H15" s="30">
        <v>0.33133580000000001</v>
      </c>
      <c r="I15" s="30">
        <v>10.29506439</v>
      </c>
      <c r="J15" s="30">
        <v>17.408655089999996</v>
      </c>
      <c r="K15" s="30">
        <v>13.545307449999999</v>
      </c>
      <c r="L15" s="30">
        <v>0.50182526000000005</v>
      </c>
      <c r="M15" s="30">
        <v>13.697688150000001</v>
      </c>
      <c r="N15" s="30">
        <v>15.666856060000001</v>
      </c>
      <c r="O15" s="30">
        <v>0.26944283999999996</v>
      </c>
      <c r="P15" s="30">
        <v>0.29915522999999999</v>
      </c>
      <c r="Q15" s="30">
        <v>9.261057619999999</v>
      </c>
      <c r="R15" s="30">
        <v>11.0588</v>
      </c>
      <c r="S15" s="30">
        <v>28.599769999999999</v>
      </c>
      <c r="T15" s="30">
        <v>0.52</v>
      </c>
      <c r="U15" s="30">
        <v>0.20983958999999963</v>
      </c>
      <c r="V15" s="30">
        <v>12.16452488</v>
      </c>
      <c r="W15" s="30">
        <v>0.27407664000000054</v>
      </c>
      <c r="X15" s="30">
        <v>0.21271836000000022</v>
      </c>
      <c r="Y15" s="30">
        <v>6.0267499999999998</v>
      </c>
      <c r="Z15" s="30">
        <v>12.376602999999999</v>
      </c>
      <c r="AA15" s="30">
        <v>0.15571800000000025</v>
      </c>
      <c r="AB15" s="30">
        <v>0.13</v>
      </c>
      <c r="AC15" s="30">
        <v>0.43</v>
      </c>
      <c r="AD15" s="30">
        <v>12.1</v>
      </c>
      <c r="AE15" s="30">
        <v>0</v>
      </c>
      <c r="AF15" s="30">
        <v>-0.2</v>
      </c>
      <c r="AG15" s="30">
        <v>1.8</v>
      </c>
      <c r="AH15" s="30">
        <v>8.6999999999999993</v>
      </c>
      <c r="AI15" s="189"/>
      <c r="AJ15" s="189"/>
      <c r="AK15" s="189"/>
      <c r="AL15" s="189"/>
      <c r="AM15" s="189"/>
      <c r="AN15" s="189"/>
      <c r="AO15" s="189"/>
      <c r="AP15" s="189"/>
      <c r="AQ15" s="189"/>
      <c r="AR15" s="189"/>
      <c r="AS15" s="189"/>
      <c r="AT15" s="189"/>
      <c r="AU15" s="189"/>
    </row>
    <row r="16" spans="1:47" ht="14.25" customHeight="1">
      <c r="B16" s="36" t="s">
        <v>20</v>
      </c>
      <c r="C16" s="129"/>
      <c r="D16" s="129"/>
      <c r="E16" s="129">
        <v>67.320681400000012</v>
      </c>
      <c r="F16" s="30">
        <v>75.171896779999997</v>
      </c>
      <c r="G16" s="30">
        <v>0.37127856999999681</v>
      </c>
      <c r="H16" s="30">
        <v>-46.274405829999999</v>
      </c>
      <c r="I16" s="30">
        <v>22.289854959999978</v>
      </c>
      <c r="J16" s="30">
        <v>59.499501289999998</v>
      </c>
      <c r="K16" s="30">
        <v>112.91527169</v>
      </c>
      <c r="L16" s="30">
        <v>37.01937641</v>
      </c>
      <c r="M16" s="30">
        <v>19.505361920000002</v>
      </c>
      <c r="N16" s="30">
        <v>16.063819970000019</v>
      </c>
      <c r="O16" s="30">
        <v>126.33696184999999</v>
      </c>
      <c r="P16" s="30">
        <v>108.91350774999999</v>
      </c>
      <c r="Q16" s="30">
        <v>110.53405205</v>
      </c>
      <c r="R16" s="30">
        <v>58.729100000000003</v>
      </c>
      <c r="S16" s="30">
        <v>63.380850000000002</v>
      </c>
      <c r="T16" s="30">
        <v>87.894999999999996</v>
      </c>
      <c r="U16" s="30">
        <v>128.18699436</v>
      </c>
      <c r="V16" s="30">
        <v>114.91462013</v>
      </c>
      <c r="W16" s="30">
        <v>-0.99333745000012641</v>
      </c>
      <c r="X16" s="30">
        <v>43.530613450000089</v>
      </c>
      <c r="Y16" s="30">
        <v>131.22960399999999</v>
      </c>
      <c r="Z16" s="30">
        <v>345.58386999999999</v>
      </c>
      <c r="AA16" s="30">
        <v>57.247618999999986</v>
      </c>
      <c r="AB16" s="30">
        <v>57.58</v>
      </c>
      <c r="AC16" s="30">
        <v>53.78</v>
      </c>
      <c r="AD16" s="30">
        <v>29.7</v>
      </c>
      <c r="AE16" s="30">
        <v>77</v>
      </c>
      <c r="AF16" s="30">
        <v>81.8</v>
      </c>
      <c r="AG16" s="30">
        <v>30.3</v>
      </c>
      <c r="AH16" s="30">
        <v>6</v>
      </c>
      <c r="AI16" s="189"/>
      <c r="AJ16" s="189"/>
      <c r="AK16" s="189"/>
      <c r="AL16" s="189"/>
      <c r="AM16" s="189"/>
      <c r="AN16" s="189"/>
      <c r="AO16" s="189"/>
      <c r="AP16" s="189"/>
      <c r="AQ16" s="189"/>
      <c r="AR16" s="189"/>
      <c r="AS16" s="189"/>
      <c r="AT16" s="189"/>
      <c r="AU16" s="189"/>
    </row>
    <row r="17" spans="2:47" ht="14.25" customHeight="1">
      <c r="B17" s="31" t="s">
        <v>21</v>
      </c>
      <c r="C17" s="132"/>
      <c r="D17" s="132"/>
      <c r="E17" s="132">
        <v>55.155920970000047</v>
      </c>
      <c r="F17" s="32">
        <v>127.79211257000006</v>
      </c>
      <c r="G17" s="32">
        <v>76.012715349999667</v>
      </c>
      <c r="H17" s="32">
        <v>-17.130373439999893</v>
      </c>
      <c r="I17" s="32">
        <v>84.041673380000049</v>
      </c>
      <c r="J17" s="32">
        <v>25.36522114999994</v>
      </c>
      <c r="K17" s="32">
        <v>45.827346680000169</v>
      </c>
      <c r="L17" s="32">
        <v>-27.432976139999749</v>
      </c>
      <c r="M17" s="32">
        <v>-152.98174747000016</v>
      </c>
      <c r="N17" s="32">
        <v>67.982840279999735</v>
      </c>
      <c r="O17" s="32">
        <v>-13.790620199999809</v>
      </c>
      <c r="P17" s="32">
        <v>88.402019889999991</v>
      </c>
      <c r="Q17" s="32">
        <v>61.638719260000038</v>
      </c>
      <c r="R17" s="32">
        <v>37.816299999999998</v>
      </c>
      <c r="S17" s="32">
        <v>54.517829999999996</v>
      </c>
      <c r="T17" s="32">
        <v>44.825000000000003</v>
      </c>
      <c r="U17" s="32">
        <v>185.32720802</v>
      </c>
      <c r="V17" s="32">
        <v>-175.49097287000001</v>
      </c>
      <c r="W17" s="32">
        <v>12.155208039999991</v>
      </c>
      <c r="X17" s="32">
        <v>59.181588960000013</v>
      </c>
      <c r="Y17" s="32">
        <v>60.766892999999996</v>
      </c>
      <c r="Z17" s="32">
        <v>64.691337000000004</v>
      </c>
      <c r="AA17" s="32">
        <v>-50.752992000000006</v>
      </c>
      <c r="AB17" s="32">
        <v>32.340000000000003</v>
      </c>
      <c r="AC17" s="32">
        <v>94.6</v>
      </c>
      <c r="AD17" s="32">
        <v>3.6</v>
      </c>
      <c r="AE17" s="32">
        <v>67</v>
      </c>
      <c r="AF17" s="32">
        <v>18.600000000000001</v>
      </c>
      <c r="AG17" s="32">
        <v>1.7</v>
      </c>
      <c r="AH17" s="32">
        <v>-14.5</v>
      </c>
      <c r="AI17" s="189"/>
      <c r="AJ17" s="189"/>
      <c r="AK17" s="189"/>
      <c r="AL17" s="189"/>
      <c r="AM17" s="189"/>
      <c r="AN17" s="189"/>
      <c r="AO17" s="189"/>
      <c r="AP17" s="189"/>
      <c r="AQ17" s="189"/>
      <c r="AR17" s="189"/>
      <c r="AS17" s="189"/>
      <c r="AT17" s="189"/>
      <c r="AU17" s="189"/>
    </row>
    <row r="18" spans="2:47" ht="14.25" customHeight="1">
      <c r="B18" s="33" t="s">
        <v>22</v>
      </c>
      <c r="C18" s="134"/>
      <c r="D18" s="134"/>
      <c r="E18" s="134">
        <v>141.86183200000005</v>
      </c>
      <c r="F18" s="38">
        <v>230.08521892000005</v>
      </c>
      <c r="G18" s="38">
        <v>77.027368389999666</v>
      </c>
      <c r="H18" s="38">
        <v>-63.073443469999894</v>
      </c>
      <c r="I18" s="38">
        <v>116.62659273000003</v>
      </c>
      <c r="J18" s="38">
        <v>102.27337752999993</v>
      </c>
      <c r="K18" s="38">
        <v>172.28792582000017</v>
      </c>
      <c r="L18" s="38">
        <v>10.088225530000248</v>
      </c>
      <c r="M18" s="38">
        <v>-119.77869740000015</v>
      </c>
      <c r="N18" s="38">
        <v>99.713516309999761</v>
      </c>
      <c r="O18" s="38">
        <v>112.81578449000018</v>
      </c>
      <c r="P18" s="38">
        <v>197.61468286999997</v>
      </c>
      <c r="Q18" s="38">
        <v>181.43382893000003</v>
      </c>
      <c r="R18" s="38">
        <v>107.60420000000001</v>
      </c>
      <c r="S18" s="38">
        <v>146.49844999999999</v>
      </c>
      <c r="T18" s="38">
        <v>133.24</v>
      </c>
      <c r="U18" s="38">
        <v>313.72404197000003</v>
      </c>
      <c r="V18" s="38">
        <v>-48.411827860000002</v>
      </c>
      <c r="W18" s="38">
        <v>11.435947229999865</v>
      </c>
      <c r="X18" s="38">
        <v>102.9249207700001</v>
      </c>
      <c r="Y18" s="38">
        <v>198.02324699999997</v>
      </c>
      <c r="Z18" s="38">
        <v>422.65180999999995</v>
      </c>
      <c r="AA18" s="38">
        <v>6.6503449999999802</v>
      </c>
      <c r="AB18" s="38">
        <v>90.05</v>
      </c>
      <c r="AC18" s="35">
        <v>148.81</v>
      </c>
      <c r="AD18" s="35">
        <v>45.4</v>
      </c>
      <c r="AE18" s="35">
        <v>143</v>
      </c>
      <c r="AF18" s="35">
        <v>100.1</v>
      </c>
      <c r="AG18" s="35">
        <v>33.799999999999997</v>
      </c>
      <c r="AH18" s="35">
        <v>0.3</v>
      </c>
      <c r="AI18" s="189"/>
      <c r="AJ18" s="189"/>
      <c r="AK18" s="189"/>
      <c r="AL18" s="189"/>
      <c r="AM18" s="189"/>
      <c r="AN18" s="189"/>
      <c r="AO18" s="189"/>
      <c r="AP18" s="189"/>
      <c r="AQ18" s="189"/>
      <c r="AR18" s="189"/>
      <c r="AS18" s="189"/>
      <c r="AT18" s="189"/>
      <c r="AU18" s="189"/>
    </row>
    <row r="19" spans="2:47" s="632" customFormat="1" ht="14.25" customHeight="1">
      <c r="B19" s="39" t="s">
        <v>23</v>
      </c>
      <c r="C19" s="135"/>
      <c r="D19" s="135"/>
      <c r="E19" s="135">
        <v>1595.8670809700011</v>
      </c>
      <c r="F19" s="38">
        <v>1604.0707051699997</v>
      </c>
      <c r="G19" s="38">
        <v>1400.9789661100003</v>
      </c>
      <c r="H19" s="38">
        <v>1236.3136750099998</v>
      </c>
      <c r="I19" s="38">
        <v>1380.8172352400002</v>
      </c>
      <c r="J19" s="38">
        <v>1325.0640232700002</v>
      </c>
      <c r="K19" s="38">
        <v>1331.6123599700004</v>
      </c>
      <c r="L19" s="38">
        <v>1089.2558063400002</v>
      </c>
      <c r="M19" s="38">
        <v>940.53175926000029</v>
      </c>
      <c r="N19" s="38">
        <v>1081.3121144799993</v>
      </c>
      <c r="O19" s="38">
        <v>1100.0722872700001</v>
      </c>
      <c r="P19" s="38">
        <v>1162.8959094499999</v>
      </c>
      <c r="Q19" s="38">
        <v>1138.9486030699998</v>
      </c>
      <c r="R19" s="38">
        <v>1021.0784000000001</v>
      </c>
      <c r="S19" s="38">
        <v>1101.6992299999999</v>
      </c>
      <c r="T19" s="38">
        <v>1061.17</v>
      </c>
      <c r="U19" s="38">
        <v>1112.1121814799999</v>
      </c>
      <c r="V19" s="38">
        <v>888.78944065000007</v>
      </c>
      <c r="W19" s="38">
        <v>928.38598292999984</v>
      </c>
      <c r="X19" s="38">
        <v>1007.4615580699999</v>
      </c>
      <c r="Y19" s="38">
        <v>1082.0003480000003</v>
      </c>
      <c r="Z19" s="38">
        <v>1271.0377869999998</v>
      </c>
      <c r="AA19" s="38">
        <v>864.13029015000029</v>
      </c>
      <c r="AB19" s="38">
        <v>929.56</v>
      </c>
      <c r="AC19" s="38">
        <v>993.72</v>
      </c>
      <c r="AD19" s="38">
        <v>863.8</v>
      </c>
      <c r="AE19" s="38">
        <v>959</v>
      </c>
      <c r="AF19" s="38">
        <v>923.4</v>
      </c>
      <c r="AG19" s="38">
        <v>841.3</v>
      </c>
      <c r="AH19" s="38">
        <v>772.6</v>
      </c>
      <c r="AI19" s="631"/>
      <c r="AJ19" s="631"/>
      <c r="AK19" s="631"/>
      <c r="AL19" s="631"/>
      <c r="AM19" s="631"/>
      <c r="AN19" s="631"/>
      <c r="AO19" s="631"/>
      <c r="AP19" s="631"/>
      <c r="AQ19" s="631"/>
      <c r="AR19" s="631"/>
      <c r="AS19" s="631"/>
      <c r="AT19" s="631"/>
      <c r="AU19" s="631"/>
    </row>
    <row r="20" spans="2:47" ht="14.25" customHeight="1">
      <c r="B20" s="36" t="s">
        <v>24</v>
      </c>
      <c r="C20" s="129"/>
      <c r="D20" s="129"/>
      <c r="E20" s="129">
        <v>340.65473609999998</v>
      </c>
      <c r="F20" s="30">
        <v>326.87471619000002</v>
      </c>
      <c r="G20" s="30">
        <v>315.43062936000001</v>
      </c>
      <c r="H20" s="30">
        <v>305.39356752000003</v>
      </c>
      <c r="I20" s="30">
        <v>296.86867781000001</v>
      </c>
      <c r="J20" s="30">
        <v>294.94317589000002</v>
      </c>
      <c r="K20" s="30">
        <v>282.38084685000001</v>
      </c>
      <c r="L20" s="30">
        <v>286.04672367000006</v>
      </c>
      <c r="M20" s="30">
        <v>297.3348901600001</v>
      </c>
      <c r="N20" s="30">
        <v>287.16440108</v>
      </c>
      <c r="O20" s="30">
        <v>280.45526598000004</v>
      </c>
      <c r="P20" s="30">
        <v>278.62944698000007</v>
      </c>
      <c r="Q20" s="30">
        <v>283.02917558000001</v>
      </c>
      <c r="R20" s="30">
        <v>284.39120000000003</v>
      </c>
      <c r="S20" s="30">
        <v>284.82839999999999</v>
      </c>
      <c r="T20" s="30">
        <v>269.26</v>
      </c>
      <c r="U20" s="30">
        <v>254.70243776999996</v>
      </c>
      <c r="V20" s="30">
        <v>274.48972700000002</v>
      </c>
      <c r="W20" s="30">
        <v>274.18151510999996</v>
      </c>
      <c r="X20" s="30">
        <v>266.54262888999995</v>
      </c>
      <c r="Y20" s="30">
        <v>267.35213229999999</v>
      </c>
      <c r="Z20" s="30">
        <v>289.6442237</v>
      </c>
      <c r="AA20" s="30">
        <v>286.04699999999991</v>
      </c>
      <c r="AB20" s="30">
        <v>259.49</v>
      </c>
      <c r="AC20" s="30">
        <v>246.94</v>
      </c>
      <c r="AD20" s="30">
        <v>257.8</v>
      </c>
      <c r="AE20" s="30">
        <v>308</v>
      </c>
      <c r="AF20" s="30">
        <v>233.2</v>
      </c>
      <c r="AG20" s="30">
        <v>236.6</v>
      </c>
      <c r="AH20" s="30">
        <v>232.5</v>
      </c>
      <c r="AI20" s="189"/>
      <c r="AJ20" s="189"/>
      <c r="AK20" s="189"/>
      <c r="AL20" s="189"/>
      <c r="AM20" s="189"/>
      <c r="AN20" s="189"/>
      <c r="AO20" s="189"/>
      <c r="AP20" s="189"/>
      <c r="AQ20" s="189"/>
      <c r="AR20" s="189"/>
      <c r="AS20" s="189"/>
      <c r="AT20" s="189"/>
      <c r="AU20" s="189"/>
    </row>
    <row r="21" spans="2:47" ht="14.25" customHeight="1">
      <c r="B21" s="37" t="s">
        <v>25</v>
      </c>
      <c r="C21" s="129"/>
      <c r="D21" s="129"/>
      <c r="E21" s="129">
        <v>29.381499269999996</v>
      </c>
      <c r="F21" s="30">
        <v>29.824390340000004</v>
      </c>
      <c r="G21" s="30">
        <v>37.497087399999998</v>
      </c>
      <c r="H21" s="30">
        <v>29.630794240000011</v>
      </c>
      <c r="I21" s="30">
        <v>29.449424090000004</v>
      </c>
      <c r="J21" s="30">
        <v>34.046526999999998</v>
      </c>
      <c r="K21" s="30">
        <v>24.630368140000002</v>
      </c>
      <c r="L21" s="30">
        <v>30.421884059999996</v>
      </c>
      <c r="M21" s="30">
        <v>36.490387210000002</v>
      </c>
      <c r="N21" s="30">
        <v>30.888339290000001</v>
      </c>
      <c r="O21" s="30">
        <v>30.260621850000003</v>
      </c>
      <c r="P21" s="30">
        <v>31.019660460000001</v>
      </c>
      <c r="Q21" s="30">
        <v>30.262111280000003</v>
      </c>
      <c r="R21" s="30">
        <v>30.808</v>
      </c>
      <c r="S21" s="30">
        <v>32.717759999999998</v>
      </c>
      <c r="T21" s="30">
        <v>32.700000000000003</v>
      </c>
      <c r="U21" s="30">
        <v>31.770954060000001</v>
      </c>
      <c r="V21" s="30">
        <v>34.499590939999997</v>
      </c>
      <c r="W21" s="30">
        <v>32.223097900000013</v>
      </c>
      <c r="X21" s="30">
        <v>29.826711099999983</v>
      </c>
      <c r="Y21" s="30">
        <v>33.348470000000006</v>
      </c>
      <c r="Z21" s="30">
        <v>35.541224</v>
      </c>
      <c r="AA21" s="30">
        <v>23.057108999999997</v>
      </c>
      <c r="AB21" s="30">
        <v>24.36</v>
      </c>
      <c r="AC21" s="30">
        <v>31.89</v>
      </c>
      <c r="AD21" s="30">
        <v>23.2</v>
      </c>
      <c r="AE21" s="30">
        <v>22</v>
      </c>
      <c r="AF21" s="30">
        <v>20.7</v>
      </c>
      <c r="AG21" s="30">
        <v>20.8</v>
      </c>
      <c r="AH21" s="30">
        <v>20.5</v>
      </c>
      <c r="AI21" s="189"/>
      <c r="AJ21" s="189"/>
      <c r="AK21" s="189"/>
      <c r="AL21" s="189"/>
      <c r="AM21" s="189"/>
      <c r="AN21" s="189"/>
      <c r="AO21" s="189"/>
      <c r="AP21" s="189"/>
      <c r="AQ21" s="189"/>
      <c r="AR21" s="189"/>
      <c r="AS21" s="189"/>
      <c r="AT21" s="189"/>
      <c r="AU21" s="189"/>
    </row>
    <row r="22" spans="2:47" ht="14.25" customHeight="1">
      <c r="B22" s="31" t="s">
        <v>26</v>
      </c>
      <c r="C22" s="132"/>
      <c r="D22" s="132"/>
      <c r="E22" s="132">
        <v>266.03238422999993</v>
      </c>
      <c r="F22" s="32">
        <v>242.19118242000002</v>
      </c>
      <c r="G22" s="32">
        <v>241.23536662000004</v>
      </c>
      <c r="H22" s="32">
        <v>197.81321992000005</v>
      </c>
      <c r="I22" s="32">
        <v>208.11410093999996</v>
      </c>
      <c r="J22" s="32">
        <v>200.33138369</v>
      </c>
      <c r="K22" s="32">
        <v>210.21523216999998</v>
      </c>
      <c r="L22" s="32">
        <v>179.25889029000001</v>
      </c>
      <c r="M22" s="32">
        <v>186.07626809999999</v>
      </c>
      <c r="N22" s="32">
        <v>185.76686601999995</v>
      </c>
      <c r="O22" s="32">
        <v>220.12089823000002</v>
      </c>
      <c r="P22" s="32">
        <v>163.52959405999997</v>
      </c>
      <c r="Q22" s="32">
        <v>178.26430668</v>
      </c>
      <c r="R22" s="32">
        <v>169.65539999999999</v>
      </c>
      <c r="S22" s="32">
        <v>185.98228</v>
      </c>
      <c r="T22" s="32">
        <v>163.34</v>
      </c>
      <c r="U22" s="32">
        <v>160.40393280999999</v>
      </c>
      <c r="V22" s="32">
        <v>177.54022799999998</v>
      </c>
      <c r="W22" s="32">
        <v>183.28411119999998</v>
      </c>
      <c r="X22" s="32">
        <v>161.08322880000003</v>
      </c>
      <c r="Y22" s="32">
        <v>188.64923399999995</v>
      </c>
      <c r="Z22" s="32">
        <v>168.521896</v>
      </c>
      <c r="AA22" s="32">
        <v>196.91610200000002</v>
      </c>
      <c r="AB22" s="32">
        <v>173.12</v>
      </c>
      <c r="AC22" s="32">
        <v>189.56</v>
      </c>
      <c r="AD22" s="32">
        <v>168.5</v>
      </c>
      <c r="AE22" s="32">
        <v>220</v>
      </c>
      <c r="AF22" s="32">
        <v>178.9</v>
      </c>
      <c r="AG22" s="32">
        <v>220.8</v>
      </c>
      <c r="AH22" s="32">
        <v>184.3</v>
      </c>
      <c r="AI22" s="189"/>
      <c r="AJ22" s="189"/>
      <c r="AK22" s="189"/>
      <c r="AL22" s="189"/>
      <c r="AM22" s="189"/>
      <c r="AN22" s="189"/>
      <c r="AO22" s="189"/>
      <c r="AP22" s="189"/>
      <c r="AQ22" s="189"/>
      <c r="AR22" s="189"/>
      <c r="AS22" s="189"/>
      <c r="AT22" s="189"/>
      <c r="AU22" s="189"/>
    </row>
    <row r="23" spans="2:47" ht="14.25" customHeight="1">
      <c r="B23" s="33" t="s">
        <v>27</v>
      </c>
      <c r="C23" s="134"/>
      <c r="D23" s="134"/>
      <c r="E23" s="134">
        <v>636.06861959999992</v>
      </c>
      <c r="F23" s="38">
        <v>598.89028895000001</v>
      </c>
      <c r="G23" s="38">
        <v>594.16308337999999</v>
      </c>
      <c r="H23" s="38">
        <v>532.83758168000008</v>
      </c>
      <c r="I23" s="38">
        <v>534.43220283999995</v>
      </c>
      <c r="J23" s="38">
        <v>529.32108657999993</v>
      </c>
      <c r="K23" s="38">
        <v>517.22644715999991</v>
      </c>
      <c r="L23" s="38">
        <v>495.72749802000004</v>
      </c>
      <c r="M23" s="38">
        <v>519.90154547000009</v>
      </c>
      <c r="N23" s="38">
        <v>503.81960638999993</v>
      </c>
      <c r="O23" s="38">
        <v>530.83678606000012</v>
      </c>
      <c r="P23" s="38">
        <v>473.17870150000005</v>
      </c>
      <c r="Q23" s="38">
        <v>491.55559354000002</v>
      </c>
      <c r="R23" s="38">
        <v>484.8546</v>
      </c>
      <c r="S23" s="38">
        <v>503.52843999999999</v>
      </c>
      <c r="T23" s="38">
        <v>465.3</v>
      </c>
      <c r="U23" s="38">
        <v>446.87732463999998</v>
      </c>
      <c r="V23" s="38">
        <v>486.52954594000005</v>
      </c>
      <c r="W23" s="38">
        <v>489.68872420999998</v>
      </c>
      <c r="X23" s="38">
        <v>457.45256878999999</v>
      </c>
      <c r="Y23" s="38">
        <v>489.34983629999999</v>
      </c>
      <c r="Z23" s="38">
        <v>493.70734370000002</v>
      </c>
      <c r="AA23" s="38">
        <v>506.0202109999999</v>
      </c>
      <c r="AB23" s="38">
        <v>456.98</v>
      </c>
      <c r="AC23" s="35">
        <v>468.39</v>
      </c>
      <c r="AD23" s="35">
        <v>449.5</v>
      </c>
      <c r="AE23" s="35">
        <v>550</v>
      </c>
      <c r="AF23" s="35">
        <v>432.8</v>
      </c>
      <c r="AG23" s="35">
        <v>478.1</v>
      </c>
      <c r="AH23" s="35">
        <v>437.3</v>
      </c>
      <c r="AI23" s="189"/>
      <c r="AJ23" s="189"/>
      <c r="AK23" s="189"/>
      <c r="AL23" s="189"/>
      <c r="AM23" s="189"/>
      <c r="AN23" s="189"/>
      <c r="AO23" s="189"/>
      <c r="AP23" s="189"/>
      <c r="AQ23" s="189"/>
      <c r="AR23" s="189"/>
      <c r="AS23" s="189"/>
      <c r="AT23" s="189"/>
      <c r="AU23" s="189"/>
    </row>
    <row r="24" spans="2:47" s="632" customFormat="1" ht="14.25" customHeight="1">
      <c r="B24" s="39" t="s">
        <v>28</v>
      </c>
      <c r="C24" s="135"/>
      <c r="D24" s="135"/>
      <c r="E24" s="135">
        <v>959.79846137000118</v>
      </c>
      <c r="F24" s="38">
        <v>1005.1804162199996</v>
      </c>
      <c r="G24" s="38">
        <v>806.81588273000034</v>
      </c>
      <c r="H24" s="38">
        <v>703.47609332999969</v>
      </c>
      <c r="I24" s="38">
        <v>846.38503240000023</v>
      </c>
      <c r="J24" s="38">
        <v>795.74293669000031</v>
      </c>
      <c r="K24" s="38">
        <v>814.38591281000049</v>
      </c>
      <c r="L24" s="38">
        <v>593.52830832000018</v>
      </c>
      <c r="M24" s="38">
        <v>420.6302137900002</v>
      </c>
      <c r="N24" s="38">
        <v>577.49250808999932</v>
      </c>
      <c r="O24" s="38">
        <v>569.23550120999994</v>
      </c>
      <c r="P24" s="38">
        <v>689.71720794999987</v>
      </c>
      <c r="Q24" s="38">
        <v>647.39300952999974</v>
      </c>
      <c r="R24" s="38">
        <v>536.2238000000001</v>
      </c>
      <c r="S24" s="38">
        <v>598.1707899999999</v>
      </c>
      <c r="T24" s="38">
        <v>595.87</v>
      </c>
      <c r="U24" s="38">
        <v>665.23485683999991</v>
      </c>
      <c r="V24" s="38">
        <v>402.25989471000003</v>
      </c>
      <c r="W24" s="38">
        <v>438.69725871999987</v>
      </c>
      <c r="X24" s="38">
        <v>550.00898927999992</v>
      </c>
      <c r="Y24" s="38">
        <v>592.65051170000027</v>
      </c>
      <c r="Z24" s="38">
        <v>777.33044329999973</v>
      </c>
      <c r="AA24" s="38">
        <v>358.11007915000039</v>
      </c>
      <c r="AB24" s="38">
        <v>472.58</v>
      </c>
      <c r="AC24" s="38">
        <v>525.33000000000004</v>
      </c>
      <c r="AD24" s="38">
        <v>414.3</v>
      </c>
      <c r="AE24" s="38">
        <v>409</v>
      </c>
      <c r="AF24" s="38">
        <v>490.5</v>
      </c>
      <c r="AG24" s="38">
        <v>363.1</v>
      </c>
      <c r="AH24" s="38">
        <v>335.3</v>
      </c>
      <c r="AI24" s="631"/>
      <c r="AJ24" s="631"/>
      <c r="AK24" s="631"/>
      <c r="AL24" s="631"/>
      <c r="AM24" s="631"/>
      <c r="AN24" s="631"/>
      <c r="AO24" s="631"/>
      <c r="AP24" s="631"/>
      <c r="AQ24" s="631"/>
      <c r="AR24" s="631"/>
      <c r="AS24" s="631"/>
      <c r="AT24" s="631"/>
      <c r="AU24" s="631"/>
    </row>
    <row r="25" spans="2:47" ht="14.25" customHeight="1">
      <c r="B25" s="31" t="s">
        <v>29</v>
      </c>
      <c r="C25" s="132"/>
      <c r="D25" s="132"/>
      <c r="E25" s="132">
        <v>38.957321130000018</v>
      </c>
      <c r="F25" s="32">
        <v>33.183056260000001</v>
      </c>
      <c r="G25" s="32">
        <v>39.132619549999994</v>
      </c>
      <c r="H25" s="32">
        <v>133.55451012000003</v>
      </c>
      <c r="I25" s="32">
        <v>85.943070070000005</v>
      </c>
      <c r="J25" s="32">
        <v>48.823381890000014</v>
      </c>
      <c r="K25" s="32">
        <v>63.082382690000003</v>
      </c>
      <c r="L25" s="32">
        <v>18.588188469999995</v>
      </c>
      <c r="M25" s="32">
        <v>-59.181511579999992</v>
      </c>
      <c r="N25" s="32">
        <v>4.3408507300000014</v>
      </c>
      <c r="O25" s="32">
        <v>27.577519549999995</v>
      </c>
      <c r="P25" s="32">
        <v>-15.891484650000002</v>
      </c>
      <c r="Q25" s="32">
        <v>10.752738110000003</v>
      </c>
      <c r="R25" s="32">
        <v>-17.5688</v>
      </c>
      <c r="S25" s="32">
        <v>1.16577</v>
      </c>
      <c r="T25" s="32">
        <v>46.61</v>
      </c>
      <c r="U25" s="32">
        <v>130.44631705999998</v>
      </c>
      <c r="V25" s="32">
        <v>151.43107330000001</v>
      </c>
      <c r="W25" s="32">
        <v>32.809047120000002</v>
      </c>
      <c r="X25" s="32">
        <v>24.456724880000003</v>
      </c>
      <c r="Y25" s="32">
        <v>8.1164850000000008</v>
      </c>
      <c r="Z25" s="32">
        <v>-32.898592000000001</v>
      </c>
      <c r="AA25" s="32">
        <v>11.441641000000001</v>
      </c>
      <c r="AB25" s="32">
        <v>11.93</v>
      </c>
      <c r="AC25" s="32">
        <v>7.13</v>
      </c>
      <c r="AD25" s="32">
        <v>4.8</v>
      </c>
      <c r="AE25" s="32">
        <v>-13</v>
      </c>
      <c r="AF25" s="32">
        <v>14.5</v>
      </c>
      <c r="AG25" s="32">
        <v>5.2</v>
      </c>
      <c r="AH25" s="32">
        <v>-26.2</v>
      </c>
      <c r="AI25" s="189"/>
      <c r="AJ25" s="189"/>
      <c r="AK25" s="189"/>
      <c r="AL25" s="189"/>
      <c r="AM25" s="189"/>
      <c r="AN25" s="189"/>
      <c r="AO25" s="189"/>
      <c r="AP25" s="189"/>
      <c r="AQ25" s="189"/>
      <c r="AR25" s="189"/>
      <c r="AS25" s="189"/>
      <c r="AT25" s="189"/>
      <c r="AU25" s="189"/>
    </row>
    <row r="26" spans="2:47" ht="14.25" customHeight="1">
      <c r="B26" s="33" t="s">
        <v>30</v>
      </c>
      <c r="C26" s="134"/>
      <c r="D26" s="134"/>
      <c r="E26" s="134">
        <v>920.84114024000121</v>
      </c>
      <c r="F26" s="38">
        <v>971.99735995999959</v>
      </c>
      <c r="G26" s="38">
        <v>767.68326318000038</v>
      </c>
      <c r="H26" s="38">
        <v>569.92158320999965</v>
      </c>
      <c r="I26" s="38">
        <v>760.44196233000025</v>
      </c>
      <c r="J26" s="38">
        <v>746.91955480000024</v>
      </c>
      <c r="K26" s="38">
        <v>751.30353012000046</v>
      </c>
      <c r="L26" s="38">
        <v>574.9401198500002</v>
      </c>
      <c r="M26" s="38">
        <v>479.8117253700002</v>
      </c>
      <c r="N26" s="38">
        <v>573.15165735999926</v>
      </c>
      <c r="O26" s="38">
        <v>541.6579816599999</v>
      </c>
      <c r="P26" s="38">
        <v>705.60869259999993</v>
      </c>
      <c r="Q26" s="38">
        <v>636.64027141999975</v>
      </c>
      <c r="R26" s="38">
        <v>553.79260000000011</v>
      </c>
      <c r="S26" s="38">
        <v>597.00501999999994</v>
      </c>
      <c r="T26" s="38">
        <v>549.26</v>
      </c>
      <c r="U26" s="38">
        <v>534.78853977999995</v>
      </c>
      <c r="V26" s="38">
        <v>250.82882141000002</v>
      </c>
      <c r="W26" s="38">
        <v>405.88821159999986</v>
      </c>
      <c r="X26" s="38">
        <v>525.5522643999999</v>
      </c>
      <c r="Y26" s="38">
        <v>584.53402670000025</v>
      </c>
      <c r="Z26" s="38">
        <v>810.22903529999974</v>
      </c>
      <c r="AA26" s="38">
        <v>346.66843815000038</v>
      </c>
      <c r="AB26" s="38">
        <v>460.65</v>
      </c>
      <c r="AC26" s="35">
        <v>518.20000000000005</v>
      </c>
      <c r="AD26" s="35">
        <v>409.5</v>
      </c>
      <c r="AE26" s="35">
        <v>422</v>
      </c>
      <c r="AF26" s="35">
        <v>476</v>
      </c>
      <c r="AG26" s="35">
        <v>357.9</v>
      </c>
      <c r="AH26" s="35">
        <v>361.4</v>
      </c>
      <c r="AI26" s="189"/>
      <c r="AJ26" s="189"/>
      <c r="AK26" s="189"/>
      <c r="AL26" s="189"/>
      <c r="AM26" s="189"/>
      <c r="AN26" s="189"/>
      <c r="AO26" s="189"/>
      <c r="AP26" s="189"/>
      <c r="AQ26" s="189"/>
      <c r="AR26" s="189"/>
      <c r="AS26" s="189"/>
      <c r="AT26" s="189"/>
      <c r="AU26" s="189"/>
    </row>
    <row r="27" spans="2:47" ht="14.25" customHeight="1">
      <c r="B27" s="31" t="s">
        <v>31</v>
      </c>
      <c r="C27" s="136"/>
      <c r="D27" s="136"/>
      <c r="E27" s="136">
        <v>204.98649237999999</v>
      </c>
      <c r="F27" s="32">
        <v>112.32982825999999</v>
      </c>
      <c r="G27" s="32">
        <v>193.97056996999996</v>
      </c>
      <c r="H27" s="32">
        <v>152.46735559999999</v>
      </c>
      <c r="I27" s="32">
        <v>180.97120790999998</v>
      </c>
      <c r="J27" s="32">
        <v>95.138984879999995</v>
      </c>
      <c r="K27" s="32">
        <v>129.57419788999997</v>
      </c>
      <c r="L27" s="32">
        <v>133.95430097000002</v>
      </c>
      <c r="M27" s="32">
        <v>130.12101607</v>
      </c>
      <c r="N27" s="32">
        <v>37.455014679999998</v>
      </c>
      <c r="O27" s="32">
        <v>36.714429809999984</v>
      </c>
      <c r="P27" s="32">
        <v>144.18645475</v>
      </c>
      <c r="Q27" s="32">
        <v>120.68237317000001</v>
      </c>
      <c r="R27" s="32">
        <v>114.4563</v>
      </c>
      <c r="S27" s="32">
        <v>130.66854000000001</v>
      </c>
      <c r="T27" s="32">
        <v>111.36</v>
      </c>
      <c r="U27" s="32">
        <v>96.934554640000002</v>
      </c>
      <c r="V27" s="32">
        <v>-15.58609452</v>
      </c>
      <c r="W27" s="32">
        <v>114.40143475999997</v>
      </c>
      <c r="X27" s="32">
        <v>116.26784424000002</v>
      </c>
      <c r="Y27" s="32">
        <v>113.70849100000001</v>
      </c>
      <c r="Z27" s="32">
        <v>53.659356000000002</v>
      </c>
      <c r="AA27" s="32">
        <v>24.860299999999995</v>
      </c>
      <c r="AB27" s="32">
        <v>98.98</v>
      </c>
      <c r="AC27" s="40">
        <v>102.05</v>
      </c>
      <c r="AD27" s="40">
        <v>95.6</v>
      </c>
      <c r="AE27" s="40">
        <v>85</v>
      </c>
      <c r="AF27" s="40">
        <v>99.2</v>
      </c>
      <c r="AG27" s="40">
        <v>83.9</v>
      </c>
      <c r="AH27" s="40">
        <v>87.6</v>
      </c>
      <c r="AI27" s="189"/>
      <c r="AJ27" s="189"/>
      <c r="AK27" s="189"/>
      <c r="AL27" s="189"/>
      <c r="AM27" s="189"/>
      <c r="AN27" s="189"/>
      <c r="AO27" s="189"/>
      <c r="AP27" s="189"/>
      <c r="AQ27" s="189"/>
      <c r="AR27" s="189"/>
      <c r="AS27" s="189"/>
      <c r="AT27" s="189"/>
      <c r="AU27" s="189"/>
    </row>
    <row r="28" spans="2:47" ht="14.25" customHeight="1">
      <c r="B28" s="41" t="s">
        <v>32</v>
      </c>
      <c r="C28" s="137"/>
      <c r="D28" s="137"/>
      <c r="E28" s="137">
        <v>715.85464786000125</v>
      </c>
      <c r="F28" s="42">
        <v>859.66753169999959</v>
      </c>
      <c r="G28" s="42">
        <v>573.71269321000045</v>
      </c>
      <c r="H28" s="42">
        <v>417.45422760999963</v>
      </c>
      <c r="I28" s="42">
        <v>579.47075442000028</v>
      </c>
      <c r="J28" s="42">
        <v>651.78056992000029</v>
      </c>
      <c r="K28" s="42">
        <v>621.72933223000052</v>
      </c>
      <c r="L28" s="42">
        <v>440.98581888000018</v>
      </c>
      <c r="M28" s="42">
        <v>349.69070930000021</v>
      </c>
      <c r="N28" s="42">
        <v>535.69664267999929</v>
      </c>
      <c r="O28" s="42">
        <v>504.94355184999995</v>
      </c>
      <c r="P28" s="42">
        <v>561.42223784999987</v>
      </c>
      <c r="Q28" s="42">
        <v>515.95789824999974</v>
      </c>
      <c r="R28" s="42">
        <v>439.33630000000011</v>
      </c>
      <c r="S28" s="42">
        <v>466.33647999999994</v>
      </c>
      <c r="T28" s="42">
        <v>437.9</v>
      </c>
      <c r="U28" s="42">
        <v>437.85398513999996</v>
      </c>
      <c r="V28" s="42">
        <v>266.41491593000001</v>
      </c>
      <c r="W28" s="42">
        <v>291.48677683999989</v>
      </c>
      <c r="X28" s="42">
        <v>409.28442015999985</v>
      </c>
      <c r="Y28" s="42">
        <v>470.82553570000027</v>
      </c>
      <c r="Z28" s="42">
        <v>756.56967929999973</v>
      </c>
      <c r="AA28" s="42">
        <v>321.80813815000039</v>
      </c>
      <c r="AB28" s="42">
        <v>361.67</v>
      </c>
      <c r="AC28" s="43">
        <v>416.15</v>
      </c>
      <c r="AD28" s="43">
        <v>313.89999999999998</v>
      </c>
      <c r="AE28" s="43">
        <v>337</v>
      </c>
      <c r="AF28" s="43">
        <v>376.8</v>
      </c>
      <c r="AG28" s="43">
        <v>274</v>
      </c>
      <c r="AH28" s="43">
        <v>273.89999999999998</v>
      </c>
      <c r="AI28" s="189"/>
      <c r="AJ28" s="189"/>
      <c r="AK28" s="189"/>
      <c r="AL28" s="189"/>
      <c r="AM28" s="189"/>
      <c r="AN28" s="189"/>
      <c r="AO28" s="189"/>
      <c r="AP28" s="189"/>
      <c r="AQ28" s="189"/>
      <c r="AR28" s="189"/>
      <c r="AS28" s="189"/>
      <c r="AT28" s="189"/>
      <c r="AU28" s="189"/>
    </row>
    <row r="29" spans="2:47" ht="14.25" customHeight="1">
      <c r="B29" s="44"/>
      <c r="C29" s="138"/>
      <c r="D29" s="138"/>
      <c r="E29" s="138"/>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6"/>
      <c r="AH29" s="46"/>
    </row>
    <row r="30" spans="2:47" ht="14.25" customHeight="1">
      <c r="B30" s="44"/>
      <c r="C30" s="130"/>
      <c r="D30" s="130"/>
      <c r="E30" s="130" t="s">
        <v>268</v>
      </c>
      <c r="F30" s="26" t="str">
        <f>+F6</f>
        <v>1Q</v>
      </c>
      <c r="G30" s="26" t="s">
        <v>266</v>
      </c>
      <c r="H30" s="26" t="s">
        <v>267</v>
      </c>
      <c r="I30" s="26" t="s">
        <v>268</v>
      </c>
      <c r="J30" s="26" t="s">
        <v>269</v>
      </c>
      <c r="K30" s="26" t="s">
        <v>266</v>
      </c>
      <c r="L30" s="26" t="s">
        <v>267</v>
      </c>
      <c r="M30" s="26" t="s">
        <v>268</v>
      </c>
      <c r="N30" s="26" t="s">
        <v>269</v>
      </c>
      <c r="O30" s="26" t="s">
        <v>266</v>
      </c>
      <c r="P30" s="26" t="s">
        <v>267</v>
      </c>
      <c r="Q30" s="26" t="s">
        <v>268</v>
      </c>
      <c r="R30" s="26" t="s">
        <v>269</v>
      </c>
      <c r="S30" s="26" t="s">
        <v>266</v>
      </c>
      <c r="T30" s="26" t="s">
        <v>267</v>
      </c>
      <c r="U30" s="26" t="s">
        <v>268</v>
      </c>
      <c r="V30" s="26" t="s">
        <v>269</v>
      </c>
      <c r="W30" s="26" t="s">
        <v>266</v>
      </c>
      <c r="X30" s="26" t="s">
        <v>267</v>
      </c>
      <c r="Y30" s="26" t="s">
        <v>268</v>
      </c>
      <c r="Z30" s="26" t="s">
        <v>269</v>
      </c>
      <c r="AA30" s="26" t="s">
        <v>266</v>
      </c>
      <c r="AB30" s="26" t="s">
        <v>267</v>
      </c>
      <c r="AC30" s="26" t="s">
        <v>268</v>
      </c>
      <c r="AD30" s="26" t="s">
        <v>269</v>
      </c>
      <c r="AE30" s="26" t="s">
        <v>266</v>
      </c>
      <c r="AF30" s="26" t="s">
        <v>267</v>
      </c>
      <c r="AG30" s="26" t="s">
        <v>268</v>
      </c>
      <c r="AH30" s="26" t="s">
        <v>269</v>
      </c>
    </row>
    <row r="31" spans="2:47" ht="14.25" customHeight="1">
      <c r="B31" s="47"/>
      <c r="C31" s="305"/>
      <c r="D31" s="305"/>
      <c r="E31" s="305">
        <v>2024</v>
      </c>
      <c r="F31" s="28">
        <f>+F7</f>
        <v>2024</v>
      </c>
      <c r="G31" s="28">
        <v>2023</v>
      </c>
      <c r="H31" s="28">
        <v>2023</v>
      </c>
      <c r="I31" s="28">
        <v>2023</v>
      </c>
      <c r="J31" s="28">
        <v>2023</v>
      </c>
      <c r="K31" s="28">
        <v>2022</v>
      </c>
      <c r="L31" s="28">
        <v>2022</v>
      </c>
      <c r="M31" s="28">
        <v>2022</v>
      </c>
      <c r="N31" s="28">
        <v>2022</v>
      </c>
      <c r="O31" s="28">
        <v>2021</v>
      </c>
      <c r="P31" s="28">
        <v>2021</v>
      </c>
      <c r="Q31" s="28">
        <v>2021</v>
      </c>
      <c r="R31" s="28">
        <v>2021</v>
      </c>
      <c r="S31" s="28">
        <v>2020</v>
      </c>
      <c r="T31" s="28">
        <v>2020</v>
      </c>
      <c r="U31" s="28">
        <v>2020</v>
      </c>
      <c r="V31" s="28">
        <v>2020</v>
      </c>
      <c r="W31" s="28">
        <v>2019</v>
      </c>
      <c r="X31" s="28">
        <v>2019</v>
      </c>
      <c r="Y31" s="28">
        <v>2019</v>
      </c>
      <c r="Z31" s="28">
        <v>2019</v>
      </c>
      <c r="AA31" s="28">
        <v>2018</v>
      </c>
      <c r="AB31" s="28">
        <v>2018</v>
      </c>
      <c r="AC31" s="28">
        <v>2018</v>
      </c>
      <c r="AD31" s="28">
        <v>2018</v>
      </c>
      <c r="AE31" s="28">
        <v>2017</v>
      </c>
      <c r="AF31" s="28">
        <v>2017</v>
      </c>
      <c r="AG31" s="28">
        <v>2017</v>
      </c>
      <c r="AH31" s="28">
        <v>2017</v>
      </c>
    </row>
    <row r="32" spans="2:47" ht="14.25" customHeight="1">
      <c r="B32" s="48" t="s">
        <v>33</v>
      </c>
      <c r="C32" s="277"/>
      <c r="D32" s="277"/>
      <c r="E32" s="277"/>
      <c r="F32" s="360"/>
      <c r="G32" s="360"/>
      <c r="H32" s="360"/>
      <c r="I32" s="360"/>
      <c r="J32" s="360"/>
      <c r="K32" s="360"/>
      <c r="L32" s="360"/>
      <c r="M32" s="360"/>
      <c r="N32" s="360"/>
      <c r="O32" s="360"/>
      <c r="P32" s="49"/>
      <c r="Q32" s="49"/>
      <c r="R32" s="49"/>
      <c r="S32" s="49"/>
      <c r="T32" s="49"/>
      <c r="U32" s="49"/>
      <c r="V32" s="49"/>
      <c r="W32" s="49"/>
      <c r="X32" s="49"/>
      <c r="Y32" s="49"/>
      <c r="Z32" s="49"/>
      <c r="AA32" s="49"/>
      <c r="AB32" s="49"/>
      <c r="AC32" s="49"/>
      <c r="AD32" s="49"/>
      <c r="AE32" s="49"/>
      <c r="AF32" s="49"/>
      <c r="AG32" s="49"/>
      <c r="AH32" s="49"/>
    </row>
    <row r="33" spans="2:42" ht="14.25" customHeight="1">
      <c r="B33" s="50" t="s">
        <v>44</v>
      </c>
      <c r="C33" s="139"/>
      <c r="D33" s="139"/>
      <c r="E33" s="139">
        <v>0.14155367366737562</v>
      </c>
      <c r="F33" s="51">
        <v>0.17414575026257581</v>
      </c>
      <c r="G33" s="51">
        <v>0.11314422156553822</v>
      </c>
      <c r="H33" s="51">
        <v>8.3173223104257926E-2</v>
      </c>
      <c r="I33" s="51">
        <v>0.12164685044205197</v>
      </c>
      <c r="J33" s="51">
        <v>0.13881237964986456</v>
      </c>
      <c r="K33" s="51">
        <v>0.12899607104822805</v>
      </c>
      <c r="L33" s="51">
        <v>9.4200412182896306E-2</v>
      </c>
      <c r="M33" s="51">
        <v>7.7325298508753332E-2</v>
      </c>
      <c r="N33" s="51">
        <v>0.12179218234762802</v>
      </c>
      <c r="O33" s="51">
        <v>0.11106240083304003</v>
      </c>
      <c r="P33" s="51">
        <v>0.12627171176606763</v>
      </c>
      <c r="Q33" s="51">
        <v>0.12099796987572883</v>
      </c>
      <c r="R33" s="51">
        <v>0.10607723734774743</v>
      </c>
      <c r="S33" s="51">
        <v>0.11276961958403126</v>
      </c>
      <c r="T33" s="51">
        <v>0.1087</v>
      </c>
      <c r="U33" s="51">
        <v>0.11336661784950267</v>
      </c>
      <c r="V33" s="51">
        <v>6.8537182889276307E-2</v>
      </c>
      <c r="W33" s="51">
        <v>7.3290211125240062E-2</v>
      </c>
      <c r="X33" s="51">
        <v>0.10703313978547846</v>
      </c>
      <c r="Y33" s="51">
        <v>0.12832723401509039</v>
      </c>
      <c r="Z33" s="51">
        <v>0.21203709711880703</v>
      </c>
      <c r="AA33" s="51">
        <v>9.0811885264778805E-2</v>
      </c>
      <c r="AB33" s="51">
        <v>0.10774679608251708</v>
      </c>
      <c r="AC33" s="51">
        <v>0.1292459749133735</v>
      </c>
      <c r="AD33" s="51">
        <v>9.9000000000000005E-2</v>
      </c>
      <c r="AE33" s="51">
        <v>0.104</v>
      </c>
      <c r="AF33" s="51">
        <v>0.11963768594542483</v>
      </c>
      <c r="AG33" s="51">
        <v>8.9898277387968142E-2</v>
      </c>
      <c r="AH33" s="51">
        <v>9.2999999999999999E-2</v>
      </c>
    </row>
    <row r="34" spans="2:42" ht="14.25" customHeight="1">
      <c r="B34" s="50" t="s">
        <v>45</v>
      </c>
      <c r="C34" s="140"/>
      <c r="D34" s="140"/>
      <c r="E34" s="140">
        <v>2.1796671724670338E-2</v>
      </c>
      <c r="F34" s="52">
        <v>2.265650036447454E-2</v>
      </c>
      <c r="G34" s="52">
        <v>2.2714301620939521E-2</v>
      </c>
      <c r="H34" s="52">
        <v>2.1329840210225302E-2</v>
      </c>
      <c r="I34" s="52">
        <v>1.9806316511146664E-2</v>
      </c>
      <c r="J34" s="52">
        <v>2.0431499116887464E-2</v>
      </c>
      <c r="K34" s="52">
        <v>1.8340701310087061E-2</v>
      </c>
      <c r="L34" s="52">
        <v>1.5977128123911312E-2</v>
      </c>
      <c r="M34" s="52">
        <v>1.5473047126303579E-2</v>
      </c>
      <c r="N34" s="52">
        <v>1.5043917953735938E-2</v>
      </c>
      <c r="O34" s="52">
        <v>1.4431735885386342E-2</v>
      </c>
      <c r="P34" s="52">
        <v>1.3884281489306692E-2</v>
      </c>
      <c r="Q34" s="52">
        <v>1.3967612988538627E-2</v>
      </c>
      <c r="R34" s="52">
        <v>1.4355794184707626E-2</v>
      </c>
      <c r="S34" s="52">
        <v>1.4812355949210472E-2</v>
      </c>
      <c r="T34" s="52">
        <v>1.44E-2</v>
      </c>
      <c r="U34" s="52">
        <v>1.3778899257049173E-2</v>
      </c>
      <c r="V34" s="52">
        <v>1.7178223871760628E-2</v>
      </c>
      <c r="W34" s="52">
        <v>1.7087571255849886E-2</v>
      </c>
      <c r="X34" s="52">
        <v>1.6445913599537627E-2</v>
      </c>
      <c r="Y34" s="52">
        <v>1.6208759270006506E-2</v>
      </c>
      <c r="Z34" s="52">
        <v>1.649204876408205E-2</v>
      </c>
      <c r="AA34" s="52">
        <v>1.7643891844965856E-2</v>
      </c>
      <c r="AB34" s="52">
        <v>1.725437806675021E-2</v>
      </c>
      <c r="AC34" s="52">
        <v>1.7546095743363091E-2</v>
      </c>
      <c r="AD34" s="52">
        <v>1.8100000000000002E-2</v>
      </c>
      <c r="AE34" s="52">
        <v>1.8499999999999999E-2</v>
      </c>
      <c r="AF34" s="52">
        <v>1.8482305724621995E-2</v>
      </c>
      <c r="AG34" s="52">
        <v>1.8816458079217023E-2</v>
      </c>
      <c r="AH34" s="52">
        <v>1.8514002321617137E-2</v>
      </c>
    </row>
    <row r="35" spans="2:42" ht="14.25" customHeight="1">
      <c r="B35" s="50" t="s">
        <v>46</v>
      </c>
      <c r="C35" s="139"/>
      <c r="D35" s="139"/>
      <c r="E35" s="139">
        <v>0.39857242948666138</v>
      </c>
      <c r="F35" s="51">
        <v>0.37335654034435439</v>
      </c>
      <c r="G35" s="51">
        <v>0.4241056416641078</v>
      </c>
      <c r="H35" s="51">
        <v>0.43098898964754256</v>
      </c>
      <c r="I35" s="51">
        <v>0.38704050702778936</v>
      </c>
      <c r="J35" s="51">
        <v>0.39946831042453212</v>
      </c>
      <c r="K35" s="51">
        <v>0.38842118225130651</v>
      </c>
      <c r="L35" s="51">
        <v>0.455106592165609</v>
      </c>
      <c r="M35" s="51">
        <v>0.55277404548151854</v>
      </c>
      <c r="N35" s="51">
        <v>0.46593356316209006</v>
      </c>
      <c r="O35" s="51">
        <v>0.48254718549210424</v>
      </c>
      <c r="P35" s="51">
        <v>0.40689686639605893</v>
      </c>
      <c r="Q35" s="51">
        <v>0.43158716048733675</v>
      </c>
      <c r="R35" s="51">
        <v>0.47484561420553012</v>
      </c>
      <c r="S35" s="51">
        <v>0.45704710168491269</v>
      </c>
      <c r="T35" s="51">
        <v>0.4385</v>
      </c>
      <c r="U35" s="51">
        <v>0.40182756027840216</v>
      </c>
      <c r="V35" s="51">
        <v>0.54740698267543042</v>
      </c>
      <c r="W35" s="51">
        <v>0.52746242749651939</v>
      </c>
      <c r="X35" s="51">
        <v>0.45406453985831935</v>
      </c>
      <c r="Y35" s="51">
        <v>0.4522640285694251</v>
      </c>
      <c r="Z35" s="51">
        <v>0.38842853355704376</v>
      </c>
      <c r="AA35" s="51">
        <v>0.58558323526902667</v>
      </c>
      <c r="AB35" s="51">
        <v>0.49160560668880687</v>
      </c>
      <c r="AC35" s="51">
        <v>0.4764039777931286</v>
      </c>
      <c r="AD35" s="51">
        <v>0.51967592592592593</v>
      </c>
      <c r="AE35" s="51">
        <v>0.57399999999999995</v>
      </c>
      <c r="AF35" s="51">
        <v>0.46874258094775179</v>
      </c>
      <c r="AG35" s="51">
        <v>0.56834671267374404</v>
      </c>
      <c r="AH35" s="51">
        <v>0.56606069235100342</v>
      </c>
    </row>
    <row r="36" spans="2:42" ht="14.25" customHeight="1">
      <c r="B36" s="53" t="s">
        <v>289</v>
      </c>
      <c r="C36" s="141"/>
      <c r="D36" s="141"/>
      <c r="E36" s="141"/>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row>
    <row r="37" spans="2:42" ht="14.25" customHeight="1">
      <c r="B37" s="29" t="s">
        <v>34</v>
      </c>
      <c r="C37" s="129"/>
      <c r="D37" s="129"/>
      <c r="E37" s="129">
        <v>138508.79931744994</v>
      </c>
      <c r="F37" s="30">
        <v>134464.84167147998</v>
      </c>
      <c r="G37" s="30">
        <v>133680.77901379997</v>
      </c>
      <c r="H37" s="30">
        <v>132726.24851072973</v>
      </c>
      <c r="I37" s="30">
        <v>130814.26414567999</v>
      </c>
      <c r="J37" s="30">
        <v>127895.85782498002</v>
      </c>
      <c r="K37" s="30">
        <v>130850.89922363999</v>
      </c>
      <c r="L37" s="30">
        <v>130408.67157912999</v>
      </c>
      <c r="M37" s="30">
        <v>128943.31964875996</v>
      </c>
      <c r="N37" s="30">
        <v>124052.51733626999</v>
      </c>
      <c r="O37" s="30">
        <v>121283.85827932002</v>
      </c>
      <c r="P37" s="30">
        <v>119510.62946618006</v>
      </c>
      <c r="Q37" s="30">
        <v>118131.69884341676</v>
      </c>
      <c r="R37" s="30">
        <v>114037.49212344014</v>
      </c>
      <c r="S37" s="30">
        <v>113368.40780000002</v>
      </c>
      <c r="T37" s="30">
        <v>113623.98480000001</v>
      </c>
      <c r="U37" s="30">
        <v>112381.12907763624</v>
      </c>
      <c r="V37" s="30">
        <v>108810.93195658</v>
      </c>
      <c r="W37" s="30">
        <v>107035.45492119202</v>
      </c>
      <c r="X37" s="30">
        <v>104037.30788707999</v>
      </c>
      <c r="Y37" s="30">
        <v>101668.24776078029</v>
      </c>
      <c r="Z37" s="30">
        <v>98744.151407699988</v>
      </c>
      <c r="AA37" s="30">
        <v>98940.269777329799</v>
      </c>
      <c r="AB37" s="30">
        <v>98258.985487460028</v>
      </c>
      <c r="AC37" s="30">
        <v>96039.576516000001</v>
      </c>
      <c r="AD37" s="55">
        <v>92817.744119980198</v>
      </c>
      <c r="AE37" s="55">
        <v>90460</v>
      </c>
      <c r="AF37" s="55">
        <v>88945.039514610005</v>
      </c>
      <c r="AG37" s="55">
        <v>87527.837190519887</v>
      </c>
      <c r="AH37" s="55">
        <v>84901.425799999997</v>
      </c>
      <c r="AI37" s="189"/>
      <c r="AJ37" s="189"/>
      <c r="AK37" s="189"/>
      <c r="AL37" s="189"/>
      <c r="AM37" s="189"/>
      <c r="AN37" s="189"/>
      <c r="AO37" s="189"/>
      <c r="AP37" s="189"/>
    </row>
    <row r="38" spans="2:42" ht="14.25" customHeight="1">
      <c r="B38" s="29" t="s">
        <v>47</v>
      </c>
      <c r="C38" s="129"/>
      <c r="D38" s="129"/>
      <c r="E38" s="129">
        <v>203649.48388524994</v>
      </c>
      <c r="F38" s="30">
        <v>199408.18229103996</v>
      </c>
      <c r="G38" s="30">
        <v>198644.86696453998</v>
      </c>
      <c r="H38" s="30">
        <v>196858.04159684974</v>
      </c>
      <c r="I38" s="30">
        <v>194109.59400007996</v>
      </c>
      <c r="J38" s="30">
        <v>190287.29349999997</v>
      </c>
      <c r="K38" s="30">
        <v>188728.94554399999</v>
      </c>
      <c r="L38" s="30">
        <v>186699.84668592998</v>
      </c>
      <c r="M38" s="30">
        <v>183345.72237912996</v>
      </c>
      <c r="N38" s="30">
        <v>177830.73257312999</v>
      </c>
      <c r="O38" s="30">
        <v>173699.77755162001</v>
      </c>
      <c r="P38" s="30">
        <v>170369.04129155006</v>
      </c>
      <c r="Q38" s="30">
        <v>167290.09909082673</v>
      </c>
      <c r="R38" s="30">
        <v>162567.03839951014</v>
      </c>
      <c r="S38" s="30">
        <v>161258.65030000001</v>
      </c>
      <c r="T38" s="30">
        <v>160992.7836</v>
      </c>
      <c r="U38" s="30">
        <v>157956.06740085623</v>
      </c>
      <c r="V38" s="30">
        <v>153845.74316593996</v>
      </c>
      <c r="W38" s="30">
        <v>150688.15955793203</v>
      </c>
      <c r="X38" s="30">
        <v>147309.94290146002</v>
      </c>
      <c r="Y38" s="30">
        <v>144336.62376078026</v>
      </c>
      <c r="Z38" s="30">
        <v>141078.62044130999</v>
      </c>
      <c r="AA38" s="30">
        <v>140165.15885532982</v>
      </c>
      <c r="AB38" s="30">
        <v>138152.57848746004</v>
      </c>
      <c r="AC38" s="30">
        <v>135494.81651599999</v>
      </c>
      <c r="AD38" s="55">
        <v>132432.8281199802</v>
      </c>
      <c r="AE38" s="55">
        <v>129535</v>
      </c>
      <c r="AF38" s="55">
        <v>126919.03735160999</v>
      </c>
      <c r="AG38" s="55">
        <v>124393.18279451989</v>
      </c>
      <c r="AH38" s="55">
        <v>121701.41232999999</v>
      </c>
      <c r="AI38" s="189"/>
      <c r="AJ38" s="189"/>
      <c r="AK38" s="189"/>
      <c r="AL38" s="189"/>
      <c r="AM38" s="189"/>
      <c r="AN38" s="189"/>
      <c r="AO38" s="189"/>
      <c r="AP38" s="189"/>
    </row>
    <row r="39" spans="2:42" ht="14.25" customHeight="1">
      <c r="B39" s="29" t="s">
        <v>48</v>
      </c>
      <c r="C39" s="142"/>
      <c r="D39" s="142"/>
      <c r="E39" s="142">
        <v>5.8820306959805321E-2</v>
      </c>
      <c r="F39" s="56">
        <v>5.1361974955352621E-2</v>
      </c>
      <c r="G39" s="56">
        <v>2.1626750805306804E-2</v>
      </c>
      <c r="H39" s="56">
        <v>1.7771647418350252E-2</v>
      </c>
      <c r="I39" s="56">
        <v>1.4509821074999905E-2</v>
      </c>
      <c r="J39" s="56">
        <v>3.098155983640271E-2</v>
      </c>
      <c r="K39" s="56">
        <v>9.4885385056289018E-2</v>
      </c>
      <c r="L39" s="56">
        <v>9.1185077395320419E-2</v>
      </c>
      <c r="M39" s="56">
        <v>9.1523698808731707E-2</v>
      </c>
      <c r="N39" s="56">
        <v>8.7822692166565269E-2</v>
      </c>
      <c r="O39" s="56">
        <v>6.9821246717221591E-2</v>
      </c>
      <c r="P39" s="56">
        <v>5.1808116715336833E-2</v>
      </c>
      <c r="Q39" s="56">
        <v>5.1170243732004586E-2</v>
      </c>
      <c r="R39" s="56">
        <v>4.8033410548728284E-2</v>
      </c>
      <c r="S39" s="56">
        <v>5.9170952007556843E-2</v>
      </c>
      <c r="T39" s="56">
        <v>9.2100000000000001E-2</v>
      </c>
      <c r="U39" s="56">
        <v>0.10536960144140514</v>
      </c>
      <c r="V39" s="56">
        <v>0.10194811951257508</v>
      </c>
      <c r="W39" s="56">
        <v>8.1818911168130615E-2</v>
      </c>
      <c r="X39" s="56">
        <v>5.8807063506241937E-2</v>
      </c>
      <c r="Y39" s="56">
        <v>5.860819240917424E-2</v>
      </c>
      <c r="Z39" s="56">
        <v>6.3849938865774003E-2</v>
      </c>
      <c r="AA39" s="56">
        <v>9.3744280600519717E-2</v>
      </c>
      <c r="AB39" s="56">
        <v>0.10471574383099942</v>
      </c>
      <c r="AC39" s="56">
        <v>9.7246083059870439E-2</v>
      </c>
      <c r="AD39" s="57">
        <v>9.2999999999999999E-2</v>
      </c>
      <c r="AE39" s="57">
        <v>9.0999999999999998E-2</v>
      </c>
      <c r="AF39" s="57">
        <v>9.3550697287916859E-2</v>
      </c>
      <c r="AG39" s="57">
        <v>0.10395072510304325</v>
      </c>
      <c r="AH39" s="57">
        <v>0.91618632962816671</v>
      </c>
      <c r="AI39" s="189"/>
      <c r="AJ39" s="189"/>
      <c r="AK39" s="189"/>
      <c r="AL39" s="189"/>
      <c r="AM39" s="189"/>
      <c r="AN39" s="189"/>
      <c r="AO39" s="189"/>
      <c r="AP39" s="189"/>
    </row>
    <row r="40" spans="2:42" ht="14.25" customHeight="1">
      <c r="B40" s="29" t="s">
        <v>49</v>
      </c>
      <c r="C40" s="142"/>
      <c r="D40" s="142"/>
      <c r="E40" s="142">
        <v>4.9146926169790703E-2</v>
      </c>
      <c r="F40" s="56">
        <v>4.7932200954027414E-2</v>
      </c>
      <c r="G40" s="56">
        <v>5.2540543751558276E-2</v>
      </c>
      <c r="H40" s="56">
        <v>5.4409230062240313E-2</v>
      </c>
      <c r="I40" s="56">
        <v>5.8708059731505564E-2</v>
      </c>
      <c r="J40" s="56">
        <v>7.0047290176614554E-2</v>
      </c>
      <c r="K40" s="56">
        <v>0.10776277819182908</v>
      </c>
      <c r="L40" s="56">
        <v>9.5852786421555244E-2</v>
      </c>
      <c r="M40" s="56">
        <v>9.5976112931560581E-2</v>
      </c>
      <c r="N40" s="56">
        <v>9.3892027440023132E-2</v>
      </c>
      <c r="O40" s="56">
        <v>7.7150595151628171E-2</v>
      </c>
      <c r="P40" s="56">
        <v>5.824023587818776E-2</v>
      </c>
      <c r="Q40" s="56">
        <v>5.9092580890120941E-2</v>
      </c>
      <c r="R40" s="56">
        <v>5.668857034388846E-2</v>
      </c>
      <c r="S40" s="56">
        <v>7.0151051489420926E-2</v>
      </c>
      <c r="T40" s="56">
        <v>9.2899999999999996E-2</v>
      </c>
      <c r="U40" s="56">
        <v>9.4357938691501733E-2</v>
      </c>
      <c r="V40" s="56">
        <v>9.0496509568161035E-2</v>
      </c>
      <c r="W40" s="56">
        <v>7.5075723443251863E-2</v>
      </c>
      <c r="X40" s="56">
        <v>6.6284426351341574E-2</v>
      </c>
      <c r="Y40" s="56">
        <v>6.5279530717618911E-2</v>
      </c>
      <c r="Z40" s="56">
        <v>6.5284359203572701E-2</v>
      </c>
      <c r="AA40" s="56">
        <v>8.206336534118619E-2</v>
      </c>
      <c r="AB40" s="56">
        <v>8.850818467763745E-2</v>
      </c>
      <c r="AC40" s="56">
        <v>8.9246319388888426E-2</v>
      </c>
      <c r="AD40" s="57">
        <v>8.7999999999999995E-2</v>
      </c>
      <c r="AE40" s="57">
        <v>8.4000000000000005E-2</v>
      </c>
      <c r="AF40" s="57">
        <v>7.9014132638554668E-2</v>
      </c>
      <c r="AG40" s="57">
        <v>7.9577022100603079E-2</v>
      </c>
      <c r="AH40" s="57">
        <v>0.95798997575466982</v>
      </c>
      <c r="AI40" s="189"/>
      <c r="AJ40" s="189"/>
      <c r="AK40" s="189"/>
      <c r="AL40" s="189"/>
      <c r="AM40" s="189"/>
      <c r="AN40" s="189"/>
      <c r="AO40" s="189"/>
      <c r="AP40" s="189"/>
    </row>
    <row r="41" spans="2:42" ht="14.25" customHeight="1">
      <c r="B41" s="29" t="s">
        <v>290</v>
      </c>
      <c r="C41" s="142"/>
      <c r="D41" s="142"/>
      <c r="E41" s="142">
        <v>3.0074461068790193E-2</v>
      </c>
      <c r="F41" s="56">
        <v>5.8651861805734118E-3</v>
      </c>
      <c r="G41" s="56">
        <v>7.1917236701908305E-3</v>
      </c>
      <c r="H41" s="56">
        <v>1.4616023547099344E-2</v>
      </c>
      <c r="I41" s="56">
        <v>2.2818614850636409E-2</v>
      </c>
      <c r="J41" s="56">
        <v>-2.258327161825191E-2</v>
      </c>
      <c r="K41" s="56">
        <v>3.3910907852601202E-3</v>
      </c>
      <c r="L41" s="56">
        <v>1.1364310569649039E-2</v>
      </c>
      <c r="M41" s="56">
        <v>3.9425256476113724E-2</v>
      </c>
      <c r="N41" s="56">
        <v>2.2827926949468225E-2</v>
      </c>
      <c r="O41" s="56">
        <v>1.4837415057225245E-2</v>
      </c>
      <c r="P41" s="56">
        <v>1.1672824790161407E-2</v>
      </c>
      <c r="Q41" s="56">
        <v>3.5902286552784268E-2</v>
      </c>
      <c r="R41" s="56">
        <v>5.9018586961236963E-3</v>
      </c>
      <c r="S41" s="56">
        <v>-2.2493226271711464E-3</v>
      </c>
      <c r="T41" s="56">
        <v>1.11E-2</v>
      </c>
      <c r="U41" s="56">
        <v>3.2811015004272859E-2</v>
      </c>
      <c r="V41" s="56">
        <v>1.6587746898401257E-2</v>
      </c>
      <c r="W41" s="56">
        <v>2.8817998994804528E-2</v>
      </c>
      <c r="X41" s="56">
        <v>2.330186836576531E-2</v>
      </c>
      <c r="Y41" s="56">
        <v>2.9612856168130364E-2</v>
      </c>
      <c r="Z41" s="56">
        <v>-1.9821895581160209E-3</v>
      </c>
      <c r="AA41" s="56">
        <v>6.9335571346471614E-3</v>
      </c>
      <c r="AB41" s="56">
        <v>2.31093165127636E-2</v>
      </c>
      <c r="AC41" s="56">
        <v>3.4711384407868362E-2</v>
      </c>
      <c r="AD41" s="57">
        <v>2.6063941189257145E-2</v>
      </c>
      <c r="AE41" s="57">
        <v>1.7032546094278178E-2</v>
      </c>
      <c r="AF41" s="57">
        <v>1.6191446853705882E-2</v>
      </c>
      <c r="AG41" s="57">
        <v>3.0934832551656521E-2</v>
      </c>
      <c r="AH41" s="57">
        <v>2.3589466782734991E-2</v>
      </c>
      <c r="AI41" s="189"/>
      <c r="AJ41" s="189"/>
      <c r="AK41" s="189"/>
      <c r="AL41" s="189"/>
      <c r="AM41" s="189"/>
      <c r="AN41" s="189"/>
      <c r="AO41" s="189"/>
      <c r="AP41" s="189"/>
    </row>
    <row r="42" spans="2:42" ht="14.25" customHeight="1">
      <c r="B42" s="29" t="s">
        <v>291</v>
      </c>
      <c r="C42" s="142"/>
      <c r="D42" s="142"/>
      <c r="E42" s="142">
        <v>2.1269446145493198E-2</v>
      </c>
      <c r="F42" s="56">
        <v>3.8426128908544133E-3</v>
      </c>
      <c r="G42" s="56">
        <v>9.0767202253769774E-3</v>
      </c>
      <c r="H42" s="56">
        <v>1.4159256841105083E-2</v>
      </c>
      <c r="I42" s="56">
        <v>2.008699808471448E-2</v>
      </c>
      <c r="J42" s="56">
        <v>8.2570691607910529E-3</v>
      </c>
      <c r="K42" s="56">
        <v>1.0868240623054248E-2</v>
      </c>
      <c r="L42" s="56">
        <v>1.8293987245932231E-2</v>
      </c>
      <c r="M42" s="56">
        <v>3.1012579919120764E-2</v>
      </c>
      <c r="N42" s="56">
        <v>2.3782154932710631E-2</v>
      </c>
      <c r="O42" s="56">
        <v>1.9550126213189856E-2</v>
      </c>
      <c r="P42" s="56">
        <v>1.8404808278891016E-2</v>
      </c>
      <c r="Q42" s="56">
        <v>2.9053003227564655E-2</v>
      </c>
      <c r="R42" s="56">
        <v>8.1135994693992686E-3</v>
      </c>
      <c r="S42" s="56">
        <v>1.6514199832742271E-3</v>
      </c>
      <c r="T42" s="56">
        <v>1.9199999999999998E-2</v>
      </c>
      <c r="U42" s="56">
        <v>2.6717178846364487E-2</v>
      </c>
      <c r="V42" s="56">
        <v>2.0954424138374339E-2</v>
      </c>
      <c r="W42" s="56">
        <v>2.293271309413103E-2</v>
      </c>
      <c r="X42" s="56">
        <v>2.059989393688233E-2</v>
      </c>
      <c r="Y42" s="56">
        <v>2.309352975864698E-2</v>
      </c>
      <c r="Z42" s="56">
        <v>6.5170374252776497E-3</v>
      </c>
      <c r="AA42" s="56">
        <v>1.4567808939248028E-2</v>
      </c>
      <c r="AB42" s="56">
        <v>1.9615229864872408E-2</v>
      </c>
      <c r="AC42" s="56">
        <v>2.3121067785743632E-2</v>
      </c>
      <c r="AD42" s="57">
        <v>2.2371004901997171E-2</v>
      </c>
      <c r="AE42" s="57">
        <v>2.0611270798902126E-2</v>
      </c>
      <c r="AF42" s="57">
        <v>2.0305409833129451E-2</v>
      </c>
      <c r="AG42" s="57">
        <v>2.2117824378414142E-2</v>
      </c>
      <c r="AH42" s="57">
        <v>1.8847502419586659E-2</v>
      </c>
      <c r="AI42" s="189"/>
      <c r="AJ42" s="189"/>
      <c r="AK42" s="189"/>
      <c r="AL42" s="189"/>
      <c r="AM42" s="189"/>
      <c r="AN42" s="189"/>
      <c r="AO42" s="189"/>
      <c r="AP42" s="189"/>
    </row>
    <row r="43" spans="2:42" ht="14.25" customHeight="1">
      <c r="B43" s="29" t="s">
        <v>35</v>
      </c>
      <c r="C43" s="129"/>
      <c r="D43" s="129"/>
      <c r="E43" s="129">
        <v>115358.89544309997</v>
      </c>
      <c r="F43" s="30">
        <v>108192.96321607003</v>
      </c>
      <c r="G43" s="30">
        <v>106534.51756375995</v>
      </c>
      <c r="H43" s="30">
        <v>103879.94605184002</v>
      </c>
      <c r="I43" s="30">
        <v>105881.11059816999</v>
      </c>
      <c r="J43" s="30">
        <v>100400.10823998001</v>
      </c>
      <c r="K43" s="30">
        <v>98812.723648290004</v>
      </c>
      <c r="L43" s="30">
        <v>98895.766511569978</v>
      </c>
      <c r="M43" s="30">
        <v>100005.10316021</v>
      </c>
      <c r="N43" s="30">
        <v>93924.343945789995</v>
      </c>
      <c r="O43" s="30">
        <v>92177.839224470023</v>
      </c>
      <c r="P43" s="30">
        <v>91265.364921159984</v>
      </c>
      <c r="Q43" s="30">
        <v>92550.731135340044</v>
      </c>
      <c r="R43" s="30">
        <v>87476.178799999994</v>
      </c>
      <c r="S43" s="30">
        <v>85613.011799999993</v>
      </c>
      <c r="T43" s="30">
        <v>85495.609500000006</v>
      </c>
      <c r="U43" s="30">
        <v>85481.013749749996</v>
      </c>
      <c r="V43" s="30">
        <v>79901.205413660005</v>
      </c>
      <c r="W43" s="30">
        <v>78493.732629149992</v>
      </c>
      <c r="X43" s="30">
        <v>76866.417997609999</v>
      </c>
      <c r="Y43" s="30">
        <v>77352.269637999998</v>
      </c>
      <c r="Z43" s="30">
        <v>72377.261180020068</v>
      </c>
      <c r="AA43" s="30">
        <v>71496.705265899989</v>
      </c>
      <c r="AB43" s="30">
        <v>70251.127166959704</v>
      </c>
      <c r="AC43" s="30">
        <v>70644.658796999996</v>
      </c>
      <c r="AD43" s="55">
        <v>66109.582498999996</v>
      </c>
      <c r="AE43" s="55">
        <v>65985</v>
      </c>
      <c r="AF43" s="55">
        <v>65267.820076999997</v>
      </c>
      <c r="AG43" s="55">
        <v>66652.514345999996</v>
      </c>
      <c r="AH43" s="55">
        <v>62781.777000000002</v>
      </c>
      <c r="AI43" s="189"/>
      <c r="AJ43" s="189"/>
      <c r="AK43" s="189"/>
      <c r="AL43" s="189"/>
      <c r="AM43" s="189"/>
      <c r="AN43" s="189"/>
      <c r="AO43" s="189"/>
      <c r="AP43" s="189"/>
    </row>
    <row r="44" spans="2:42" ht="14.25" customHeight="1">
      <c r="B44" s="29" t="s">
        <v>50</v>
      </c>
      <c r="C44" s="142"/>
      <c r="D44" s="142"/>
      <c r="E44" s="142">
        <v>0.83286329829996986</v>
      </c>
      <c r="F44" s="56">
        <v>0.80461897601756349</v>
      </c>
      <c r="G44" s="56">
        <v>0.79693220184453228</v>
      </c>
      <c r="H44" s="56">
        <v>0.78266316736468489</v>
      </c>
      <c r="I44" s="56">
        <v>0.80940034551779894</v>
      </c>
      <c r="J44" s="56">
        <v>0.78501454188902065</v>
      </c>
      <c r="K44" s="56">
        <v>0.75515509816563908</v>
      </c>
      <c r="L44" s="56">
        <v>0.75835268708769521</v>
      </c>
      <c r="M44" s="56">
        <v>0.77557413158450306</v>
      </c>
      <c r="N44" s="56">
        <v>0.75713372015812186</v>
      </c>
      <c r="O44" s="56">
        <v>0.76001737190931007</v>
      </c>
      <c r="P44" s="56">
        <v>0.7636589760159106</v>
      </c>
      <c r="Q44" s="56">
        <v>0.78345382349927761</v>
      </c>
      <c r="R44" s="56">
        <v>0.76708262494330559</v>
      </c>
      <c r="S44" s="56">
        <v>0.75517521557712108</v>
      </c>
      <c r="T44" s="56">
        <v>0.75239999999999996</v>
      </c>
      <c r="U44" s="56">
        <v>0.76063494335154047</v>
      </c>
      <c r="V44" s="56">
        <v>0.73431229727490843</v>
      </c>
      <c r="W44" s="56">
        <v>0.7333432897252905</v>
      </c>
      <c r="X44" s="56">
        <v>0.73883513096128228</v>
      </c>
      <c r="Y44" s="56">
        <v>0.76083016420235328</v>
      </c>
      <c r="Z44" s="56">
        <v>0.73297770195203837</v>
      </c>
      <c r="AA44" s="56">
        <v>0.72262492741132633</v>
      </c>
      <c r="AB44" s="56">
        <v>0.71495880828044234</v>
      </c>
      <c r="AC44" s="56">
        <v>0.71225155411603103</v>
      </c>
      <c r="AD44" s="57">
        <v>0.71225155411603103</v>
      </c>
      <c r="AE44" s="57">
        <v>0.72899999999999998</v>
      </c>
      <c r="AF44" s="57">
        <v>0.73379943876779308</v>
      </c>
      <c r="AG44" s="57">
        <v>0.76150075776371529</v>
      </c>
      <c r="AH44" s="57">
        <v>0.73946669809637056</v>
      </c>
      <c r="AI44" s="189"/>
      <c r="AJ44" s="189"/>
      <c r="AK44" s="189"/>
      <c r="AL44" s="189"/>
      <c r="AM44" s="189"/>
      <c r="AN44" s="189"/>
      <c r="AO44" s="189"/>
      <c r="AP44" s="189"/>
    </row>
    <row r="45" spans="2:42" ht="14.25" customHeight="1">
      <c r="B45" s="29" t="s">
        <v>126</v>
      </c>
      <c r="C45" s="142"/>
      <c r="D45" s="142"/>
      <c r="E45" s="142">
        <v>0.56645807905951318</v>
      </c>
      <c r="F45" s="56">
        <v>0.54257032972779606</v>
      </c>
      <c r="G45" s="56">
        <v>0.53630642055692979</v>
      </c>
      <c r="H45" s="56">
        <v>0.52768962450910806</v>
      </c>
      <c r="I45" s="56">
        <v>0.54547077460852544</v>
      </c>
      <c r="J45" s="56">
        <v>0.5276238176143907</v>
      </c>
      <c r="K45" s="56">
        <v>0.52356952116416589</v>
      </c>
      <c r="L45" s="56">
        <v>0.52970459412285598</v>
      </c>
      <c r="M45" s="56">
        <v>0.54544552151271497</v>
      </c>
      <c r="N45" s="56">
        <v>0.52816710917594145</v>
      </c>
      <c r="O45" s="56">
        <v>0.53067332914157972</v>
      </c>
      <c r="P45" s="56">
        <v>0.53569219049004857</v>
      </c>
      <c r="Q45" s="56">
        <v>0.5532349591417931</v>
      </c>
      <c r="R45" s="56">
        <v>0.53809295944130076</v>
      </c>
      <c r="S45" s="56">
        <v>0.53090492597283001</v>
      </c>
      <c r="T45" s="56">
        <v>0.53110000000000002</v>
      </c>
      <c r="U45" s="56">
        <v>0.54116954895324665</v>
      </c>
      <c r="V45" s="56">
        <v>0.51935922157740533</v>
      </c>
      <c r="W45" s="56">
        <v>0.52090179387301561</v>
      </c>
      <c r="X45" s="56">
        <v>0.52180060954221008</v>
      </c>
      <c r="Y45" s="56">
        <v>0.53591574766361183</v>
      </c>
      <c r="Z45" s="56">
        <v>0.51302784896546161</v>
      </c>
      <c r="AA45" s="56">
        <v>0.51008899679338038</v>
      </c>
      <c r="AB45" s="56">
        <v>0.50850391600426281</v>
      </c>
      <c r="AC45" s="56">
        <v>0.52138274078298685</v>
      </c>
      <c r="AD45" s="57">
        <v>0.49919331511297699</v>
      </c>
      <c r="AE45" s="57">
        <v>0.50939900413015782</v>
      </c>
      <c r="AF45" s="57">
        <v>0.51424767662068993</v>
      </c>
      <c r="AG45" s="57">
        <v>0.53582127933892176</v>
      </c>
      <c r="AH45" s="57">
        <v>0.51586728369070856</v>
      </c>
      <c r="AI45" s="189"/>
      <c r="AJ45" s="189"/>
      <c r="AK45" s="189"/>
      <c r="AL45" s="189"/>
      <c r="AM45" s="189"/>
      <c r="AN45" s="189"/>
      <c r="AO45" s="189"/>
      <c r="AP45" s="189"/>
    </row>
    <row r="46" spans="2:42" ht="14.25" customHeight="1">
      <c r="B46" s="29" t="s">
        <v>36</v>
      </c>
      <c r="C46" s="142"/>
      <c r="D46" s="142"/>
      <c r="E46" s="142">
        <v>8.9513462707235605E-2</v>
      </c>
      <c r="F46" s="56">
        <v>7.7617993772110816E-2</v>
      </c>
      <c r="G46" s="56">
        <v>7.8145745106213055E-2</v>
      </c>
      <c r="H46" s="56">
        <v>5.0398310424005159E-2</v>
      </c>
      <c r="I46" s="56">
        <v>5.8757075911881479E-2</v>
      </c>
      <c r="J46" s="56">
        <v>6.8946601297823359E-2</v>
      </c>
      <c r="K46" s="56">
        <v>7.197917069484365E-2</v>
      </c>
      <c r="L46" s="56">
        <v>8.360676141493055E-2</v>
      </c>
      <c r="M46" s="56">
        <v>8.0543631945696623E-2</v>
      </c>
      <c r="N46" s="56">
        <v>7.371338385199333E-2</v>
      </c>
      <c r="O46" s="56">
        <v>7.6680253228400386E-2</v>
      </c>
      <c r="P46" s="56">
        <v>6.7485984510824965E-2</v>
      </c>
      <c r="Q46" s="56">
        <v>8.2705118662806262E-2</v>
      </c>
      <c r="R46" s="56">
        <v>9.4804244155307346E-2</v>
      </c>
      <c r="S46" s="56">
        <v>9.0698695709702237E-2</v>
      </c>
      <c r="T46" s="56">
        <v>0.1123</v>
      </c>
      <c r="U46" s="56">
        <v>0.10508733809352479</v>
      </c>
      <c r="V46" s="56">
        <v>0.10395453089784698</v>
      </c>
      <c r="W46" s="56">
        <v>9.7865032202920282E-2</v>
      </c>
      <c r="X46" s="56">
        <v>9.4166330099278148E-2</v>
      </c>
      <c r="Y46" s="56">
        <v>9.4949105780718204E-2</v>
      </c>
      <c r="Z46" s="56">
        <v>9.4807415870685308E-2</v>
      </c>
      <c r="AA46" s="56">
        <v>8.352268377296107E-2</v>
      </c>
      <c r="AB46" s="56">
        <v>7.6348086683503888E-2</v>
      </c>
      <c r="AC46" s="56">
        <v>5.9894881538547391E-2</v>
      </c>
      <c r="AD46" s="57">
        <v>5.2999999999999999E-2</v>
      </c>
      <c r="AE46" s="57">
        <v>4.5999999999999999E-2</v>
      </c>
      <c r="AF46" s="57">
        <v>5.0893137279211631E-2</v>
      </c>
      <c r="AG46" s="57">
        <v>6.4107705445663049E-2</v>
      </c>
      <c r="AH46" s="57">
        <v>0.86437146802476661</v>
      </c>
      <c r="AI46" s="189"/>
      <c r="AJ46" s="189"/>
      <c r="AK46" s="189"/>
      <c r="AL46" s="189"/>
      <c r="AM46" s="189"/>
      <c r="AN46" s="189"/>
      <c r="AO46" s="189"/>
      <c r="AP46" s="189"/>
    </row>
    <row r="47" spans="2:42" ht="14.25" customHeight="1">
      <c r="B47" s="29" t="s">
        <v>292</v>
      </c>
      <c r="C47" s="142"/>
      <c r="D47" s="142"/>
      <c r="E47" s="142">
        <v>6.6232886261919033E-2</v>
      </c>
      <c r="F47" s="56">
        <v>1.556721417842355E-2</v>
      </c>
      <c r="G47" s="56">
        <v>2.5554224976158446E-2</v>
      </c>
      <c r="H47" s="56">
        <v>-1.8900109141512633E-2</v>
      </c>
      <c r="I47" s="56">
        <v>5.4591598099566818E-2</v>
      </c>
      <c r="J47" s="56">
        <v>1.6064576838708211E-2</v>
      </c>
      <c r="K47" s="56">
        <v>-8.3970089124352221E-4</v>
      </c>
      <c r="L47" s="56">
        <v>-1.109280040302385E-2</v>
      </c>
      <c r="M47" s="56">
        <v>6.4741034740999792E-2</v>
      </c>
      <c r="N47" s="56">
        <v>1.8947121520899612E-2</v>
      </c>
      <c r="O47" s="56">
        <v>9.9980348963517596E-3</v>
      </c>
      <c r="P47" s="56">
        <v>-1.3888234035670965E-2</v>
      </c>
      <c r="Q47" s="56">
        <v>5.8010676791703242E-2</v>
      </c>
      <c r="R47" s="56">
        <v>2.1762661549070694E-2</v>
      </c>
      <c r="S47" s="56">
        <v>1.3731963621483878E-3</v>
      </c>
      <c r="T47" s="56">
        <v>2.0000000000000001E-4</v>
      </c>
      <c r="U47" s="56">
        <v>6.9833844273093471E-2</v>
      </c>
      <c r="V47" s="56">
        <v>1.7931021208530629E-2</v>
      </c>
      <c r="W47" s="56">
        <v>2.1170683816573721E-2</v>
      </c>
      <c r="X47" s="56">
        <v>-6.2810263055463889E-3</v>
      </c>
      <c r="Y47" s="56">
        <v>6.8737174864987649E-2</v>
      </c>
      <c r="Z47" s="56">
        <v>1.2316034855665681E-2</v>
      </c>
      <c r="AA47" s="56">
        <v>1.773036461009414E-2</v>
      </c>
      <c r="AB47" s="56">
        <v>-5.5705786784407962E-3</v>
      </c>
      <c r="AC47" s="56">
        <v>6.8599378888356988E-2</v>
      </c>
      <c r="AD47" s="57">
        <v>1.8880427218306295E-3</v>
      </c>
      <c r="AE47" s="57">
        <v>1.098826224246352E-2</v>
      </c>
      <c r="AF47" s="57">
        <v>-2.0774824214611187E-2</v>
      </c>
      <c r="AG47" s="57">
        <v>6.1653835411507929E-2</v>
      </c>
      <c r="AH47" s="57">
        <v>-4.5748678812377319E-3</v>
      </c>
      <c r="AI47" s="189"/>
      <c r="AJ47" s="189"/>
      <c r="AK47" s="189"/>
      <c r="AL47" s="189"/>
      <c r="AM47" s="189"/>
      <c r="AN47" s="189"/>
      <c r="AO47" s="189"/>
      <c r="AP47" s="189"/>
    </row>
    <row r="48" spans="2:42" ht="14.25" customHeight="1">
      <c r="B48" s="29" t="s">
        <v>37</v>
      </c>
      <c r="C48" s="129"/>
      <c r="D48" s="129"/>
      <c r="E48" s="129">
        <v>186046.71927955496</v>
      </c>
      <c r="F48" s="30">
        <v>178304.42908763498</v>
      </c>
      <c r="G48" s="30">
        <v>175473.86468103994</v>
      </c>
      <c r="H48" s="30">
        <v>175031.61343833996</v>
      </c>
      <c r="I48" s="30">
        <v>172612.36313489999</v>
      </c>
      <c r="J48" s="30">
        <v>170161.27701429999</v>
      </c>
      <c r="K48" s="30">
        <v>170725.58856256498</v>
      </c>
      <c r="L48" s="30">
        <v>169956.78453886497</v>
      </c>
      <c r="M48" s="30">
        <v>164389.02551002504</v>
      </c>
      <c r="N48" s="30">
        <v>157619.95506677512</v>
      </c>
      <c r="O48" s="30">
        <v>154887.75179166521</v>
      </c>
      <c r="P48" s="30">
        <v>154779.51024706519</v>
      </c>
      <c r="Q48" s="30">
        <v>150658.33409875009</v>
      </c>
      <c r="R48" s="30">
        <v>148095.97199499997</v>
      </c>
      <c r="S48" s="30">
        <v>147485.97064999997</v>
      </c>
      <c r="T48" s="30">
        <v>148047.77230000001</v>
      </c>
      <c r="U48" s="30">
        <v>145391.54804133001</v>
      </c>
      <c r="V48" s="30">
        <v>139184.31537530507</v>
      </c>
      <c r="W48" s="30">
        <v>135675.52944625507</v>
      </c>
      <c r="X48" s="30">
        <v>133711.11239318002</v>
      </c>
      <c r="Y48" s="30">
        <v>128572.82625616502</v>
      </c>
      <c r="Z48" s="30">
        <v>124881.55941526202</v>
      </c>
      <c r="AA48" s="30">
        <v>122395.22782376701</v>
      </c>
      <c r="AB48" s="30">
        <v>120455.378623</v>
      </c>
      <c r="AC48" s="30">
        <v>116840.040167</v>
      </c>
      <c r="AD48" s="55">
        <v>111204.767137</v>
      </c>
      <c r="AE48" s="55">
        <v>107316</v>
      </c>
      <c r="AF48" s="55">
        <v>106981.69634299999</v>
      </c>
      <c r="AG48" s="55">
        <v>104756.56682800001</v>
      </c>
      <c r="AH48" s="55">
        <v>101749</v>
      </c>
      <c r="AI48" s="189"/>
      <c r="AJ48" s="189"/>
      <c r="AK48" s="189"/>
      <c r="AL48" s="189"/>
      <c r="AM48" s="189"/>
      <c r="AN48" s="189"/>
      <c r="AO48" s="189"/>
      <c r="AP48" s="189"/>
    </row>
    <row r="49" spans="2:42" ht="14.25" customHeight="1">
      <c r="B49" s="29" t="s">
        <v>1</v>
      </c>
      <c r="C49" s="129"/>
      <c r="D49" s="129"/>
      <c r="E49" s="129">
        <v>191818.07577903997</v>
      </c>
      <c r="F49" s="30">
        <v>180275.36278006999</v>
      </c>
      <c r="G49" s="30">
        <v>176333.49539519998</v>
      </c>
      <c r="H49" s="30">
        <v>174614.23396687992</v>
      </c>
      <c r="I49" s="30">
        <v>175448.9929098</v>
      </c>
      <c r="J49" s="30">
        <v>169775.73335999995</v>
      </c>
      <c r="K49" s="30">
        <v>170418.51827761999</v>
      </c>
      <c r="L49" s="30">
        <v>170916.07891452996</v>
      </c>
      <c r="M49" s="30">
        <v>168997.49016320001</v>
      </c>
      <c r="N49" s="30">
        <v>159646.67768410599</v>
      </c>
      <c r="O49" s="30">
        <v>155459.3492767002</v>
      </c>
      <c r="P49" s="30">
        <v>154316.1543066302</v>
      </c>
      <c r="Q49" s="30">
        <v>155242.86618750019</v>
      </c>
      <c r="R49" s="30">
        <v>150118.14197999999</v>
      </c>
      <c r="S49" s="30">
        <v>146073.80200999998</v>
      </c>
      <c r="T49" s="30">
        <v>148898.13930000001</v>
      </c>
      <c r="U49" s="30">
        <v>147197.40538354</v>
      </c>
      <c r="V49" s="30">
        <v>143585.69069911999</v>
      </c>
      <c r="W49" s="30">
        <v>134782.94005149015</v>
      </c>
      <c r="X49" s="30">
        <v>136568.11884102001</v>
      </c>
      <c r="Y49" s="30">
        <v>130854.10594534002</v>
      </c>
      <c r="Z49" s="30">
        <v>126291.54656699001</v>
      </c>
      <c r="AA49" s="30">
        <v>123471.57226353404</v>
      </c>
      <c r="AB49" s="30">
        <v>121318.88338399999</v>
      </c>
      <c r="AC49" s="30">
        <v>119591.872598</v>
      </c>
      <c r="AD49" s="55">
        <v>114088.20773600001</v>
      </c>
      <c r="AE49" s="55">
        <v>108321</v>
      </c>
      <c r="AF49" s="55">
        <v>106311.634504</v>
      </c>
      <c r="AG49" s="55">
        <v>107652.02759400001</v>
      </c>
      <c r="AH49" s="55">
        <v>101861.10500000003</v>
      </c>
      <c r="AI49" s="189"/>
      <c r="AJ49" s="189"/>
      <c r="AK49" s="189"/>
      <c r="AL49" s="189"/>
      <c r="AM49" s="189"/>
      <c r="AN49" s="189"/>
      <c r="AO49" s="189"/>
      <c r="AP49" s="189"/>
    </row>
    <row r="50" spans="2:42" ht="14.25" customHeight="1">
      <c r="B50" s="58" t="s">
        <v>51</v>
      </c>
      <c r="C50" s="129"/>
      <c r="D50" s="129"/>
      <c r="E50" s="129">
        <v>256958.76034683996</v>
      </c>
      <c r="F50" s="30">
        <v>245218.70339962997</v>
      </c>
      <c r="G50" s="30">
        <v>241297.58334593999</v>
      </c>
      <c r="H50" s="30">
        <v>238746.02705299994</v>
      </c>
      <c r="I50" s="30">
        <v>238744.32276419998</v>
      </c>
      <c r="J50" s="30">
        <v>232167.16903501991</v>
      </c>
      <c r="K50" s="30">
        <v>228296.56459798</v>
      </c>
      <c r="L50" s="30">
        <v>227207.25402132995</v>
      </c>
      <c r="M50" s="30">
        <v>223399.89289357001</v>
      </c>
      <c r="N50" s="30">
        <v>213424.892920966</v>
      </c>
      <c r="O50" s="30">
        <v>207875.26854900017</v>
      </c>
      <c r="P50" s="30">
        <v>205174.56613200018</v>
      </c>
      <c r="Q50" s="30">
        <v>204401.26643491015</v>
      </c>
      <c r="R50" s="30">
        <v>198647.68825606999</v>
      </c>
      <c r="S50" s="30">
        <v>193964.04450999998</v>
      </c>
      <c r="T50" s="30">
        <v>196266.9381</v>
      </c>
      <c r="U50" s="30">
        <v>192772.34370675997</v>
      </c>
      <c r="V50" s="30">
        <v>188620.50190847999</v>
      </c>
      <c r="W50" s="30">
        <v>178435.64468823015</v>
      </c>
      <c r="X50" s="30">
        <v>179840.75385540002</v>
      </c>
      <c r="Y50" s="30">
        <v>173522.48194534</v>
      </c>
      <c r="Z50" s="30">
        <v>168626.01560060002</v>
      </c>
      <c r="AA50" s="30">
        <v>164696.46134153404</v>
      </c>
      <c r="AB50" s="30">
        <v>161212.47638400001</v>
      </c>
      <c r="AC50" s="30">
        <v>159047.11259800001</v>
      </c>
      <c r="AD50" s="55">
        <v>153703</v>
      </c>
      <c r="AE50" s="55">
        <v>147396</v>
      </c>
      <c r="AF50" s="55">
        <v>144285.63234099999</v>
      </c>
      <c r="AG50" s="55">
        <v>144517.37319800002</v>
      </c>
      <c r="AH50" s="55">
        <v>138661.09153000003</v>
      </c>
      <c r="AI50" s="189"/>
      <c r="AJ50" s="189"/>
      <c r="AK50" s="189"/>
      <c r="AL50" s="189"/>
      <c r="AM50" s="189"/>
      <c r="AN50" s="189"/>
      <c r="AO50" s="189"/>
      <c r="AP50" s="189"/>
    </row>
    <row r="51" spans="2:42" ht="14.25" customHeight="1">
      <c r="B51" s="53" t="s">
        <v>38</v>
      </c>
      <c r="C51" s="141"/>
      <c r="D51" s="141"/>
      <c r="E51" s="141"/>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row>
    <row r="52" spans="2:42" ht="16.5" customHeight="1">
      <c r="B52" s="59" t="s">
        <v>52</v>
      </c>
      <c r="C52" s="143"/>
      <c r="D52" s="143"/>
      <c r="E52" s="143">
        <v>1.1312313019253798E-3</v>
      </c>
      <c r="F52" s="60">
        <v>9.9253843101863729E-4</v>
      </c>
      <c r="G52" s="60">
        <v>1.161381730899359E-3</v>
      </c>
      <c r="H52" s="60">
        <v>3.9921493152402865E-3</v>
      </c>
      <c r="I52" s="60">
        <v>2.6351614777845502E-3</v>
      </c>
      <c r="J52" s="60">
        <v>1.5481810047043327E-3</v>
      </c>
      <c r="K52" s="60">
        <v>1.9126540056411986E-3</v>
      </c>
      <c r="L52" s="60">
        <v>5.6550393778613246E-4</v>
      </c>
      <c r="M52" s="60">
        <v>-1.840935949591722E-3</v>
      </c>
      <c r="N52" s="60">
        <v>1.419121648790737E-4</v>
      </c>
      <c r="O52" s="60">
        <v>9.0210529917489997E-4</v>
      </c>
      <c r="P52" s="60">
        <v>-5.2754920876246119E-4</v>
      </c>
      <c r="Q52" s="60">
        <v>3.6509349158196972E-4</v>
      </c>
      <c r="R52" s="60">
        <v>-6.2480543124640423E-4</v>
      </c>
      <c r="S52" s="60">
        <v>4.0908549955952037E-5</v>
      </c>
      <c r="T52" s="60">
        <v>1.6000000000000001E-3</v>
      </c>
      <c r="U52" s="60">
        <v>4.6685081789919654E-3</v>
      </c>
      <c r="V52" s="60">
        <v>5.597346228518982E-3</v>
      </c>
      <c r="W52" s="60">
        <v>1.2161047789600637E-3</v>
      </c>
      <c r="X52" s="60">
        <v>9.326404113325663E-4</v>
      </c>
      <c r="Y52" s="60">
        <v>3.2020943470430961E-4</v>
      </c>
      <c r="Z52" s="60">
        <v>-6.7186221750459459E-4</v>
      </c>
      <c r="AA52" s="60">
        <v>4.5879667715713644E-4</v>
      </c>
      <c r="AB52" s="60">
        <v>4.8168568507325727E-4</v>
      </c>
      <c r="AC52" s="60">
        <v>9.5789346750926868E-5</v>
      </c>
      <c r="AD52" s="61">
        <v>2.184687633817716E-4</v>
      </c>
      <c r="AE52" s="61">
        <v>-1E-3</v>
      </c>
      <c r="AF52" s="61">
        <v>6.4676460584925388E-4</v>
      </c>
      <c r="AG52" s="61">
        <v>2.4003537282928076E-4</v>
      </c>
      <c r="AH52" s="61">
        <v>-1.249558258629124E-3</v>
      </c>
    </row>
    <row r="53" spans="2:42" ht="16.5" hidden="1" customHeight="1">
      <c r="B53" s="62" t="s">
        <v>53</v>
      </c>
      <c r="C53" s="143"/>
      <c r="D53" s="143"/>
      <c r="E53" s="143">
        <v>0.10364701060037002</v>
      </c>
      <c r="F53" s="60">
        <v>2.9537841272321372E-3</v>
      </c>
      <c r="G53" s="60">
        <v>2.7458386292176489E-3</v>
      </c>
      <c r="H53" s="60">
        <v>2.9586124252449953E-3</v>
      </c>
      <c r="I53" s="60">
        <v>2.7592454030703653E-3</v>
      </c>
      <c r="J53" s="60">
        <v>2.3013722805846153E-3</v>
      </c>
      <c r="K53" s="60">
        <v>1.9784829721157062E-3</v>
      </c>
      <c r="L53" s="60">
        <v>2.1854426515422781E-3</v>
      </c>
      <c r="M53" s="60">
        <v>1.8717898659461191E-3</v>
      </c>
      <c r="N53" s="60">
        <v>1.7044920533682559E-3</v>
      </c>
      <c r="O53" s="60">
        <v>2.8214246971919343E-3</v>
      </c>
      <c r="P53" s="60">
        <v>3.2116557473962429E-3</v>
      </c>
      <c r="Q53" s="60">
        <v>3.3350235699412803E-3</v>
      </c>
      <c r="R53" s="60">
        <v>2.8967490765442723E-3</v>
      </c>
      <c r="S53" s="60">
        <v>2.8830342274596184E-3</v>
      </c>
      <c r="T53" s="60">
        <v>3.5000000000000001E-3</v>
      </c>
      <c r="U53" s="60">
        <v>3.4776636274049823E-3</v>
      </c>
      <c r="V53" s="60">
        <v>4.3789717763848849E-3</v>
      </c>
      <c r="W53" s="60">
        <v>3.801424147723598E-3</v>
      </c>
      <c r="X53" s="60">
        <v>2.9439780807518972E-3</v>
      </c>
      <c r="Y53" s="60">
        <v>3.3592002175899297E-3</v>
      </c>
      <c r="Z53" s="60">
        <v>3.117075751951812E-3</v>
      </c>
      <c r="AA53" s="60">
        <v>3.175549376478356E-3</v>
      </c>
      <c r="AB53" s="60">
        <v>3.570966993596528E-3</v>
      </c>
      <c r="AC53" s="60">
        <v>3.2658333405681636E-3</v>
      </c>
      <c r="AD53" s="61">
        <v>2E-3</v>
      </c>
      <c r="AE53" s="61">
        <v>3.0000000000000001E-3</v>
      </c>
      <c r="AF53" s="61">
        <v>3.193265093590142E-3</v>
      </c>
      <c r="AG53" s="61">
        <v>2.9952836477535592E-3</v>
      </c>
      <c r="AH53" s="61">
        <v>2.6147970768236497E-3</v>
      </c>
    </row>
    <row r="54" spans="2:42" ht="16.5" hidden="1" customHeight="1">
      <c r="B54" s="62" t="s">
        <v>54</v>
      </c>
      <c r="C54" s="142"/>
      <c r="D54" s="142"/>
      <c r="E54" s="142">
        <v>1.5694798558693695E-2</v>
      </c>
      <c r="F54" s="56">
        <v>1.1983584318173274E-2</v>
      </c>
      <c r="G54" s="56">
        <v>1.1838979363193437E-2</v>
      </c>
      <c r="H54" s="56">
        <v>1.238818633427342E-2</v>
      </c>
      <c r="I54" s="56">
        <v>7.3192543584828882E-3</v>
      </c>
      <c r="J54" s="56">
        <v>4.0763782335581792E-3</v>
      </c>
      <c r="K54" s="56">
        <v>3.6108139478084715E-3</v>
      </c>
      <c r="L54" s="56">
        <v>2.5385121939466081E-3</v>
      </c>
      <c r="M54" s="56">
        <v>2.9545384827826073E-3</v>
      </c>
      <c r="N54" s="56">
        <v>3.0179296723593352E-3</v>
      </c>
      <c r="O54" s="56">
        <v>2.6131866699860805E-3</v>
      </c>
      <c r="P54" s="56">
        <v>2.8066792175579806E-3</v>
      </c>
      <c r="Q54" s="56">
        <v>2.9474346463223122E-3</v>
      </c>
      <c r="R54" s="56">
        <v>3.4515315329272803E-3</v>
      </c>
      <c r="S54" s="56">
        <v>1.6560698314755725E-3</v>
      </c>
      <c r="T54" s="56">
        <v>4.3E-3</v>
      </c>
      <c r="U54" s="56">
        <v>3.3446415789285637E-3</v>
      </c>
      <c r="V54" s="56">
        <v>1.5905295543379697E-3</v>
      </c>
      <c r="W54" s="56">
        <v>7.8301499313202178E-4</v>
      </c>
      <c r="X54" s="56">
        <v>9.4893067693709704E-4</v>
      </c>
      <c r="Y54" s="56">
        <v>1.0424001823004041E-3</v>
      </c>
      <c r="Z54" s="56">
        <v>1.1255046341036622E-3</v>
      </c>
      <c r="AA54" s="56">
        <v>1.3541549997946232E-3</v>
      </c>
      <c r="AB54" s="56">
        <v>1.5393923542931752E-3</v>
      </c>
      <c r="AC54" s="56">
        <v>2.2705061174824307E-3</v>
      </c>
      <c r="AD54" s="57">
        <v>3.0000000000000001E-3</v>
      </c>
      <c r="AE54" s="57">
        <v>3.0000000000000001E-3</v>
      </c>
      <c r="AF54" s="57">
        <v>2.8134463870679999E-3</v>
      </c>
      <c r="AG54" s="57">
        <v>2.9986383123885461E-3</v>
      </c>
      <c r="AH54" s="57">
        <v>2.9917047635730047E-3</v>
      </c>
    </row>
    <row r="55" spans="2:42" ht="16.5" hidden="1" customHeight="1">
      <c r="B55" s="62" t="s">
        <v>55</v>
      </c>
      <c r="C55" s="142"/>
      <c r="D55" s="142"/>
      <c r="E55" s="142"/>
      <c r="F55" s="56">
        <v>1.3129795120076074E-2</v>
      </c>
      <c r="G55" s="56">
        <v>1.2826298662001346E-2</v>
      </c>
      <c r="H55" s="56">
        <v>1.3689503676833865E-2</v>
      </c>
      <c r="I55" s="56">
        <v>8.9863716290974616E-3</v>
      </c>
      <c r="J55" s="56">
        <v>5.6897760128856124E-3</v>
      </c>
      <c r="K55" s="56">
        <v>4.902778076469637E-3</v>
      </c>
      <c r="L55" s="56">
        <v>4.0676645699755151E-3</v>
      </c>
      <c r="M55" s="56">
        <v>4.1230736144236748E-3</v>
      </c>
      <c r="N55" s="56">
        <v>3.9500938838000522E-3</v>
      </c>
      <c r="O55" s="56">
        <v>4.606714321152716E-3</v>
      </c>
      <c r="P55" s="56">
        <v>5.1444629046488739E-3</v>
      </c>
      <c r="Q55" s="56">
        <v>5.259828378694536E-3</v>
      </c>
      <c r="R55" s="56">
        <v>5.3059479714358589E-3</v>
      </c>
      <c r="S55" s="56">
        <v>3.4309293704308337E-3</v>
      </c>
      <c r="T55" s="56">
        <v>5.8999999999999999E-3</v>
      </c>
      <c r="U55" s="56">
        <v>5.2509562578992733E-3</v>
      </c>
      <c r="V55" s="56">
        <v>5.1279038784692475E-3</v>
      </c>
      <c r="W55" s="56">
        <v>3.3749227698987292E-3</v>
      </c>
      <c r="X55" s="56">
        <v>3.1193417206857765E-3</v>
      </c>
      <c r="Y55" s="56">
        <v>3.5471153279688652E-3</v>
      </c>
      <c r="Z55" s="56">
        <v>3.4852190746880417E-3</v>
      </c>
      <c r="AA55" s="56">
        <v>3.5910574005874603E-3</v>
      </c>
      <c r="AB55" s="56">
        <v>3.8042782260122722E-3</v>
      </c>
      <c r="AC55" s="56">
        <v>4.0297598660852477E-3</v>
      </c>
      <c r="AD55" s="57">
        <v>4.0000000000000001E-3</v>
      </c>
      <c r="AE55" s="57">
        <v>4.0000000000000001E-3</v>
      </c>
      <c r="AF55" s="57">
        <v>4.305206108847711E-3</v>
      </c>
      <c r="AG55" s="57">
        <v>4.3304276173872251E-3</v>
      </c>
      <c r="AH55" s="57">
        <v>3.8279686935481362E-3</v>
      </c>
    </row>
    <row r="56" spans="2:42" ht="16.5" customHeight="1">
      <c r="B56" s="63" t="s">
        <v>39</v>
      </c>
      <c r="C56" s="141"/>
      <c r="D56" s="141"/>
      <c r="E56" s="141"/>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row>
    <row r="57" spans="2:42" ht="14.25" customHeight="1">
      <c r="B57" s="50" t="s">
        <v>40</v>
      </c>
      <c r="C57" s="143"/>
      <c r="D57" s="143"/>
      <c r="E57" s="143">
        <v>0.16752907415216553</v>
      </c>
      <c r="F57" s="60">
        <v>0.17</v>
      </c>
      <c r="G57" s="60">
        <v>0.17</v>
      </c>
      <c r="H57" s="60">
        <v>0.17699999999999999</v>
      </c>
      <c r="I57" s="60">
        <v>0.17917370526699236</v>
      </c>
      <c r="J57" s="60">
        <v>0.17699999999999999</v>
      </c>
      <c r="K57" s="60">
        <v>0.17699999999999999</v>
      </c>
      <c r="L57" s="60">
        <v>0.182</v>
      </c>
      <c r="M57" s="60">
        <v>0.18</v>
      </c>
      <c r="N57" s="60">
        <v>0.18</v>
      </c>
      <c r="O57" s="60">
        <v>0.18010000000000001</v>
      </c>
      <c r="P57" s="60">
        <v>0.18</v>
      </c>
      <c r="Q57" s="60">
        <v>0.17810117935842029</v>
      </c>
      <c r="R57" s="60">
        <v>0.17799999999999999</v>
      </c>
      <c r="S57" s="60">
        <v>0.17799999999999999</v>
      </c>
      <c r="T57" s="60">
        <v>0.17299999999999999</v>
      </c>
      <c r="U57" s="60">
        <v>0.17139809270732162</v>
      </c>
      <c r="V57" s="60">
        <v>0.17040437419872376</v>
      </c>
      <c r="W57" s="60">
        <v>0.17245604062068776</v>
      </c>
      <c r="X57" s="60">
        <v>0.16745151867093996</v>
      </c>
      <c r="Y57" s="60">
        <v>0.16683419365963417</v>
      </c>
      <c r="Z57" s="60">
        <v>0.16903123341467879</v>
      </c>
      <c r="AA57" s="60">
        <v>0.16755392786221213</v>
      </c>
      <c r="AB57" s="60">
        <v>0.15853129392997001</v>
      </c>
      <c r="AC57" s="60">
        <v>0.16073137456060585</v>
      </c>
      <c r="AD57" s="61">
        <v>0.16174675708985606</v>
      </c>
      <c r="AE57" s="61">
        <v>0.16800000000000001</v>
      </c>
      <c r="AF57" s="61">
        <v>0.16904691016046353</v>
      </c>
      <c r="AG57" s="61">
        <v>0.16728993952436366</v>
      </c>
      <c r="AH57" s="61">
        <v>0.1671850404112834</v>
      </c>
    </row>
    <row r="58" spans="2:42" ht="14.25" customHeight="1">
      <c r="B58" s="50" t="s">
        <v>41</v>
      </c>
      <c r="C58" s="143"/>
      <c r="D58" s="143"/>
      <c r="E58" s="143">
        <v>0.18787377564677804</v>
      </c>
      <c r="F58" s="60">
        <v>0.187</v>
      </c>
      <c r="G58" s="60">
        <v>0.182</v>
      </c>
      <c r="H58" s="60">
        <v>0.189</v>
      </c>
      <c r="I58" s="60">
        <v>0.19195027834547534</v>
      </c>
      <c r="J58" s="60">
        <v>0.19</v>
      </c>
      <c r="K58" s="60">
        <v>0.19</v>
      </c>
      <c r="L58" s="60">
        <v>0.19500000000000001</v>
      </c>
      <c r="M58" s="60">
        <v>0.193</v>
      </c>
      <c r="N58" s="60">
        <v>0.193</v>
      </c>
      <c r="O58" s="60">
        <v>0.19359999999999999</v>
      </c>
      <c r="P58" s="60">
        <v>0.19400000000000001</v>
      </c>
      <c r="Q58" s="60">
        <v>0.18791794083977356</v>
      </c>
      <c r="R58" s="60">
        <v>0.188</v>
      </c>
      <c r="S58" s="60">
        <v>0.188</v>
      </c>
      <c r="T58" s="60">
        <v>0.183</v>
      </c>
      <c r="U58" s="60">
        <v>0.18172422207339059</v>
      </c>
      <c r="V58" s="60">
        <v>0.17656301131568714</v>
      </c>
      <c r="W58" s="60">
        <v>0.17860755466420439</v>
      </c>
      <c r="X58" s="60">
        <v>0.17721126030525525</v>
      </c>
      <c r="Y58" s="60">
        <v>0.17315969229951719</v>
      </c>
      <c r="Z58" s="60">
        <v>0.17488388213557288</v>
      </c>
      <c r="AA58" s="60">
        <v>0.17614814863582226</v>
      </c>
      <c r="AB58" s="60">
        <v>0.16730043809209208</v>
      </c>
      <c r="AC58" s="60">
        <v>0.16920918599169135</v>
      </c>
      <c r="AD58" s="61">
        <v>0.17027611418028196</v>
      </c>
      <c r="AE58" s="61">
        <v>0.17699999999999999</v>
      </c>
      <c r="AF58" s="61">
        <v>0.17823123747045869</v>
      </c>
      <c r="AG58" s="61">
        <v>0.17645196408748351</v>
      </c>
      <c r="AH58" s="61">
        <v>0.17577394801537041</v>
      </c>
    </row>
    <row r="59" spans="2:42" ht="14.25" customHeight="1">
      <c r="B59" s="50" t="s">
        <v>42</v>
      </c>
      <c r="C59" s="143"/>
      <c r="D59" s="143"/>
      <c r="E59" s="143">
        <v>0.21182049284594998</v>
      </c>
      <c r="F59" s="60">
        <v>0.20899999999999999</v>
      </c>
      <c r="G59" s="60">
        <v>0.19900000000000001</v>
      </c>
      <c r="H59" s="60">
        <v>0.20599999999999999</v>
      </c>
      <c r="I59" s="60">
        <v>0.20921290945782797</v>
      </c>
      <c r="J59" s="60">
        <v>0.20699999999999999</v>
      </c>
      <c r="K59" s="60">
        <v>0.20699999999999999</v>
      </c>
      <c r="L59" s="60">
        <v>0.21199999999999999</v>
      </c>
      <c r="M59" s="60">
        <v>0.21</v>
      </c>
      <c r="N59" s="60">
        <v>0.20899999999999999</v>
      </c>
      <c r="O59" s="60">
        <v>0.2107</v>
      </c>
      <c r="P59" s="60">
        <v>0.21299999999999999</v>
      </c>
      <c r="Q59" s="60">
        <v>0.20670895600869113</v>
      </c>
      <c r="R59" s="60">
        <v>0.20699999999999999</v>
      </c>
      <c r="S59" s="60">
        <v>0.20799999999999999</v>
      </c>
      <c r="T59" s="60">
        <v>0.20200000000000001</v>
      </c>
      <c r="U59" s="60">
        <v>0.20078948111999259</v>
      </c>
      <c r="V59" s="60">
        <v>0.19586465825367622</v>
      </c>
      <c r="W59" s="60">
        <v>0.19832292584471245</v>
      </c>
      <c r="X59" s="60">
        <v>0.19704139804878543</v>
      </c>
      <c r="Y59" s="60">
        <v>0.19099224797868575</v>
      </c>
      <c r="Z59" s="60">
        <v>0.19378931454724868</v>
      </c>
      <c r="AA59" s="60">
        <v>0.19563394435957501</v>
      </c>
      <c r="AB59" s="60">
        <v>0.18718469017240807</v>
      </c>
      <c r="AC59" s="60">
        <v>0.19320302052973704</v>
      </c>
      <c r="AD59" s="61">
        <v>0.1943736619626909</v>
      </c>
      <c r="AE59" s="61">
        <v>0.20499999999999999</v>
      </c>
      <c r="AF59" s="61">
        <v>0.19922772977857001</v>
      </c>
      <c r="AG59" s="61">
        <v>0.19899450243251088</v>
      </c>
      <c r="AH59" s="61">
        <v>0.192948041099678</v>
      </c>
    </row>
    <row r="60" spans="2:42" ht="14.25" customHeight="1">
      <c r="B60" s="64" t="s">
        <v>43</v>
      </c>
      <c r="C60" s="136"/>
      <c r="D60" s="136"/>
      <c r="E60" s="136">
        <v>22194.697249005727</v>
      </c>
      <c r="F60" s="40">
        <v>21287</v>
      </c>
      <c r="G60" s="40">
        <v>19987</v>
      </c>
      <c r="H60" s="40">
        <v>19983</v>
      </c>
      <c r="I60" s="40">
        <v>19906.961151107906</v>
      </c>
      <c r="J60" s="40">
        <v>19311</v>
      </c>
      <c r="K60" s="40">
        <v>18854</v>
      </c>
      <c r="L60" s="40">
        <v>19089</v>
      </c>
      <c r="M60" s="40">
        <v>18692</v>
      </c>
      <c r="N60" s="40">
        <v>18312</v>
      </c>
      <c r="O60" s="40">
        <v>17933</v>
      </c>
      <c r="P60" s="40">
        <v>17899</v>
      </c>
      <c r="Q60" s="40">
        <v>17241.829771525772</v>
      </c>
      <c r="R60" s="40">
        <v>16793</v>
      </c>
      <c r="S60" s="40">
        <v>16704</v>
      </c>
      <c r="T60" s="40">
        <v>16502</v>
      </c>
      <c r="U60" s="40">
        <v>16418.062238133607</v>
      </c>
      <c r="V60" s="40">
        <v>15882.638526012159</v>
      </c>
      <c r="W60" s="40">
        <v>15444.079992212821</v>
      </c>
      <c r="X60" s="40">
        <v>15685.437575662983</v>
      </c>
      <c r="Y60" s="40">
        <v>14981.635857309137</v>
      </c>
      <c r="Z60" s="40">
        <v>14676.088655760017</v>
      </c>
      <c r="AA60" s="40">
        <v>14672.323747520619</v>
      </c>
      <c r="AB60" s="40">
        <v>14076.975417950534</v>
      </c>
      <c r="AC60" s="40">
        <v>14288.335436423937</v>
      </c>
      <c r="AD60" s="65">
        <v>14028</v>
      </c>
      <c r="AE60" s="65">
        <v>14138</v>
      </c>
      <c r="AF60" s="65">
        <v>13423.270844741101</v>
      </c>
      <c r="AG60" s="65">
        <v>13440.194272883036</v>
      </c>
      <c r="AH60" s="65">
        <v>12648.510290755101</v>
      </c>
    </row>
    <row r="61" spans="2:42" ht="14.25" customHeight="1">
      <c r="B61" s="66"/>
      <c r="C61" s="66"/>
      <c r="D61" s="66"/>
      <c r="E61" s="66"/>
      <c r="F61" s="66"/>
      <c r="G61" s="66"/>
      <c r="H61" s="66"/>
      <c r="I61" s="66"/>
      <c r="J61" s="66"/>
      <c r="K61" s="66"/>
      <c r="L61" s="66"/>
      <c r="M61" s="66"/>
      <c r="N61" s="67"/>
      <c r="O61" s="67"/>
      <c r="P61" s="67"/>
      <c r="Q61" s="67"/>
      <c r="R61" s="67"/>
      <c r="S61" s="67"/>
      <c r="T61" s="67"/>
      <c r="U61" s="67"/>
      <c r="V61" s="67"/>
      <c r="W61" s="67"/>
      <c r="X61" s="67"/>
      <c r="Y61" s="67"/>
      <c r="Z61" s="67"/>
      <c r="AA61" s="67"/>
      <c r="AB61" s="67"/>
      <c r="AC61" s="67"/>
      <c r="AD61" s="67"/>
      <c r="AE61" s="67"/>
    </row>
    <row r="62" spans="2:42" ht="14.25" customHeight="1">
      <c r="B62" s="195" t="s">
        <v>123</v>
      </c>
      <c r="C62" s="195"/>
      <c r="D62" s="195"/>
      <c r="E62" s="195"/>
      <c r="F62" s="195"/>
      <c r="G62" s="195"/>
      <c r="H62" s="195"/>
      <c r="I62" s="195"/>
      <c r="J62" s="195"/>
      <c r="K62" s="195"/>
      <c r="L62" s="195"/>
      <c r="M62" s="195"/>
      <c r="N62" s="68"/>
      <c r="O62" s="68"/>
      <c r="P62" s="68"/>
      <c r="Q62" s="68"/>
      <c r="R62" s="68"/>
      <c r="S62" s="68"/>
      <c r="T62" s="68"/>
      <c r="U62" s="68"/>
      <c r="V62" s="68"/>
      <c r="W62" s="68"/>
      <c r="X62" s="68"/>
      <c r="Y62" s="68"/>
      <c r="Z62" s="68"/>
      <c r="AA62" s="68"/>
      <c r="AB62" s="68"/>
      <c r="AC62" s="68"/>
      <c r="AD62" s="68"/>
      <c r="AE62" s="68"/>
    </row>
    <row r="63" spans="2:42" ht="14.25" customHeight="1">
      <c r="B63" s="195" t="s">
        <v>124</v>
      </c>
      <c r="C63" s="195"/>
      <c r="D63" s="195"/>
      <c r="E63" s="195"/>
      <c r="F63" s="195"/>
      <c r="G63" s="195"/>
      <c r="H63" s="195"/>
      <c r="I63" s="195"/>
      <c r="J63" s="195"/>
      <c r="K63" s="195"/>
      <c r="L63" s="195"/>
      <c r="M63" s="195"/>
      <c r="N63" s="68"/>
      <c r="O63" s="68"/>
      <c r="P63" s="68"/>
      <c r="Q63" s="68"/>
      <c r="R63" s="68"/>
      <c r="S63" s="68"/>
      <c r="T63" s="68"/>
      <c r="U63" s="68"/>
      <c r="V63" s="68"/>
      <c r="W63" s="68"/>
      <c r="X63" s="68"/>
      <c r="Y63" s="68"/>
      <c r="Z63" s="68"/>
      <c r="AA63" s="68"/>
      <c r="AB63" s="68"/>
      <c r="AC63" s="68"/>
      <c r="AD63" s="68"/>
      <c r="AE63" s="68"/>
    </row>
    <row r="64" spans="2:42" ht="14.25" customHeight="1">
      <c r="B64" s="195" t="s">
        <v>125</v>
      </c>
      <c r="C64" s="195"/>
      <c r="D64" s="195"/>
      <c r="E64" s="195"/>
      <c r="F64" s="195"/>
      <c r="G64" s="195"/>
      <c r="H64" s="195"/>
      <c r="I64" s="195"/>
      <c r="J64" s="195"/>
      <c r="K64" s="195"/>
      <c r="L64" s="195"/>
      <c r="M64" s="195"/>
      <c r="N64" s="67"/>
      <c r="O64" s="67"/>
      <c r="P64" s="67"/>
      <c r="Q64" s="67"/>
      <c r="R64" s="67"/>
      <c r="S64" s="67"/>
      <c r="T64" s="67"/>
      <c r="U64" s="67"/>
      <c r="V64" s="67"/>
      <c r="W64" s="67"/>
      <c r="X64" s="67"/>
      <c r="Y64" s="67"/>
      <c r="Z64" s="67"/>
      <c r="AA64" s="67"/>
      <c r="AB64" s="67"/>
      <c r="AC64" s="67"/>
      <c r="AD64" s="67"/>
      <c r="AE64" s="67"/>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4FD6-7898-44C2-8D38-4C80CCFB4701}">
  <sheetPr>
    <tabColor theme="0" tint="-4.9989318521683403E-2"/>
  </sheetPr>
  <dimension ref="A2:AH52"/>
  <sheetViews>
    <sheetView showGridLines="0" zoomScale="90" zoomScaleNormal="90" workbookViewId="0">
      <pane ySplit="6" topLeftCell="A7" activePane="bottomLeft" state="frozen"/>
      <selection activeCell="B62" sqref="B62"/>
      <selection pane="bottomLeft" activeCell="B62" sqref="B62"/>
    </sheetView>
  </sheetViews>
  <sheetFormatPr baseColWidth="10" defaultColWidth="11.42578125" defaultRowHeight="12.75"/>
  <cols>
    <col min="1" max="1" width="5" customWidth="1"/>
    <col min="2" max="2" width="51.5703125" customWidth="1"/>
    <col min="3" max="4" width="11.42578125" hidden="1" customWidth="1"/>
    <col min="5" max="13" width="11.42578125" customWidth="1"/>
    <col min="14" max="15" width="10.28515625" bestFit="1" customWidth="1"/>
    <col min="16" max="16" width="12.140625" bestFit="1" customWidth="1"/>
    <col min="17" max="17" width="12" bestFit="1" customWidth="1"/>
  </cols>
  <sheetData>
    <row r="2" spans="1:34" ht="15">
      <c r="A2" s="20" t="s">
        <v>440</v>
      </c>
      <c r="B2" s="21"/>
      <c r="C2" s="21"/>
      <c r="D2" s="21"/>
      <c r="E2" s="21"/>
      <c r="F2" s="21"/>
      <c r="G2" s="21"/>
      <c r="H2" s="21"/>
      <c r="I2" s="21"/>
      <c r="J2" s="21"/>
      <c r="K2" s="21"/>
      <c r="L2" s="21"/>
      <c r="M2" s="21"/>
    </row>
    <row r="5" spans="1:34" ht="15">
      <c r="B5" s="348"/>
      <c r="C5" s="130" t="s">
        <v>266</v>
      </c>
      <c r="D5" s="130" t="s">
        <v>267</v>
      </c>
      <c r="E5" s="130" t="s">
        <v>268</v>
      </c>
      <c r="F5" s="465" t="s">
        <v>269</v>
      </c>
      <c r="G5" s="465" t="s">
        <v>266</v>
      </c>
      <c r="H5" s="465" t="s">
        <v>267</v>
      </c>
      <c r="I5" s="465" t="s">
        <v>268</v>
      </c>
      <c r="J5" s="465" t="s">
        <v>269</v>
      </c>
      <c r="K5" s="465" t="s">
        <v>266</v>
      </c>
      <c r="L5" s="465" t="s">
        <v>267</v>
      </c>
      <c r="M5" s="465" t="s">
        <v>268</v>
      </c>
      <c r="N5" s="465" t="s">
        <v>269</v>
      </c>
      <c r="O5" s="465" t="s">
        <v>266</v>
      </c>
      <c r="P5" s="465" t="s">
        <v>267</v>
      </c>
      <c r="Q5" s="465" t="s">
        <v>268</v>
      </c>
      <c r="R5" s="465" t="s">
        <v>269</v>
      </c>
      <c r="S5" s="465" t="s">
        <v>266</v>
      </c>
      <c r="T5" s="465" t="s">
        <v>267</v>
      </c>
      <c r="U5" s="465" t="s">
        <v>268</v>
      </c>
      <c r="V5" s="465" t="s">
        <v>269</v>
      </c>
      <c r="W5" s="465" t="s">
        <v>266</v>
      </c>
      <c r="X5" s="465" t="s">
        <v>267</v>
      </c>
      <c r="Y5" s="465" t="s">
        <v>268</v>
      </c>
      <c r="Z5" s="465" t="s">
        <v>269</v>
      </c>
      <c r="AA5" s="465" t="s">
        <v>266</v>
      </c>
      <c r="AB5" s="465" t="s">
        <v>267</v>
      </c>
      <c r="AC5" s="465" t="s">
        <v>268</v>
      </c>
      <c r="AD5" s="465" t="s">
        <v>269</v>
      </c>
      <c r="AE5" s="465" t="s">
        <v>266</v>
      </c>
      <c r="AF5" s="465" t="s">
        <v>267</v>
      </c>
      <c r="AG5" s="346" t="s">
        <v>268</v>
      </c>
      <c r="AH5" s="346" t="s">
        <v>269</v>
      </c>
    </row>
    <row r="6" spans="1:34" ht="15">
      <c r="B6" s="341" t="s">
        <v>86</v>
      </c>
      <c r="C6" s="131">
        <v>2024</v>
      </c>
      <c r="D6" s="131">
        <v>2024</v>
      </c>
      <c r="E6" s="131">
        <v>2024</v>
      </c>
      <c r="F6" s="466">
        <v>2024</v>
      </c>
      <c r="G6" s="466">
        <v>2023</v>
      </c>
      <c r="H6" s="466">
        <v>2023</v>
      </c>
      <c r="I6" s="466">
        <v>2023</v>
      </c>
      <c r="J6" s="466">
        <v>2023</v>
      </c>
      <c r="K6" s="466">
        <v>2022</v>
      </c>
      <c r="L6" s="466">
        <v>2022</v>
      </c>
      <c r="M6" s="466">
        <v>2022</v>
      </c>
      <c r="N6" s="466">
        <v>2022</v>
      </c>
      <c r="O6" s="466">
        <v>2021</v>
      </c>
      <c r="P6" s="466">
        <v>2021</v>
      </c>
      <c r="Q6" s="466">
        <v>2021</v>
      </c>
      <c r="R6" s="466">
        <v>2021</v>
      </c>
      <c r="S6" s="466">
        <v>2020</v>
      </c>
      <c r="T6" s="466">
        <v>2020</v>
      </c>
      <c r="U6" s="466">
        <v>2020</v>
      </c>
      <c r="V6" s="466">
        <v>2020</v>
      </c>
      <c r="W6" s="466">
        <v>2019</v>
      </c>
      <c r="X6" s="466">
        <v>2019</v>
      </c>
      <c r="Y6" s="466">
        <v>2019</v>
      </c>
      <c r="Z6" s="466">
        <v>2019</v>
      </c>
      <c r="AA6" s="466">
        <v>2018</v>
      </c>
      <c r="AB6" s="466">
        <v>2018</v>
      </c>
      <c r="AC6" s="466">
        <v>2018</v>
      </c>
      <c r="AD6" s="466">
        <v>2018</v>
      </c>
      <c r="AE6" s="466">
        <v>2017</v>
      </c>
      <c r="AF6" s="466">
        <v>2017</v>
      </c>
      <c r="AG6" s="347">
        <v>2017</v>
      </c>
      <c r="AH6" s="347">
        <v>2017</v>
      </c>
    </row>
    <row r="7" spans="1:34" ht="15">
      <c r="B7" s="470"/>
      <c r="C7" s="342"/>
      <c r="D7" s="342"/>
      <c r="E7" s="342"/>
      <c r="F7" s="467"/>
      <c r="G7" s="467"/>
      <c r="H7" s="467"/>
      <c r="I7" s="467"/>
      <c r="J7" s="467"/>
      <c r="K7" s="467"/>
      <c r="L7" s="467"/>
      <c r="M7" s="467"/>
      <c r="N7" s="467"/>
      <c r="O7" s="467"/>
      <c r="P7" s="467"/>
      <c r="Q7" s="467"/>
      <c r="R7" s="467"/>
      <c r="S7" s="467"/>
      <c r="T7" s="467"/>
      <c r="U7" s="467"/>
      <c r="V7" s="467"/>
      <c r="W7" s="467"/>
      <c r="X7" s="467"/>
      <c r="Y7" s="467"/>
      <c r="Z7" s="467"/>
      <c r="AA7" s="467"/>
      <c r="AB7" s="467"/>
      <c r="AC7" s="467"/>
      <c r="AD7" s="467"/>
      <c r="AE7" s="467"/>
      <c r="AF7" s="467"/>
      <c r="AG7" s="338"/>
      <c r="AH7" s="338"/>
    </row>
    <row r="8" spans="1:34" ht="15">
      <c r="B8" s="471" t="s">
        <v>449</v>
      </c>
      <c r="C8" s="342"/>
      <c r="D8" s="342"/>
      <c r="E8" s="342"/>
      <c r="F8" s="46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338"/>
      <c r="AH8" s="338"/>
    </row>
    <row r="9" spans="1:34">
      <c r="B9" s="349" t="s">
        <v>367</v>
      </c>
      <c r="C9" s="350"/>
      <c r="D9" s="350"/>
      <c r="E9" s="350">
        <v>609.03372319999994</v>
      </c>
      <c r="F9" s="351">
        <v>1257.5325780199998</v>
      </c>
      <c r="G9" s="351">
        <v>496.62653091999994</v>
      </c>
      <c r="H9" s="351">
        <v>120.78857226999995</v>
      </c>
      <c r="I9" s="351">
        <v>612.14811025999995</v>
      </c>
      <c r="J9" s="351">
        <v>85.125468779999935</v>
      </c>
      <c r="K9" s="351">
        <v>676.70302701000026</v>
      </c>
      <c r="L9" s="351">
        <v>177.1070928200001</v>
      </c>
      <c r="M9" s="351">
        <v>293.91090153000005</v>
      </c>
      <c r="N9" s="351">
        <v>657.85240928999997</v>
      </c>
      <c r="O9" s="351">
        <v>457.67445801999997</v>
      </c>
      <c r="P9" s="351">
        <v>366.09292717999995</v>
      </c>
      <c r="Q9" s="351">
        <v>248.96066387999991</v>
      </c>
      <c r="R9" s="351">
        <v>587.72658000000001</v>
      </c>
      <c r="S9" s="351">
        <v>682.74738000000002</v>
      </c>
      <c r="T9" s="351">
        <v>673.44931999999994</v>
      </c>
      <c r="U9" s="351">
        <v>375.37632889999998</v>
      </c>
      <c r="V9" s="351">
        <v>1697.8275003900001</v>
      </c>
      <c r="W9" s="351">
        <v>1324.7398635</v>
      </c>
      <c r="X9" s="351">
        <v>1279.0373320000001</v>
      </c>
      <c r="Y9" s="351">
        <v>778.82646299999999</v>
      </c>
      <c r="Z9" s="351">
        <v>359.99559900000003</v>
      </c>
      <c r="AA9" s="351">
        <v>1878.3081159999999</v>
      </c>
      <c r="AB9" s="351">
        <v>288.48948899999999</v>
      </c>
      <c r="AC9" s="351">
        <v>639.42028400000004</v>
      </c>
      <c r="AD9" s="351">
        <v>663.98488199999997</v>
      </c>
      <c r="AE9" s="351">
        <v>672.68698600000005</v>
      </c>
      <c r="AF9" s="351">
        <v>657.66968399999996</v>
      </c>
      <c r="AG9" s="351">
        <v>664.78348200000005</v>
      </c>
      <c r="AH9" s="351">
        <v>429.79399999999998</v>
      </c>
    </row>
    <row r="10" spans="1:34">
      <c r="B10" s="349" t="s">
        <v>368</v>
      </c>
      <c r="C10" s="350"/>
      <c r="D10" s="350"/>
      <c r="E10" s="350">
        <v>6185.8506628600007</v>
      </c>
      <c r="F10" s="351">
        <v>3380.3487991699999</v>
      </c>
      <c r="G10" s="351">
        <v>3520.2572840299968</v>
      </c>
      <c r="H10" s="351">
        <v>3804.8242657999986</v>
      </c>
      <c r="I10" s="351">
        <v>4062.6102581300001</v>
      </c>
      <c r="J10" s="351">
        <v>3144.6310240499984</v>
      </c>
      <c r="K10" s="351">
        <v>2693.8847448600036</v>
      </c>
      <c r="L10" s="351">
        <v>3998.6303238400023</v>
      </c>
      <c r="M10" s="351">
        <v>2283.3232439800022</v>
      </c>
      <c r="N10" s="351">
        <v>2437.7522741999996</v>
      </c>
      <c r="O10" s="351">
        <v>1435.4332373099992</v>
      </c>
      <c r="P10" s="351">
        <v>1392.4629601699996</v>
      </c>
      <c r="Q10" s="351">
        <v>3120.6357694499998</v>
      </c>
      <c r="R10" s="351">
        <v>3507.87014</v>
      </c>
      <c r="S10" s="351">
        <v>1576.16661</v>
      </c>
      <c r="T10" s="351">
        <v>3320.9339100000002</v>
      </c>
      <c r="U10" s="351">
        <v>2061.2227146700002</v>
      </c>
      <c r="V10" s="351">
        <v>4170.6037621100004</v>
      </c>
      <c r="W10" s="351">
        <v>1199.06413275</v>
      </c>
      <c r="X10" s="351">
        <v>4728.5451089999997</v>
      </c>
      <c r="Y10" s="351">
        <v>2886.9467970000001</v>
      </c>
      <c r="Z10" s="351">
        <v>1020.299053</v>
      </c>
      <c r="AA10" s="351">
        <v>1022.7689820000001</v>
      </c>
      <c r="AB10" s="351">
        <v>2057.0973829999998</v>
      </c>
      <c r="AC10" s="351">
        <v>4300.791886</v>
      </c>
      <c r="AD10" s="351">
        <v>2447.8061389999998</v>
      </c>
      <c r="AE10" s="351">
        <v>1807.8047610000001</v>
      </c>
      <c r="AF10" s="351">
        <v>1712.055752</v>
      </c>
      <c r="AG10" s="351">
        <v>3197.2681040000002</v>
      </c>
      <c r="AH10" s="351">
        <v>1461.8389999999999</v>
      </c>
    </row>
    <row r="11" spans="1:34">
      <c r="B11" s="349" t="s">
        <v>369</v>
      </c>
      <c r="C11" s="350"/>
      <c r="D11" s="350"/>
      <c r="E11" s="350">
        <v>137821.14112739998</v>
      </c>
      <c r="F11" s="351">
        <v>133792.80519247</v>
      </c>
      <c r="G11" s="351">
        <v>133009.19554544997</v>
      </c>
      <c r="H11" s="351">
        <v>132093.18513413999</v>
      </c>
      <c r="I11" s="351">
        <v>130282.08770072</v>
      </c>
      <c r="J11" s="351">
        <v>127421.77246855</v>
      </c>
      <c r="K11" s="351">
        <v>130404.90886221</v>
      </c>
      <c r="L11" s="351">
        <v>130017.60624076998</v>
      </c>
      <c r="M11" s="351">
        <v>128558.06249856998</v>
      </c>
      <c r="N11" s="351">
        <v>123616.10002882</v>
      </c>
      <c r="O11" s="351">
        <v>120840.61077718997</v>
      </c>
      <c r="P11" s="351">
        <v>119086.45155642</v>
      </c>
      <c r="Q11" s="351">
        <v>117685.73577325998</v>
      </c>
      <c r="R11" s="351">
        <v>113581.26602</v>
      </c>
      <c r="S11" s="351">
        <v>112884.74255</v>
      </c>
      <c r="T11" s="351">
        <v>113048.86279</v>
      </c>
      <c r="U11" s="351">
        <v>111828.26380571</v>
      </c>
      <c r="V11" s="351">
        <v>108363.80187286</v>
      </c>
      <c r="W11" s="351">
        <v>106718.07852533</v>
      </c>
      <c r="X11" s="351">
        <v>103744.13766399999</v>
      </c>
      <c r="Y11" s="351">
        <v>101377.882492</v>
      </c>
      <c r="Z11" s="351">
        <v>98451.214464000004</v>
      </c>
      <c r="AA11" s="351">
        <v>98605.716025999995</v>
      </c>
      <c r="AB11" s="351">
        <v>97896.155442000003</v>
      </c>
      <c r="AC11" s="351">
        <v>95680.740309000001</v>
      </c>
      <c r="AD11" s="351">
        <v>92449.979246000003</v>
      </c>
      <c r="AE11" s="351">
        <v>90097.511352000001</v>
      </c>
      <c r="AF11" s="351">
        <v>88565.457437999998</v>
      </c>
      <c r="AG11" s="351">
        <v>87154.565503999998</v>
      </c>
      <c r="AH11" s="351">
        <v>84522.914000000004</v>
      </c>
    </row>
    <row r="12" spans="1:34">
      <c r="B12" s="349" t="s">
        <v>370</v>
      </c>
      <c r="C12" s="350"/>
      <c r="D12" s="350"/>
      <c r="E12" s="350">
        <v>36154.183268259992</v>
      </c>
      <c r="F12" s="351">
        <v>31241.74731251</v>
      </c>
      <c r="G12" s="351">
        <v>29109.345554839998</v>
      </c>
      <c r="H12" s="351">
        <v>28014.743014209998</v>
      </c>
      <c r="I12" s="351">
        <v>29656.557236060002</v>
      </c>
      <c r="J12" s="351">
        <v>28385.386181759994</v>
      </c>
      <c r="K12" s="351">
        <v>26351.044216090006</v>
      </c>
      <c r="L12" s="351">
        <v>25839.374591210006</v>
      </c>
      <c r="M12" s="351">
        <v>27653.490501250002</v>
      </c>
      <c r="N12" s="351">
        <v>23838.20522091</v>
      </c>
      <c r="O12" s="351">
        <v>23824.94351252</v>
      </c>
      <c r="P12" s="351">
        <v>24337.522061980002</v>
      </c>
      <c r="Q12" s="351">
        <v>24946.220340430009</v>
      </c>
      <c r="R12" s="351">
        <v>23424.765340000002</v>
      </c>
      <c r="S12" s="351">
        <v>20999.177110000001</v>
      </c>
      <c r="T12" s="351">
        <v>20786.05458</v>
      </c>
      <c r="U12" s="351">
        <v>21170.802316739999</v>
      </c>
      <c r="V12" s="351">
        <v>17874.283924110001</v>
      </c>
      <c r="W12" s="351">
        <v>17252.349264619999</v>
      </c>
      <c r="X12" s="351">
        <v>18050.495138999999</v>
      </c>
      <c r="Y12" s="351">
        <v>17589.802342999999</v>
      </c>
      <c r="Z12" s="351">
        <v>17689.053485</v>
      </c>
      <c r="AA12" s="351">
        <v>14445.539526</v>
      </c>
      <c r="AB12" s="351">
        <v>14242.267663000001</v>
      </c>
      <c r="AC12" s="351">
        <v>11912.862777</v>
      </c>
      <c r="AD12" s="351">
        <v>11658.575022000001</v>
      </c>
      <c r="AE12" s="351">
        <v>8883.2063739999994</v>
      </c>
      <c r="AF12" s="351">
        <v>8837.5591530000002</v>
      </c>
      <c r="AG12" s="351">
        <v>8725.5315559999999</v>
      </c>
      <c r="AH12" s="351">
        <v>8425.0130000000008</v>
      </c>
    </row>
    <row r="13" spans="1:34">
      <c r="B13" s="349" t="s">
        <v>371</v>
      </c>
      <c r="C13" s="350"/>
      <c r="D13" s="350"/>
      <c r="E13" s="350">
        <v>1997.4890274000002</v>
      </c>
      <c r="F13" s="351">
        <v>2243.7407399600002</v>
      </c>
      <c r="G13" s="351">
        <v>1797.0251154600001</v>
      </c>
      <c r="H13" s="351">
        <v>2215.27975917</v>
      </c>
      <c r="I13" s="351">
        <v>2453.7756630899999</v>
      </c>
      <c r="J13" s="351">
        <v>2059.8647860900001</v>
      </c>
      <c r="K13" s="351">
        <v>1855.1209110799996</v>
      </c>
      <c r="L13" s="351">
        <v>2104.5452155100002</v>
      </c>
      <c r="M13" s="351">
        <v>1793.7871682699997</v>
      </c>
      <c r="N13" s="351">
        <v>776.28093908000005</v>
      </c>
      <c r="O13" s="351">
        <v>813.87900342000046</v>
      </c>
      <c r="P13" s="351">
        <v>1147.7729144800003</v>
      </c>
      <c r="Q13" s="351">
        <v>1398.1160280100012</v>
      </c>
      <c r="R13" s="351">
        <v>1237.1099999999999</v>
      </c>
      <c r="S13" s="351">
        <v>2212.31691</v>
      </c>
      <c r="T13" s="351">
        <v>3316.3608300000001</v>
      </c>
      <c r="U13" s="351">
        <v>3074.5962567900001</v>
      </c>
      <c r="V13" s="351">
        <v>3946.3133910000001</v>
      </c>
      <c r="W13" s="351">
        <v>878.28834528999005</v>
      </c>
      <c r="X13" s="351">
        <v>1200.6310129999999</v>
      </c>
      <c r="Y13" s="351">
        <v>781.96812</v>
      </c>
      <c r="Z13" s="351">
        <v>645.60446100000001</v>
      </c>
      <c r="AA13" s="351">
        <v>818.95522599999993</v>
      </c>
      <c r="AB13" s="351">
        <v>376.79364500000003</v>
      </c>
      <c r="AC13" s="351">
        <v>436.098163</v>
      </c>
      <c r="AD13" s="351">
        <v>454.59990399999998</v>
      </c>
      <c r="AE13" s="351">
        <v>581.66810399999997</v>
      </c>
      <c r="AF13" s="351">
        <v>578.24714700000004</v>
      </c>
      <c r="AG13" s="351">
        <v>612.27700000000004</v>
      </c>
      <c r="AH13" s="351">
        <v>786.30100000000004</v>
      </c>
    </row>
    <row r="14" spans="1:34">
      <c r="B14" s="349" t="s">
        <v>437</v>
      </c>
      <c r="C14" s="350"/>
      <c r="D14" s="350"/>
      <c r="E14" s="350">
        <v>895.20937989999993</v>
      </c>
      <c r="F14" s="351">
        <v>879.73906783000007</v>
      </c>
      <c r="G14" s="351">
        <v>828.27577115000008</v>
      </c>
      <c r="H14" s="351">
        <v>787.86648645000002</v>
      </c>
      <c r="I14" s="351">
        <v>806.58001702000001</v>
      </c>
      <c r="J14" s="351">
        <v>789.35892543000011</v>
      </c>
      <c r="K14" s="351">
        <v>791.11125975999983</v>
      </c>
      <c r="L14" s="351">
        <v>766.23516900000004</v>
      </c>
      <c r="M14" s="351">
        <v>775.71365782999987</v>
      </c>
      <c r="N14" s="351">
        <v>853.39582999000004</v>
      </c>
      <c r="O14" s="351">
        <v>761.09212194999998</v>
      </c>
      <c r="P14" s="351">
        <v>691.00870423000003</v>
      </c>
      <c r="Q14" s="351">
        <v>686.4992229500001</v>
      </c>
      <c r="R14" s="351">
        <v>635.65778999999998</v>
      </c>
      <c r="S14" s="351">
        <v>616.37981000000002</v>
      </c>
      <c r="T14" s="351">
        <v>654.93573000000004</v>
      </c>
      <c r="U14" s="351">
        <v>690.30167682000001</v>
      </c>
      <c r="V14" s="351">
        <v>660.42835894999996</v>
      </c>
      <c r="W14" s="351">
        <v>674.76843206000001</v>
      </c>
      <c r="X14" s="351">
        <v>643.03755799999999</v>
      </c>
      <c r="Y14" s="351">
        <v>625.12832400000002</v>
      </c>
      <c r="Z14" s="351">
        <v>616.07110599999999</v>
      </c>
      <c r="AA14" s="351">
        <v>593.61375299999997</v>
      </c>
      <c r="AB14" s="351">
        <v>606.26696800000002</v>
      </c>
      <c r="AC14" s="351">
        <v>554.11826399999995</v>
      </c>
      <c r="AD14" s="351">
        <v>486.660977</v>
      </c>
      <c r="AE14" s="351">
        <v>494.96768800000001</v>
      </c>
      <c r="AF14" s="351">
        <v>455.51671099999999</v>
      </c>
      <c r="AG14" s="351">
        <v>430.98628400000001</v>
      </c>
      <c r="AH14" s="351">
        <v>418.73700000000002</v>
      </c>
    </row>
    <row r="15" spans="1:34">
      <c r="B15" s="349" t="s">
        <v>372</v>
      </c>
      <c r="C15" s="350"/>
      <c r="D15" s="350"/>
      <c r="E15" s="350">
        <v>6014.7923165800012</v>
      </c>
      <c r="F15" s="351">
        <v>5995.1167249800001</v>
      </c>
      <c r="G15" s="351">
        <v>5721.2547595900005</v>
      </c>
      <c r="H15" s="351">
        <v>5763.8717829899997</v>
      </c>
      <c r="I15" s="351">
        <v>5771.3295921700001</v>
      </c>
      <c r="J15" s="351">
        <v>5924.9847573900006</v>
      </c>
      <c r="K15" s="351">
        <v>5875.2810221099999</v>
      </c>
      <c r="L15" s="351">
        <v>6045.0556365400007</v>
      </c>
      <c r="M15" s="351">
        <v>5677.7178974259996</v>
      </c>
      <c r="N15" s="351">
        <v>5669.0705941300002</v>
      </c>
      <c r="O15" s="351">
        <v>5641.6888382900006</v>
      </c>
      <c r="P15" s="351">
        <v>5413.4111952000012</v>
      </c>
      <c r="Q15" s="351">
        <v>5329.7149719000008</v>
      </c>
      <c r="R15" s="351">
        <v>5345.0649299999995</v>
      </c>
      <c r="S15" s="351">
        <v>5325.4157699999996</v>
      </c>
      <c r="T15" s="351">
        <v>5229.4253900000003</v>
      </c>
      <c r="U15" s="351">
        <v>5087.21391227</v>
      </c>
      <c r="V15" s="351">
        <v>4963.5195766099996</v>
      </c>
      <c r="W15" s="351">
        <v>4870.3173606</v>
      </c>
      <c r="X15" s="351">
        <v>4832.9879629999996</v>
      </c>
      <c r="Y15" s="351">
        <v>4793.8684910000002</v>
      </c>
      <c r="Z15" s="351">
        <v>4326.8841089999996</v>
      </c>
      <c r="AA15" s="351">
        <v>4123.5721299999996</v>
      </c>
      <c r="AB15" s="351">
        <v>3998.4704230000002</v>
      </c>
      <c r="AC15" s="351">
        <v>3912.1149999999998</v>
      </c>
      <c r="AD15" s="351">
        <v>3957.1392110000002</v>
      </c>
      <c r="AE15" s="351">
        <v>3928.959006</v>
      </c>
      <c r="AF15" s="351">
        <v>3680.3470969999998</v>
      </c>
      <c r="AG15" s="351">
        <v>3529.3277720000001</v>
      </c>
      <c r="AH15" s="351">
        <v>3617.1550000000002</v>
      </c>
    </row>
    <row r="16" spans="1:34">
      <c r="B16" s="349" t="s">
        <v>373</v>
      </c>
      <c r="C16" s="350"/>
      <c r="D16" s="350"/>
      <c r="E16" s="350">
        <v>-3.7000003457069398E-7</v>
      </c>
      <c r="F16" s="351">
        <v>-3.7000000476837156E-7</v>
      </c>
      <c r="G16" s="351">
        <v>0</v>
      </c>
      <c r="H16" s="351">
        <v>0</v>
      </c>
      <c r="I16" s="351">
        <v>0</v>
      </c>
      <c r="J16" s="351">
        <v>0</v>
      </c>
      <c r="K16" s="351">
        <v>0</v>
      </c>
      <c r="L16" s="351">
        <v>0</v>
      </c>
      <c r="M16" s="351">
        <v>0</v>
      </c>
      <c r="N16" s="351">
        <v>0</v>
      </c>
      <c r="O16" s="351">
        <v>0</v>
      </c>
      <c r="P16" s="351">
        <v>-2.9802322387695311E-14</v>
      </c>
      <c r="Q16" s="351">
        <v>0</v>
      </c>
      <c r="R16" s="351">
        <v>0</v>
      </c>
      <c r="S16" s="351">
        <v>0</v>
      </c>
      <c r="T16" s="351">
        <v>0</v>
      </c>
      <c r="U16" s="351">
        <v>0</v>
      </c>
      <c r="V16" s="351">
        <v>0</v>
      </c>
      <c r="W16" s="351">
        <v>0</v>
      </c>
      <c r="X16" s="351">
        <v>0</v>
      </c>
      <c r="Y16" s="351">
        <v>0</v>
      </c>
      <c r="Z16" s="351">
        <v>0</v>
      </c>
      <c r="AA16" s="351">
        <v>0</v>
      </c>
      <c r="AB16" s="351">
        <v>0</v>
      </c>
      <c r="AC16" s="351">
        <v>0</v>
      </c>
      <c r="AD16" s="351">
        <v>0</v>
      </c>
      <c r="AE16" s="351">
        <v>0</v>
      </c>
      <c r="AF16" s="351">
        <v>0</v>
      </c>
      <c r="AG16" s="351">
        <v>0</v>
      </c>
      <c r="AH16" s="351">
        <v>0</v>
      </c>
    </row>
    <row r="17" spans="2:34">
      <c r="B17" s="349" t="s">
        <v>374</v>
      </c>
      <c r="C17" s="350"/>
      <c r="D17" s="350"/>
      <c r="E17" s="350">
        <v>399.7185571</v>
      </c>
      <c r="F17" s="351">
        <v>400.70809301999998</v>
      </c>
      <c r="G17" s="351">
        <v>332.95202148000004</v>
      </c>
      <c r="H17" s="351">
        <v>340.18551917000008</v>
      </c>
      <c r="I17" s="351">
        <v>342.61894828999999</v>
      </c>
      <c r="J17" s="351">
        <v>345.93966016999997</v>
      </c>
      <c r="K17" s="351">
        <v>353.46240111000003</v>
      </c>
      <c r="L17" s="351">
        <v>356.60181305000009</v>
      </c>
      <c r="M17" s="351">
        <v>392.82197425999999</v>
      </c>
      <c r="N17" s="351">
        <v>388.84766550000001</v>
      </c>
      <c r="O17" s="351">
        <v>389.86084963999997</v>
      </c>
      <c r="P17" s="351">
        <v>412.81119086000007</v>
      </c>
      <c r="Q17" s="351">
        <v>414.40283357000004</v>
      </c>
      <c r="R17" s="351">
        <v>410.80718000000002</v>
      </c>
      <c r="S17" s="351">
        <v>410.13628999999997</v>
      </c>
      <c r="T17" s="351">
        <v>407.98964999999998</v>
      </c>
      <c r="U17" s="351">
        <v>409.60346866999998</v>
      </c>
      <c r="V17" s="351">
        <v>405.64959035999999</v>
      </c>
      <c r="W17" s="351">
        <v>406</v>
      </c>
      <c r="X17" s="351">
        <v>405.31681099999997</v>
      </c>
      <c r="Y17" s="351">
        <v>409.44604733999995</v>
      </c>
      <c r="Z17" s="351">
        <v>412</v>
      </c>
      <c r="AA17" s="351">
        <v>399.57269600000001</v>
      </c>
      <c r="AB17" s="351">
        <v>402.280035</v>
      </c>
      <c r="AC17" s="351">
        <v>406.37406099999998</v>
      </c>
      <c r="AD17" s="351">
        <v>366.96337999999997</v>
      </c>
      <c r="AE17" s="351">
        <v>366.49702100000002</v>
      </c>
      <c r="AF17" s="351">
        <v>362.02146900000002</v>
      </c>
      <c r="AG17" s="351">
        <v>364.84555</v>
      </c>
      <c r="AH17" s="351">
        <v>367.81400000000002</v>
      </c>
    </row>
    <row r="18" spans="2:34">
      <c r="B18" s="349" t="s">
        <v>375</v>
      </c>
      <c r="C18" s="350"/>
      <c r="D18" s="350"/>
      <c r="E18" s="350">
        <v>600.78181545000007</v>
      </c>
      <c r="F18" s="351">
        <v>609.39563344999999</v>
      </c>
      <c r="G18" s="351">
        <v>609.62902876999988</v>
      </c>
      <c r="H18" s="351">
        <v>618.65563854999994</v>
      </c>
      <c r="I18" s="351">
        <v>633.53990650000003</v>
      </c>
      <c r="J18" s="351">
        <v>635.04229736999991</v>
      </c>
      <c r="K18" s="351">
        <v>619.11029442999984</v>
      </c>
      <c r="L18" s="351">
        <v>628.60493139000027</v>
      </c>
      <c r="M18" s="351">
        <v>610.68581286000006</v>
      </c>
      <c r="N18" s="351">
        <v>609.30980753000006</v>
      </c>
      <c r="O18" s="351">
        <v>603.26037683000027</v>
      </c>
      <c r="P18" s="351">
        <v>599.1196460000001</v>
      </c>
      <c r="Q18" s="351">
        <v>602.22279178000008</v>
      </c>
      <c r="R18" s="351">
        <v>606.55493000000001</v>
      </c>
      <c r="S18" s="351">
        <v>620.43528000000003</v>
      </c>
      <c r="T18" s="351">
        <v>623.15400999999997</v>
      </c>
      <c r="U18" s="351">
        <v>639.99595277000003</v>
      </c>
      <c r="V18" s="351">
        <v>664.00329307000004</v>
      </c>
      <c r="W18" s="351">
        <v>672</v>
      </c>
      <c r="X18" s="351">
        <v>676.75414475000002</v>
      </c>
      <c r="Y18" s="351">
        <v>686.45781065000006</v>
      </c>
      <c r="Z18" s="351">
        <v>686.44888800000001</v>
      </c>
      <c r="AA18" s="351">
        <v>543.07394399999998</v>
      </c>
      <c r="AB18" s="351">
        <v>544.13642800000002</v>
      </c>
      <c r="AC18" s="351">
        <v>553.48247800000001</v>
      </c>
      <c r="AD18" s="351">
        <v>564.32797700000003</v>
      </c>
      <c r="AE18" s="351">
        <v>578.47511299999996</v>
      </c>
      <c r="AF18" s="351">
        <v>579.64138600000001</v>
      </c>
      <c r="AG18" s="351">
        <v>588.87787200000002</v>
      </c>
      <c r="AH18" s="351">
        <v>586.15300000000002</v>
      </c>
    </row>
    <row r="19" spans="2:34">
      <c r="B19" s="352" t="s">
        <v>376</v>
      </c>
      <c r="C19" s="353"/>
      <c r="D19" s="353"/>
      <c r="E19" s="353">
        <v>1139.8759012599946</v>
      </c>
      <c r="F19" s="354">
        <v>474.22863902999381</v>
      </c>
      <c r="G19" s="354">
        <v>908.93378351000831</v>
      </c>
      <c r="H19" s="354">
        <v>854.83379412999579</v>
      </c>
      <c r="I19" s="354">
        <v>827.74547755999993</v>
      </c>
      <c r="J19" s="354">
        <v>983.62779040999726</v>
      </c>
      <c r="K19" s="354">
        <v>797.89158504001045</v>
      </c>
      <c r="L19" s="354">
        <v>982.3179003999993</v>
      </c>
      <c r="M19" s="354">
        <v>837.66284247999818</v>
      </c>
      <c r="N19" s="354">
        <v>799.8629873999987</v>
      </c>
      <c r="O19" s="354">
        <v>690.90610153020145</v>
      </c>
      <c r="P19" s="354">
        <v>869.50115011022342</v>
      </c>
      <c r="Q19" s="354">
        <v>810.3577922701819</v>
      </c>
      <c r="R19" s="354">
        <v>781.31907000000001</v>
      </c>
      <c r="S19" s="354">
        <v>746.28430000000003</v>
      </c>
      <c r="T19" s="354">
        <v>836.95840999999996</v>
      </c>
      <c r="U19" s="354">
        <v>1859.5769371699998</v>
      </c>
      <c r="V19" s="354">
        <v>839.25942966000002</v>
      </c>
      <c r="W19" s="354">
        <v>787.47939578018998</v>
      </c>
      <c r="X19" s="354">
        <v>1007.176503</v>
      </c>
      <c r="Y19" s="354">
        <v>924.09148200000004</v>
      </c>
      <c r="Z19" s="354">
        <v>2084.4004660000001</v>
      </c>
      <c r="AA19" s="354">
        <v>1041.1232949999999</v>
      </c>
      <c r="AB19" s="354">
        <v>906.807051</v>
      </c>
      <c r="AC19" s="354">
        <v>1195.8692679999999</v>
      </c>
      <c r="AD19" s="354">
        <v>1038.1709980000001</v>
      </c>
      <c r="AE19" s="354">
        <v>909.55013299999996</v>
      </c>
      <c r="AF19" s="354">
        <v>883.11866699999996</v>
      </c>
      <c r="AG19" s="354">
        <v>2383.5644699999998</v>
      </c>
      <c r="AH19" s="354">
        <v>1245.385</v>
      </c>
    </row>
    <row r="20" spans="2:34" ht="15">
      <c r="B20" s="472" t="s">
        <v>1</v>
      </c>
      <c r="C20" s="619">
        <f t="shared" ref="C20:E20" si="0">SUM(C9:C19)</f>
        <v>0</v>
      </c>
      <c r="D20" s="619">
        <f t="shared" si="0"/>
        <v>0</v>
      </c>
      <c r="E20" s="619">
        <f t="shared" si="0"/>
        <v>191818.07577903997</v>
      </c>
      <c r="F20" s="468">
        <v>180275.36278006999</v>
      </c>
      <c r="G20" s="468">
        <f t="shared" ref="G20:I20" si="1">SUM(G9:G19)</f>
        <v>176333.49539519998</v>
      </c>
      <c r="H20" s="468">
        <f>SUM(H9:H19)</f>
        <v>174614.23396687992</v>
      </c>
      <c r="I20" s="468">
        <f t="shared" si="1"/>
        <v>175448.9929098</v>
      </c>
      <c r="J20" s="468">
        <f>SUM(J9:J19)</f>
        <v>169775.73335999995</v>
      </c>
      <c r="K20" s="468">
        <f t="shared" ref="K20:N20" si="2">SUM(K9:K19)</f>
        <v>170418.5183237</v>
      </c>
      <c r="L20" s="468">
        <f t="shared" si="2"/>
        <v>170916.07891452996</v>
      </c>
      <c r="M20" s="468">
        <f t="shared" si="2"/>
        <v>168877.17649845598</v>
      </c>
      <c r="N20" s="468">
        <f t="shared" si="2"/>
        <v>159646.67775685003</v>
      </c>
      <c r="O20" s="468">
        <f t="shared" ref="O20" si="3">SUM(O9:O19)</f>
        <v>155459.3492767002</v>
      </c>
      <c r="P20" s="468">
        <f>SUM(P9:P19)</f>
        <v>154316.1543066302</v>
      </c>
      <c r="Q20" s="468">
        <f t="shared" ref="Q20:AH20" si="4">SUM(Q9:Q19)</f>
        <v>155242.86618750019</v>
      </c>
      <c r="R20" s="468">
        <f t="shared" si="4"/>
        <v>150118.14197999999</v>
      </c>
      <c r="S20" s="468">
        <f t="shared" si="4"/>
        <v>146073.80200999998</v>
      </c>
      <c r="T20" s="468">
        <f t="shared" si="4"/>
        <v>148898.12461999999</v>
      </c>
      <c r="U20" s="468">
        <f t="shared" si="4"/>
        <v>147196.95337050999</v>
      </c>
      <c r="V20" s="468">
        <f t="shared" si="4"/>
        <v>143585.69069912005</v>
      </c>
      <c r="W20" s="468">
        <f t="shared" si="4"/>
        <v>134783.08531993016</v>
      </c>
      <c r="X20" s="468">
        <f t="shared" si="4"/>
        <v>136568.11923675</v>
      </c>
      <c r="Y20" s="468">
        <f t="shared" si="4"/>
        <v>130854.41836999002</v>
      </c>
      <c r="Z20" s="468">
        <f t="shared" si="4"/>
        <v>126291.97163100001</v>
      </c>
      <c r="AA20" s="468">
        <f t="shared" si="4"/>
        <v>123472.243694</v>
      </c>
      <c r="AB20" s="468">
        <f t="shared" si="4"/>
        <v>121318.76452700001</v>
      </c>
      <c r="AC20" s="468">
        <f t="shared" si="4"/>
        <v>119591.87249000001</v>
      </c>
      <c r="AD20" s="468">
        <f t="shared" si="4"/>
        <v>114088.20773600001</v>
      </c>
      <c r="AE20" s="468">
        <f t="shared" si="4"/>
        <v>108321.32653799999</v>
      </c>
      <c r="AF20" s="468">
        <f t="shared" si="4"/>
        <v>106311.634504</v>
      </c>
      <c r="AG20" s="339">
        <f t="shared" si="4"/>
        <v>107652.027594</v>
      </c>
      <c r="AH20" s="339">
        <f t="shared" si="4"/>
        <v>101861.10500000001</v>
      </c>
    </row>
    <row r="21" spans="2:34">
      <c r="B21" s="349"/>
      <c r="C21" s="350"/>
      <c r="D21" s="350"/>
      <c r="E21" s="350"/>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row>
    <row r="22" spans="2:34">
      <c r="B22" s="355" t="s">
        <v>450</v>
      </c>
      <c r="C22" s="350"/>
      <c r="D22" s="350"/>
      <c r="E22" s="350"/>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c r="AH22" s="351"/>
    </row>
    <row r="23" spans="2:34">
      <c r="B23" s="349" t="s">
        <v>377</v>
      </c>
      <c r="C23" s="350"/>
      <c r="D23" s="350"/>
      <c r="E23" s="350">
        <v>2627.0264764000012</v>
      </c>
      <c r="F23" s="351">
        <v>2633.5845557899997</v>
      </c>
      <c r="G23" s="351">
        <v>2229.1138861999998</v>
      </c>
      <c r="H23" s="351">
        <v>3778.0091915599996</v>
      </c>
      <c r="I23" s="351">
        <v>4263.3565135299996</v>
      </c>
      <c r="J23" s="351">
        <v>3797.543632169999</v>
      </c>
      <c r="K23" s="351">
        <v>3295.7446132199993</v>
      </c>
      <c r="L23" s="351">
        <v>4237.7068253799989</v>
      </c>
      <c r="M23" s="351">
        <v>3471.3436756699989</v>
      </c>
      <c r="N23" s="351">
        <v>3159.8801415699995</v>
      </c>
      <c r="O23" s="351">
        <v>3787.4687893499995</v>
      </c>
      <c r="P23" s="351">
        <v>4426.7082672699999</v>
      </c>
      <c r="Q23" s="351">
        <v>4068.6670678599999</v>
      </c>
      <c r="R23" s="351">
        <v>4952.7369699999999</v>
      </c>
      <c r="S23" s="351">
        <v>5090.2755100000004</v>
      </c>
      <c r="T23" s="351">
        <v>5505.7842099999998</v>
      </c>
      <c r="U23" s="351">
        <v>5745.9181593100002</v>
      </c>
      <c r="V23" s="351">
        <v>6429.07227943</v>
      </c>
      <c r="W23" s="351">
        <v>3650.2140058600003</v>
      </c>
      <c r="X23" s="351">
        <v>3897.2793259999999</v>
      </c>
      <c r="Y23" s="351">
        <v>3656.1168360000001</v>
      </c>
      <c r="Z23" s="351">
        <v>3624.9766749999999</v>
      </c>
      <c r="AA23" s="351">
        <v>2635.6622080000002</v>
      </c>
      <c r="AB23" s="351">
        <v>2190.558258</v>
      </c>
      <c r="AC23" s="351">
        <v>2517.3967539999999</v>
      </c>
      <c r="AD23" s="351">
        <v>2170.9614139999999</v>
      </c>
      <c r="AE23" s="351">
        <v>2285.8654080000001</v>
      </c>
      <c r="AF23" s="351">
        <v>1438.3744810000001</v>
      </c>
      <c r="AG23" s="351">
        <v>2333.2555379999999</v>
      </c>
      <c r="AH23" s="351">
        <v>1557.643</v>
      </c>
    </row>
    <row r="24" spans="2:34">
      <c r="B24" s="349" t="s">
        <v>131</v>
      </c>
      <c r="C24" s="350"/>
      <c r="D24" s="350"/>
      <c r="E24" s="350">
        <v>115358.89544309997</v>
      </c>
      <c r="F24" s="351">
        <v>108192.96321607003</v>
      </c>
      <c r="G24" s="351">
        <v>106534.51756375995</v>
      </c>
      <c r="H24" s="351">
        <v>103879.94605184002</v>
      </c>
      <c r="I24" s="351">
        <v>105881.11059816999</v>
      </c>
      <c r="J24" s="351">
        <v>100400.10823998001</v>
      </c>
      <c r="K24" s="351">
        <v>98812.723648290004</v>
      </c>
      <c r="L24" s="351">
        <v>98895.766511569978</v>
      </c>
      <c r="M24" s="351">
        <v>100005.10316021</v>
      </c>
      <c r="N24" s="351">
        <v>93924.343945789995</v>
      </c>
      <c r="O24" s="351">
        <v>92177.839224470023</v>
      </c>
      <c r="P24" s="351">
        <v>91265.364921159984</v>
      </c>
      <c r="Q24" s="351">
        <v>92550.731135340044</v>
      </c>
      <c r="R24" s="351">
        <v>87476.178799999994</v>
      </c>
      <c r="S24" s="351">
        <v>85613.011799999993</v>
      </c>
      <c r="T24" s="351">
        <v>85495.609540000005</v>
      </c>
      <c r="U24" s="351">
        <v>85481.013749749996</v>
      </c>
      <c r="V24" s="351">
        <v>79901.205413660005</v>
      </c>
      <c r="W24" s="351">
        <v>78493.732629149992</v>
      </c>
      <c r="X24" s="351">
        <v>76866.417998000004</v>
      </c>
      <c r="Y24" s="351">
        <v>77352.269637999998</v>
      </c>
      <c r="Z24" s="351">
        <v>72377.261538000006</v>
      </c>
      <c r="AA24" s="351">
        <v>71497.104424999998</v>
      </c>
      <c r="AB24" s="351">
        <v>70251.127166999999</v>
      </c>
      <c r="AC24" s="351">
        <v>70644.658796999996</v>
      </c>
      <c r="AD24" s="351">
        <v>66109.582498999996</v>
      </c>
      <c r="AE24" s="351">
        <v>65985.425443</v>
      </c>
      <c r="AF24" s="351">
        <v>65267.820076999997</v>
      </c>
      <c r="AG24" s="351">
        <v>66652.514345999996</v>
      </c>
      <c r="AH24" s="351">
        <v>62781.777000000002</v>
      </c>
    </row>
    <row r="25" spans="2:34">
      <c r="B25" s="349" t="s">
        <v>378</v>
      </c>
      <c r="C25" s="350"/>
      <c r="D25" s="350"/>
      <c r="E25" s="350">
        <v>46189.972806889993</v>
      </c>
      <c r="F25" s="351">
        <v>41993.130973260013</v>
      </c>
      <c r="G25" s="351">
        <v>41649.598165179996</v>
      </c>
      <c r="H25" s="351">
        <v>40667.272886869992</v>
      </c>
      <c r="I25" s="351">
        <v>39963.116686330002</v>
      </c>
      <c r="J25" s="351">
        <v>39880.885609039993</v>
      </c>
      <c r="K25" s="351">
        <v>43296.379861419999</v>
      </c>
      <c r="L25" s="351">
        <v>42868.443695549977</v>
      </c>
      <c r="M25" s="351">
        <v>42267.910313729997</v>
      </c>
      <c r="N25" s="351">
        <v>38359.133019029992</v>
      </c>
      <c r="O25" s="351">
        <v>37232.094938550006</v>
      </c>
      <c r="P25" s="351">
        <v>36383.782928970002</v>
      </c>
      <c r="Q25" s="351">
        <v>37359.128945609998</v>
      </c>
      <c r="R25" s="351">
        <v>36849.211660000001</v>
      </c>
      <c r="S25" s="351">
        <v>34952.186280000002</v>
      </c>
      <c r="T25" s="351">
        <v>37872.034460000003</v>
      </c>
      <c r="U25" s="351">
        <v>36373.49416591</v>
      </c>
      <c r="V25" s="351">
        <v>37624.847766879997</v>
      </c>
      <c r="W25" s="351">
        <v>33732.489345189999</v>
      </c>
      <c r="X25" s="351">
        <v>35460.326316999999</v>
      </c>
      <c r="Y25" s="351">
        <v>31638.376914</v>
      </c>
      <c r="Z25" s="351">
        <v>32128.172106000002</v>
      </c>
      <c r="AA25" s="351">
        <v>31984.282126999999</v>
      </c>
      <c r="AB25" s="351">
        <v>32357.857035000001</v>
      </c>
      <c r="AC25" s="351">
        <v>29956.974822</v>
      </c>
      <c r="AD25" s="351">
        <v>29273.633760000001</v>
      </c>
      <c r="AE25" s="351">
        <v>23685.531761999999</v>
      </c>
      <c r="AF25" s="351">
        <v>24077.086178000001</v>
      </c>
      <c r="AG25" s="351">
        <v>23297.976006000001</v>
      </c>
      <c r="AH25" s="351">
        <v>22753.746999999999</v>
      </c>
    </row>
    <row r="26" spans="2:34">
      <c r="B26" s="349" t="s">
        <v>371</v>
      </c>
      <c r="C26" s="350"/>
      <c r="D26" s="350"/>
      <c r="E26" s="350">
        <v>2016.0076816800004</v>
      </c>
      <c r="F26" s="351">
        <v>1764.3705608300002</v>
      </c>
      <c r="G26" s="351">
        <v>2042.2672132700004</v>
      </c>
      <c r="H26" s="351">
        <v>2727.7321967300004</v>
      </c>
      <c r="I26" s="351">
        <v>2595.6321090299998</v>
      </c>
      <c r="J26" s="351">
        <v>2139.8851553</v>
      </c>
      <c r="K26" s="351">
        <v>2587.0618457799997</v>
      </c>
      <c r="L26" s="351">
        <v>2684.8942551200003</v>
      </c>
      <c r="M26" s="351">
        <v>1926.9610990599999</v>
      </c>
      <c r="N26" s="351">
        <v>1548.1879174299997</v>
      </c>
      <c r="O26" s="351">
        <v>678.51129379000008</v>
      </c>
      <c r="P26" s="351">
        <v>539.71129193999991</v>
      </c>
      <c r="Q26" s="351">
        <v>615.60026498000002</v>
      </c>
      <c r="R26" s="351">
        <v>695.09617000000003</v>
      </c>
      <c r="S26" s="351">
        <v>697.08542</v>
      </c>
      <c r="T26" s="351">
        <v>826.69574999999998</v>
      </c>
      <c r="U26" s="351">
        <v>799.58827765000001</v>
      </c>
      <c r="V26" s="351">
        <v>804.41813215000002</v>
      </c>
      <c r="W26" s="351">
        <v>372.70519100000001</v>
      </c>
      <c r="X26" s="351">
        <v>352.91125199999999</v>
      </c>
      <c r="Y26" s="351">
        <v>278.15249</v>
      </c>
      <c r="Z26" s="351">
        <v>303.39644900000002</v>
      </c>
      <c r="AA26" s="351">
        <v>353.83291300000002</v>
      </c>
      <c r="AB26" s="351">
        <v>442.48053900000002</v>
      </c>
      <c r="AC26" s="351">
        <v>362.07805999999999</v>
      </c>
      <c r="AD26" s="351">
        <v>328.908953</v>
      </c>
      <c r="AE26" s="351">
        <v>306.71988099999999</v>
      </c>
      <c r="AF26" s="351">
        <v>305.37372900000003</v>
      </c>
      <c r="AG26" s="351">
        <v>302.13050700000002</v>
      </c>
      <c r="AH26" s="351">
        <v>306.709</v>
      </c>
    </row>
    <row r="27" spans="2:34">
      <c r="B27" s="349" t="s">
        <v>379</v>
      </c>
      <c r="C27" s="350"/>
      <c r="D27" s="350"/>
      <c r="E27" s="350">
        <v>242.84661089999997</v>
      </c>
      <c r="F27" s="351">
        <v>467.96102912999999</v>
      </c>
      <c r="G27" s="351">
        <v>495.60062378000003</v>
      </c>
      <c r="H27" s="351">
        <v>386.9711078900001</v>
      </c>
      <c r="I27" s="351">
        <v>217.75248235000001</v>
      </c>
      <c r="J27" s="351">
        <v>60.619950530000033</v>
      </c>
      <c r="K27" s="351">
        <v>211.34267199000001</v>
      </c>
      <c r="L27" s="351">
        <v>368.02991861000004</v>
      </c>
      <c r="M27" s="351">
        <v>221.86132661000002</v>
      </c>
      <c r="N27" s="351">
        <v>92.199252340000029</v>
      </c>
      <c r="O27" s="351">
        <v>708.68813633999991</v>
      </c>
      <c r="P27" s="351">
        <v>355.01111794000002</v>
      </c>
      <c r="Q27" s="351">
        <v>226.69516025999999</v>
      </c>
      <c r="R27" s="351">
        <v>126.38663</v>
      </c>
      <c r="S27" s="351">
        <v>127.90208000000001</v>
      </c>
      <c r="T27" s="351">
        <v>179.02213</v>
      </c>
      <c r="U27" s="351">
        <v>74.076929300000018</v>
      </c>
      <c r="V27" s="351">
        <v>167.77968430000001</v>
      </c>
      <c r="W27" s="351">
        <v>376.41946200000001</v>
      </c>
      <c r="X27" s="351">
        <v>274.30494199999998</v>
      </c>
      <c r="Y27" s="351">
        <v>163.15605521000001</v>
      </c>
      <c r="Z27" s="351">
        <v>74.294236999999995</v>
      </c>
      <c r="AA27" s="351">
        <v>248.25874899999999</v>
      </c>
      <c r="AB27" s="351">
        <v>395.85076500000002</v>
      </c>
      <c r="AC27" s="351">
        <v>294.87136200000003</v>
      </c>
      <c r="AD27" s="351">
        <v>245.82747999999998</v>
      </c>
      <c r="AE27" s="351">
        <v>358.05188800000002</v>
      </c>
      <c r="AF27" s="351">
        <v>281.76187099999993</v>
      </c>
      <c r="AG27" s="351">
        <v>182.83922399999997</v>
      </c>
      <c r="AH27" s="351">
        <v>117.249</v>
      </c>
    </row>
    <row r="28" spans="2:34">
      <c r="B28" s="349" t="s">
        <v>380</v>
      </c>
      <c r="C28" s="350"/>
      <c r="D28" s="350"/>
      <c r="E28" s="350">
        <v>515.49969094000005</v>
      </c>
      <c r="F28" s="351">
        <v>511.76674614000007</v>
      </c>
      <c r="G28" s="351">
        <v>489.27836646000003</v>
      </c>
      <c r="H28" s="351">
        <v>392.22608317999993</v>
      </c>
      <c r="I28" s="351">
        <v>402.36951477999997</v>
      </c>
      <c r="J28" s="351">
        <v>381.63519599999995</v>
      </c>
      <c r="K28" s="351">
        <v>383.23149418999998</v>
      </c>
      <c r="L28" s="351">
        <v>121.89969619</v>
      </c>
      <c r="M28" s="351">
        <v>123.76227360999998</v>
      </c>
      <c r="N28" s="351">
        <v>133.23344537</v>
      </c>
      <c r="O28" s="351">
        <v>130.13275957999994</v>
      </c>
      <c r="P28" s="351">
        <v>434.42701613999998</v>
      </c>
      <c r="Q28" s="351">
        <v>415.90034695000003</v>
      </c>
      <c r="R28" s="351">
        <v>417.88866000000002</v>
      </c>
      <c r="S28" s="351">
        <v>417.17140000000001</v>
      </c>
      <c r="T28" s="351">
        <v>212.74708999999999</v>
      </c>
      <c r="U28" s="351">
        <v>206.71124674999999</v>
      </c>
      <c r="V28" s="351">
        <v>184.70904582</v>
      </c>
      <c r="W28" s="351">
        <v>212.24971600000001</v>
      </c>
      <c r="X28" s="351">
        <v>210.11859699999999</v>
      </c>
      <c r="Y28" s="351">
        <v>205.58998</v>
      </c>
      <c r="Z28" s="351">
        <v>194.456053</v>
      </c>
      <c r="AA28" s="351">
        <v>201.742031</v>
      </c>
      <c r="AB28" s="351">
        <v>136.36432400000001</v>
      </c>
      <c r="AC28" s="351">
        <v>137.08743799999999</v>
      </c>
      <c r="AD28" s="351">
        <v>129.56702100000001</v>
      </c>
      <c r="AE28" s="351">
        <v>121.67645899999999</v>
      </c>
      <c r="AF28" s="351">
        <v>105.77618099999999</v>
      </c>
      <c r="AG28" s="351">
        <v>105.899027</v>
      </c>
      <c r="AH28" s="351">
        <v>105.711</v>
      </c>
    </row>
    <row r="29" spans="2:34">
      <c r="B29" s="349" t="s">
        <v>381</v>
      </c>
      <c r="C29" s="350"/>
      <c r="D29" s="350"/>
      <c r="E29" s="350">
        <v>944.58021971999358</v>
      </c>
      <c r="F29" s="351">
        <v>2133.6779781199989</v>
      </c>
      <c r="G29" s="351">
        <v>820.15564219995372</v>
      </c>
      <c r="H29" s="351">
        <v>1160.4336248299869</v>
      </c>
      <c r="I29" s="351">
        <v>849.86699171999999</v>
      </c>
      <c r="J29" s="351">
        <v>2187.58439701003</v>
      </c>
      <c r="K29" s="351">
        <v>727.09422928000311</v>
      </c>
      <c r="L29" s="351">
        <v>1042.7570265500024</v>
      </c>
      <c r="M29" s="351">
        <v>887.67684668000209</v>
      </c>
      <c r="N29" s="351">
        <v>2922.189855509977</v>
      </c>
      <c r="O29" s="351">
        <v>736.53949574000683</v>
      </c>
      <c r="P29" s="351">
        <v>866.55250389999196</v>
      </c>
      <c r="Q29" s="351">
        <v>913.15664681002409</v>
      </c>
      <c r="R29" s="351">
        <v>994.44187999999997</v>
      </c>
      <c r="S29" s="351">
        <v>739.34384</v>
      </c>
      <c r="T29" s="351">
        <v>849.76189999999997</v>
      </c>
      <c r="U29" s="351">
        <v>970.71121672999993</v>
      </c>
      <c r="V29" s="351">
        <v>1666.66190977</v>
      </c>
      <c r="W29" s="351">
        <v>739.32284000000004</v>
      </c>
      <c r="X29" s="351">
        <v>2297.0734750000001</v>
      </c>
      <c r="Y29" s="351">
        <v>1369.066593</v>
      </c>
      <c r="Z29" s="351">
        <v>1882.3458179999998</v>
      </c>
      <c r="AA29" s="351">
        <v>687.15079999999989</v>
      </c>
      <c r="AB29" s="351">
        <v>669.55545600000005</v>
      </c>
      <c r="AC29" s="351">
        <v>856.31318399999998</v>
      </c>
      <c r="AD29" s="351">
        <v>1319.8271360000001</v>
      </c>
      <c r="AE29" s="351">
        <v>540.71019000000001</v>
      </c>
      <c r="AF29" s="351">
        <v>640.01364500000011</v>
      </c>
      <c r="AG29" s="351">
        <v>980.80036800000005</v>
      </c>
      <c r="AH29" s="351">
        <v>662.08799999999997</v>
      </c>
    </row>
    <row r="30" spans="2:34">
      <c r="B30" s="352" t="s">
        <v>382</v>
      </c>
      <c r="C30" s="353"/>
      <c r="D30" s="353"/>
      <c r="E30" s="353">
        <v>2207.2043952800004</v>
      </c>
      <c r="F30" s="354">
        <v>1917.0745833399999</v>
      </c>
      <c r="G30" s="354">
        <v>1413.2224444400001</v>
      </c>
      <c r="H30" s="354">
        <v>1412.8194444400001</v>
      </c>
      <c r="I30" s="354">
        <v>1411.17727777</v>
      </c>
      <c r="J30" s="354">
        <v>1669.4034718199998</v>
      </c>
      <c r="K30" s="354">
        <v>1307.98775</v>
      </c>
      <c r="L30" s="354">
        <v>1303.7641111199998</v>
      </c>
      <c r="M30" s="354">
        <v>1302.7103888900001</v>
      </c>
      <c r="N30" s="354">
        <v>1302.5397777799999</v>
      </c>
      <c r="O30" s="354">
        <v>1302.222</v>
      </c>
      <c r="P30" s="354">
        <v>1301.77916667</v>
      </c>
      <c r="Q30" s="354">
        <v>1301.5666111099999</v>
      </c>
      <c r="R30" s="354">
        <v>1301.78611</v>
      </c>
      <c r="S30" s="354">
        <v>1301.8157200000001</v>
      </c>
      <c r="T30" s="354">
        <v>1301.6005299999999</v>
      </c>
      <c r="U30" s="354">
        <v>1301.5819444399999</v>
      </c>
      <c r="V30" s="354">
        <v>1303.02688889</v>
      </c>
      <c r="W30" s="354">
        <v>1303.2181109999999</v>
      </c>
      <c r="X30" s="354">
        <v>1428.063709</v>
      </c>
      <c r="Y30" s="354">
        <v>1102.5319999999999</v>
      </c>
      <c r="Z30" s="354">
        <v>1102.2795000000001</v>
      </c>
      <c r="AA30" s="354">
        <v>1102.3983880000001</v>
      </c>
      <c r="AB30" s="354">
        <v>1102.177944</v>
      </c>
      <c r="AC30" s="354">
        <v>1402.6669999999999</v>
      </c>
      <c r="AD30" s="354">
        <v>1502.8569230000001</v>
      </c>
      <c r="AE30" s="354">
        <v>1705.7639509999999</v>
      </c>
      <c r="AF30" s="354">
        <v>1204.909232</v>
      </c>
      <c r="AG30" s="354">
        <v>1205.457416</v>
      </c>
      <c r="AH30" s="354">
        <v>1205.7180000000001</v>
      </c>
    </row>
    <row r="31" spans="2:34" ht="15">
      <c r="B31" s="473" t="s">
        <v>383</v>
      </c>
      <c r="C31" s="343">
        <f t="shared" ref="C31:G31" si="5">SUM(C23:C30)</f>
        <v>0</v>
      </c>
      <c r="D31" s="343">
        <f t="shared" si="5"/>
        <v>0</v>
      </c>
      <c r="E31" s="343">
        <f t="shared" si="5"/>
        <v>170102.03332490992</v>
      </c>
      <c r="F31" s="469">
        <v>159614.52964268002</v>
      </c>
      <c r="G31" s="469">
        <f t="shared" si="5"/>
        <v>155673.75390528989</v>
      </c>
      <c r="H31" s="469">
        <f>SUM(H23:H30)</f>
        <v>154405.41058734004</v>
      </c>
      <c r="I31" s="469">
        <f>SUM(I23:I30)</f>
        <v>155584.38217368</v>
      </c>
      <c r="J31" s="469">
        <f>SUM(J23:J30)</f>
        <v>150517.66565185002</v>
      </c>
      <c r="K31" s="469">
        <f t="shared" ref="K31:N31" si="6">SUM(K23:K30)</f>
        <v>150621.56611417001</v>
      </c>
      <c r="L31" s="469">
        <f t="shared" si="6"/>
        <v>151523.26204008993</v>
      </c>
      <c r="M31" s="469">
        <f t="shared" si="6"/>
        <v>150207.32908445998</v>
      </c>
      <c r="N31" s="469">
        <f t="shared" si="6"/>
        <v>141441.70735482001</v>
      </c>
      <c r="O31" s="469">
        <f>SUM(O23:O30)</f>
        <v>136753.49663782006</v>
      </c>
      <c r="P31" s="469">
        <f t="shared" ref="P31:AH31" si="7">SUM(P23:P30)</f>
        <v>135573.33721398999</v>
      </c>
      <c r="Q31" s="469">
        <f t="shared" si="7"/>
        <v>137451.44617892004</v>
      </c>
      <c r="R31" s="469">
        <f t="shared" si="7"/>
        <v>132813.72687999997</v>
      </c>
      <c r="S31" s="469">
        <f t="shared" si="7"/>
        <v>128938.79205000002</v>
      </c>
      <c r="T31" s="469">
        <f t="shared" si="7"/>
        <v>132243.25561000002</v>
      </c>
      <c r="U31" s="469">
        <f t="shared" si="7"/>
        <v>130953.09568983997</v>
      </c>
      <c r="V31" s="469">
        <f t="shared" si="7"/>
        <v>128081.72112089999</v>
      </c>
      <c r="W31" s="469">
        <f t="shared" si="7"/>
        <v>118880.3513002</v>
      </c>
      <c r="X31" s="469">
        <f t="shared" si="7"/>
        <v>120786.495616</v>
      </c>
      <c r="Y31" s="469">
        <f t="shared" si="7"/>
        <v>115765.26050620999</v>
      </c>
      <c r="Z31" s="469">
        <f t="shared" si="7"/>
        <v>111687.18237600001</v>
      </c>
      <c r="AA31" s="469">
        <f t="shared" si="7"/>
        <v>108710.431641</v>
      </c>
      <c r="AB31" s="469">
        <f t="shared" si="7"/>
        <v>107545.97148799998</v>
      </c>
      <c r="AC31" s="469">
        <f t="shared" si="7"/>
        <v>106172.04741700001</v>
      </c>
      <c r="AD31" s="469">
        <f t="shared" si="7"/>
        <v>101081.16518600001</v>
      </c>
      <c r="AE31" s="469">
        <f t="shared" si="7"/>
        <v>94989.744981999989</v>
      </c>
      <c r="AF31" s="469">
        <f t="shared" si="7"/>
        <v>93321.115393999993</v>
      </c>
      <c r="AG31" s="340">
        <f t="shared" si="7"/>
        <v>95060.872431999989</v>
      </c>
      <c r="AH31" s="340">
        <f t="shared" si="7"/>
        <v>89490.641999999993</v>
      </c>
    </row>
    <row r="32" spans="2:34">
      <c r="B32" s="349"/>
      <c r="C32" s="350"/>
      <c r="D32" s="350"/>
      <c r="E32" s="350"/>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row>
    <row r="33" spans="2:34">
      <c r="B33" s="355" t="s">
        <v>451</v>
      </c>
      <c r="C33" s="350"/>
      <c r="D33" s="350"/>
      <c r="E33" s="350"/>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row>
    <row r="34" spans="2:34">
      <c r="B34" s="349" t="s">
        <v>384</v>
      </c>
      <c r="C34" s="350"/>
      <c r="D34" s="350"/>
      <c r="E34" s="350">
        <v>5791.4894927899995</v>
      </c>
      <c r="F34" s="351">
        <v>5791.4894927899995</v>
      </c>
      <c r="G34" s="351">
        <v>5791.4894927899995</v>
      </c>
      <c r="H34" s="351">
        <v>5791.4894927899995</v>
      </c>
      <c r="I34" s="351">
        <v>5791.4894927899995</v>
      </c>
      <c r="J34" s="351">
        <v>5791.4894927899995</v>
      </c>
      <c r="K34" s="351">
        <v>5791.4894927899995</v>
      </c>
      <c r="L34" s="351">
        <v>5791.4894927899995</v>
      </c>
      <c r="M34" s="351">
        <v>5791.4894927899995</v>
      </c>
      <c r="N34" s="351">
        <v>5791.4894927699997</v>
      </c>
      <c r="O34" s="351">
        <v>5791.4894927699997</v>
      </c>
      <c r="P34" s="351">
        <v>5791.4894927699997</v>
      </c>
      <c r="Q34" s="351">
        <v>5791.4894927699997</v>
      </c>
      <c r="R34" s="351">
        <v>5791.4894899999999</v>
      </c>
      <c r="S34" s="351">
        <v>5791.4894899999999</v>
      </c>
      <c r="T34" s="351">
        <v>5791.4894899999999</v>
      </c>
      <c r="U34" s="351">
        <v>5791.4894927900004</v>
      </c>
      <c r="V34" s="351">
        <v>5791.4894927900004</v>
      </c>
      <c r="W34" s="351">
        <v>5791.489493</v>
      </c>
      <c r="X34" s="351">
        <v>5791.489493</v>
      </c>
      <c r="Y34" s="351">
        <v>5791.4894927900004</v>
      </c>
      <c r="Z34" s="351">
        <v>5791.4894927900004</v>
      </c>
      <c r="AA34" s="351">
        <v>5766.2760930000004</v>
      </c>
      <c r="AB34" s="351">
        <v>5358.9993489999997</v>
      </c>
      <c r="AC34" s="351">
        <v>5358.9993489999997</v>
      </c>
      <c r="AD34" s="351">
        <v>5358.9993489999997</v>
      </c>
      <c r="AE34" s="351">
        <v>5358.8723499999996</v>
      </c>
      <c r="AF34" s="351">
        <v>5358.9989999999998</v>
      </c>
      <c r="AG34" s="351">
        <v>5358.9993489999997</v>
      </c>
      <c r="AH34" s="351">
        <v>5310</v>
      </c>
    </row>
    <row r="35" spans="2:34">
      <c r="B35" s="349" t="s">
        <v>385</v>
      </c>
      <c r="C35" s="350"/>
      <c r="D35" s="350"/>
      <c r="E35" s="350">
        <v>847.76921630999993</v>
      </c>
      <c r="F35" s="351">
        <v>847.76921630999993</v>
      </c>
      <c r="G35" s="351">
        <v>847.76921630999993</v>
      </c>
      <c r="H35" s="351">
        <v>847.76921630999993</v>
      </c>
      <c r="I35" s="351">
        <v>847.76921630999993</v>
      </c>
      <c r="J35" s="351">
        <v>847.76921630999993</v>
      </c>
      <c r="K35" s="351">
        <v>847.76921630999993</v>
      </c>
      <c r="L35" s="351">
        <v>847.76921630999993</v>
      </c>
      <c r="M35" s="351">
        <v>847.76921630999993</v>
      </c>
      <c r="N35" s="351">
        <v>847.76921630999993</v>
      </c>
      <c r="O35" s="351">
        <v>847.76921630999993</v>
      </c>
      <c r="P35" s="351">
        <v>847.76921630999993</v>
      </c>
      <c r="Q35" s="351">
        <v>847.76921630999993</v>
      </c>
      <c r="R35" s="356">
        <v>847.76922000000002</v>
      </c>
      <c r="S35" s="356">
        <v>847.76922000000002</v>
      </c>
      <c r="T35" s="356">
        <v>847.76922000000002</v>
      </c>
      <c r="U35" s="356">
        <v>847.76921631000005</v>
      </c>
      <c r="V35" s="351">
        <v>847.76921631000005</v>
      </c>
      <c r="W35" s="351">
        <v>847.76921700000003</v>
      </c>
      <c r="X35" s="351">
        <v>847.76921600000003</v>
      </c>
      <c r="Y35" s="351">
        <v>847.76921631000005</v>
      </c>
      <c r="Z35" s="351">
        <v>847.76921631000005</v>
      </c>
      <c r="AA35" s="351">
        <v>830.10758899999996</v>
      </c>
      <c r="AB35" s="351">
        <v>547.05940699999996</v>
      </c>
      <c r="AC35" s="351">
        <v>547.05940699999996</v>
      </c>
      <c r="AD35" s="351">
        <v>547.05940699999996</v>
      </c>
      <c r="AE35" s="351">
        <v>547.368516</v>
      </c>
      <c r="AF35" s="351">
        <v>547.05940699999996</v>
      </c>
      <c r="AG35" s="351">
        <v>547.05940699999996</v>
      </c>
      <c r="AH35" s="351">
        <v>520</v>
      </c>
    </row>
    <row r="36" spans="2:34">
      <c r="B36" s="349" t="s">
        <v>386</v>
      </c>
      <c r="C36" s="350"/>
      <c r="D36" s="350"/>
      <c r="E36" s="350">
        <v>6077.5357572499997</v>
      </c>
      <c r="F36" s="351">
        <v>5686.4839978700002</v>
      </c>
      <c r="G36" s="351">
        <v>5145.8690897799997</v>
      </c>
      <c r="H36" s="351">
        <v>5721.2917312500003</v>
      </c>
      <c r="I36" s="351">
        <v>5407.14952954</v>
      </c>
      <c r="J36" s="351">
        <v>4822.6512014499995</v>
      </c>
      <c r="K36" s="351">
        <v>4360.73701093</v>
      </c>
      <c r="L36" s="351">
        <v>4853.4894780900004</v>
      </c>
      <c r="M36" s="351">
        <v>4559.846896</v>
      </c>
      <c r="N36" s="351">
        <v>4196.4782230000001</v>
      </c>
      <c r="O36" s="351">
        <v>3775.55828643</v>
      </c>
      <c r="P36" s="351">
        <v>4254.8449914500006</v>
      </c>
      <c r="Q36" s="351">
        <v>3950.1396138299992</v>
      </c>
      <c r="R36" s="356">
        <v>3574.131652</v>
      </c>
      <c r="S36" s="356">
        <v>3269.398365</v>
      </c>
      <c r="T36" s="356">
        <v>3535.1155699999999</v>
      </c>
      <c r="U36" s="356">
        <v>3336.8488183999998</v>
      </c>
      <c r="V36" s="351">
        <v>3124.4054245212151</v>
      </c>
      <c r="W36" s="351">
        <v>2740.2512000000002</v>
      </c>
      <c r="X36" s="351">
        <v>3192.1535140000001</v>
      </c>
      <c r="Y36" s="351">
        <v>2982.983442697574</v>
      </c>
      <c r="Z36" s="351">
        <v>2609.8223500690028</v>
      </c>
      <c r="AA36" s="351">
        <v>2089.0689657749531</v>
      </c>
      <c r="AB36" s="351">
        <v>2387.0763293315358</v>
      </c>
      <c r="AC36" s="351">
        <v>2198.3725466816709</v>
      </c>
      <c r="AD36" s="351">
        <v>1880.3658170318058</v>
      </c>
      <c r="AE36" s="351">
        <v>1569.2981632254123</v>
      </c>
      <c r="AF36" s="351">
        <v>1856.5269649654986</v>
      </c>
      <c r="AG36" s="351">
        <v>2045.0570112816765</v>
      </c>
      <c r="AH36" s="351">
        <v>974</v>
      </c>
    </row>
    <row r="37" spans="2:34">
      <c r="B37" s="349" t="s">
        <v>438</v>
      </c>
      <c r="C37" s="350"/>
      <c r="D37" s="350"/>
      <c r="E37" s="350">
        <v>0</v>
      </c>
      <c r="F37" s="351">
        <v>0</v>
      </c>
      <c r="G37" s="351">
        <v>903.47235420000004</v>
      </c>
      <c r="H37" s="351">
        <v>0</v>
      </c>
      <c r="I37" s="351">
        <v>0</v>
      </c>
      <c r="J37" s="351">
        <v>0</v>
      </c>
      <c r="K37" s="351">
        <v>787.64256520000004</v>
      </c>
      <c r="L37" s="351">
        <v>0</v>
      </c>
      <c r="M37" s="351">
        <v>0</v>
      </c>
      <c r="N37" s="351">
        <v>0</v>
      </c>
      <c r="O37" s="351">
        <v>694.97873400000003</v>
      </c>
      <c r="P37" s="351">
        <v>352.12255855999996</v>
      </c>
      <c r="Q37" s="351">
        <v>352.12255855999996</v>
      </c>
      <c r="R37" s="356">
        <v>352.12255800000003</v>
      </c>
      <c r="S37" s="356">
        <v>554.82468900000003</v>
      </c>
      <c r="T37" s="356">
        <v>0</v>
      </c>
      <c r="U37" s="356">
        <v>0</v>
      </c>
      <c r="V37" s="351">
        <v>0</v>
      </c>
      <c r="W37" s="351">
        <v>662.54639299999997</v>
      </c>
      <c r="X37" s="351">
        <v>0</v>
      </c>
      <c r="Y37" s="351">
        <v>0</v>
      </c>
      <c r="Z37" s="351">
        <v>0</v>
      </c>
      <c r="AA37" s="351">
        <v>477.21873068000002</v>
      </c>
      <c r="AB37" s="351">
        <v>0</v>
      </c>
      <c r="AC37" s="351">
        <v>0</v>
      </c>
      <c r="AD37" s="351">
        <v>0</v>
      </c>
      <c r="AE37" s="351">
        <v>424.432748</v>
      </c>
      <c r="AF37" s="351">
        <v>0</v>
      </c>
      <c r="AG37" s="351">
        <v>0</v>
      </c>
      <c r="AH37" s="351">
        <v>147.5</v>
      </c>
    </row>
    <row r="38" spans="2:34">
      <c r="B38" s="349" t="s">
        <v>387</v>
      </c>
      <c r="C38" s="350"/>
      <c r="D38" s="350"/>
      <c r="E38" s="350">
        <v>5425.3749374099998</v>
      </c>
      <c r="F38" s="351">
        <v>5257.3619743999998</v>
      </c>
      <c r="G38" s="351">
        <v>5025.1076533999994</v>
      </c>
      <c r="H38" s="351">
        <v>5271.5117704700006</v>
      </c>
      <c r="I38" s="351">
        <v>5136.47762375</v>
      </c>
      <c r="J38" s="351">
        <v>4886.4494534100004</v>
      </c>
      <c r="K38" s="351">
        <v>4688.865257630001</v>
      </c>
      <c r="L38" s="351">
        <v>4899.8737769100007</v>
      </c>
      <c r="M38" s="351">
        <v>4774.1641950000003</v>
      </c>
      <c r="N38" s="351">
        <v>4618.6061171800011</v>
      </c>
      <c r="O38" s="351">
        <v>4438.2476093500009</v>
      </c>
      <c r="P38" s="351">
        <v>4641.2613409800006</v>
      </c>
      <c r="Q38" s="351">
        <v>4510.6542795100004</v>
      </c>
      <c r="R38" s="356">
        <v>4349.4857419999998</v>
      </c>
      <c r="S38" s="356">
        <v>4218.872026</v>
      </c>
      <c r="T38" s="356">
        <v>4332.2117000000007</v>
      </c>
      <c r="U38" s="356">
        <v>4247.5811768399999</v>
      </c>
      <c r="V38" s="351">
        <v>4157.3127234487856</v>
      </c>
      <c r="W38" s="351">
        <v>3991.1502489999998</v>
      </c>
      <c r="X38" s="351">
        <v>4244.9533299999994</v>
      </c>
      <c r="Y38" s="351">
        <v>4152.5135293129306</v>
      </c>
      <c r="Z38" s="351">
        <v>4069.4717453342155</v>
      </c>
      <c r="AA38" s="351">
        <v>3845.9179855682437</v>
      </c>
      <c r="AB38" s="351">
        <v>3983.8961247429115</v>
      </c>
      <c r="AC38" s="351">
        <v>3893.1838825121931</v>
      </c>
      <c r="AD38" s="351">
        <v>3740.2950612814743</v>
      </c>
      <c r="AE38" s="351">
        <v>3590.715864298852</v>
      </c>
      <c r="AF38" s="351">
        <v>3669.0624393328926</v>
      </c>
      <c r="AG38" s="351">
        <v>3724.5076077811877</v>
      </c>
      <c r="AH38" s="351">
        <v>3306.8263497550979</v>
      </c>
    </row>
    <row r="39" spans="2:34">
      <c r="B39" s="349" t="s">
        <v>389</v>
      </c>
      <c r="C39" s="350"/>
      <c r="D39" s="350"/>
      <c r="E39" s="350">
        <v>0</v>
      </c>
      <c r="F39" s="351">
        <v>0</v>
      </c>
      <c r="G39" s="351">
        <v>387.34344793999998</v>
      </c>
      <c r="H39" s="351">
        <v>0</v>
      </c>
      <c r="I39" s="351">
        <v>0</v>
      </c>
      <c r="J39" s="351">
        <v>0</v>
      </c>
      <c r="K39" s="351">
        <v>337.25714902999999</v>
      </c>
      <c r="L39" s="351">
        <v>0</v>
      </c>
      <c r="M39" s="351">
        <v>0</v>
      </c>
      <c r="N39" s="351">
        <v>0</v>
      </c>
      <c r="O39" s="351">
        <v>301.14234064999999</v>
      </c>
      <c r="P39" s="351">
        <v>230.65231861000001</v>
      </c>
      <c r="Q39" s="351">
        <v>230.65231861000001</v>
      </c>
      <c r="R39" s="356">
        <v>230.65231800000001</v>
      </c>
      <c r="S39" s="356">
        <v>236.65231900000001</v>
      </c>
      <c r="T39" s="356">
        <v>0</v>
      </c>
      <c r="U39" s="356">
        <v>0</v>
      </c>
      <c r="V39" s="351">
        <v>0</v>
      </c>
      <c r="W39" s="351">
        <v>292.07714499999997</v>
      </c>
      <c r="X39" s="351">
        <v>0</v>
      </c>
      <c r="Y39" s="351">
        <v>0</v>
      </c>
      <c r="Z39" s="351">
        <v>0</v>
      </c>
      <c r="AA39" s="351">
        <v>221.901596600169</v>
      </c>
      <c r="AB39" s="351">
        <v>0</v>
      </c>
      <c r="AC39" s="351">
        <v>0</v>
      </c>
      <c r="AD39" s="351">
        <v>0</v>
      </c>
      <c r="AE39" s="351">
        <v>204.11640399999999</v>
      </c>
      <c r="AF39" s="351">
        <v>0</v>
      </c>
      <c r="AG39" s="351">
        <v>0</v>
      </c>
      <c r="AH39" s="351">
        <v>0</v>
      </c>
    </row>
    <row r="40" spans="2:34">
      <c r="B40" s="349" t="s">
        <v>388</v>
      </c>
      <c r="C40" s="350"/>
      <c r="D40" s="350"/>
      <c r="E40" s="350">
        <v>34.917459890000003</v>
      </c>
      <c r="F40" s="351">
        <v>37.917459890000003</v>
      </c>
      <c r="G40" s="351">
        <v>37.917459890000003</v>
      </c>
      <c r="H40" s="351">
        <v>38.367459889999999</v>
      </c>
      <c r="I40" s="351">
        <v>41.392459889999998</v>
      </c>
      <c r="J40" s="351">
        <v>16.392459890000001</v>
      </c>
      <c r="K40" s="351">
        <v>16.392459890000001</v>
      </c>
      <c r="L40" s="351">
        <v>20.00745989</v>
      </c>
      <c r="M40" s="351">
        <v>20.00745989</v>
      </c>
      <c r="N40" s="351">
        <v>20.00745989</v>
      </c>
      <c r="O40" s="351">
        <v>21.00745989</v>
      </c>
      <c r="P40" s="351">
        <v>23.88245989</v>
      </c>
      <c r="Q40" s="351">
        <v>23.892459890000001</v>
      </c>
      <c r="R40" s="356">
        <v>28.696660000000001</v>
      </c>
      <c r="S40" s="356">
        <v>29.296659999999999</v>
      </c>
      <c r="T40" s="356">
        <v>30.43666</v>
      </c>
      <c r="U40" s="356">
        <v>31.936659890000001</v>
      </c>
      <c r="V40" s="351">
        <v>31.93666</v>
      </c>
      <c r="W40" s="351">
        <v>12.411659999999998</v>
      </c>
      <c r="X40" s="351">
        <v>12.96166</v>
      </c>
      <c r="Y40" s="351">
        <v>14.46165989</v>
      </c>
      <c r="Z40" s="351">
        <v>14.56165989</v>
      </c>
      <c r="AA40" s="351">
        <v>14.661659999999999</v>
      </c>
      <c r="AB40" s="351">
        <v>16.509160000000001</v>
      </c>
      <c r="AC40" s="351">
        <v>19.009160000000001</v>
      </c>
      <c r="AD40" s="351">
        <v>19.237159999999999</v>
      </c>
      <c r="AE40" s="351">
        <v>19.520132000000004</v>
      </c>
      <c r="AF40" s="351">
        <v>23.610119999999998</v>
      </c>
      <c r="AG40" s="351">
        <v>27.225885000000002</v>
      </c>
      <c r="AH40" s="351">
        <v>28.733000000000001</v>
      </c>
    </row>
    <row r="41" spans="2:34">
      <c r="B41" s="349" t="s">
        <v>390</v>
      </c>
      <c r="C41" s="350"/>
      <c r="D41" s="350"/>
      <c r="E41" s="350">
        <v>573.89871072999995</v>
      </c>
      <c r="F41" s="351">
        <v>575.49943752000001</v>
      </c>
      <c r="G41" s="351">
        <v>519.40007602000003</v>
      </c>
      <c r="H41" s="351">
        <v>479.47020010999995</v>
      </c>
      <c r="I41" s="351">
        <v>497.72829301999997</v>
      </c>
      <c r="J41" s="351">
        <v>482.87862099999995</v>
      </c>
      <c r="K41" s="351">
        <v>485.88133099999993</v>
      </c>
      <c r="L41" s="351">
        <v>450.36659075999995</v>
      </c>
      <c r="M41" s="351">
        <v>458.58391399999999</v>
      </c>
      <c r="N41" s="351">
        <v>576.58869600000003</v>
      </c>
      <c r="O41" s="351">
        <v>459.61961238999999</v>
      </c>
      <c r="P41" s="351">
        <v>417.88813399999992</v>
      </c>
      <c r="Q41" s="351">
        <v>408.22992199999993</v>
      </c>
      <c r="R41" s="356">
        <v>360.53138000000001</v>
      </c>
      <c r="S41" s="356">
        <v>319.890423</v>
      </c>
      <c r="T41" s="356">
        <v>359.61671999999999</v>
      </c>
      <c r="U41" s="356">
        <v>351.37818499999997</v>
      </c>
      <c r="V41" s="351">
        <v>321.75502799999998</v>
      </c>
      <c r="W41" s="351">
        <v>334.45811600000002</v>
      </c>
      <c r="X41" s="351">
        <v>303.28629599999999</v>
      </c>
      <c r="Y41" s="351">
        <v>284.78418599999998</v>
      </c>
      <c r="Z41" s="351">
        <v>273.54773499999999</v>
      </c>
      <c r="AA41" s="351">
        <v>253</v>
      </c>
      <c r="AB41" s="351">
        <v>263</v>
      </c>
      <c r="AC41" s="351">
        <v>279.25554</v>
      </c>
      <c r="AD41" s="351">
        <v>274.35565800000001</v>
      </c>
      <c r="AE41" s="351">
        <v>280.72628099999997</v>
      </c>
      <c r="AF41" s="351">
        <v>257.47662030000004</v>
      </c>
      <c r="AG41" s="351">
        <v>237.7012</v>
      </c>
      <c r="AH41" s="351">
        <v>135.688941</v>
      </c>
    </row>
    <row r="42" spans="2:34">
      <c r="B42" s="349" t="s">
        <v>391</v>
      </c>
      <c r="C42" s="350"/>
      <c r="D42" s="350"/>
      <c r="E42" s="350">
        <v>1919.86</v>
      </c>
      <c r="F42" s="351">
        <v>1500</v>
      </c>
      <c r="G42" s="351">
        <v>1000</v>
      </c>
      <c r="H42" s="351">
        <v>1000</v>
      </c>
      <c r="I42" s="351">
        <v>1000</v>
      </c>
      <c r="J42" s="351">
        <v>1000</v>
      </c>
      <c r="K42" s="351">
        <v>1000</v>
      </c>
      <c r="L42" s="351">
        <v>1000</v>
      </c>
      <c r="M42" s="351">
        <v>1000</v>
      </c>
      <c r="N42" s="351">
        <v>1000</v>
      </c>
      <c r="O42" s="351">
        <v>1000</v>
      </c>
      <c r="P42" s="351">
        <v>1000</v>
      </c>
      <c r="Q42" s="351">
        <v>650</v>
      </c>
      <c r="R42" s="356">
        <v>650</v>
      </c>
      <c r="S42" s="356">
        <v>650</v>
      </c>
      <c r="T42" s="356">
        <v>650</v>
      </c>
      <c r="U42" s="356">
        <v>650</v>
      </c>
      <c r="V42" s="351">
        <v>300</v>
      </c>
      <c r="W42" s="351">
        <v>300.00475699999998</v>
      </c>
      <c r="X42" s="351">
        <v>493.44836600000002</v>
      </c>
      <c r="Y42" s="351">
        <v>200</v>
      </c>
      <c r="Z42" s="351">
        <v>200</v>
      </c>
      <c r="AA42" s="351">
        <v>400</v>
      </c>
      <c r="AB42" s="351">
        <v>400</v>
      </c>
      <c r="AC42" s="351">
        <v>400</v>
      </c>
      <c r="AD42" s="351">
        <v>400</v>
      </c>
      <c r="AE42" s="351">
        <v>400</v>
      </c>
      <c r="AF42" s="351">
        <v>400</v>
      </c>
      <c r="AG42" s="351">
        <v>400</v>
      </c>
      <c r="AH42" s="351">
        <v>400</v>
      </c>
    </row>
    <row r="43" spans="2:34">
      <c r="B43" s="349" t="s">
        <v>392</v>
      </c>
      <c r="C43" s="350"/>
      <c r="D43" s="350"/>
      <c r="E43" s="350">
        <v>766.5292557899993</v>
      </c>
      <c r="F43" s="351">
        <v>693.1964801000006</v>
      </c>
      <c r="G43" s="351">
        <v>734.04188630999829</v>
      </c>
      <c r="H43" s="351">
        <v>796.72939863000056</v>
      </c>
      <c r="I43" s="351">
        <v>864.91468872999997</v>
      </c>
      <c r="J43" s="351">
        <v>1138.6406290599994</v>
      </c>
      <c r="K43" s="351">
        <v>1195.41092364</v>
      </c>
      <c r="L43" s="351">
        <v>1367.8459281400001</v>
      </c>
      <c r="M43" s="351">
        <v>1031.900732756</v>
      </c>
      <c r="N43" s="351">
        <v>1043.9647104599999</v>
      </c>
      <c r="O43" s="351">
        <v>1259.7051754600002</v>
      </c>
      <c r="P43" s="351">
        <v>1068.312607840001</v>
      </c>
      <c r="Q43" s="351">
        <v>914.04033425</v>
      </c>
      <c r="R43" s="356">
        <v>1009.9652240199999</v>
      </c>
      <c r="S43" s="356">
        <v>1104</v>
      </c>
      <c r="T43" s="356">
        <v>995.66836999999998</v>
      </c>
      <c r="U43" s="356">
        <v>876.83843945000001</v>
      </c>
      <c r="V43" s="351">
        <v>820.40357730000005</v>
      </c>
      <c r="W43" s="351">
        <v>817</v>
      </c>
      <c r="X43" s="351">
        <v>794.58731</v>
      </c>
      <c r="Y43" s="351">
        <v>714.99486470219188</v>
      </c>
      <c r="Z43" s="351">
        <v>699.34966502751888</v>
      </c>
      <c r="AA43" s="351">
        <v>760.7748075130595</v>
      </c>
      <c r="AB43" s="351">
        <v>721.89140809421622</v>
      </c>
      <c r="AC43" s="351">
        <v>631.00295849965005</v>
      </c>
      <c r="AD43" s="351">
        <v>729.30983440508385</v>
      </c>
      <c r="AE43" s="351">
        <v>873.86750094566207</v>
      </c>
      <c r="AF43" s="351">
        <v>824.8251674862405</v>
      </c>
      <c r="AG43" s="351">
        <v>199.747784776939</v>
      </c>
      <c r="AH43" s="351">
        <v>1498</v>
      </c>
    </row>
    <row r="44" spans="2:34">
      <c r="B44" s="352" t="s">
        <v>393</v>
      </c>
      <c r="C44" s="353"/>
      <c r="D44" s="353"/>
      <c r="E44" s="353">
        <v>278.66762299999999</v>
      </c>
      <c r="F44" s="354">
        <v>271.11507799999998</v>
      </c>
      <c r="G44" s="354">
        <v>267.33081199999998</v>
      </c>
      <c r="H44" s="354">
        <v>262.19410900000003</v>
      </c>
      <c r="I44" s="354">
        <v>277.68943200000001</v>
      </c>
      <c r="J44" s="354">
        <v>271.79663499999998</v>
      </c>
      <c r="K44" s="354">
        <v>285.50674900000001</v>
      </c>
      <c r="L44" s="354">
        <v>161.97493399999999</v>
      </c>
      <c r="M44" s="354">
        <v>186.08550500000001</v>
      </c>
      <c r="N44" s="354">
        <v>110.066487</v>
      </c>
      <c r="O44" s="354">
        <v>116.334711</v>
      </c>
      <c r="P44" s="354">
        <v>114.593974</v>
      </c>
      <c r="Q44" s="354">
        <v>112.42981</v>
      </c>
      <c r="R44" s="354">
        <v>109.570846</v>
      </c>
      <c r="S44" s="354">
        <v>113.26664</v>
      </c>
      <c r="T44" s="354">
        <v>112.57595999999999</v>
      </c>
      <c r="U44" s="354">
        <v>110.50827200000001</v>
      </c>
      <c r="V44" s="354">
        <v>108.83542270000001</v>
      </c>
      <c r="W44" s="354">
        <v>113.514532</v>
      </c>
      <c r="X44" s="354">
        <v>100.881528</v>
      </c>
      <c r="Y44" s="354">
        <v>100.21979899999999</v>
      </c>
      <c r="Z44" s="354">
        <v>98.409527999999995</v>
      </c>
      <c r="AA44" s="354">
        <v>102.476</v>
      </c>
      <c r="AB44" s="354">
        <v>94.432304000000002</v>
      </c>
      <c r="AC44" s="354">
        <v>92.616168999999999</v>
      </c>
      <c r="AD44" s="354">
        <v>57.376956999999997</v>
      </c>
      <c r="AE44" s="354">
        <v>62.4</v>
      </c>
      <c r="AF44" s="354">
        <v>53.335999999999999</v>
      </c>
      <c r="AG44" s="354">
        <v>51</v>
      </c>
      <c r="AH44" s="354">
        <v>49.3</v>
      </c>
    </row>
    <row r="45" spans="2:34" ht="15">
      <c r="B45" s="473" t="s">
        <v>169</v>
      </c>
      <c r="C45" s="343">
        <f t="shared" ref="C45:G45" si="8">SUM(C34:C44)</f>
        <v>0</v>
      </c>
      <c r="D45" s="343">
        <f t="shared" si="8"/>
        <v>0</v>
      </c>
      <c r="E45" s="343">
        <f t="shared" si="8"/>
        <v>21716.042453170001</v>
      </c>
      <c r="F45" s="469">
        <v>20660.833136879995</v>
      </c>
      <c r="G45" s="469">
        <f t="shared" si="8"/>
        <v>20659.741488639993</v>
      </c>
      <c r="H45" s="469">
        <f>SUM(H34:H44)</f>
        <v>20208.823378450001</v>
      </c>
      <c r="I45" s="469">
        <f>SUM(I34:I44)</f>
        <v>19864.610736030005</v>
      </c>
      <c r="J45" s="469">
        <f>SUM(J34:J44)</f>
        <v>19258.067708909999</v>
      </c>
      <c r="K45" s="469">
        <f>SUM(K34:K44)</f>
        <v>19796.952155420004</v>
      </c>
      <c r="L45" s="469">
        <f t="shared" ref="L45:AH45" si="9">SUM(L34:L44)</f>
        <v>19392.81687689</v>
      </c>
      <c r="M45" s="469">
        <f t="shared" si="9"/>
        <v>18669.847411745995</v>
      </c>
      <c r="N45" s="469">
        <f t="shared" si="9"/>
        <v>18204.970402610001</v>
      </c>
      <c r="O45" s="469">
        <f t="shared" si="9"/>
        <v>18705.852638249999</v>
      </c>
      <c r="P45" s="469">
        <f t="shared" si="9"/>
        <v>18742.817094410002</v>
      </c>
      <c r="Q45" s="469">
        <f t="shared" si="9"/>
        <v>17791.420005730004</v>
      </c>
      <c r="R45" s="469">
        <f t="shared" si="9"/>
        <v>17304.41509002</v>
      </c>
      <c r="S45" s="469">
        <f t="shared" si="9"/>
        <v>17135.459832000004</v>
      </c>
      <c r="T45" s="469">
        <f t="shared" si="9"/>
        <v>16654.883689999999</v>
      </c>
      <c r="U45" s="469">
        <f t="shared" si="9"/>
        <v>16244.350260679999</v>
      </c>
      <c r="V45" s="469">
        <f t="shared" si="9"/>
        <v>15503.90754507</v>
      </c>
      <c r="W45" s="469">
        <f t="shared" si="9"/>
        <v>15902.672762</v>
      </c>
      <c r="X45" s="469">
        <f t="shared" si="9"/>
        <v>15781.530713000002</v>
      </c>
      <c r="Y45" s="469">
        <f t="shared" si="9"/>
        <v>15089.216190702698</v>
      </c>
      <c r="Z45" s="469">
        <f t="shared" si="9"/>
        <v>14604.421392420738</v>
      </c>
      <c r="AA45" s="469">
        <f t="shared" si="9"/>
        <v>14761.403428136427</v>
      </c>
      <c r="AB45" s="469">
        <f t="shared" si="9"/>
        <v>13772.86408216866</v>
      </c>
      <c r="AC45" s="469">
        <f t="shared" si="9"/>
        <v>13419.499012693514</v>
      </c>
      <c r="AD45" s="469">
        <f t="shared" si="9"/>
        <v>13006.999243718365</v>
      </c>
      <c r="AE45" s="469">
        <f t="shared" si="9"/>
        <v>13331.317959469925</v>
      </c>
      <c r="AF45" s="469">
        <f t="shared" si="9"/>
        <v>12990.895719084629</v>
      </c>
      <c r="AG45" s="340">
        <f t="shared" si="9"/>
        <v>12591.298244839802</v>
      </c>
      <c r="AH45" s="340">
        <f t="shared" si="9"/>
        <v>12370.048290755098</v>
      </c>
    </row>
    <row r="46" spans="2:34">
      <c r="B46" s="352"/>
      <c r="C46" s="353"/>
      <c r="D46" s="353"/>
      <c r="E46" s="353"/>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row>
    <row r="47" spans="2:34" ht="15">
      <c r="B47" s="473" t="s">
        <v>394</v>
      </c>
      <c r="C47" s="343">
        <f t="shared" ref="C47:G47" si="10">C31+C45</f>
        <v>0</v>
      </c>
      <c r="D47" s="343">
        <f t="shared" si="10"/>
        <v>0</v>
      </c>
      <c r="E47" s="343">
        <f t="shared" si="10"/>
        <v>191818.07577807992</v>
      </c>
      <c r="F47" s="469">
        <v>180275.36277956</v>
      </c>
      <c r="G47" s="469">
        <f t="shared" si="10"/>
        <v>176333.49539392989</v>
      </c>
      <c r="H47" s="469">
        <f>H31+H45</f>
        <v>174614.23396579004</v>
      </c>
      <c r="I47" s="469">
        <f>I31+I45</f>
        <v>175448.99290971001</v>
      </c>
      <c r="J47" s="469">
        <f>J31+J45</f>
        <v>169775.73336076003</v>
      </c>
      <c r="K47" s="469">
        <f t="shared" ref="K47:AH47" si="11">K45+K31</f>
        <v>170418.51826959001</v>
      </c>
      <c r="L47" s="469">
        <f t="shared" si="11"/>
        <v>170916.07891697992</v>
      </c>
      <c r="M47" s="469">
        <f t="shared" si="11"/>
        <v>168877.17649620597</v>
      </c>
      <c r="N47" s="469">
        <f t="shared" si="11"/>
        <v>159646.67775743001</v>
      </c>
      <c r="O47" s="469">
        <f t="shared" si="11"/>
        <v>155459.34927607008</v>
      </c>
      <c r="P47" s="469">
        <f t="shared" si="11"/>
        <v>154316.1543084</v>
      </c>
      <c r="Q47" s="469">
        <f t="shared" si="11"/>
        <v>155242.86618465005</v>
      </c>
      <c r="R47" s="469">
        <f t="shared" si="11"/>
        <v>150118.14197001996</v>
      </c>
      <c r="S47" s="469">
        <f t="shared" si="11"/>
        <v>146074.25188200001</v>
      </c>
      <c r="T47" s="469">
        <f t="shared" si="11"/>
        <v>148898.13930000001</v>
      </c>
      <c r="U47" s="469">
        <f t="shared" si="11"/>
        <v>147197.44595051996</v>
      </c>
      <c r="V47" s="469">
        <f t="shared" si="11"/>
        <v>143585.62866597</v>
      </c>
      <c r="W47" s="469">
        <f t="shared" si="11"/>
        <v>134783.02406219998</v>
      </c>
      <c r="X47" s="469">
        <f t="shared" si="11"/>
        <v>136568.02632900001</v>
      </c>
      <c r="Y47" s="469">
        <f t="shared" si="11"/>
        <v>130854.47669691269</v>
      </c>
      <c r="Z47" s="469">
        <f t="shared" si="11"/>
        <v>126291.60376842075</v>
      </c>
      <c r="AA47" s="469">
        <f t="shared" si="11"/>
        <v>123471.83506913643</v>
      </c>
      <c r="AB47" s="469">
        <f t="shared" si="11"/>
        <v>121318.83557016864</v>
      </c>
      <c r="AC47" s="469">
        <f t="shared" si="11"/>
        <v>119591.54642969352</v>
      </c>
      <c r="AD47" s="469">
        <f t="shared" si="11"/>
        <v>114088.16442971838</v>
      </c>
      <c r="AE47" s="469">
        <f t="shared" si="11"/>
        <v>108321.06294146992</v>
      </c>
      <c r="AF47" s="469">
        <f t="shared" si="11"/>
        <v>106312.01111308462</v>
      </c>
      <c r="AG47" s="340">
        <f t="shared" si="11"/>
        <v>107652.17067683979</v>
      </c>
      <c r="AH47" s="340">
        <f t="shared" si="11"/>
        <v>101860.6902907551</v>
      </c>
    </row>
    <row r="48" spans="2:34">
      <c r="N48" s="296"/>
      <c r="O48" s="296"/>
      <c r="P48" s="296"/>
      <c r="Q48" s="296"/>
      <c r="R48" s="296"/>
      <c r="S48" s="296"/>
      <c r="T48" s="296"/>
      <c r="U48" s="296"/>
      <c r="V48" s="296"/>
      <c r="W48" s="296"/>
      <c r="X48" s="296"/>
      <c r="Y48" s="296"/>
      <c r="Z48" s="296"/>
      <c r="AA48" s="296"/>
      <c r="AB48" s="296"/>
      <c r="AC48" s="296"/>
      <c r="AD48" s="296"/>
      <c r="AE48" s="296"/>
      <c r="AF48" s="296"/>
      <c r="AG48" s="296"/>
      <c r="AH48" s="296"/>
    </row>
    <row r="50" spans="14:34">
      <c r="N50" s="344"/>
      <c r="O50" s="344"/>
      <c r="P50" s="344"/>
      <c r="Q50" s="344"/>
      <c r="R50" s="344"/>
      <c r="S50" s="344"/>
      <c r="T50" s="344"/>
      <c r="U50" s="344"/>
      <c r="V50" s="344"/>
      <c r="W50" s="344"/>
      <c r="X50" s="344"/>
      <c r="Y50" s="344"/>
      <c r="Z50" s="344"/>
      <c r="AA50" s="344"/>
      <c r="AB50" s="344"/>
      <c r="AC50" s="344"/>
      <c r="AD50" s="344"/>
      <c r="AE50" s="344"/>
      <c r="AF50" s="344"/>
      <c r="AG50" s="344"/>
      <c r="AH50" s="460"/>
    </row>
    <row r="52" spans="14:34">
      <c r="N52" s="344"/>
      <c r="O52" s="344"/>
      <c r="P52" s="344"/>
      <c r="Q52" s="344"/>
      <c r="R52" s="344"/>
      <c r="S52" s="344"/>
      <c r="T52" s="344"/>
      <c r="U52" s="344"/>
      <c r="V52" s="344"/>
      <c r="W52" s="344"/>
      <c r="X52" s="344"/>
      <c r="Y52" s="344"/>
      <c r="Z52" s="344"/>
      <c r="AA52" s="344"/>
    </row>
  </sheetData>
  <pageMargins left="0.7" right="0.7" top="0.75" bottom="0.75" header="0.3" footer="0.3"/>
  <pageSetup paperSize="9" orientation="portrait" horizontalDpi="144"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790-A7D6-4D8B-8712-97C809D44519}">
  <sheetPr>
    <tabColor theme="0" tint="-4.9989318521683403E-2"/>
  </sheetPr>
  <dimension ref="A2:AH69"/>
  <sheetViews>
    <sheetView showGridLines="0" zoomScale="90" zoomScaleNormal="90" workbookViewId="0">
      <pane ySplit="7" topLeftCell="A8" activePane="bottomLeft" state="frozen"/>
      <selection activeCell="B62" sqref="B62"/>
      <selection pane="bottomLeft" activeCell="B85" sqref="B85"/>
    </sheetView>
  </sheetViews>
  <sheetFormatPr baseColWidth="10" defaultColWidth="11.42578125" defaultRowHeight="12.75"/>
  <cols>
    <col min="1" max="1" width="5" customWidth="1"/>
    <col min="2" max="2" width="92.42578125" customWidth="1"/>
    <col min="3" max="4" width="10.42578125" hidden="1" customWidth="1"/>
    <col min="5" max="13" width="10.42578125" customWidth="1"/>
  </cols>
  <sheetData>
    <row r="2" spans="1:34" ht="15">
      <c r="A2" s="20" t="s">
        <v>441</v>
      </c>
      <c r="B2" s="21"/>
      <c r="C2" s="21"/>
      <c r="D2" s="21"/>
      <c r="E2" s="21"/>
      <c r="F2" s="21"/>
      <c r="G2" s="21"/>
      <c r="H2" s="21"/>
      <c r="I2" s="21"/>
      <c r="J2" s="21"/>
      <c r="K2" s="21"/>
      <c r="L2" s="21"/>
      <c r="M2" s="21"/>
    </row>
    <row r="5" spans="1:34">
      <c r="B5" s="307"/>
      <c r="C5" s="130"/>
      <c r="D5" s="130"/>
      <c r="E5" s="130" t="s">
        <v>268</v>
      </c>
      <c r="F5" s="307" t="s">
        <v>269</v>
      </c>
      <c r="G5" s="307" t="s">
        <v>266</v>
      </c>
      <c r="H5" s="307" t="s">
        <v>267</v>
      </c>
      <c r="I5" s="307" t="s">
        <v>268</v>
      </c>
      <c r="J5" s="307" t="s">
        <v>269</v>
      </c>
      <c r="K5" s="307" t="s">
        <v>266</v>
      </c>
      <c r="L5" s="307" t="s">
        <v>267</v>
      </c>
      <c r="M5" s="307" t="s">
        <v>268</v>
      </c>
      <c r="N5" s="307" t="s">
        <v>269</v>
      </c>
      <c r="O5" s="307" t="s">
        <v>266</v>
      </c>
      <c r="P5" s="307" t="s">
        <v>267</v>
      </c>
      <c r="Q5" s="307" t="s">
        <v>268</v>
      </c>
      <c r="R5" s="307" t="s">
        <v>269</v>
      </c>
      <c r="S5" s="307" t="s">
        <v>266</v>
      </c>
      <c r="T5" s="307" t="s">
        <v>267</v>
      </c>
      <c r="U5" s="307" t="s">
        <v>268</v>
      </c>
      <c r="V5" s="307" t="s">
        <v>269</v>
      </c>
      <c r="W5" s="307" t="s">
        <v>266</v>
      </c>
      <c r="X5" s="307" t="s">
        <v>267</v>
      </c>
      <c r="Y5" s="307" t="s">
        <v>268</v>
      </c>
      <c r="Z5" s="307" t="s">
        <v>269</v>
      </c>
      <c r="AA5" s="307" t="s">
        <v>266</v>
      </c>
      <c r="AB5" s="307" t="s">
        <v>267</v>
      </c>
      <c r="AC5" s="307" t="s">
        <v>268</v>
      </c>
      <c r="AD5" s="307" t="s">
        <v>269</v>
      </c>
      <c r="AE5" s="307" t="s">
        <v>266</v>
      </c>
      <c r="AF5" s="307" t="s">
        <v>267</v>
      </c>
      <c r="AG5" s="307" t="s">
        <v>268</v>
      </c>
      <c r="AH5" s="307" t="s">
        <v>269</v>
      </c>
    </row>
    <row r="6" spans="1:34">
      <c r="B6" s="308"/>
      <c r="C6" s="131"/>
      <c r="D6" s="131"/>
      <c r="E6" s="131">
        <v>2024</v>
      </c>
      <c r="F6" s="308">
        <v>2024</v>
      </c>
      <c r="G6" s="308">
        <v>2023</v>
      </c>
      <c r="H6" s="308">
        <v>2023</v>
      </c>
      <c r="I6" s="308">
        <v>2023</v>
      </c>
      <c r="J6" s="308">
        <v>2023</v>
      </c>
      <c r="K6" s="308">
        <v>2022</v>
      </c>
      <c r="L6" s="308">
        <v>2022</v>
      </c>
      <c r="M6" s="308">
        <v>2022</v>
      </c>
      <c r="N6" s="308">
        <v>2022</v>
      </c>
      <c r="O6" s="308">
        <v>2021</v>
      </c>
      <c r="P6" s="308">
        <v>2021</v>
      </c>
      <c r="Q6" s="308">
        <v>2021</v>
      </c>
      <c r="R6" s="308">
        <v>2021</v>
      </c>
      <c r="S6" s="308">
        <v>2020</v>
      </c>
      <c r="T6" s="308">
        <v>2020</v>
      </c>
      <c r="U6" s="308">
        <v>2020</v>
      </c>
      <c r="V6" s="308">
        <v>2020</v>
      </c>
      <c r="W6" s="308">
        <v>2019</v>
      </c>
      <c r="X6" s="308">
        <v>2019</v>
      </c>
      <c r="Y6" s="308">
        <v>2019</v>
      </c>
      <c r="Z6" s="308">
        <v>2019</v>
      </c>
      <c r="AA6" s="308">
        <v>2018</v>
      </c>
      <c r="AB6" s="308">
        <v>2018</v>
      </c>
      <c r="AC6" s="308">
        <v>2018</v>
      </c>
      <c r="AD6" s="308">
        <v>2018</v>
      </c>
      <c r="AE6" s="308">
        <v>2017</v>
      </c>
      <c r="AF6" s="308">
        <v>2017</v>
      </c>
      <c r="AG6" s="308">
        <v>2017</v>
      </c>
      <c r="AH6" s="308">
        <v>2017</v>
      </c>
    </row>
    <row r="7" spans="1:34">
      <c r="B7" s="309" t="s">
        <v>395</v>
      </c>
      <c r="C7" s="620"/>
      <c r="D7" s="620"/>
      <c r="E7" s="620">
        <v>21716.042453169997</v>
      </c>
      <c r="F7" s="310">
        <v>20661</v>
      </c>
      <c r="G7" s="310" t="s">
        <v>828</v>
      </c>
      <c r="H7" s="310">
        <v>20209</v>
      </c>
      <c r="I7" s="310">
        <v>19864.610735509999</v>
      </c>
      <c r="J7" s="310">
        <v>19258</v>
      </c>
      <c r="K7" s="310">
        <v>19925</v>
      </c>
      <c r="L7" s="310">
        <v>19393</v>
      </c>
      <c r="M7" s="310">
        <v>18790</v>
      </c>
      <c r="N7" s="310">
        <v>18339</v>
      </c>
      <c r="O7" s="310">
        <v>18706</v>
      </c>
      <c r="P7" s="310">
        <v>18743</v>
      </c>
      <c r="Q7" s="310">
        <v>17791.42000573</v>
      </c>
      <c r="R7" s="310">
        <v>17304</v>
      </c>
      <c r="S7" s="310">
        <v>17135</v>
      </c>
      <c r="T7" s="310">
        <v>16655</v>
      </c>
      <c r="U7" s="310">
        <v>16244.309692139999</v>
      </c>
      <c r="V7" s="310">
        <v>15503.969579549999</v>
      </c>
      <c r="W7" s="310">
        <v>15903</v>
      </c>
      <c r="X7" s="310">
        <v>15782</v>
      </c>
      <c r="Y7" s="310">
        <v>15088.84546773</v>
      </c>
      <c r="Z7" s="310">
        <v>14604.361196650001</v>
      </c>
      <c r="AA7" s="310">
        <v>14762.313418040003</v>
      </c>
      <c r="AB7" s="310">
        <v>13772.794400500001</v>
      </c>
      <c r="AC7" s="310">
        <v>13419.826436819998</v>
      </c>
      <c r="AD7" s="310">
        <v>13006.901985659999</v>
      </c>
      <c r="AE7" s="310">
        <v>13331.581140399996</v>
      </c>
      <c r="AF7" s="310">
        <v>12991.201010299999</v>
      </c>
      <c r="AG7" s="310">
        <v>12591.153999999999</v>
      </c>
      <c r="AH7" s="310">
        <v>12423.809273179999</v>
      </c>
    </row>
    <row r="8" spans="1:34">
      <c r="B8" s="311"/>
      <c r="C8" s="326"/>
      <c r="D8" s="326"/>
      <c r="E8" s="326"/>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row>
    <row r="9" spans="1:34">
      <c r="B9" s="311" t="s">
        <v>396</v>
      </c>
      <c r="C9" s="326"/>
      <c r="D9" s="326"/>
      <c r="E9" s="326"/>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row>
    <row r="10" spans="1:34">
      <c r="B10" s="314" t="s">
        <v>397</v>
      </c>
      <c r="C10" s="327"/>
      <c r="D10" s="327"/>
      <c r="E10" s="327">
        <v>-755.55527135999989</v>
      </c>
      <c r="F10" s="313">
        <v>-417</v>
      </c>
      <c r="G10" s="313">
        <v>-1291</v>
      </c>
      <c r="H10" s="313">
        <v>-800</v>
      </c>
      <c r="I10" s="313">
        <v>-581.78602620999982</v>
      </c>
      <c r="J10" s="313">
        <v>-303</v>
      </c>
      <c r="K10" s="313">
        <v>-1125</v>
      </c>
      <c r="L10" s="313">
        <v>-641</v>
      </c>
      <c r="M10" s="313">
        <v>-428</v>
      </c>
      <c r="N10" s="313">
        <v>-261</v>
      </c>
      <c r="O10" s="313">
        <v>-996</v>
      </c>
      <c r="P10" s="313">
        <v>-745</v>
      </c>
      <c r="Q10" s="313">
        <v>-468.89739742000108</v>
      </c>
      <c r="R10" s="313">
        <v>-215</v>
      </c>
      <c r="S10" s="313">
        <v>-791</v>
      </c>
      <c r="T10" s="313">
        <v>-562</v>
      </c>
      <c r="U10" s="313">
        <v>-346.81306887999995</v>
      </c>
      <c r="V10" s="313">
        <v>-99.339878520000013</v>
      </c>
      <c r="W10" s="313">
        <v>-955</v>
      </c>
      <c r="X10" s="313">
        <v>-817</v>
      </c>
      <c r="Y10" s="313">
        <v>-612.31566773000009</v>
      </c>
      <c r="Z10" s="313">
        <v>-377.78693430999994</v>
      </c>
      <c r="AA10" s="313">
        <v>-705.09759835999989</v>
      </c>
      <c r="AB10" s="313">
        <v>-545.8739275800001</v>
      </c>
      <c r="AC10" s="313">
        <v>-364.99105109000004</v>
      </c>
      <c r="AD10" s="313">
        <v>-156.96264959000001</v>
      </c>
      <c r="AE10" s="313">
        <v>-628.54915244000006</v>
      </c>
      <c r="AF10" s="313">
        <v>-462.89591999999993</v>
      </c>
      <c r="AG10" s="313">
        <v>-273.94847500000014</v>
      </c>
      <c r="AH10" s="313">
        <v>-224.482</v>
      </c>
    </row>
    <row r="11" spans="1:34">
      <c r="B11" s="314" t="s">
        <v>398</v>
      </c>
      <c r="C11" s="327"/>
      <c r="D11" s="327"/>
      <c r="E11" s="327">
        <v>-1919.86</v>
      </c>
      <c r="F11" s="313">
        <v>-1500</v>
      </c>
      <c r="G11" s="313">
        <v>-1000</v>
      </c>
      <c r="H11" s="313">
        <v>-1000</v>
      </c>
      <c r="I11" s="313">
        <v>-1000</v>
      </c>
      <c r="J11" s="313">
        <v>-1000</v>
      </c>
      <c r="K11" s="313">
        <v>-1000</v>
      </c>
      <c r="L11" s="313">
        <v>-1000</v>
      </c>
      <c r="M11" s="313">
        <v>-1000</v>
      </c>
      <c r="N11" s="313">
        <v>-1000</v>
      </c>
      <c r="O11" s="313">
        <v>-1000</v>
      </c>
      <c r="P11" s="313">
        <v>-1000</v>
      </c>
      <c r="Q11" s="313">
        <v>-650</v>
      </c>
      <c r="R11" s="313">
        <v>-650</v>
      </c>
      <c r="S11" s="313">
        <v>-650</v>
      </c>
      <c r="T11" s="313">
        <v>-650</v>
      </c>
      <c r="U11" s="313">
        <v>-650</v>
      </c>
      <c r="V11" s="313">
        <v>-300</v>
      </c>
      <c r="W11" s="313">
        <v>-300</v>
      </c>
      <c r="X11" s="313">
        <v>-493</v>
      </c>
      <c r="Y11" s="313">
        <v>-200</v>
      </c>
      <c r="Z11" s="313">
        <v>-200</v>
      </c>
      <c r="AA11" s="313">
        <v>-400</v>
      </c>
      <c r="AB11" s="313">
        <v>-400</v>
      </c>
      <c r="AC11" s="313">
        <v>-400</v>
      </c>
      <c r="AD11" s="313">
        <v>-400</v>
      </c>
      <c r="AE11" s="313">
        <v>-400</v>
      </c>
      <c r="AF11" s="313">
        <v>-400</v>
      </c>
      <c r="AG11" s="313">
        <v>-400</v>
      </c>
      <c r="AH11" s="313">
        <v>-500.43099999999998</v>
      </c>
    </row>
    <row r="12" spans="1:34">
      <c r="B12" s="315" t="s">
        <v>399</v>
      </c>
      <c r="C12" s="327"/>
      <c r="D12" s="327"/>
      <c r="E12" s="327">
        <v>-67.943279363563889</v>
      </c>
      <c r="F12" s="313">
        <v>-69</v>
      </c>
      <c r="G12" s="313">
        <v>-69</v>
      </c>
      <c r="H12" s="313">
        <v>-84</v>
      </c>
      <c r="I12" s="313">
        <v>-122.5711899588192</v>
      </c>
      <c r="J12" s="313">
        <v>-125</v>
      </c>
      <c r="K12" s="313">
        <v>-132</v>
      </c>
      <c r="L12" s="313">
        <v>-66</v>
      </c>
      <c r="M12" s="313">
        <v>-92</v>
      </c>
      <c r="N12" s="313">
        <v>-65</v>
      </c>
      <c r="O12" s="313">
        <v>-75</v>
      </c>
      <c r="P12" s="313">
        <v>-74</v>
      </c>
      <c r="Q12" s="313">
        <v>-73.32800566001967</v>
      </c>
      <c r="R12" s="313">
        <v>-70</v>
      </c>
      <c r="S12" s="313">
        <v>-74</v>
      </c>
      <c r="T12" s="313">
        <v>-74</v>
      </c>
      <c r="U12" s="313">
        <v>-71.01619253276337</v>
      </c>
      <c r="V12" s="313">
        <v>-68.106350418620735</v>
      </c>
      <c r="W12" s="313">
        <v>-60</v>
      </c>
      <c r="X12" s="313">
        <v>-59</v>
      </c>
      <c r="Y12" s="313">
        <v>-58.800967733456865</v>
      </c>
      <c r="Z12" s="313">
        <v>-53.93528445618724</v>
      </c>
      <c r="AA12" s="313">
        <v>-57.704292789962267</v>
      </c>
      <c r="AB12" s="313">
        <v>-8.4905819499999993</v>
      </c>
      <c r="AC12" s="313">
        <v>-9.1685087000000038</v>
      </c>
      <c r="AD12" s="313">
        <v>-17.260120712677079</v>
      </c>
      <c r="AE12" s="313">
        <v>-21</v>
      </c>
      <c r="AF12" s="313">
        <v>-13</v>
      </c>
      <c r="AG12" s="313">
        <v>-14</v>
      </c>
      <c r="AH12" s="313">
        <v>-16.499092403294895</v>
      </c>
    </row>
    <row r="13" spans="1:34">
      <c r="B13" s="315" t="s">
        <v>400</v>
      </c>
      <c r="C13" s="327"/>
      <c r="D13" s="327"/>
      <c r="E13" s="327">
        <v>0</v>
      </c>
      <c r="F13" s="313">
        <v>0</v>
      </c>
      <c r="G13" s="313" t="s">
        <v>816</v>
      </c>
      <c r="H13" s="313">
        <v>0</v>
      </c>
      <c r="I13" s="313">
        <v>0.578847</v>
      </c>
      <c r="J13" s="313">
        <v>1</v>
      </c>
      <c r="K13" s="313">
        <v>1</v>
      </c>
      <c r="L13" s="313">
        <v>2</v>
      </c>
      <c r="M13" s="313">
        <v>5</v>
      </c>
      <c r="N13" s="313">
        <v>7</v>
      </c>
      <c r="O13" s="313">
        <v>11</v>
      </c>
      <c r="P13" s="313">
        <v>14</v>
      </c>
      <c r="Q13" s="313">
        <v>14.758065999999999</v>
      </c>
      <c r="R13" s="313">
        <v>17</v>
      </c>
      <c r="S13" s="313">
        <v>17</v>
      </c>
      <c r="T13" s="313">
        <v>18</v>
      </c>
      <c r="U13" s="313">
        <v>14.697101</v>
      </c>
      <c r="V13" s="313">
        <v>-29.172188999999999</v>
      </c>
      <c r="W13" s="313">
        <v>25</v>
      </c>
      <c r="X13" s="313">
        <v>38</v>
      </c>
      <c r="Y13" s="313">
        <v>35.617061999999997</v>
      </c>
      <c r="Z13" s="313">
        <v>33.789335000000001</v>
      </c>
      <c r="AA13" s="313">
        <v>20.469172</v>
      </c>
      <c r="AB13" s="313">
        <v>40.293514999999999</v>
      </c>
      <c r="AC13" s="313">
        <v>43.590032000000001</v>
      </c>
      <c r="AD13" s="313">
        <v>46.8091725695067</v>
      </c>
      <c r="AE13" s="313">
        <v>93</v>
      </c>
      <c r="AF13" s="313">
        <v>122.4</v>
      </c>
      <c r="AG13" s="313">
        <v>106</v>
      </c>
      <c r="AH13" s="313">
        <v>95.879000000000005</v>
      </c>
    </row>
    <row r="14" spans="1:34">
      <c r="B14" s="315" t="s">
        <v>374</v>
      </c>
      <c r="C14" s="327"/>
      <c r="D14" s="327"/>
      <c r="E14" s="327">
        <v>-521.50656345690004</v>
      </c>
      <c r="F14" s="313">
        <v>-532</v>
      </c>
      <c r="G14" s="313">
        <v>-430</v>
      </c>
      <c r="H14" s="313">
        <v>-389</v>
      </c>
      <c r="I14" s="313">
        <v>-381.26896257999999</v>
      </c>
      <c r="J14" s="313">
        <v>-385</v>
      </c>
      <c r="K14" s="313">
        <v>-402</v>
      </c>
      <c r="L14" s="313">
        <v>-370</v>
      </c>
      <c r="M14" s="313">
        <v>-400</v>
      </c>
      <c r="N14" s="313">
        <v>-414</v>
      </c>
      <c r="O14" s="313">
        <v>-441</v>
      </c>
      <c r="P14" s="313">
        <v>-476</v>
      </c>
      <c r="Q14" s="313">
        <v>-480.03266998000004</v>
      </c>
      <c r="R14" s="313">
        <v>-482</v>
      </c>
      <c r="S14" s="313">
        <v>-461</v>
      </c>
      <c r="T14" s="313">
        <v>-452</v>
      </c>
      <c r="U14" s="313">
        <v>-460.53923550999997</v>
      </c>
      <c r="V14" s="313">
        <v>-471.11373408000003</v>
      </c>
      <c r="W14" s="313">
        <v>-420</v>
      </c>
      <c r="X14" s="313">
        <v>-401</v>
      </c>
      <c r="Y14" s="313">
        <v>-403.70694225</v>
      </c>
      <c r="Z14" s="313">
        <v>-405.67993274999998</v>
      </c>
      <c r="AA14" s="313">
        <v>-395.25335174999998</v>
      </c>
      <c r="AB14" s="313">
        <v>-415.75892599999997</v>
      </c>
      <c r="AC14" s="313">
        <v>-406.37406099999998</v>
      </c>
      <c r="AD14" s="313">
        <v>-366.96337979000003</v>
      </c>
      <c r="AE14" s="313">
        <v>-380</v>
      </c>
      <c r="AF14" s="313">
        <v>-381</v>
      </c>
      <c r="AG14" s="313">
        <v>-365</v>
      </c>
      <c r="AH14" s="313">
        <v>-367.81377700000002</v>
      </c>
    </row>
    <row r="15" spans="1:34">
      <c r="B15" s="314" t="s">
        <v>401</v>
      </c>
      <c r="C15" s="327"/>
      <c r="D15" s="327"/>
      <c r="E15" s="327">
        <v>-617.39557143799993</v>
      </c>
      <c r="F15" s="313">
        <v>-559</v>
      </c>
      <c r="G15" s="313">
        <v>-541</v>
      </c>
      <c r="H15" s="313">
        <v>-520</v>
      </c>
      <c r="I15" s="313">
        <v>-467.37067649739998</v>
      </c>
      <c r="J15" s="313">
        <v>-537</v>
      </c>
      <c r="K15" s="313">
        <v>-526</v>
      </c>
      <c r="L15" s="313">
        <v>-445</v>
      </c>
      <c r="M15" s="313">
        <v>-429</v>
      </c>
      <c r="N15" s="313">
        <v>-338</v>
      </c>
      <c r="O15" s="313">
        <v>-345</v>
      </c>
      <c r="P15" s="313">
        <v>-329</v>
      </c>
      <c r="Q15" s="313">
        <v>-298.71344599999998</v>
      </c>
      <c r="R15" s="313">
        <v>-338</v>
      </c>
      <c r="S15" s="313">
        <v>-278</v>
      </c>
      <c r="T15" s="313">
        <v>-288</v>
      </c>
      <c r="U15" s="313">
        <v>-254.54170199999999</v>
      </c>
      <c r="V15" s="313">
        <v>-329.716184</v>
      </c>
      <c r="W15" s="313">
        <v>-441</v>
      </c>
      <c r="X15" s="313">
        <v>-408</v>
      </c>
      <c r="Y15" s="313">
        <v>-392.19646899999998</v>
      </c>
      <c r="Z15" s="313">
        <v>-369.43411800000001</v>
      </c>
      <c r="AA15" s="313">
        <v>-311.07254499999999</v>
      </c>
      <c r="AB15" s="313">
        <v>-191.22640799999999</v>
      </c>
      <c r="AC15" s="313">
        <v>-174.12935400000001</v>
      </c>
      <c r="AD15" s="313">
        <v>-208.0407772392</v>
      </c>
      <c r="AE15" s="313">
        <v>-231</v>
      </c>
      <c r="AF15" s="313">
        <v>-208</v>
      </c>
      <c r="AG15" s="313">
        <v>-222</v>
      </c>
      <c r="AH15" s="313">
        <v>-206.768672909157</v>
      </c>
    </row>
    <row r="16" spans="1:34">
      <c r="B16" s="314" t="s">
        <v>402</v>
      </c>
      <c r="C16" s="327"/>
      <c r="D16" s="327"/>
      <c r="E16" s="327">
        <v>0</v>
      </c>
      <c r="F16" s="313">
        <v>0</v>
      </c>
      <c r="G16" s="313" t="s">
        <v>816</v>
      </c>
      <c r="H16" s="313" t="s">
        <v>816</v>
      </c>
      <c r="I16" s="313">
        <v>0</v>
      </c>
      <c r="J16" s="313">
        <v>-160</v>
      </c>
      <c r="K16" s="313">
        <v>-302</v>
      </c>
      <c r="L16" s="313">
        <v>-178</v>
      </c>
      <c r="M16" s="313">
        <v>-210</v>
      </c>
      <c r="N16" s="313">
        <v>-379</v>
      </c>
      <c r="O16" s="313">
        <v>-354</v>
      </c>
      <c r="P16" s="313">
        <v>-229</v>
      </c>
      <c r="Q16" s="313">
        <v>-222.10686999999999</v>
      </c>
      <c r="R16" s="313">
        <v>-387</v>
      </c>
      <c r="S16" s="313">
        <v>-539</v>
      </c>
      <c r="T16" s="313">
        <v>-481</v>
      </c>
      <c r="U16" s="313">
        <v>-439.89979899999997</v>
      </c>
      <c r="V16" s="313">
        <v>-367.92282399999999</v>
      </c>
      <c r="W16" s="313">
        <v>-292</v>
      </c>
      <c r="X16" s="313">
        <v>-292</v>
      </c>
      <c r="Y16" s="313">
        <v>-350.11274100000003</v>
      </c>
      <c r="Z16" s="313">
        <v>-409.40793100000002</v>
      </c>
      <c r="AA16" s="313">
        <v>-325.93778700000001</v>
      </c>
      <c r="AB16" s="313">
        <v>-298.83286700000002</v>
      </c>
      <c r="AC16" s="313">
        <v>-193.46922499999999</v>
      </c>
      <c r="AD16" s="313">
        <v>-202.21417611344995</v>
      </c>
      <c r="AE16" s="313">
        <v>-154</v>
      </c>
      <c r="AF16" s="313">
        <v>-225</v>
      </c>
      <c r="AG16" s="313">
        <v>-73</v>
      </c>
      <c r="AH16" s="313">
        <v>-213.51776550439885</v>
      </c>
    </row>
    <row r="17" spans="2:34">
      <c r="B17" s="314" t="s">
        <v>403</v>
      </c>
      <c r="C17" s="327"/>
      <c r="D17" s="327"/>
      <c r="E17" s="327">
        <v>-57.820556610463491</v>
      </c>
      <c r="F17" s="313">
        <v>-53</v>
      </c>
      <c r="G17" s="313">
        <v>-49</v>
      </c>
      <c r="H17" s="313">
        <v>-46</v>
      </c>
      <c r="I17" s="313">
        <v>-47.862032422508491</v>
      </c>
      <c r="J17" s="313">
        <v>-47</v>
      </c>
      <c r="K17" s="313">
        <v>-46</v>
      </c>
      <c r="L17" s="313">
        <v>-46</v>
      </c>
      <c r="M17" s="313">
        <v>-48</v>
      </c>
      <c r="N17" s="313">
        <v>-41</v>
      </c>
      <c r="O17" s="313">
        <v>-39</v>
      </c>
      <c r="P17" s="313">
        <v>-31</v>
      </c>
      <c r="Q17" s="313">
        <v>-40.767139072435597</v>
      </c>
      <c r="R17" s="313">
        <v>-40</v>
      </c>
      <c r="S17" s="313">
        <v>-36</v>
      </c>
      <c r="T17" s="313">
        <v>-39</v>
      </c>
      <c r="U17" s="313">
        <v>-37.462444664419294</v>
      </c>
      <c r="V17" s="313">
        <v>-35.303351582362005</v>
      </c>
      <c r="W17" s="313">
        <v>-33</v>
      </c>
      <c r="X17" s="313">
        <v>-25</v>
      </c>
      <c r="Y17" s="313">
        <v>-27.054808325750002</v>
      </c>
      <c r="Z17" s="313">
        <v>-26.982502582000002</v>
      </c>
      <c r="AA17" s="313">
        <v>-26.950457590630005</v>
      </c>
      <c r="AB17" s="313">
        <v>-32.817639019463634</v>
      </c>
      <c r="AC17" s="313">
        <v>-32.690712606060231</v>
      </c>
      <c r="AD17" s="313">
        <v>-32.079589487150002</v>
      </c>
      <c r="AE17" s="313">
        <v>-35</v>
      </c>
      <c r="AF17" s="313">
        <v>-43</v>
      </c>
      <c r="AG17" s="313">
        <v>-50.7</v>
      </c>
      <c r="AH17" s="313">
        <v>-30.532419541550002</v>
      </c>
    </row>
    <row r="18" spans="2:34">
      <c r="B18" s="316" t="s">
        <v>404</v>
      </c>
      <c r="C18" s="136"/>
      <c r="D18" s="136"/>
      <c r="E18" s="136">
        <v>-222.14934289999997</v>
      </c>
      <c r="F18" s="40">
        <v>-224</v>
      </c>
      <c r="G18" s="40">
        <v>-232</v>
      </c>
      <c r="H18" s="40">
        <v>-246</v>
      </c>
      <c r="I18" s="40">
        <v>-215.65048053999999</v>
      </c>
      <c r="J18" s="40">
        <v>-224</v>
      </c>
      <c r="K18" s="40">
        <v>-231</v>
      </c>
      <c r="L18" s="40">
        <v>-213</v>
      </c>
      <c r="M18" s="40">
        <v>-161</v>
      </c>
      <c r="N18" s="40">
        <v>-139</v>
      </c>
      <c r="O18" s="40">
        <v>-139</v>
      </c>
      <c r="P18" s="40">
        <v>-716</v>
      </c>
      <c r="Q18" s="40">
        <v>-716.71004954000011</v>
      </c>
      <c r="R18" s="40">
        <v>-719</v>
      </c>
      <c r="S18" s="40">
        <v>12</v>
      </c>
      <c r="T18" s="40">
        <v>15</v>
      </c>
      <c r="U18" s="40">
        <v>16.066314649999999</v>
      </c>
      <c r="V18" s="40">
        <v>14.77248329</v>
      </c>
      <c r="W18" s="40">
        <v>3</v>
      </c>
      <c r="X18" s="40">
        <v>6</v>
      </c>
      <c r="Y18" s="40">
        <v>6.3773488424999991</v>
      </c>
      <c r="Z18" s="40">
        <v>6.1811910000000001</v>
      </c>
      <c r="AA18" s="40">
        <v>5.5878284999999996</v>
      </c>
      <c r="AB18" s="40">
        <v>2.0473349999999999</v>
      </c>
      <c r="AC18" s="40">
        <v>4.3002849999999997</v>
      </c>
      <c r="AD18" s="40">
        <v>2.9683141050000001</v>
      </c>
      <c r="AE18" s="40">
        <v>8</v>
      </c>
      <c r="AF18" s="40">
        <v>9</v>
      </c>
      <c r="AG18" s="40">
        <v>0</v>
      </c>
      <c r="AH18" s="40">
        <v>0</v>
      </c>
    </row>
    <row r="19" spans="2:34">
      <c r="B19" s="311" t="s">
        <v>396</v>
      </c>
      <c r="C19" s="328"/>
      <c r="D19" s="328"/>
      <c r="E19" s="328">
        <v>17553.81186804107</v>
      </c>
      <c r="F19" s="317">
        <v>17308</v>
      </c>
      <c r="G19" s="317">
        <v>17047</v>
      </c>
      <c r="H19" s="317">
        <v>17124</v>
      </c>
      <c r="I19" s="317">
        <v>17048.680214301268</v>
      </c>
      <c r="J19" s="317">
        <v>16479</v>
      </c>
      <c r="K19" s="317">
        <v>16162</v>
      </c>
      <c r="L19" s="317">
        <v>16436</v>
      </c>
      <c r="M19" s="317">
        <v>16027</v>
      </c>
      <c r="N19" s="317">
        <v>15709</v>
      </c>
      <c r="O19" s="317">
        <v>15328</v>
      </c>
      <c r="P19" s="317">
        <v>15156</v>
      </c>
      <c r="Q19" s="317">
        <v>14855.622494057541</v>
      </c>
      <c r="R19" s="317">
        <v>14421</v>
      </c>
      <c r="S19" s="317">
        <v>14335</v>
      </c>
      <c r="T19" s="317">
        <v>14142</v>
      </c>
      <c r="U19" s="317">
        <v>14014.800665202816</v>
      </c>
      <c r="V19" s="317">
        <v>13818.067551239015</v>
      </c>
      <c r="W19" s="317">
        <v>13430</v>
      </c>
      <c r="X19" s="317">
        <v>13330</v>
      </c>
      <c r="Y19" s="317">
        <v>13086.652282533289</v>
      </c>
      <c r="Z19" s="317">
        <v>12801.105019551816</v>
      </c>
      <c r="AA19" s="317">
        <v>12566.35438604941</v>
      </c>
      <c r="AB19" s="317">
        <v>11922.134900950536</v>
      </c>
      <c r="AC19" s="317">
        <v>11886.893841423935</v>
      </c>
      <c r="AD19" s="317">
        <v>11673.158779402031</v>
      </c>
      <c r="AE19" s="317">
        <v>11583.031987959996</v>
      </c>
      <c r="AF19" s="317">
        <v>11389.7050903</v>
      </c>
      <c r="AG19" s="317">
        <v>11298.505524999997</v>
      </c>
      <c r="AH19" s="317">
        <v>10959.6435458216</v>
      </c>
    </row>
    <row r="20" spans="2:34">
      <c r="B20" s="318"/>
      <c r="C20" s="329"/>
      <c r="D20" s="329"/>
      <c r="E20" s="329"/>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row>
    <row r="21" spans="2:34">
      <c r="B21" s="311" t="s">
        <v>405</v>
      </c>
      <c r="C21" s="326"/>
      <c r="D21" s="326"/>
      <c r="E21" s="326"/>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row>
    <row r="22" spans="2:34">
      <c r="B22" s="314" t="s">
        <v>391</v>
      </c>
      <c r="C22" s="330"/>
      <c r="D22" s="330"/>
      <c r="E22" s="330">
        <v>1899</v>
      </c>
      <c r="F22" s="45">
        <v>1500</v>
      </c>
      <c r="G22" s="45">
        <v>1000</v>
      </c>
      <c r="H22" s="45">
        <v>1000</v>
      </c>
      <c r="I22" s="45">
        <v>1000</v>
      </c>
      <c r="J22" s="45">
        <v>1000</v>
      </c>
      <c r="K22" s="45">
        <v>1000</v>
      </c>
      <c r="L22" s="45">
        <v>1000</v>
      </c>
      <c r="M22" s="45">
        <v>1000</v>
      </c>
      <c r="N22" s="45">
        <v>1000</v>
      </c>
      <c r="O22" s="45">
        <v>1000</v>
      </c>
      <c r="P22" s="45">
        <v>1000</v>
      </c>
      <c r="Q22" s="45">
        <v>650</v>
      </c>
      <c r="R22" s="45">
        <v>650</v>
      </c>
      <c r="S22" s="45">
        <v>650</v>
      </c>
      <c r="T22" s="45">
        <v>650</v>
      </c>
      <c r="U22" s="45">
        <v>650</v>
      </c>
      <c r="V22" s="45">
        <v>300</v>
      </c>
      <c r="W22" s="45">
        <v>300</v>
      </c>
      <c r="X22" s="45">
        <v>493</v>
      </c>
      <c r="Y22" s="45">
        <v>200</v>
      </c>
      <c r="Z22" s="45">
        <v>200</v>
      </c>
      <c r="AA22" s="45">
        <v>400</v>
      </c>
      <c r="AB22" s="45">
        <v>400</v>
      </c>
      <c r="AC22" s="45">
        <v>400</v>
      </c>
      <c r="AD22" s="45">
        <v>400</v>
      </c>
      <c r="AE22" s="45">
        <v>400</v>
      </c>
      <c r="AF22" s="45">
        <v>400</v>
      </c>
      <c r="AG22" s="45">
        <v>400</v>
      </c>
      <c r="AH22" s="45">
        <v>400</v>
      </c>
    </row>
    <row r="23" spans="2:34">
      <c r="B23" s="314" t="s">
        <v>470</v>
      </c>
      <c r="C23" s="330"/>
      <c r="D23" s="330"/>
      <c r="E23" s="330">
        <v>-30.992324</v>
      </c>
      <c r="F23" s="45">
        <v>-31</v>
      </c>
      <c r="G23" s="45">
        <v>-31</v>
      </c>
      <c r="H23" s="45">
        <v>-30</v>
      </c>
      <c r="I23" s="45">
        <v>-29.871327999999998</v>
      </c>
      <c r="J23" s="45">
        <v>-30</v>
      </c>
      <c r="K23" s="45">
        <v>-30</v>
      </c>
      <c r="L23" s="45">
        <v>-29</v>
      </c>
      <c r="M23" s="45">
        <v>-29</v>
      </c>
      <c r="N23" s="45">
        <v>-30</v>
      </c>
      <c r="O23" s="45">
        <v>-31</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row>
    <row r="24" spans="2:34">
      <c r="B24" s="316" t="s">
        <v>406</v>
      </c>
      <c r="C24" s="331"/>
      <c r="D24" s="331"/>
      <c r="E24" s="331">
        <v>263.72417027944181</v>
      </c>
      <c r="F24" s="40">
        <v>269</v>
      </c>
      <c r="G24" s="40">
        <v>264</v>
      </c>
      <c r="H24" s="40">
        <v>247</v>
      </c>
      <c r="I24" s="40">
        <v>245.58380280271243</v>
      </c>
      <c r="J24" s="40">
        <v>244</v>
      </c>
      <c r="K24" s="40">
        <v>213</v>
      </c>
      <c r="L24" s="40">
        <v>195</v>
      </c>
      <c r="M24" s="40">
        <v>200</v>
      </c>
      <c r="N24" s="40">
        <v>178</v>
      </c>
      <c r="O24" s="40">
        <v>178</v>
      </c>
      <c r="P24" s="40">
        <v>172</v>
      </c>
      <c r="Q24" s="40">
        <v>168.82727114178718</v>
      </c>
      <c r="R24" s="40">
        <v>160</v>
      </c>
      <c r="S24" s="40">
        <v>162</v>
      </c>
      <c r="T24" s="40">
        <v>153</v>
      </c>
      <c r="U24" s="40">
        <v>194.34221188023471</v>
      </c>
      <c r="V24" s="40">
        <v>199.40304705162333</v>
      </c>
      <c r="W24" s="40">
        <v>179</v>
      </c>
      <c r="X24" s="40">
        <v>283</v>
      </c>
      <c r="Y24" s="40">
        <v>296.17886716118147</v>
      </c>
      <c r="Z24" s="40">
        <v>243.23388882166611</v>
      </c>
      <c r="AA24" s="40">
        <v>244.55680204611326</v>
      </c>
      <c r="AB24" s="40">
        <v>259</v>
      </c>
      <c r="AC24" s="40">
        <v>227</v>
      </c>
      <c r="AD24" s="40">
        <v>216</v>
      </c>
      <c r="AE24" s="40">
        <v>216</v>
      </c>
      <c r="AF24" s="40">
        <v>219</v>
      </c>
      <c r="AG24" s="40">
        <v>219</v>
      </c>
      <c r="AH24" s="40">
        <v>163</v>
      </c>
    </row>
    <row r="25" spans="2:34">
      <c r="B25" s="311" t="s">
        <v>407</v>
      </c>
      <c r="C25" s="328"/>
      <c r="D25" s="328"/>
      <c r="E25" s="328">
        <v>2131.7318462794419</v>
      </c>
      <c r="F25" s="317">
        <v>1739</v>
      </c>
      <c r="G25" s="317">
        <v>1233</v>
      </c>
      <c r="H25" s="317">
        <v>1217</v>
      </c>
      <c r="I25" s="317">
        <v>1215.7124748027124</v>
      </c>
      <c r="J25" s="317">
        <v>1215</v>
      </c>
      <c r="K25" s="317">
        <v>1183</v>
      </c>
      <c r="L25" s="317">
        <v>1166</v>
      </c>
      <c r="M25" s="317">
        <v>1171</v>
      </c>
      <c r="N25" s="317">
        <v>1147</v>
      </c>
      <c r="O25" s="317">
        <v>1147</v>
      </c>
      <c r="P25" s="317">
        <v>1172</v>
      </c>
      <c r="Q25" s="317">
        <v>818.82727114178715</v>
      </c>
      <c r="R25" s="317">
        <v>810</v>
      </c>
      <c r="S25" s="317">
        <v>812</v>
      </c>
      <c r="T25" s="317">
        <v>803</v>
      </c>
      <c r="U25" s="317">
        <v>844.34221188023469</v>
      </c>
      <c r="V25" s="317">
        <v>499.40304705162333</v>
      </c>
      <c r="W25" s="317">
        <v>479</v>
      </c>
      <c r="X25" s="317">
        <v>777</v>
      </c>
      <c r="Y25" s="317">
        <v>496.17886716118147</v>
      </c>
      <c r="Z25" s="317">
        <v>443.23388882166614</v>
      </c>
      <c r="AA25" s="317">
        <v>644.55680204611326</v>
      </c>
      <c r="AB25" s="317">
        <v>659.471812</v>
      </c>
      <c r="AC25" s="317">
        <v>626.97681</v>
      </c>
      <c r="AD25" s="317">
        <v>615.55818116</v>
      </c>
      <c r="AE25" s="317">
        <v>616</v>
      </c>
      <c r="AF25" s="317">
        <v>619</v>
      </c>
      <c r="AG25" s="317">
        <v>619</v>
      </c>
      <c r="AH25" s="317">
        <v>563</v>
      </c>
    </row>
    <row r="26" spans="2:34">
      <c r="B26" s="311"/>
      <c r="C26" s="326"/>
      <c r="D26" s="326"/>
      <c r="E26" s="326"/>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row>
    <row r="27" spans="2:34">
      <c r="B27" s="311" t="s">
        <v>408</v>
      </c>
      <c r="C27" s="326"/>
      <c r="D27" s="326"/>
      <c r="E27" s="326"/>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row>
    <row r="28" spans="2:34">
      <c r="B28" s="314" t="s">
        <v>382</v>
      </c>
      <c r="C28" s="332"/>
      <c r="D28" s="332"/>
      <c r="E28" s="332">
        <v>2162</v>
      </c>
      <c r="F28" s="313">
        <v>1900</v>
      </c>
      <c r="G28" s="313">
        <v>1400</v>
      </c>
      <c r="H28" s="313">
        <v>1400</v>
      </c>
      <c r="I28" s="313">
        <v>1400</v>
      </c>
      <c r="J28" s="313">
        <v>1659</v>
      </c>
      <c r="K28" s="313">
        <v>1300</v>
      </c>
      <c r="L28" s="313">
        <v>1300</v>
      </c>
      <c r="M28" s="313">
        <v>1300</v>
      </c>
      <c r="N28" s="313">
        <v>1300</v>
      </c>
      <c r="O28" s="313">
        <v>1300</v>
      </c>
      <c r="P28" s="313">
        <v>1300</v>
      </c>
      <c r="Q28" s="313">
        <v>1300</v>
      </c>
      <c r="R28" s="313">
        <v>1300</v>
      </c>
      <c r="S28" s="313">
        <v>1300</v>
      </c>
      <c r="T28" s="313">
        <v>1300</v>
      </c>
      <c r="U28" s="313">
        <v>1300</v>
      </c>
      <c r="V28" s="313">
        <v>1300</v>
      </c>
      <c r="W28" s="313">
        <v>1300</v>
      </c>
      <c r="X28" s="313">
        <v>1425</v>
      </c>
      <c r="Y28" s="313">
        <v>1100</v>
      </c>
      <c r="Z28" s="313">
        <v>1100</v>
      </c>
      <c r="AA28" s="313">
        <v>1100</v>
      </c>
      <c r="AB28" s="313">
        <v>1100</v>
      </c>
      <c r="AC28" s="313">
        <v>1400</v>
      </c>
      <c r="AD28" s="313">
        <v>1499.9341456700001</v>
      </c>
      <c r="AE28" s="313">
        <v>1700</v>
      </c>
      <c r="AF28" s="313">
        <v>1200</v>
      </c>
      <c r="AG28" s="313">
        <v>1198</v>
      </c>
      <c r="AH28" s="313">
        <v>500</v>
      </c>
    </row>
    <row r="29" spans="2:34">
      <c r="B29" s="314" t="s">
        <v>409</v>
      </c>
      <c r="C29" s="332"/>
      <c r="D29" s="332"/>
      <c r="E29" s="332">
        <v>-123.584315</v>
      </c>
      <c r="F29" s="313">
        <v>-122</v>
      </c>
      <c r="G29" s="313">
        <v>-122</v>
      </c>
      <c r="H29" s="313">
        <v>-120</v>
      </c>
      <c r="I29" s="313">
        <v>-118.565274</v>
      </c>
      <c r="J29" s="313">
        <v>-119</v>
      </c>
      <c r="K29" s="313">
        <v>-119</v>
      </c>
      <c r="L29" s="313">
        <v>-118</v>
      </c>
      <c r="M29" s="313">
        <v>-118</v>
      </c>
      <c r="N29" s="313">
        <v>-122</v>
      </c>
      <c r="O29" s="313">
        <v>281</v>
      </c>
      <c r="P29" s="313">
        <v>272</v>
      </c>
      <c r="Q29" s="313">
        <v>267.38000632644628</v>
      </c>
      <c r="R29" s="313">
        <v>262</v>
      </c>
      <c r="S29" s="313">
        <v>257</v>
      </c>
      <c r="T29" s="313">
        <v>257</v>
      </c>
      <c r="U29" s="313">
        <v>258.91936105055379</v>
      </c>
      <c r="V29" s="313">
        <v>265.16792772152093</v>
      </c>
      <c r="W29" s="313">
        <v>235</v>
      </c>
      <c r="X29" s="313">
        <v>154</v>
      </c>
      <c r="Y29" s="313">
        <v>298.8047076146662</v>
      </c>
      <c r="Z29" s="313">
        <v>331.74974738653447</v>
      </c>
      <c r="AA29" s="313">
        <v>361.41255942509412</v>
      </c>
      <c r="AB29" s="313">
        <v>395.36870500000009</v>
      </c>
      <c r="AC29" s="313">
        <v>374.46478499999989</v>
      </c>
      <c r="AD29" s="313">
        <v>369.1144201300001</v>
      </c>
      <c r="AE29" s="313">
        <v>368.08982010999989</v>
      </c>
      <c r="AF29" s="313">
        <v>343.5</v>
      </c>
      <c r="AG29" s="313">
        <v>324.5</v>
      </c>
      <c r="AH29" s="313">
        <v>754</v>
      </c>
    </row>
    <row r="30" spans="2:34">
      <c r="B30" s="316" t="s">
        <v>439</v>
      </c>
      <c r="C30" s="331"/>
      <c r="D30" s="331"/>
      <c r="E30" s="331">
        <v>470.73784968521403</v>
      </c>
      <c r="F30" s="319">
        <v>463</v>
      </c>
      <c r="G30" s="319">
        <v>429</v>
      </c>
      <c r="H30" s="319">
        <v>363</v>
      </c>
      <c r="I30" s="319">
        <v>361.13373600392413</v>
      </c>
      <c r="J30" s="319">
        <v>77</v>
      </c>
      <c r="K30" s="319">
        <v>328</v>
      </c>
      <c r="L30" s="319">
        <v>304</v>
      </c>
      <c r="M30" s="319">
        <v>311</v>
      </c>
      <c r="N30" s="319">
        <v>277</v>
      </c>
      <c r="O30" s="319">
        <v>-124</v>
      </c>
      <c r="P30" s="319">
        <v>0</v>
      </c>
      <c r="Q30" s="319">
        <v>0</v>
      </c>
      <c r="R30" s="319">
        <v>0</v>
      </c>
      <c r="S30" s="319">
        <v>0</v>
      </c>
      <c r="T30" s="319">
        <v>0</v>
      </c>
      <c r="U30" s="319">
        <v>0</v>
      </c>
      <c r="V30" s="319">
        <v>0</v>
      </c>
      <c r="W30" s="319">
        <v>0</v>
      </c>
      <c r="X30" s="319">
        <v>0</v>
      </c>
      <c r="Y30" s="319">
        <v>0</v>
      </c>
      <c r="Z30" s="319">
        <v>0</v>
      </c>
      <c r="AA30" s="319">
        <v>0</v>
      </c>
      <c r="AB30" s="319">
        <v>0</v>
      </c>
      <c r="AC30" s="319">
        <v>0</v>
      </c>
      <c r="AD30" s="319">
        <v>-129.94413786999999</v>
      </c>
      <c r="AE30" s="319">
        <v>-129.54524748</v>
      </c>
      <c r="AF30" s="319">
        <v>-128.80000000000001</v>
      </c>
      <c r="AG30" s="319">
        <v>0</v>
      </c>
      <c r="AH30" s="319">
        <v>-128</v>
      </c>
    </row>
    <row r="31" spans="2:34">
      <c r="B31" s="311" t="s">
        <v>410</v>
      </c>
      <c r="C31" s="328"/>
      <c r="D31" s="328"/>
      <c r="E31" s="328">
        <v>2509.1535346852138</v>
      </c>
      <c r="F31" s="320">
        <v>2241</v>
      </c>
      <c r="G31" s="320">
        <v>1706</v>
      </c>
      <c r="H31" s="320">
        <v>1642</v>
      </c>
      <c r="I31" s="320">
        <v>1642.5684620039242</v>
      </c>
      <c r="J31" s="320">
        <v>1617</v>
      </c>
      <c r="K31" s="320">
        <v>1508</v>
      </c>
      <c r="L31" s="320">
        <v>1487</v>
      </c>
      <c r="M31" s="320">
        <v>1493</v>
      </c>
      <c r="N31" s="320">
        <v>1455</v>
      </c>
      <c r="O31" s="320">
        <v>1457</v>
      </c>
      <c r="P31" s="320">
        <v>1572</v>
      </c>
      <c r="Q31" s="320">
        <v>1567.3800063264462</v>
      </c>
      <c r="R31" s="320">
        <v>1562</v>
      </c>
      <c r="S31" s="320">
        <v>1557</v>
      </c>
      <c r="T31" s="320">
        <v>1557</v>
      </c>
      <c r="U31" s="320">
        <v>1558.9193610505538</v>
      </c>
      <c r="V31" s="320">
        <v>1565.167927721521</v>
      </c>
      <c r="W31" s="320">
        <v>1535</v>
      </c>
      <c r="X31" s="320">
        <v>1579</v>
      </c>
      <c r="Y31" s="320">
        <v>1398.8047076146663</v>
      </c>
      <c r="Z31" s="320">
        <v>1431.7497473865344</v>
      </c>
      <c r="AA31" s="320">
        <v>1461.4125594250941</v>
      </c>
      <c r="AB31" s="320">
        <v>1495.3687050000001</v>
      </c>
      <c r="AC31" s="320">
        <v>1774.4647849999999</v>
      </c>
      <c r="AD31" s="320">
        <v>1739.1044279300002</v>
      </c>
      <c r="AE31" s="320">
        <v>1938.5445726299999</v>
      </c>
      <c r="AF31" s="320">
        <v>1414.7</v>
      </c>
      <c r="AG31" s="320">
        <v>1522.5</v>
      </c>
      <c r="AH31" s="320">
        <v>1126</v>
      </c>
    </row>
    <row r="32" spans="2:34">
      <c r="B32" s="316"/>
      <c r="C32" s="333"/>
      <c r="D32" s="333"/>
      <c r="E32" s="333"/>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row>
    <row r="33" spans="2:34">
      <c r="B33" s="309" t="s">
        <v>411</v>
      </c>
      <c r="C33" s="620"/>
      <c r="D33" s="620"/>
      <c r="E33" s="620">
        <v>22194.697249005727</v>
      </c>
      <c r="F33" s="310">
        <v>21287</v>
      </c>
      <c r="G33" s="310">
        <v>19987</v>
      </c>
      <c r="H33" s="310">
        <v>19983</v>
      </c>
      <c r="I33" s="310">
        <v>19906.961151107906</v>
      </c>
      <c r="J33" s="310">
        <v>19311</v>
      </c>
      <c r="K33" s="310">
        <v>18854</v>
      </c>
      <c r="L33" s="310">
        <v>19089</v>
      </c>
      <c r="M33" s="310">
        <v>18692</v>
      </c>
      <c r="N33" s="310">
        <v>18312</v>
      </c>
      <c r="O33" s="310">
        <v>17933</v>
      </c>
      <c r="P33" s="310">
        <v>17899</v>
      </c>
      <c r="Q33" s="310">
        <v>17241.829771525772</v>
      </c>
      <c r="R33" s="310">
        <v>16793</v>
      </c>
      <c r="S33" s="310">
        <v>16704</v>
      </c>
      <c r="T33" s="310">
        <v>16502</v>
      </c>
      <c r="U33" s="310">
        <v>16418.062238133607</v>
      </c>
      <c r="V33" s="310">
        <v>15882.638526012159</v>
      </c>
      <c r="W33" s="310">
        <v>15444</v>
      </c>
      <c r="X33" s="310">
        <v>15685</v>
      </c>
      <c r="Y33" s="310">
        <v>14981.635857309137</v>
      </c>
      <c r="Z33" s="310">
        <v>14676.088655760017</v>
      </c>
      <c r="AA33" s="310">
        <v>14672.323747520619</v>
      </c>
      <c r="AB33" s="310">
        <v>14076.975417950536</v>
      </c>
      <c r="AC33" s="310">
        <v>14288.335436423935</v>
      </c>
      <c r="AD33" s="310">
        <v>14027.821388492031</v>
      </c>
      <c r="AE33" s="310">
        <v>14137.576560589996</v>
      </c>
      <c r="AF33" s="310">
        <v>13423.405090300001</v>
      </c>
      <c r="AG33" s="310">
        <v>13440.005524999997</v>
      </c>
      <c r="AH33" s="310">
        <v>12649</v>
      </c>
    </row>
    <row r="34" spans="2:34">
      <c r="B34" s="314"/>
      <c r="C34" s="329"/>
      <c r="D34" s="329"/>
      <c r="E34" s="329"/>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row>
    <row r="35" spans="2:34">
      <c r="B35" s="314" t="s">
        <v>412</v>
      </c>
      <c r="C35" s="327"/>
      <c r="D35" s="327"/>
      <c r="E35" s="327">
        <v>5022.1707020000003</v>
      </c>
      <c r="F35" s="313">
        <v>5540</v>
      </c>
      <c r="G35" s="313">
        <v>5416</v>
      </c>
      <c r="H35" s="313">
        <v>5204</v>
      </c>
      <c r="I35" s="313">
        <v>4931.067403</v>
      </c>
      <c r="J35" s="313">
        <v>4971</v>
      </c>
      <c r="K35" s="313">
        <v>5189</v>
      </c>
      <c r="L35" s="313">
        <v>5503</v>
      </c>
      <c r="M35" s="313">
        <v>6322</v>
      </c>
      <c r="N35" s="313">
        <v>6060</v>
      </c>
      <c r="O35" s="313">
        <v>5806</v>
      </c>
      <c r="P35" s="313">
        <v>4847</v>
      </c>
      <c r="Q35" s="313">
        <v>5292.3370169999998</v>
      </c>
      <c r="R35" s="313">
        <v>5173</v>
      </c>
      <c r="S35" s="313">
        <v>4775</v>
      </c>
      <c r="T35" s="313">
        <v>4712</v>
      </c>
      <c r="U35" s="313">
        <v>4794.5865119999999</v>
      </c>
      <c r="V35" s="313">
        <v>4796.5726459999996</v>
      </c>
      <c r="W35" s="313">
        <v>4819</v>
      </c>
      <c r="X35" s="313">
        <v>4782</v>
      </c>
      <c r="Y35" s="313">
        <v>5128.4148880000002</v>
      </c>
      <c r="Z35" s="313">
        <v>5203.8071069999996</v>
      </c>
      <c r="AA35" s="313">
        <v>4781.244976</v>
      </c>
      <c r="AB35" s="313">
        <v>5538.4748900000004</v>
      </c>
      <c r="AC35" s="313">
        <v>5347.1102810000002</v>
      </c>
      <c r="AD35" s="313">
        <v>5410.1873019499999</v>
      </c>
      <c r="AE35" s="313">
        <v>5154.3418541700003</v>
      </c>
      <c r="AF35" s="313">
        <v>4907.1917407299998</v>
      </c>
      <c r="AG35" s="313">
        <v>4890.6433948200001</v>
      </c>
      <c r="AH35" s="313">
        <v>4642.2751731099997</v>
      </c>
    </row>
    <row r="36" spans="2:34">
      <c r="B36" s="314" t="s">
        <v>413</v>
      </c>
      <c r="C36" s="327"/>
      <c r="D36" s="327"/>
      <c r="E36" s="327">
        <v>21669.800030999999</v>
      </c>
      <c r="F36" s="313">
        <v>20647</v>
      </c>
      <c r="G36" s="313">
        <v>20621</v>
      </c>
      <c r="H36" s="313">
        <v>21141</v>
      </c>
      <c r="I36" s="313">
        <v>19035.687743999999</v>
      </c>
      <c r="J36" s="313">
        <v>19261</v>
      </c>
      <c r="K36" s="313">
        <v>19437</v>
      </c>
      <c r="L36" s="313">
        <v>18855</v>
      </c>
      <c r="M36" s="313">
        <v>18241</v>
      </c>
      <c r="N36" s="313">
        <v>18170</v>
      </c>
      <c r="O36" s="313">
        <v>17699</v>
      </c>
      <c r="P36" s="313">
        <v>17186</v>
      </c>
      <c r="Q36" s="313">
        <v>16809.617212000001</v>
      </c>
      <c r="R36" s="313">
        <v>15536</v>
      </c>
      <c r="S36" s="313">
        <v>14428</v>
      </c>
      <c r="T36" s="313">
        <v>15367</v>
      </c>
      <c r="U36" s="313">
        <v>14554.750641000001</v>
      </c>
      <c r="V36" s="313">
        <v>15103.473314000001</v>
      </c>
      <c r="W36" s="313">
        <v>14980</v>
      </c>
      <c r="X36" s="313">
        <v>14546</v>
      </c>
      <c r="Y36" s="313">
        <v>13950.653437999999</v>
      </c>
      <c r="Z36" s="313">
        <v>12968.051084000001</v>
      </c>
      <c r="AA36" s="313">
        <v>11034.329040000001</v>
      </c>
      <c r="AB36" s="313">
        <v>10528.845767000001</v>
      </c>
      <c r="AC36" s="313">
        <v>10171.756998999999</v>
      </c>
      <c r="AD36" s="313">
        <v>10526.407762229999</v>
      </c>
      <c r="AE36" s="313">
        <v>9775.826941700001</v>
      </c>
      <c r="AF36" s="313">
        <v>10420.695847249999</v>
      </c>
      <c r="AG36" s="313">
        <v>10992.69500485</v>
      </c>
      <c r="AH36" s="313">
        <v>10957.376583790001</v>
      </c>
    </row>
    <row r="37" spans="2:34">
      <c r="B37" s="314" t="s">
        <v>414</v>
      </c>
      <c r="C37" s="327"/>
      <c r="D37" s="327"/>
      <c r="E37" s="327">
        <v>4804.0940289999999</v>
      </c>
      <c r="F37" s="313">
        <v>4046</v>
      </c>
      <c r="G37" s="313">
        <v>4267</v>
      </c>
      <c r="H37" s="313">
        <v>4146</v>
      </c>
      <c r="I37" s="313">
        <v>4483.025268115488</v>
      </c>
      <c r="J37" s="313">
        <v>2590</v>
      </c>
      <c r="K37" s="313">
        <v>2294</v>
      </c>
      <c r="L37" s="313">
        <v>1456</v>
      </c>
      <c r="M37" s="313">
        <v>1028</v>
      </c>
      <c r="N37" s="313">
        <v>892</v>
      </c>
      <c r="O37" s="313">
        <v>800</v>
      </c>
      <c r="P37" s="313">
        <v>1170</v>
      </c>
      <c r="Q37" s="313">
        <v>1143.429005</v>
      </c>
      <c r="R37" s="313">
        <v>1327</v>
      </c>
      <c r="S37" s="313">
        <v>1986</v>
      </c>
      <c r="T37" s="313">
        <v>2457</v>
      </c>
      <c r="U37" s="313">
        <v>3163.199169</v>
      </c>
      <c r="V37" s="313">
        <v>2814.0348650000001</v>
      </c>
      <c r="W37" s="313">
        <v>1815</v>
      </c>
      <c r="X37" s="313">
        <v>2021</v>
      </c>
      <c r="Y37" s="313">
        <v>1557.077499</v>
      </c>
      <c r="Z37" s="313">
        <v>1501.6866379999999</v>
      </c>
      <c r="AA37" s="313">
        <v>1410.6694279999999</v>
      </c>
      <c r="AB37" s="313">
        <v>944.78887199999997</v>
      </c>
      <c r="AC37" s="313">
        <v>657.95309899999995</v>
      </c>
      <c r="AD37" s="313">
        <v>589.08075298000006</v>
      </c>
      <c r="AE37" s="313">
        <v>633.36783109999999</v>
      </c>
      <c r="AF37" s="313">
        <v>674.34251733999997</v>
      </c>
      <c r="AG37" s="313">
        <v>681.34758598999997</v>
      </c>
      <c r="AH37" s="313">
        <v>770.12151916000005</v>
      </c>
    </row>
    <row r="38" spans="2:34">
      <c r="B38" s="314" t="s">
        <v>415</v>
      </c>
      <c r="C38" s="327"/>
      <c r="D38" s="327"/>
      <c r="E38" s="327">
        <v>1995.1470839999999</v>
      </c>
      <c r="F38" s="313">
        <v>1889</v>
      </c>
      <c r="G38" s="313">
        <v>1930</v>
      </c>
      <c r="H38" s="313">
        <v>1895</v>
      </c>
      <c r="I38" s="313">
        <v>1855.5812510000001</v>
      </c>
      <c r="J38" s="313">
        <v>1777</v>
      </c>
      <c r="K38" s="313">
        <v>1683</v>
      </c>
      <c r="L38" s="313">
        <v>1655</v>
      </c>
      <c r="M38" s="313">
        <v>1601</v>
      </c>
      <c r="N38" s="313">
        <v>1538</v>
      </c>
      <c r="O38" s="313">
        <v>1567</v>
      </c>
      <c r="P38" s="313">
        <v>1501</v>
      </c>
      <c r="Q38" s="313">
        <v>1466.1487629999999</v>
      </c>
      <c r="R38" s="313">
        <v>1435</v>
      </c>
      <c r="S38" s="313">
        <v>1530</v>
      </c>
      <c r="T38" s="313">
        <v>1507</v>
      </c>
      <c r="U38" s="313">
        <v>1436.1537820000001</v>
      </c>
      <c r="V38" s="313">
        <v>1530.7514659999999</v>
      </c>
      <c r="W38" s="313">
        <v>1381</v>
      </c>
      <c r="X38" s="313">
        <v>1420</v>
      </c>
      <c r="Y38" s="313">
        <v>1376.640885</v>
      </c>
      <c r="Z38" s="313">
        <v>1338.481168</v>
      </c>
      <c r="AA38" s="313">
        <v>1424.0888669999999</v>
      </c>
      <c r="AB38" s="313">
        <v>1308.9687449999999</v>
      </c>
      <c r="AC38" s="313">
        <v>1245.284987</v>
      </c>
      <c r="AD38" s="313">
        <v>1208.9255964189879</v>
      </c>
      <c r="AE38" s="313">
        <v>1202.8766286394641</v>
      </c>
      <c r="AF38" s="313">
        <v>1112.987111183566</v>
      </c>
      <c r="AG38" s="313">
        <v>1140.631917248664</v>
      </c>
      <c r="AH38" s="313">
        <v>1081.1465170284418</v>
      </c>
    </row>
    <row r="39" spans="2:34">
      <c r="B39" s="314" t="s">
        <v>416</v>
      </c>
      <c r="C39" s="327"/>
      <c r="D39" s="327"/>
      <c r="E39" s="327">
        <v>34825.516628999998</v>
      </c>
      <c r="F39" s="313">
        <v>34474</v>
      </c>
      <c r="G39" s="313">
        <v>33913</v>
      </c>
      <c r="H39" s="313">
        <v>32187</v>
      </c>
      <c r="I39" s="313">
        <v>31589.745156000001</v>
      </c>
      <c r="J39" s="313">
        <v>31900</v>
      </c>
      <c r="K39" s="313">
        <v>31772</v>
      </c>
      <c r="L39" s="313">
        <v>30631</v>
      </c>
      <c r="M39" s="313">
        <v>30234</v>
      </c>
      <c r="N39" s="313">
        <v>30139</v>
      </c>
      <c r="O39" s="313">
        <v>29450</v>
      </c>
      <c r="P39" s="313">
        <v>28367</v>
      </c>
      <c r="Q39" s="313">
        <v>27825.551872</v>
      </c>
      <c r="R39" s="313">
        <v>28242</v>
      </c>
      <c r="S39" s="313">
        <v>28485</v>
      </c>
      <c r="T39" s="313">
        <v>27820</v>
      </c>
      <c r="U39" s="313">
        <v>27573.646814</v>
      </c>
      <c r="V39" s="313">
        <v>27618.661767000001</v>
      </c>
      <c r="W39" s="313">
        <v>27293</v>
      </c>
      <c r="X39" s="313">
        <v>24912</v>
      </c>
      <c r="Y39" s="313">
        <v>24611.071200999999</v>
      </c>
      <c r="Z39" s="313">
        <v>24500.906522000001</v>
      </c>
      <c r="AA39" s="313">
        <v>24235.144795</v>
      </c>
      <c r="AB39" s="313">
        <v>23640.501744000001</v>
      </c>
      <c r="AC39" s="313">
        <v>23081.603894</v>
      </c>
      <c r="AD39" s="313">
        <v>22495.766742667325</v>
      </c>
      <c r="AE39" s="313">
        <v>21839.634278225651</v>
      </c>
      <c r="AF39" s="313">
        <v>21056.783763860174</v>
      </c>
      <c r="AG39" s="313">
        <v>20668.806828154811</v>
      </c>
      <c r="AH39" s="313">
        <v>18552.954656445723</v>
      </c>
    </row>
    <row r="40" spans="2:34">
      <c r="B40" s="314" t="s">
        <v>417</v>
      </c>
      <c r="C40" s="327"/>
      <c r="D40" s="327"/>
      <c r="E40" s="327">
        <v>980.872793</v>
      </c>
      <c r="F40" s="313">
        <v>1036</v>
      </c>
      <c r="G40" s="313">
        <v>781</v>
      </c>
      <c r="H40" s="313">
        <v>730</v>
      </c>
      <c r="I40" s="313">
        <v>769.91161099999999</v>
      </c>
      <c r="J40" s="313">
        <v>766</v>
      </c>
      <c r="K40" s="313">
        <v>641</v>
      </c>
      <c r="L40" s="313">
        <v>573</v>
      </c>
      <c r="M40" s="313">
        <v>636</v>
      </c>
      <c r="N40" s="313">
        <v>670</v>
      </c>
      <c r="O40" s="313">
        <v>602</v>
      </c>
      <c r="P40" s="313">
        <v>830</v>
      </c>
      <c r="Q40" s="313">
        <v>850.33087</v>
      </c>
      <c r="R40" s="313">
        <v>842</v>
      </c>
      <c r="S40" s="313">
        <v>907</v>
      </c>
      <c r="T40" s="313">
        <v>1028</v>
      </c>
      <c r="U40" s="313">
        <v>1077.0105349999999</v>
      </c>
      <c r="V40" s="313">
        <v>1081.805378</v>
      </c>
      <c r="W40" s="313">
        <v>1071</v>
      </c>
      <c r="X40" s="313">
        <v>1166</v>
      </c>
      <c r="Y40" s="313">
        <v>1195.326988</v>
      </c>
      <c r="Z40" s="313">
        <v>1184.4344520000002</v>
      </c>
      <c r="AA40" s="313">
        <v>1259.44281</v>
      </c>
      <c r="AB40" s="313">
        <v>1352.932988</v>
      </c>
      <c r="AC40" s="313">
        <v>1444.7846569999999</v>
      </c>
      <c r="AD40" s="313">
        <v>1590.014714462784</v>
      </c>
      <c r="AE40" s="313">
        <v>1723.4930838588759</v>
      </c>
      <c r="AF40" s="313">
        <v>1668.891843760978</v>
      </c>
      <c r="AG40" s="313">
        <v>1689.0641823036337</v>
      </c>
      <c r="AH40" s="313">
        <v>1750.5069809472923</v>
      </c>
    </row>
    <row r="41" spans="2:34">
      <c r="B41" s="314" t="s">
        <v>418</v>
      </c>
      <c r="C41" s="327"/>
      <c r="D41" s="327"/>
      <c r="E41" s="327"/>
      <c r="F41" s="313"/>
      <c r="G41" s="313"/>
      <c r="H41" s="313"/>
      <c r="I41" s="313"/>
      <c r="J41" s="313"/>
      <c r="K41" s="313"/>
      <c r="L41" s="313"/>
      <c r="M41" s="313"/>
      <c r="N41" s="313"/>
      <c r="O41" s="313">
        <v>0</v>
      </c>
      <c r="P41" s="313">
        <v>0</v>
      </c>
      <c r="Q41" s="313">
        <v>0</v>
      </c>
      <c r="R41" s="313">
        <v>0</v>
      </c>
      <c r="S41" s="313">
        <v>0</v>
      </c>
      <c r="T41" s="313">
        <v>0</v>
      </c>
      <c r="U41" s="313">
        <v>2.53107580059</v>
      </c>
      <c r="V41" s="313">
        <v>2.53107580059</v>
      </c>
      <c r="W41" s="313">
        <v>3</v>
      </c>
      <c r="X41" s="313">
        <v>0</v>
      </c>
      <c r="Y41" s="313">
        <v>0</v>
      </c>
      <c r="Z41" s="313">
        <v>0</v>
      </c>
      <c r="AA41" s="313">
        <v>0</v>
      </c>
      <c r="AB41" s="313">
        <v>0</v>
      </c>
      <c r="AC41" s="313">
        <v>0</v>
      </c>
      <c r="AD41" s="313">
        <v>0</v>
      </c>
      <c r="AE41" s="313">
        <v>0</v>
      </c>
      <c r="AF41" s="313">
        <v>0</v>
      </c>
      <c r="AG41" s="313">
        <v>0</v>
      </c>
      <c r="AH41" s="313">
        <v>0</v>
      </c>
    </row>
    <row r="42" spans="2:34">
      <c r="B42" s="309" t="s">
        <v>419</v>
      </c>
      <c r="C42" s="620"/>
      <c r="D42" s="620"/>
      <c r="E42" s="620">
        <v>69297.601267999999</v>
      </c>
      <c r="F42" s="310">
        <v>67633</v>
      </c>
      <c r="G42" s="310">
        <v>66927</v>
      </c>
      <c r="H42" s="310">
        <v>65302</v>
      </c>
      <c r="I42" s="310">
        <v>62665.018433115489</v>
      </c>
      <c r="J42" s="310">
        <v>61265</v>
      </c>
      <c r="K42" s="310">
        <v>61016</v>
      </c>
      <c r="L42" s="310">
        <v>58674</v>
      </c>
      <c r="M42" s="310">
        <v>58062</v>
      </c>
      <c r="N42" s="310">
        <v>57470</v>
      </c>
      <c r="O42" s="310">
        <v>55924</v>
      </c>
      <c r="P42" s="310">
        <v>53902</v>
      </c>
      <c r="Q42" s="310">
        <v>53387.414739</v>
      </c>
      <c r="R42" s="310">
        <v>52554</v>
      </c>
      <c r="S42" s="310">
        <v>52110</v>
      </c>
      <c r="T42" s="310">
        <v>52891</v>
      </c>
      <c r="U42" s="310">
        <v>52601.878528800589</v>
      </c>
      <c r="V42" s="310">
        <v>52947.830511800588</v>
      </c>
      <c r="W42" s="310">
        <v>51361</v>
      </c>
      <c r="X42" s="310">
        <v>48848</v>
      </c>
      <c r="Y42" s="310">
        <v>47819.184899</v>
      </c>
      <c r="Z42" s="310">
        <v>46697.366970999996</v>
      </c>
      <c r="AA42" s="310">
        <v>44144.919915999999</v>
      </c>
      <c r="AB42" s="310">
        <v>43314.513006000001</v>
      </c>
      <c r="AC42" s="310">
        <v>41948.493917</v>
      </c>
      <c r="AD42" s="310">
        <v>41820.382870709094</v>
      </c>
      <c r="AE42" s="310">
        <v>40329.540617693994</v>
      </c>
      <c r="AF42" s="310">
        <v>39840.892824124712</v>
      </c>
      <c r="AG42" s="310">
        <v>40063.188913367114</v>
      </c>
      <c r="AH42" s="310">
        <v>37754.381430481459</v>
      </c>
    </row>
    <row r="43" spans="2:34">
      <c r="B43" s="314"/>
      <c r="C43" s="327"/>
      <c r="D43" s="327"/>
      <c r="E43" s="327"/>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row>
    <row r="44" spans="2:34">
      <c r="B44" s="314" t="s">
        <v>420</v>
      </c>
      <c r="C44" s="327"/>
      <c r="D44" s="327"/>
      <c r="E44" s="327">
        <v>26230.385685000001</v>
      </c>
      <c r="F44" s="313">
        <v>24476</v>
      </c>
      <c r="G44" s="313">
        <v>23495</v>
      </c>
      <c r="H44" s="313">
        <v>23138</v>
      </c>
      <c r="I44" s="313">
        <v>23577.898689709997</v>
      </c>
      <c r="J44" s="313">
        <v>22827</v>
      </c>
      <c r="K44" s="313">
        <v>21864</v>
      </c>
      <c r="L44" s="313">
        <v>22735</v>
      </c>
      <c r="M44" s="313">
        <v>22264</v>
      </c>
      <c r="N44" s="313">
        <v>21815</v>
      </c>
      <c r="O44" s="313">
        <v>20398</v>
      </c>
      <c r="P44" s="313">
        <v>21052</v>
      </c>
      <c r="Q44" s="313">
        <v>20624.956847000001</v>
      </c>
      <c r="R44" s="313">
        <v>19770</v>
      </c>
      <c r="S44" s="313">
        <v>19705</v>
      </c>
      <c r="T44" s="313">
        <v>19324</v>
      </c>
      <c r="U44" s="313">
        <v>19419.33699</v>
      </c>
      <c r="V44" s="313">
        <v>18536.346997000001</v>
      </c>
      <c r="W44" s="313">
        <v>17972</v>
      </c>
      <c r="X44" s="313">
        <v>19918</v>
      </c>
      <c r="Y44" s="313">
        <v>19596.794559000002</v>
      </c>
      <c r="Z44" s="313">
        <v>17998.023391999999</v>
      </c>
      <c r="AA44" s="313">
        <v>16405.282044</v>
      </c>
      <c r="AB44" s="313">
        <v>16717.040118000001</v>
      </c>
      <c r="AC44" s="313">
        <v>16600.437551999999</v>
      </c>
      <c r="AD44" s="313">
        <v>16674.558599065898</v>
      </c>
      <c r="AE44" s="313">
        <v>14935.876195975099</v>
      </c>
      <c r="AF44" s="313">
        <v>14801.108244793613</v>
      </c>
      <c r="AG44" s="313">
        <v>15581.127284871549</v>
      </c>
      <c r="AH44" s="313">
        <v>14657.681399113633</v>
      </c>
    </row>
    <row r="45" spans="2:34">
      <c r="B45" s="314" t="s">
        <v>421</v>
      </c>
      <c r="C45" s="327"/>
      <c r="D45" s="327"/>
      <c r="E45" s="327">
        <v>1901.7896505000001</v>
      </c>
      <c r="F45" s="313">
        <v>2466</v>
      </c>
      <c r="G45" s="313">
        <v>2568</v>
      </c>
      <c r="H45" s="313">
        <v>1893</v>
      </c>
      <c r="I45" s="313">
        <v>2263.9552870000002</v>
      </c>
      <c r="J45" s="313">
        <v>2379</v>
      </c>
      <c r="K45" s="313">
        <v>1634</v>
      </c>
      <c r="L45" s="313">
        <v>1941</v>
      </c>
      <c r="M45" s="313">
        <v>1873</v>
      </c>
      <c r="N45" s="313">
        <v>1241</v>
      </c>
      <c r="O45" s="313">
        <v>1890</v>
      </c>
      <c r="P45" s="313">
        <v>2615</v>
      </c>
      <c r="Q45" s="313">
        <v>2734.9640724999999</v>
      </c>
      <c r="R45" s="313">
        <v>2239</v>
      </c>
      <c r="S45" s="313">
        <v>1966</v>
      </c>
      <c r="T45" s="313">
        <v>2869</v>
      </c>
      <c r="U45" s="313">
        <v>3087.7946455000001</v>
      </c>
      <c r="V45" s="313">
        <v>2947.155248</v>
      </c>
      <c r="W45" s="313">
        <v>1881</v>
      </c>
      <c r="X45" s="313">
        <v>2024</v>
      </c>
      <c r="Y45" s="313">
        <v>1959.741522</v>
      </c>
      <c r="Z45" s="313">
        <v>1812.9278959999999</v>
      </c>
      <c r="AA45" s="313">
        <v>1732.1153605</v>
      </c>
      <c r="AB45" s="313">
        <v>1125.0209600000001</v>
      </c>
      <c r="AC45" s="313">
        <v>1462.1319105</v>
      </c>
      <c r="AD45" s="313">
        <v>1568.4010952633466</v>
      </c>
      <c r="AE45" s="313">
        <v>1267</v>
      </c>
      <c r="AF45" s="313">
        <v>1164.634083697387</v>
      </c>
      <c r="AG45" s="313">
        <v>1162.6390970005509</v>
      </c>
      <c r="AH45" s="313">
        <v>1224.7275565167429</v>
      </c>
    </row>
    <row r="46" spans="2:34">
      <c r="B46" s="314" t="s">
        <v>422</v>
      </c>
      <c r="C46" s="327"/>
      <c r="D46" s="327"/>
      <c r="E46" s="327">
        <v>0</v>
      </c>
      <c r="F46" s="313">
        <v>0</v>
      </c>
      <c r="G46" s="313">
        <v>0</v>
      </c>
      <c r="H46" s="313">
        <v>0</v>
      </c>
      <c r="I46" s="313">
        <v>0</v>
      </c>
      <c r="J46" s="313">
        <v>0</v>
      </c>
      <c r="K46" s="313">
        <v>0</v>
      </c>
      <c r="L46" s="313">
        <v>0</v>
      </c>
      <c r="M46" s="313">
        <v>0</v>
      </c>
      <c r="N46" s="313">
        <v>0</v>
      </c>
      <c r="O46" s="313">
        <v>0</v>
      </c>
      <c r="P46" s="313">
        <v>0</v>
      </c>
      <c r="Q46" s="313">
        <v>0</v>
      </c>
      <c r="R46" s="313">
        <v>0</v>
      </c>
      <c r="S46" s="313">
        <v>0</v>
      </c>
      <c r="T46" s="313">
        <v>0</v>
      </c>
      <c r="U46" s="313">
        <v>0</v>
      </c>
      <c r="V46" s="313">
        <v>0</v>
      </c>
      <c r="W46" s="313">
        <v>0</v>
      </c>
      <c r="X46" s="313">
        <v>0</v>
      </c>
      <c r="Y46" s="313">
        <v>0</v>
      </c>
      <c r="Z46" s="313">
        <v>0</v>
      </c>
      <c r="AA46" s="313">
        <v>0</v>
      </c>
      <c r="AB46" s="313">
        <v>0</v>
      </c>
      <c r="AC46" s="313">
        <v>0</v>
      </c>
      <c r="AD46" s="313">
        <v>0</v>
      </c>
      <c r="AE46" s="313">
        <v>0</v>
      </c>
      <c r="AF46" s="313">
        <v>0</v>
      </c>
      <c r="AG46" s="313">
        <v>0</v>
      </c>
      <c r="AH46" s="313"/>
    </row>
    <row r="47" spans="2:34">
      <c r="B47" s="314" t="s">
        <v>423</v>
      </c>
      <c r="C47" s="327"/>
      <c r="D47" s="327"/>
      <c r="E47" s="327">
        <v>7350.9126999999999</v>
      </c>
      <c r="F47" s="313">
        <v>7351</v>
      </c>
      <c r="G47" s="313">
        <v>7351</v>
      </c>
      <c r="H47" s="313">
        <v>6645</v>
      </c>
      <c r="I47" s="313">
        <v>6644.8139879999999</v>
      </c>
      <c r="J47" s="313">
        <v>6645</v>
      </c>
      <c r="K47" s="313">
        <v>6645</v>
      </c>
      <c r="L47" s="313">
        <v>6904</v>
      </c>
      <c r="M47" s="313">
        <v>6904</v>
      </c>
      <c r="N47" s="313">
        <v>6904</v>
      </c>
      <c r="O47" s="313">
        <v>6904</v>
      </c>
      <c r="P47" s="313">
        <v>6664</v>
      </c>
      <c r="Q47" s="313">
        <v>6663.804838</v>
      </c>
      <c r="R47" s="313">
        <v>6664</v>
      </c>
      <c r="S47" s="313">
        <v>6664</v>
      </c>
      <c r="T47" s="313">
        <v>6659</v>
      </c>
      <c r="U47" s="313">
        <v>6658.5313749999996</v>
      </c>
      <c r="V47" s="313">
        <v>6658.5313749999996</v>
      </c>
      <c r="W47" s="313">
        <v>6659</v>
      </c>
      <c r="X47" s="313">
        <v>5869</v>
      </c>
      <c r="Y47" s="313">
        <v>5868.9960629999996</v>
      </c>
      <c r="Z47" s="313">
        <v>5868.9960629999996</v>
      </c>
      <c r="AA47" s="313">
        <v>5222.0207879999998</v>
      </c>
      <c r="AB47" s="313">
        <v>5222.0207879999998</v>
      </c>
      <c r="AC47" s="313">
        <v>5222.0207879999998</v>
      </c>
      <c r="AD47" s="313">
        <v>5222.020794012501</v>
      </c>
      <c r="AE47" s="313">
        <v>4503.1996204325005</v>
      </c>
      <c r="AF47" s="313">
        <v>4503.1996204325005</v>
      </c>
      <c r="AG47" s="313">
        <v>4503.1996204325005</v>
      </c>
      <c r="AH47" s="313">
        <v>3702.3479375000006</v>
      </c>
    </row>
    <row r="48" spans="2:34">
      <c r="B48" s="314" t="s">
        <v>436</v>
      </c>
      <c r="C48" s="327"/>
      <c r="D48" s="327"/>
      <c r="E48" s="327"/>
      <c r="F48" s="313"/>
      <c r="G48" s="313"/>
      <c r="H48" s="313"/>
      <c r="I48" s="313"/>
      <c r="J48" s="313"/>
      <c r="K48" s="313">
        <v>0</v>
      </c>
      <c r="L48" s="313">
        <v>0</v>
      </c>
      <c r="M48" s="313">
        <v>0</v>
      </c>
      <c r="N48" s="313">
        <v>0</v>
      </c>
      <c r="O48" s="313">
        <v>0</v>
      </c>
      <c r="P48" s="313">
        <v>0</v>
      </c>
      <c r="Q48" s="313">
        <v>0</v>
      </c>
      <c r="R48" s="313">
        <v>0</v>
      </c>
      <c r="S48" s="313">
        <v>0</v>
      </c>
      <c r="T48" s="313">
        <v>0</v>
      </c>
      <c r="U48" s="313">
        <v>0</v>
      </c>
      <c r="V48" s="313">
        <v>0</v>
      </c>
      <c r="W48" s="313">
        <v>0</v>
      </c>
      <c r="X48" s="313">
        <v>2946</v>
      </c>
      <c r="Y48" s="313">
        <v>3196.3506750000001</v>
      </c>
      <c r="Z48" s="313">
        <v>3354.8729250000001</v>
      </c>
      <c r="AA48" s="313">
        <v>7494.5267130000002</v>
      </c>
      <c r="AB48" s="313">
        <v>8825.0737879999997</v>
      </c>
      <c r="AC48" s="313">
        <v>8721.9471630000007</v>
      </c>
      <c r="AD48" s="313">
        <v>6883.9894578169324</v>
      </c>
      <c r="AE48" s="313">
        <v>7884.0406852068591</v>
      </c>
      <c r="AF48" s="313">
        <v>7066.6838454205326</v>
      </c>
      <c r="AG48" s="313">
        <v>6230.3756446702328</v>
      </c>
      <c r="AH48" s="313">
        <v>8214.8309920014526</v>
      </c>
    </row>
    <row r="49" spans="2:34">
      <c r="B49" s="309" t="s">
        <v>424</v>
      </c>
      <c r="C49" s="620"/>
      <c r="D49" s="620"/>
      <c r="E49" s="620">
        <v>104780.6893035</v>
      </c>
      <c r="F49" s="310">
        <v>101926</v>
      </c>
      <c r="G49" s="310">
        <v>100341</v>
      </c>
      <c r="H49" s="310">
        <v>96978</v>
      </c>
      <c r="I49" s="310">
        <v>95151.686397825484</v>
      </c>
      <c r="J49" s="310">
        <v>93116</v>
      </c>
      <c r="K49" s="310">
        <v>91159</v>
      </c>
      <c r="L49" s="310">
        <v>90254</v>
      </c>
      <c r="M49" s="310">
        <v>89103</v>
      </c>
      <c r="N49" s="310">
        <v>87430</v>
      </c>
      <c r="O49" s="310">
        <v>85115</v>
      </c>
      <c r="P49" s="310">
        <v>84232</v>
      </c>
      <c r="Q49" s="310">
        <v>83411.140496499997</v>
      </c>
      <c r="R49" s="310">
        <v>81227</v>
      </c>
      <c r="S49" s="310">
        <v>80445</v>
      </c>
      <c r="T49" s="310">
        <v>81743</v>
      </c>
      <c r="U49" s="310">
        <v>81767.541539300597</v>
      </c>
      <c r="V49" s="310">
        <v>81089.864131800583</v>
      </c>
      <c r="W49" s="310">
        <v>77873</v>
      </c>
      <c r="X49" s="310">
        <v>79605</v>
      </c>
      <c r="Y49" s="310">
        <v>78441.067717999991</v>
      </c>
      <c r="Z49" s="310">
        <v>75732.187246999994</v>
      </c>
      <c r="AA49" s="310">
        <v>74998.864821499999</v>
      </c>
      <c r="AB49" s="310">
        <v>75203.668659999996</v>
      </c>
      <c r="AC49" s="310">
        <v>73955.031330500002</v>
      </c>
      <c r="AD49" s="310">
        <v>72169.352816867773</v>
      </c>
      <c r="AE49" s="310">
        <v>68919.657119308453</v>
      </c>
      <c r="AF49" s="310">
        <v>67376.518618468748</v>
      </c>
      <c r="AG49" s="310">
        <v>67540.530560341955</v>
      </c>
      <c r="AH49" s="310">
        <v>65553.969315613242</v>
      </c>
    </row>
    <row r="50" spans="2:34">
      <c r="B50" s="309" t="s">
        <v>425</v>
      </c>
      <c r="C50" s="620"/>
      <c r="D50" s="620"/>
      <c r="E50" s="620">
        <v>8382.4551442800002</v>
      </c>
      <c r="F50" s="310">
        <v>8154</v>
      </c>
      <c r="G50" s="310">
        <v>8027</v>
      </c>
      <c r="H50" s="310">
        <v>7758</v>
      </c>
      <c r="I50" s="310">
        <v>7612.1349118260387</v>
      </c>
      <c r="J50" s="310">
        <v>7449</v>
      </c>
      <c r="K50" s="310">
        <v>7293</v>
      </c>
      <c r="L50" s="310">
        <v>7220</v>
      </c>
      <c r="M50" s="310">
        <v>7128</v>
      </c>
      <c r="N50" s="310">
        <v>6994</v>
      </c>
      <c r="O50" s="310">
        <v>6809</v>
      </c>
      <c r="P50" s="310">
        <v>6739</v>
      </c>
      <c r="Q50" s="310">
        <v>6672.8912397200002</v>
      </c>
      <c r="R50" s="310">
        <v>6498</v>
      </c>
      <c r="S50" s="310">
        <v>6436</v>
      </c>
      <c r="T50" s="310">
        <v>6539</v>
      </c>
      <c r="U50" s="310">
        <v>6541.403323144048</v>
      </c>
      <c r="V50" s="310">
        <v>6487.1891305440467</v>
      </c>
      <c r="W50" s="310">
        <v>6230</v>
      </c>
      <c r="X50" s="310">
        <v>6368</v>
      </c>
      <c r="Y50" s="310">
        <v>6275.285417439999</v>
      </c>
      <c r="Z50" s="310">
        <v>6058.5749797599992</v>
      </c>
      <c r="AA50" s="310">
        <v>5999.9091857200001</v>
      </c>
      <c r="AB50" s="310">
        <v>6016.2934927999995</v>
      </c>
      <c r="AC50" s="310">
        <v>5916.4025064400003</v>
      </c>
      <c r="AD50" s="310">
        <v>5773.548225349422</v>
      </c>
      <c r="AE50" s="310">
        <v>5514</v>
      </c>
      <c r="AF50" s="310">
        <v>3031.9433378310951</v>
      </c>
      <c r="AG50" s="310">
        <v>5403.2424448273541</v>
      </c>
      <c r="AH50" s="310">
        <v>5244.3175452490595</v>
      </c>
    </row>
    <row r="51" spans="2:34">
      <c r="B51" s="314"/>
      <c r="C51" s="329"/>
      <c r="D51" s="329"/>
      <c r="E51" s="329"/>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row>
    <row r="52" spans="2:34">
      <c r="B52" s="309" t="s">
        <v>494</v>
      </c>
      <c r="C52" s="621"/>
      <c r="D52" s="621"/>
      <c r="E52" s="621">
        <v>1990.8330967664999</v>
      </c>
      <c r="F52" s="310">
        <v>1937</v>
      </c>
      <c r="G52" s="310">
        <v>1906</v>
      </c>
      <c r="H52" s="310">
        <v>1746</v>
      </c>
      <c r="I52" s="310">
        <v>1712.7303551608586</v>
      </c>
      <c r="J52" s="310">
        <v>1676</v>
      </c>
      <c r="K52" s="310">
        <v>1641</v>
      </c>
      <c r="L52" s="310">
        <v>1625</v>
      </c>
      <c r="M52" s="310">
        <v>1604</v>
      </c>
      <c r="N52" s="310">
        <v>1574</v>
      </c>
      <c r="O52" s="310">
        <v>1532</v>
      </c>
      <c r="P52" s="310">
        <v>1516</v>
      </c>
      <c r="Q52" s="310">
        <v>1501.4005289369998</v>
      </c>
      <c r="R52" s="310">
        <v>1462</v>
      </c>
      <c r="S52" s="310">
        <v>1448</v>
      </c>
      <c r="T52" s="310">
        <v>1471</v>
      </c>
      <c r="U52" s="310">
        <v>1471.8157477074105</v>
      </c>
      <c r="V52" s="310">
        <v>1459.6175543724105</v>
      </c>
      <c r="W52" s="310">
        <v>1402</v>
      </c>
      <c r="X52" s="310">
        <v>1433</v>
      </c>
      <c r="Y52" s="310">
        <v>1411.9392189239998</v>
      </c>
      <c r="Z52" s="310">
        <v>1363.1793704459999</v>
      </c>
      <c r="AA52" s="310">
        <v>1349.9795667869998</v>
      </c>
      <c r="AB52" s="310">
        <v>1353.6660358799998</v>
      </c>
      <c r="AC52" s="310">
        <v>1331.1905639489999</v>
      </c>
      <c r="AD52" s="310">
        <v>1299.0483507036201</v>
      </c>
      <c r="AE52" s="310">
        <v>1172</v>
      </c>
      <c r="AF52" s="310">
        <v>1145.4008165139694</v>
      </c>
      <c r="AG52" s="310">
        <v>1148.1890195258129</v>
      </c>
      <c r="AH52" s="310">
        <v>1114.4174783654253</v>
      </c>
    </row>
    <row r="53" spans="2:34">
      <c r="B53" s="314"/>
      <c r="C53" s="332"/>
      <c r="D53" s="332"/>
      <c r="E53" s="332"/>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60"/>
      <c r="AD53" s="313">
        <f>AD52/AD49</f>
        <v>1.8000000000000002E-2</v>
      </c>
      <c r="AE53" s="313"/>
      <c r="AF53" s="313"/>
      <c r="AG53" s="313"/>
      <c r="AH53" s="313"/>
    </row>
    <row r="54" spans="2:34">
      <c r="B54" s="311" t="s">
        <v>426</v>
      </c>
      <c r="C54" s="329"/>
      <c r="D54" s="329"/>
      <c r="E54" s="329"/>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row>
    <row r="55" spans="2:34">
      <c r="B55" s="314" t="s">
        <v>444</v>
      </c>
      <c r="C55" s="327"/>
      <c r="D55" s="327"/>
      <c r="E55" s="327">
        <v>2619.5172325875001</v>
      </c>
      <c r="F55" s="313">
        <v>2548</v>
      </c>
      <c r="G55" s="313">
        <v>2509</v>
      </c>
      <c r="H55" s="313">
        <v>2424</v>
      </c>
      <c r="I55" s="313">
        <v>2378.7921599456372</v>
      </c>
      <c r="J55" s="313">
        <v>2328</v>
      </c>
      <c r="K55" s="313">
        <v>2279</v>
      </c>
      <c r="L55" s="313">
        <v>2256</v>
      </c>
      <c r="M55" s="313">
        <v>2228</v>
      </c>
      <c r="N55" s="313">
        <v>2186</v>
      </c>
      <c r="O55" s="313">
        <v>2128</v>
      </c>
      <c r="P55" s="313">
        <v>2106</v>
      </c>
      <c r="Q55" s="313">
        <v>2085.2785124124998</v>
      </c>
      <c r="R55" s="313">
        <v>2031</v>
      </c>
      <c r="S55" s="313">
        <v>2011</v>
      </c>
      <c r="T55" s="313">
        <v>2044</v>
      </c>
      <c r="U55" s="313">
        <v>2044.188538482515</v>
      </c>
      <c r="V55" s="313">
        <v>2027.2466032950147</v>
      </c>
      <c r="W55" s="313">
        <v>1947</v>
      </c>
      <c r="X55" s="313">
        <v>1990</v>
      </c>
      <c r="Y55" s="313">
        <v>1961.0266929499999</v>
      </c>
      <c r="Z55" s="313">
        <v>1893.304681175</v>
      </c>
      <c r="AA55" s="313">
        <v>1874.9716205375</v>
      </c>
      <c r="AB55" s="313">
        <v>1880.0917165000001</v>
      </c>
      <c r="AC55" s="313">
        <v>1848.8757832625001</v>
      </c>
      <c r="AD55" s="313">
        <v>1804.2338204216944</v>
      </c>
      <c r="AE55" s="313">
        <v>1722.9958907814614</v>
      </c>
      <c r="AF55" s="313">
        <v>1684.4129654617195</v>
      </c>
      <c r="AG55" s="313">
        <v>1688.5132640085483</v>
      </c>
      <c r="AH55" s="313">
        <v>1638.8492328903312</v>
      </c>
    </row>
    <row r="56" spans="2:34">
      <c r="B56" s="314" t="s">
        <v>445</v>
      </c>
      <c r="C56" s="138"/>
      <c r="D56" s="138"/>
      <c r="E56" s="138">
        <v>2619.5172325875001</v>
      </c>
      <c r="F56" s="45">
        <v>2548</v>
      </c>
      <c r="G56" s="45">
        <v>2509</v>
      </c>
      <c r="H56" s="45">
        <v>2424</v>
      </c>
      <c r="I56" s="45">
        <v>2378.7921599456372</v>
      </c>
      <c r="J56" s="45">
        <v>2328</v>
      </c>
      <c r="K56" s="45">
        <v>1823</v>
      </c>
      <c r="L56" s="45">
        <v>1354</v>
      </c>
      <c r="M56" s="45">
        <v>1337</v>
      </c>
      <c r="N56" s="45">
        <v>874</v>
      </c>
      <c r="O56" s="45">
        <v>851</v>
      </c>
      <c r="P56" s="45">
        <v>842</v>
      </c>
      <c r="Q56" s="45">
        <v>834.11140496500002</v>
      </c>
      <c r="R56" s="45">
        <v>812</v>
      </c>
      <c r="S56" s="45">
        <v>804</v>
      </c>
      <c r="T56" s="45">
        <v>817</v>
      </c>
      <c r="U56" s="45">
        <v>817.67541539300601</v>
      </c>
      <c r="V56" s="45">
        <v>810.89864131800584</v>
      </c>
      <c r="W56" s="45">
        <v>1947</v>
      </c>
      <c r="X56" s="45">
        <v>1592</v>
      </c>
      <c r="Y56" s="45">
        <v>1568.8213543599998</v>
      </c>
      <c r="Z56" s="45">
        <v>1514.6437449399998</v>
      </c>
      <c r="AA56" s="45">
        <v>1499.97729643</v>
      </c>
      <c r="AB56" s="45">
        <v>1504.0733731999999</v>
      </c>
      <c r="AC56" s="45">
        <v>1479.1006266100001</v>
      </c>
      <c r="AD56" s="45">
        <v>1443.3870563373555</v>
      </c>
      <c r="AE56" s="45">
        <v>1378.3967126251691</v>
      </c>
      <c r="AF56" s="45">
        <v>1010.6477792770316</v>
      </c>
      <c r="AG56" s="45">
        <v>1013.1079584051289</v>
      </c>
      <c r="AH56" s="45">
        <v>983.30953973419855</v>
      </c>
    </row>
    <row r="57" spans="2:34">
      <c r="B57" s="314" t="s">
        <v>788</v>
      </c>
      <c r="C57" s="138"/>
      <c r="D57" s="138"/>
      <c r="E57" s="668">
        <v>2.5000000000000001E-2</v>
      </c>
      <c r="F57" s="556">
        <v>2.5000000000000001E-2</v>
      </c>
      <c r="G57" s="556">
        <v>2.5000000000000001E-2</v>
      </c>
      <c r="H57" s="556">
        <v>2.5000000000000001E-2</v>
      </c>
      <c r="I57" s="556">
        <f>I56/I49</f>
        <v>2.5000000000000001E-2</v>
      </c>
      <c r="J57" s="556">
        <f t="shared" ref="J57:AH57" si="0">J56/J49</f>
        <v>2.5001073929292496E-2</v>
      </c>
      <c r="K57" s="556">
        <f t="shared" si="0"/>
        <v>1.9998025428098157E-2</v>
      </c>
      <c r="L57" s="556">
        <f t="shared" si="0"/>
        <v>1.5002105169853968E-2</v>
      </c>
      <c r="M57" s="556">
        <f t="shared" si="0"/>
        <v>1.500510644983895E-2</v>
      </c>
      <c r="N57" s="556">
        <f t="shared" si="0"/>
        <v>9.9965686835182428E-3</v>
      </c>
      <c r="O57" s="556">
        <f t="shared" si="0"/>
        <v>9.9982376784350582E-3</v>
      </c>
      <c r="P57" s="556">
        <f t="shared" si="0"/>
        <v>9.9962009687529687E-3</v>
      </c>
      <c r="Q57" s="556">
        <f t="shared" si="0"/>
        <v>0.01</v>
      </c>
      <c r="R57" s="556">
        <f t="shared" si="0"/>
        <v>9.9966759821241702E-3</v>
      </c>
      <c r="S57" s="556">
        <f t="shared" si="0"/>
        <v>9.9944061159798619E-3</v>
      </c>
      <c r="T57" s="556">
        <f t="shared" si="0"/>
        <v>9.9947396107311938E-3</v>
      </c>
      <c r="U57" s="556">
        <f t="shared" si="0"/>
        <v>0.01</v>
      </c>
      <c r="V57" s="556">
        <f t="shared" si="0"/>
        <v>0.01</v>
      </c>
      <c r="W57" s="556">
        <f t="shared" si="0"/>
        <v>2.500224724872549E-2</v>
      </c>
      <c r="X57" s="556">
        <f t="shared" si="0"/>
        <v>1.9998743797500156E-2</v>
      </c>
      <c r="Y57" s="556">
        <f t="shared" si="0"/>
        <v>0.02</v>
      </c>
      <c r="Z57" s="556">
        <f t="shared" si="0"/>
        <v>0.02</v>
      </c>
      <c r="AA57" s="556">
        <f t="shared" si="0"/>
        <v>0.02</v>
      </c>
      <c r="AB57" s="556">
        <f t="shared" si="0"/>
        <v>0.02</v>
      </c>
      <c r="AC57" s="556">
        <f t="shared" si="0"/>
        <v>0.02</v>
      </c>
      <c r="AD57" s="556">
        <f t="shared" si="0"/>
        <v>0.02</v>
      </c>
      <c r="AE57" s="556">
        <f t="shared" si="0"/>
        <v>2.0000051802912977E-2</v>
      </c>
      <c r="AF57" s="556">
        <f t="shared" si="0"/>
        <v>1.5000000000000006E-2</v>
      </c>
      <c r="AG57" s="556">
        <f t="shared" si="0"/>
        <v>1.4999999999999994E-2</v>
      </c>
      <c r="AH57" s="556">
        <f t="shared" si="0"/>
        <v>1.4999999999999999E-2</v>
      </c>
    </row>
    <row r="58" spans="2:34">
      <c r="B58" s="314" t="s">
        <v>446</v>
      </c>
      <c r="C58" s="138"/>
      <c r="D58" s="138"/>
      <c r="E58" s="138">
        <v>4715.1310186574992</v>
      </c>
      <c r="F58" s="45">
        <v>4587</v>
      </c>
      <c r="G58" s="45">
        <v>4515</v>
      </c>
      <c r="H58" s="45">
        <v>4364</v>
      </c>
      <c r="I58" s="45">
        <v>4281.8258879021469</v>
      </c>
      <c r="J58" s="45">
        <v>4190</v>
      </c>
      <c r="K58" s="45">
        <v>4102</v>
      </c>
      <c r="L58" s="45">
        <v>4061</v>
      </c>
      <c r="M58" s="45">
        <v>4010</v>
      </c>
      <c r="N58" s="45">
        <v>3934</v>
      </c>
      <c r="O58" s="45">
        <v>3830</v>
      </c>
      <c r="P58" s="45">
        <v>3706</v>
      </c>
      <c r="Q58" s="45">
        <v>3670.0901818459997</v>
      </c>
      <c r="R58" s="45">
        <v>3655</v>
      </c>
      <c r="S58" s="45">
        <v>3459</v>
      </c>
      <c r="T58" s="45">
        <v>2452</v>
      </c>
      <c r="U58" s="45">
        <v>2453.026246179018</v>
      </c>
      <c r="V58" s="45">
        <v>2432.6959239540174</v>
      </c>
      <c r="W58" s="45">
        <v>2336</v>
      </c>
      <c r="X58" s="45">
        <v>2388</v>
      </c>
      <c r="Y58" s="45">
        <v>2353.2320315399998</v>
      </c>
      <c r="Z58" s="45">
        <v>2271.9656174099996</v>
      </c>
      <c r="AA58" s="45">
        <v>2249.965944645</v>
      </c>
      <c r="AB58" s="45">
        <v>2256.1100597999998</v>
      </c>
      <c r="AC58" s="45">
        <v>2218.650939915</v>
      </c>
      <c r="AD58" s="45">
        <v>2165.0805845060331</v>
      </c>
      <c r="AE58" s="45">
        <v>2067.5950689377532</v>
      </c>
      <c r="AF58" s="45">
        <v>2021.2955585540633</v>
      </c>
      <c r="AG58" s="45">
        <v>2026.2159168102578</v>
      </c>
      <c r="AH58" s="45">
        <v>1966.6190794683971</v>
      </c>
    </row>
    <row r="59" spans="2:34">
      <c r="B59" s="314" t="s">
        <v>453</v>
      </c>
      <c r="C59" s="143"/>
      <c r="D59" s="143"/>
      <c r="E59" s="143">
        <v>4.4999999999999998E-2</v>
      </c>
      <c r="F59" s="60">
        <v>4.4999999999999998E-2</v>
      </c>
      <c r="G59" s="60">
        <v>4.4999999999999998E-2</v>
      </c>
      <c r="H59" s="60">
        <v>4.4999999999999998E-2</v>
      </c>
      <c r="I59" s="60">
        <v>4.4999999999999998E-2</v>
      </c>
      <c r="J59" s="60">
        <v>4.4999999999999998E-2</v>
      </c>
      <c r="K59" s="60">
        <v>4.4999999999999998E-2</v>
      </c>
      <c r="L59" s="60">
        <v>4.4999999999999998E-2</v>
      </c>
      <c r="M59" s="60">
        <v>4.4999999999999998E-2</v>
      </c>
      <c r="N59" s="60">
        <v>4.4999999999999998E-2</v>
      </c>
      <c r="O59" s="60">
        <v>4.4999999999999998E-2</v>
      </c>
      <c r="P59" s="60">
        <v>4.3999999999999997E-2</v>
      </c>
      <c r="Q59" s="60">
        <v>4.3999999999999997E-2</v>
      </c>
      <c r="R59" s="60">
        <v>4.4999999999999998E-2</v>
      </c>
      <c r="S59" s="60">
        <v>4.2999999999999997E-2</v>
      </c>
      <c r="T59" s="60">
        <v>0.03</v>
      </c>
      <c r="U59" s="60">
        <v>0.03</v>
      </c>
      <c r="V59" s="60">
        <v>0.03</v>
      </c>
      <c r="W59" s="60">
        <v>0.03</v>
      </c>
      <c r="X59" s="60">
        <v>0.03</v>
      </c>
      <c r="Y59" s="60">
        <v>0.03</v>
      </c>
      <c r="Z59" s="60">
        <v>0.03</v>
      </c>
      <c r="AA59" s="60">
        <v>0.03</v>
      </c>
      <c r="AB59" s="60">
        <v>0.03</v>
      </c>
      <c r="AC59" s="60">
        <v>0.03</v>
      </c>
      <c r="AD59" s="60">
        <v>0.03</v>
      </c>
      <c r="AE59" s="60">
        <v>0.03</v>
      </c>
      <c r="AF59" s="60">
        <v>0.03</v>
      </c>
      <c r="AG59" s="60">
        <v>0.03</v>
      </c>
      <c r="AH59" s="60">
        <v>0.03</v>
      </c>
    </row>
    <row r="60" spans="2:34">
      <c r="B60" s="309" t="s">
        <v>447</v>
      </c>
      <c r="C60" s="620"/>
      <c r="D60" s="620"/>
      <c r="E60" s="620">
        <v>9954.190483832499</v>
      </c>
      <c r="F60" s="310">
        <v>9683</v>
      </c>
      <c r="G60" s="310">
        <v>9532</v>
      </c>
      <c r="H60" s="310">
        <v>9213</v>
      </c>
      <c r="I60" s="310">
        <v>9039.43520779342</v>
      </c>
      <c r="J60" s="310">
        <v>8846</v>
      </c>
      <c r="K60" s="310">
        <v>8204</v>
      </c>
      <c r="L60" s="310">
        <v>7672</v>
      </c>
      <c r="M60" s="310">
        <v>7574</v>
      </c>
      <c r="N60" s="310">
        <v>6994</v>
      </c>
      <c r="O60" s="310">
        <v>6809</v>
      </c>
      <c r="P60" s="310">
        <v>6654</v>
      </c>
      <c r="Q60" s="310">
        <v>6589.4800992234996</v>
      </c>
      <c r="R60" s="310">
        <v>6498</v>
      </c>
      <c r="S60" s="310">
        <v>6275</v>
      </c>
      <c r="T60" s="310">
        <v>5313</v>
      </c>
      <c r="U60" s="310">
        <v>5314.8902000545386</v>
      </c>
      <c r="V60" s="310">
        <v>5270.841168567038</v>
      </c>
      <c r="W60" s="310">
        <v>6230</v>
      </c>
      <c r="X60" s="310">
        <v>5970</v>
      </c>
      <c r="Y60" s="310">
        <v>5883.0800788500001</v>
      </c>
      <c r="Z60" s="310">
        <v>5679.9140435249992</v>
      </c>
      <c r="AA60" s="310">
        <v>5624.9148616125003</v>
      </c>
      <c r="AB60" s="310">
        <v>5640.2751494999993</v>
      </c>
      <c r="AC60" s="310">
        <v>5546.6273497875</v>
      </c>
      <c r="AD60" s="310">
        <v>5412.7014612650828</v>
      </c>
      <c r="AE60" s="310">
        <v>5168.987672344384</v>
      </c>
      <c r="AF60" s="310">
        <v>4716.3563032928141</v>
      </c>
      <c r="AG60" s="310">
        <v>4727.8371392239351</v>
      </c>
      <c r="AH60" s="310">
        <v>4588.7778520929269</v>
      </c>
    </row>
    <row r="61" spans="2:34">
      <c r="B61" s="311"/>
      <c r="C61" s="357"/>
      <c r="D61" s="357"/>
      <c r="E61" s="357"/>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row>
    <row r="62" spans="2:34">
      <c r="B62" s="311" t="s">
        <v>454</v>
      </c>
      <c r="C62" s="358"/>
      <c r="D62" s="358"/>
      <c r="E62" s="358">
        <v>0.1506875</v>
      </c>
      <c r="F62" s="359">
        <v>0.151</v>
      </c>
      <c r="G62" s="359">
        <v>0.151</v>
      </c>
      <c r="H62" s="359">
        <v>0.158</v>
      </c>
      <c r="I62" s="359">
        <v>0.158</v>
      </c>
      <c r="J62" s="359">
        <v>0.158</v>
      </c>
      <c r="K62" s="359">
        <v>0.153</v>
      </c>
      <c r="L62" s="359">
        <v>0.14799999999999999</v>
      </c>
      <c r="M62" s="359">
        <v>0.14799999999999999</v>
      </c>
      <c r="N62" s="359">
        <v>0.14299999999999999</v>
      </c>
      <c r="O62" s="359">
        <v>0.14299999999999999</v>
      </c>
      <c r="P62" s="359">
        <v>0.14199999999999999</v>
      </c>
      <c r="Q62" s="359">
        <v>0.14200000000000002</v>
      </c>
      <c r="R62" s="359">
        <v>0.14299999999999999</v>
      </c>
      <c r="S62" s="359">
        <v>0.14099999999999999</v>
      </c>
      <c r="T62" s="359">
        <v>0.128</v>
      </c>
      <c r="U62" s="359">
        <v>0.128</v>
      </c>
      <c r="V62" s="359">
        <v>0.128</v>
      </c>
      <c r="W62" s="359">
        <v>0.14299999999999999</v>
      </c>
      <c r="X62" s="359">
        <v>0.13800000000000001</v>
      </c>
      <c r="Y62" s="359">
        <v>0.13800000000000001</v>
      </c>
      <c r="Z62" s="359">
        <v>0.13800000000000001</v>
      </c>
      <c r="AA62" s="359">
        <v>0.13800000000000001</v>
      </c>
      <c r="AB62" s="359">
        <v>0.13800000000000001</v>
      </c>
      <c r="AC62" s="359">
        <v>0.13800000000000001</v>
      </c>
      <c r="AD62" s="359">
        <v>0.13800000000000001</v>
      </c>
      <c r="AE62" s="359">
        <v>0.13700000000000001</v>
      </c>
      <c r="AF62" s="359">
        <v>0.13200000000000001</v>
      </c>
      <c r="AG62" s="359">
        <v>0.13200000000000001</v>
      </c>
      <c r="AH62" s="359">
        <v>0.13200000000000001</v>
      </c>
    </row>
    <row r="63" spans="2:34">
      <c r="B63" s="321" t="s">
        <v>448</v>
      </c>
      <c r="C63" s="620"/>
      <c r="D63" s="620"/>
      <c r="E63" s="620">
        <v>1764.6717486199141</v>
      </c>
      <c r="F63" s="310">
        <v>1949</v>
      </c>
      <c r="G63" s="310">
        <v>1927</v>
      </c>
      <c r="H63" s="310">
        <v>1801</v>
      </c>
      <c r="I63" s="310">
        <v>2014.7137634448409</v>
      </c>
      <c r="J63" s="310">
        <v>1767</v>
      </c>
      <c r="K63" s="310">
        <v>2215</v>
      </c>
      <c r="L63" s="310">
        <v>3078</v>
      </c>
      <c r="M63" s="310">
        <v>2840</v>
      </c>
      <c r="N63" s="310">
        <v>3207</v>
      </c>
      <c r="O63" s="310">
        <v>3157</v>
      </c>
      <c r="P63" s="310">
        <v>3195</v>
      </c>
      <c r="Q63" s="310">
        <v>3011.2405435545406</v>
      </c>
      <c r="R63" s="310">
        <v>2806</v>
      </c>
      <c r="S63" s="310">
        <v>2992</v>
      </c>
      <c r="T63" s="310">
        <v>3679</v>
      </c>
      <c r="U63" s="310">
        <v>3548.55534817234</v>
      </c>
      <c r="V63" s="310">
        <v>3438.5649423685409</v>
      </c>
      <c r="W63" s="310">
        <v>2294</v>
      </c>
      <c r="X63" s="310">
        <v>2344</v>
      </c>
      <c r="Y63" s="310">
        <v>2261.7849374492889</v>
      </c>
      <c r="Z63" s="310">
        <v>2350.0631794658166</v>
      </c>
      <c r="AA63" s="310">
        <v>2216.5110406824097</v>
      </c>
      <c r="AB63" s="310">
        <v>1544.0286258705346</v>
      </c>
      <c r="AC63" s="310">
        <v>1681.0995178149333</v>
      </c>
      <c r="AD63" s="310">
        <v>1714</v>
      </c>
      <c r="AE63" s="310">
        <v>2141.0660008601553</v>
      </c>
      <c r="AF63" s="310">
        <v>3641.3459391971874</v>
      </c>
      <c r="AG63" s="310">
        <v>3531.6902584437157</v>
      </c>
      <c r="AH63" s="310">
        <v>2306.5195961606514</v>
      </c>
    </row>
    <row r="64" spans="2:34">
      <c r="B64" s="314"/>
      <c r="C64" s="334"/>
      <c r="D64" s="334"/>
      <c r="E64" s="334"/>
      <c r="F64" s="322"/>
      <c r="G64" s="322"/>
      <c r="H64" s="322"/>
      <c r="I64" s="322"/>
      <c r="J64" s="322"/>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row>
    <row r="65" spans="2:34">
      <c r="B65" s="311" t="s">
        <v>427</v>
      </c>
      <c r="C65" s="335"/>
      <c r="D65" s="335"/>
      <c r="E65" s="335"/>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row>
    <row r="66" spans="2:34">
      <c r="B66" s="323" t="s">
        <v>428</v>
      </c>
      <c r="C66" s="336"/>
      <c r="D66" s="336"/>
      <c r="E66" s="336">
        <v>0.16752907415216553</v>
      </c>
      <c r="F66" s="324">
        <v>0.17</v>
      </c>
      <c r="G66" s="324">
        <v>0.17</v>
      </c>
      <c r="H66" s="324">
        <v>0.17699999999999999</v>
      </c>
      <c r="I66" s="324">
        <v>0.17917370526699236</v>
      </c>
      <c r="J66" s="324">
        <v>0.17699999999999999</v>
      </c>
      <c r="K66" s="324">
        <v>0.17699999999999999</v>
      </c>
      <c r="L66" s="324">
        <v>0.182</v>
      </c>
      <c r="M66" s="324">
        <v>0.18</v>
      </c>
      <c r="N66" s="324">
        <v>0.18</v>
      </c>
      <c r="O66" s="324">
        <v>0.18010000000000001</v>
      </c>
      <c r="P66" s="324">
        <v>0.18</v>
      </c>
      <c r="Q66" s="324">
        <v>0.17810117935842029</v>
      </c>
      <c r="R66" s="324">
        <v>0.17799999999999999</v>
      </c>
      <c r="S66" s="324">
        <v>0.17799999999999999</v>
      </c>
      <c r="T66" s="324">
        <v>0.17299999999999999</v>
      </c>
      <c r="U66" s="324">
        <v>0.17139809270732162</v>
      </c>
      <c r="V66" s="324">
        <v>0.17040437419872376</v>
      </c>
      <c r="W66" s="324">
        <v>0.17199999999999999</v>
      </c>
      <c r="X66" s="324">
        <v>0.16700000000000001</v>
      </c>
      <c r="Y66" s="324">
        <v>0.16683419365963417</v>
      </c>
      <c r="Z66" s="324">
        <v>0.16903123341467879</v>
      </c>
      <c r="AA66" s="324">
        <v>0.16755392786221213</v>
      </c>
      <c r="AB66" s="324">
        <v>0.15853129392997004</v>
      </c>
      <c r="AC66" s="324">
        <v>0.16073137456060582</v>
      </c>
      <c r="AD66" s="324">
        <v>0.16174675708985606</v>
      </c>
      <c r="AE66" s="324">
        <v>0.16806603463646508</v>
      </c>
      <c r="AF66" s="324">
        <v>0.16904473270304957</v>
      </c>
      <c r="AG66" s="324">
        <v>0.16728993952436366</v>
      </c>
      <c r="AH66" s="324">
        <v>0.16718504859798475</v>
      </c>
    </row>
    <row r="67" spans="2:34">
      <c r="B67" s="323" t="s">
        <v>429</v>
      </c>
      <c r="C67" s="337"/>
      <c r="D67" s="337"/>
      <c r="E67" s="337">
        <v>0.18787377564677804</v>
      </c>
      <c r="F67" s="325">
        <v>0.187</v>
      </c>
      <c r="G67" s="325">
        <v>0.182</v>
      </c>
      <c r="H67" s="325">
        <v>0.189</v>
      </c>
      <c r="I67" s="325">
        <v>0.19195027834547534</v>
      </c>
      <c r="J67" s="325">
        <v>0.19</v>
      </c>
      <c r="K67" s="325">
        <v>0.19</v>
      </c>
      <c r="L67" s="325">
        <v>0.19500000000000001</v>
      </c>
      <c r="M67" s="325">
        <v>0.193</v>
      </c>
      <c r="N67" s="325">
        <v>0.193</v>
      </c>
      <c r="O67" s="325">
        <v>0.19359999999999999</v>
      </c>
      <c r="P67" s="325">
        <v>0.19400000000000001</v>
      </c>
      <c r="Q67" s="325">
        <v>0.18791794083977356</v>
      </c>
      <c r="R67" s="325">
        <v>0.188</v>
      </c>
      <c r="S67" s="325">
        <v>0.188</v>
      </c>
      <c r="T67" s="325">
        <v>0.183</v>
      </c>
      <c r="U67" s="325">
        <v>0.18172422207339059</v>
      </c>
      <c r="V67" s="325">
        <v>0.17656301131568714</v>
      </c>
      <c r="W67" s="325">
        <v>0.17899999999999999</v>
      </c>
      <c r="X67" s="325">
        <v>0.17699999999999999</v>
      </c>
      <c r="Y67" s="325">
        <v>0.17315969229951719</v>
      </c>
      <c r="Z67" s="325">
        <v>0.17488388213557288</v>
      </c>
      <c r="AA67" s="325">
        <v>0.17614814863582226</v>
      </c>
      <c r="AB67" s="325">
        <v>0.16730043809209208</v>
      </c>
      <c r="AC67" s="325">
        <v>0.16920918599169132</v>
      </c>
      <c r="AD67" s="325">
        <v>0.17027611418028196</v>
      </c>
      <c r="AE67" s="325">
        <v>0.17700916318392276</v>
      </c>
      <c r="AF67" s="325">
        <v>0.17822906001304473</v>
      </c>
      <c r="AG67" s="325">
        <v>0.17645196408748351</v>
      </c>
      <c r="AH67" s="325">
        <v>0.1757739532465992</v>
      </c>
    </row>
    <row r="68" spans="2:34">
      <c r="B68" s="323" t="s">
        <v>430</v>
      </c>
      <c r="C68" s="337"/>
      <c r="D68" s="337"/>
      <c r="E68" s="337">
        <v>0.21182049284594998</v>
      </c>
      <c r="F68" s="325">
        <v>0.20899999999999999</v>
      </c>
      <c r="G68" s="325">
        <v>0.19900000000000001</v>
      </c>
      <c r="H68" s="325">
        <v>0.20599999999999999</v>
      </c>
      <c r="I68" s="325">
        <v>0.20921290945782797</v>
      </c>
      <c r="J68" s="325">
        <v>0.20699999999999999</v>
      </c>
      <c r="K68" s="325">
        <v>0.20699999999999999</v>
      </c>
      <c r="L68" s="325">
        <v>0.21199999999999999</v>
      </c>
      <c r="M68" s="325">
        <v>0.21</v>
      </c>
      <c r="N68" s="325">
        <v>0.20899999999999999</v>
      </c>
      <c r="O68" s="325">
        <v>0.2107</v>
      </c>
      <c r="P68" s="325">
        <v>0.21299999999999999</v>
      </c>
      <c r="Q68" s="325">
        <v>0.20670895600869113</v>
      </c>
      <c r="R68" s="325">
        <v>0.20699999999999999</v>
      </c>
      <c r="S68" s="325">
        <v>0.20799999999999999</v>
      </c>
      <c r="T68" s="325">
        <v>0.20200000000000001</v>
      </c>
      <c r="U68" s="325">
        <v>0.20078948111999259</v>
      </c>
      <c r="V68" s="325">
        <v>0.19586465825367622</v>
      </c>
      <c r="W68" s="325">
        <v>0.19800000000000001</v>
      </c>
      <c r="X68" s="325">
        <v>0.19700000000000001</v>
      </c>
      <c r="Y68" s="325">
        <v>0.19099224797868575</v>
      </c>
      <c r="Z68" s="325">
        <v>0.19378931454724868</v>
      </c>
      <c r="AA68" s="325">
        <v>0.19563394435957501</v>
      </c>
      <c r="AB68" s="325">
        <v>0.1871846901724081</v>
      </c>
      <c r="AC68" s="325">
        <v>0.19320302052973701</v>
      </c>
      <c r="AD68" s="325">
        <v>0.1943736619626909</v>
      </c>
      <c r="AE68" s="325">
        <v>0.20513669069286503</v>
      </c>
      <c r="AF68" s="325">
        <v>0.19922555232115605</v>
      </c>
      <c r="AG68" s="325">
        <v>0.19899450243251088</v>
      </c>
      <c r="AH68" s="325">
        <v>0.19294804085675796</v>
      </c>
    </row>
    <row r="69" spans="2:34">
      <c r="B69" s="323" t="s">
        <v>431</v>
      </c>
      <c r="C69" s="337"/>
      <c r="D69" s="337"/>
      <c r="E69" s="337">
        <v>7.1086247370884662E-2</v>
      </c>
      <c r="F69" s="325">
        <v>7.1999999999999995E-2</v>
      </c>
      <c r="G69" s="325">
        <v>7.0000000000000007E-2</v>
      </c>
      <c r="H69" s="325">
        <v>7.2999999999999995E-2</v>
      </c>
      <c r="I69" s="325">
        <v>7.2504914185134439E-2</v>
      </c>
      <c r="J69" s="325">
        <v>7.1999999999999995E-2</v>
      </c>
      <c r="K69" s="325">
        <v>7.1999999999999995E-2</v>
      </c>
      <c r="L69" s="325">
        <v>7.1999999999999995E-2</v>
      </c>
      <c r="M69" s="325">
        <v>7.0999999999999994E-2</v>
      </c>
      <c r="N69" s="325">
        <v>7.2999999999999995E-2</v>
      </c>
      <c r="O69" s="325">
        <v>7.3099999999999998E-2</v>
      </c>
      <c r="P69" s="325">
        <v>7.2999999999999995E-2</v>
      </c>
      <c r="Q69" s="325">
        <v>7.0799013988265977E-2</v>
      </c>
      <c r="R69" s="325">
        <v>7.0999999999999994E-2</v>
      </c>
      <c r="S69" s="325">
        <v>7.1999999999999995E-2</v>
      </c>
      <c r="T69" s="325">
        <v>7.0999999999999994E-2</v>
      </c>
      <c r="U69" s="325">
        <v>7.068385915709062E-2</v>
      </c>
      <c r="V69" s="325">
        <v>7.0352404801812804E-2</v>
      </c>
      <c r="W69" s="325">
        <v>7.1999999999999995E-2</v>
      </c>
      <c r="X69" s="325">
        <v>7.3999999999999996E-2</v>
      </c>
      <c r="Y69" s="325">
        <v>7.2944745677482672E-2</v>
      </c>
      <c r="Z69" s="325">
        <v>7.3651490467500288E-2</v>
      </c>
      <c r="AA69" s="325">
        <v>7.5119866566402738E-2</v>
      </c>
      <c r="AB69" s="325">
        <v>7.2492699823943921E-2</v>
      </c>
      <c r="AC69" s="325">
        <v>7.2903356386416956E-2</v>
      </c>
      <c r="AD69" s="325">
        <v>7.3288442137376925E-2</v>
      </c>
      <c r="AE69" s="325">
        <v>7.0601254146604162E-2</v>
      </c>
      <c r="AF69" s="325">
        <v>7.3300000000000004E-2</v>
      </c>
      <c r="AG69" s="325">
        <v>7.4700000000000003E-2</v>
      </c>
      <c r="AH69" s="325">
        <v>7.5167975257500769E-2</v>
      </c>
    </row>
  </sheetData>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8556-018B-42B8-BD3C-C431861649F1}">
  <sheetPr>
    <tabColor theme="0" tint="-4.9989318521683403E-2"/>
  </sheetPr>
  <dimension ref="A2:BN631"/>
  <sheetViews>
    <sheetView showGridLines="0" topLeftCell="A349" zoomScale="86" zoomScaleNormal="86" workbookViewId="0">
      <selection activeCell="C393" sqref="C393"/>
    </sheetView>
  </sheetViews>
  <sheetFormatPr baseColWidth="10" defaultColWidth="11.42578125" defaultRowHeight="12.75"/>
  <cols>
    <col min="1" max="1" width="15.42578125" bestFit="1" customWidth="1"/>
    <col min="2" max="2" width="2" customWidth="1"/>
    <col min="3" max="3" width="43.5703125" customWidth="1"/>
    <col min="4" max="5" width="10.140625" hidden="1" customWidth="1"/>
    <col min="6" max="7" width="10.140625" bestFit="1" customWidth="1"/>
    <col min="8" max="8" width="10.140625" customWidth="1"/>
    <col min="9" max="27" width="10.140625" bestFit="1" customWidth="1"/>
    <col min="28" max="29" width="10.140625" customWidth="1"/>
    <col min="30" max="35" width="10.140625" bestFit="1" customWidth="1"/>
  </cols>
  <sheetData>
    <row r="2" spans="1:66" ht="15">
      <c r="A2" s="20" t="s">
        <v>635</v>
      </c>
    </row>
    <row r="3" spans="1:66" ht="15">
      <c r="A3" s="20"/>
    </row>
    <row r="4" spans="1:66" ht="15">
      <c r="A4" s="20"/>
      <c r="AI4" s="199" t="s">
        <v>520</v>
      </c>
    </row>
    <row r="5" spans="1:66" s="96" customFormat="1" ht="15.75">
      <c r="A5" s="410"/>
      <c r="B5" s="410"/>
      <c r="C5" s="428" t="s">
        <v>514</v>
      </c>
      <c r="D5" s="419">
        <v>45657</v>
      </c>
      <c r="E5" s="419">
        <v>45565</v>
      </c>
      <c r="F5" s="419">
        <v>45473</v>
      </c>
      <c r="G5" s="633">
        <v>45382</v>
      </c>
      <c r="H5" s="633">
        <v>45291</v>
      </c>
      <c r="I5" s="633">
        <v>45199</v>
      </c>
      <c r="J5" s="633">
        <v>45107</v>
      </c>
      <c r="K5" s="633">
        <v>45016</v>
      </c>
      <c r="L5" s="633">
        <v>44926</v>
      </c>
      <c r="M5" s="633">
        <v>44834</v>
      </c>
      <c r="N5" s="633">
        <v>44742</v>
      </c>
      <c r="O5" s="633">
        <v>44651</v>
      </c>
      <c r="P5" s="633">
        <v>44561</v>
      </c>
      <c r="Q5" s="633">
        <v>44469</v>
      </c>
      <c r="R5" s="633">
        <v>44377</v>
      </c>
      <c r="S5" s="633">
        <v>44286</v>
      </c>
      <c r="T5" s="633">
        <v>44196</v>
      </c>
      <c r="U5" s="633">
        <v>44104</v>
      </c>
      <c r="V5" s="633">
        <v>44012</v>
      </c>
      <c r="W5" s="633">
        <v>43921</v>
      </c>
      <c r="X5" s="633">
        <v>43830</v>
      </c>
      <c r="Y5" s="633">
        <v>43738</v>
      </c>
      <c r="Z5" s="633">
        <v>43646</v>
      </c>
      <c r="AA5" s="633">
        <v>43555</v>
      </c>
      <c r="AB5" s="633">
        <v>43465</v>
      </c>
      <c r="AC5" s="633">
        <v>43373</v>
      </c>
      <c r="AD5" s="633">
        <v>43281</v>
      </c>
      <c r="AE5" s="633">
        <v>43190</v>
      </c>
      <c r="AF5" s="633">
        <v>43100</v>
      </c>
      <c r="AG5" s="633">
        <v>43008</v>
      </c>
      <c r="AH5" s="633">
        <v>42916</v>
      </c>
      <c r="AI5" s="633">
        <v>42825</v>
      </c>
      <c r="AJ5" s="634"/>
      <c r="AK5" s="634"/>
      <c r="AL5" s="634"/>
      <c r="AM5" s="634"/>
      <c r="AN5" s="634"/>
      <c r="AO5" s="634"/>
      <c r="AP5" s="634"/>
      <c r="AQ5" s="634"/>
      <c r="AR5" s="634"/>
      <c r="AS5" s="634"/>
      <c r="AT5" s="634"/>
      <c r="AU5" s="634"/>
      <c r="AV5" s="634"/>
      <c r="AW5" s="634"/>
      <c r="AX5" s="634"/>
      <c r="AY5" s="634"/>
      <c r="AZ5" s="634"/>
      <c r="BA5" s="634"/>
      <c r="BB5" s="634"/>
      <c r="BC5" s="634"/>
      <c r="BD5" s="634"/>
      <c r="BE5" s="634"/>
      <c r="BF5" s="634"/>
      <c r="BG5" s="634"/>
      <c r="BH5" s="634"/>
      <c r="BI5" s="634"/>
      <c r="BJ5" s="634"/>
      <c r="BK5" s="634"/>
      <c r="BL5" s="634"/>
      <c r="BM5" s="634"/>
      <c r="BN5" s="634"/>
    </row>
    <row r="6" spans="1:66">
      <c r="C6" s="271" t="s">
        <v>500</v>
      </c>
      <c r="D6" s="420"/>
      <c r="E6" s="420"/>
      <c r="F6" s="420"/>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row>
    <row r="7" spans="1:66">
      <c r="C7" s="29" t="s">
        <v>14</v>
      </c>
      <c r="D7" s="421">
        <v>0</v>
      </c>
      <c r="E7" s="421">
        <v>0</v>
      </c>
      <c r="F7" s="421">
        <v>814.06883419873452</v>
      </c>
      <c r="G7" s="389">
        <v>392.85350926607941</v>
      </c>
      <c r="H7" s="389">
        <v>1432.3391999999999</v>
      </c>
      <c r="I7" s="389">
        <v>1046.4445677638334</v>
      </c>
      <c r="J7" s="389">
        <v>668.28300572328999</v>
      </c>
      <c r="K7" s="389">
        <v>329.30664572974734</v>
      </c>
      <c r="L7" s="389">
        <v>1026.185174156785</v>
      </c>
      <c r="M7" s="389">
        <v>741.43938574983122</v>
      </c>
      <c r="N7" s="389">
        <v>491.12311024735641</v>
      </c>
      <c r="O7" s="389">
        <v>240.10078283099094</v>
      </c>
      <c r="P7" s="389">
        <v>980.43199441892978</v>
      </c>
      <c r="Q7" s="389">
        <v>738.20492758408159</v>
      </c>
      <c r="R7" s="389">
        <v>483.19014760443821</v>
      </c>
      <c r="S7" s="389">
        <v>235.91851</v>
      </c>
      <c r="T7" s="389">
        <v>908.36980000000005</v>
      </c>
      <c r="U7" s="389">
        <v>671.87477999999999</v>
      </c>
      <c r="V7" s="389">
        <v>451.43900000000002</v>
      </c>
      <c r="W7" s="389">
        <v>285.42437644809115</v>
      </c>
      <c r="X7" s="389">
        <v>1048.7371203135699</v>
      </c>
      <c r="Y7" s="389">
        <v>766</v>
      </c>
      <c r="Z7" s="389">
        <v>497.47234104914202</v>
      </c>
      <c r="AA7" s="389">
        <v>247.518656229767</v>
      </c>
      <c r="AB7" s="389">
        <v>987.11164850154398</v>
      </c>
      <c r="AC7" s="389">
        <v>731.44403896127903</v>
      </c>
      <c r="AD7" s="389">
        <v>470.722529461303</v>
      </c>
      <c r="AE7" s="389">
        <v>223.45053836304501</v>
      </c>
      <c r="AF7" s="389">
        <v>938.37136506811191</v>
      </c>
      <c r="AG7" s="389">
        <v>709.30374548999998</v>
      </c>
      <c r="AH7" s="389">
        <v>461.64063819</v>
      </c>
      <c r="AI7" s="389">
        <v>224.01602700000001</v>
      </c>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row>
    <row r="8" spans="1:66">
      <c r="C8" s="29" t="s">
        <v>501</v>
      </c>
      <c r="D8" s="421">
        <v>0</v>
      </c>
      <c r="E8" s="421">
        <v>0</v>
      </c>
      <c r="F8" s="421">
        <v>405.1642800017496</v>
      </c>
      <c r="G8" s="389">
        <v>190.71391652847217</v>
      </c>
      <c r="H8" s="389">
        <v>693.25243</v>
      </c>
      <c r="I8" s="389">
        <v>552.00117339594169</v>
      </c>
      <c r="J8" s="389">
        <v>375.04659178985395</v>
      </c>
      <c r="K8" s="389">
        <v>187.26380710178267</v>
      </c>
      <c r="L8" s="389">
        <v>780.33440190278191</v>
      </c>
      <c r="M8" s="389">
        <v>596.56986911924162</v>
      </c>
      <c r="N8" s="389">
        <v>392.87263096062964</v>
      </c>
      <c r="O8" s="389">
        <v>187.2746928490414</v>
      </c>
      <c r="P8" s="389">
        <v>844.18409103137185</v>
      </c>
      <c r="Q8" s="389">
        <v>617.82037200211971</v>
      </c>
      <c r="R8" s="389">
        <v>391.92260146582396</v>
      </c>
      <c r="S8" s="389">
        <v>184.96025</v>
      </c>
      <c r="T8" s="389">
        <v>678.81025999999997</v>
      </c>
      <c r="U8" s="389">
        <v>472.37662999999998</v>
      </c>
      <c r="V8" s="389">
        <v>295.27600000000001</v>
      </c>
      <c r="W8" s="389">
        <v>178.3430486225254</v>
      </c>
      <c r="X8" s="389">
        <v>698.01440344826699</v>
      </c>
      <c r="Y8" s="389">
        <v>519</v>
      </c>
      <c r="Z8" s="389">
        <v>348.534310296493</v>
      </c>
      <c r="AA8" s="389">
        <v>156.290572281322</v>
      </c>
      <c r="AB8" s="389">
        <v>763.78481741553003</v>
      </c>
      <c r="AC8" s="389">
        <v>573.48665535347004</v>
      </c>
      <c r="AD8" s="389">
        <v>391.70530744044498</v>
      </c>
      <c r="AE8" s="389">
        <v>209.841068504974</v>
      </c>
      <c r="AF8" s="389">
        <v>767.46529850807997</v>
      </c>
      <c r="AG8" s="389">
        <v>529.91319870999996</v>
      </c>
      <c r="AH8" s="389">
        <v>332.42444913000003</v>
      </c>
      <c r="AI8" s="389">
        <v>156.05292</v>
      </c>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row>
    <row r="9" spans="1:66">
      <c r="C9" s="29" t="s">
        <v>22</v>
      </c>
      <c r="D9" s="421">
        <v>0</v>
      </c>
      <c r="E9" s="421">
        <v>0</v>
      </c>
      <c r="F9" s="421">
        <v>54.041267189999999</v>
      </c>
      <c r="G9" s="389">
        <v>27.892142</v>
      </c>
      <c r="H9" s="389">
        <v>11.74311</v>
      </c>
      <c r="I9" s="389">
        <v>9.3156795300000006</v>
      </c>
      <c r="J9" s="389">
        <v>7.7776024999999995</v>
      </c>
      <c r="K9" s="389">
        <v>2.7615450700000004</v>
      </c>
      <c r="L9" s="389">
        <v>45.086842749999995</v>
      </c>
      <c r="M9" s="389">
        <v>33.727962130000002</v>
      </c>
      <c r="N9" s="389">
        <v>23.98271793</v>
      </c>
      <c r="O9" s="389">
        <v>10.622463239999998</v>
      </c>
      <c r="P9" s="389">
        <v>46.601264419999993</v>
      </c>
      <c r="Q9" s="389">
        <v>32.883874739999996</v>
      </c>
      <c r="R9" s="389">
        <v>22.419412639999997</v>
      </c>
      <c r="S9" s="389">
        <v>9.9644300000000001</v>
      </c>
      <c r="T9" s="389">
        <v>24.65475</v>
      </c>
      <c r="U9" s="389">
        <v>18.731850000000001</v>
      </c>
      <c r="V9" s="389">
        <v>0</v>
      </c>
      <c r="W9" s="389">
        <v>0</v>
      </c>
      <c r="X9" s="389">
        <v>0</v>
      </c>
      <c r="Y9" s="389">
        <v>0</v>
      </c>
      <c r="Z9" s="389">
        <v>0</v>
      </c>
      <c r="AA9" s="389">
        <v>0</v>
      </c>
      <c r="AB9" s="389">
        <v>0</v>
      </c>
      <c r="AC9" s="389">
        <v>0</v>
      </c>
      <c r="AD9" s="389">
        <v>0</v>
      </c>
      <c r="AE9" s="389">
        <v>0</v>
      </c>
      <c r="AF9" s="389">
        <v>0</v>
      </c>
      <c r="AG9" s="389">
        <v>0</v>
      </c>
      <c r="AH9" s="389">
        <v>0</v>
      </c>
      <c r="AI9" s="389">
        <v>1.347105</v>
      </c>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row>
    <row r="10" spans="1:66">
      <c r="C10" s="54" t="s">
        <v>27</v>
      </c>
      <c r="D10" s="422">
        <v>0</v>
      </c>
      <c r="E10" s="422">
        <v>0</v>
      </c>
      <c r="F10" s="422">
        <v>599.24467513670811</v>
      </c>
      <c r="G10" s="391">
        <v>292.31818781358459</v>
      </c>
      <c r="H10" s="391">
        <v>1061.7422999999999</v>
      </c>
      <c r="I10" s="391">
        <v>769.10096448916875</v>
      </c>
      <c r="J10" s="391">
        <v>511.83906615605861</v>
      </c>
      <c r="K10" s="391">
        <v>257.53798430604007</v>
      </c>
      <c r="L10" s="391">
        <v>963.98169942883078</v>
      </c>
      <c r="M10" s="391">
        <v>703.53150640941476</v>
      </c>
      <c r="N10" s="391">
        <v>468.008746082703</v>
      </c>
      <c r="O10" s="391">
        <v>232.54802338906029</v>
      </c>
      <c r="P10" s="391">
        <v>910.78497593874067</v>
      </c>
      <c r="Q10" s="391">
        <v>662.60317133723015</v>
      </c>
      <c r="R10" s="391">
        <v>444.6779687123705</v>
      </c>
      <c r="S10" s="391">
        <v>223.03942000000001</v>
      </c>
      <c r="T10" s="391">
        <v>881.94358</v>
      </c>
      <c r="U10" s="391">
        <v>650.34456</v>
      </c>
      <c r="V10" s="391">
        <v>435.73099999999999</v>
      </c>
      <c r="W10" s="391">
        <v>222.23814424310751</v>
      </c>
      <c r="X10" s="391">
        <v>888.23649964916797</v>
      </c>
      <c r="Y10" s="391">
        <v>668</v>
      </c>
      <c r="Z10" s="391">
        <v>456.52068827356999</v>
      </c>
      <c r="AA10" s="391">
        <v>225.57141403201601</v>
      </c>
      <c r="AB10" s="391">
        <v>887.80334897572504</v>
      </c>
      <c r="AC10" s="391">
        <v>655.27874587627002</v>
      </c>
      <c r="AD10" s="391">
        <v>435.40947818220201</v>
      </c>
      <c r="AE10" s="391">
        <v>216.55049297963001</v>
      </c>
      <c r="AF10" s="391">
        <v>928.9986323566194</v>
      </c>
      <c r="AG10" s="391">
        <v>521.60535202999995</v>
      </c>
      <c r="AH10" s="391">
        <v>363.22488027999998</v>
      </c>
      <c r="AI10" s="391">
        <v>189.66011500000002</v>
      </c>
      <c r="AJ10" s="291"/>
      <c r="AK10" s="291"/>
      <c r="AL10" s="291"/>
      <c r="AM10" s="291"/>
      <c r="AN10" s="291"/>
      <c r="AO10" s="291"/>
      <c r="AP10" s="291"/>
      <c r="AQ10" s="291"/>
      <c r="AR10" s="291"/>
      <c r="AS10" s="291"/>
      <c r="AT10" s="291"/>
      <c r="AU10" s="291"/>
      <c r="AV10" s="291"/>
      <c r="AW10" s="291"/>
      <c r="AX10" s="291"/>
      <c r="AY10" s="291"/>
      <c r="BA10" s="291"/>
      <c r="BB10" s="291"/>
      <c r="BC10" s="291"/>
      <c r="BD10" s="291"/>
      <c r="BE10" s="291"/>
      <c r="BF10" s="291"/>
      <c r="BG10" s="291"/>
      <c r="BH10" s="291"/>
      <c r="BI10" s="291"/>
      <c r="BJ10" s="291"/>
      <c r="BK10" s="291"/>
      <c r="BL10" s="291"/>
      <c r="BM10" s="291"/>
      <c r="BN10" s="291"/>
    </row>
    <row r="11" spans="1:66">
      <c r="C11" s="271" t="s">
        <v>502</v>
      </c>
      <c r="D11" s="423">
        <v>0</v>
      </c>
      <c r="E11" s="423">
        <v>0</v>
      </c>
      <c r="F11" s="423">
        <v>674.02970625377611</v>
      </c>
      <c r="G11" s="393">
        <v>319.14137998096703</v>
      </c>
      <c r="H11" s="393">
        <v>1075.5924399999999</v>
      </c>
      <c r="I11" s="393">
        <v>838.66045620060618</v>
      </c>
      <c r="J11" s="393">
        <v>539.2681338570851</v>
      </c>
      <c r="K11" s="393">
        <v>261.79401359548996</v>
      </c>
      <c r="L11" s="393">
        <v>887.62471938073622</v>
      </c>
      <c r="M11" s="393">
        <v>668.20580750339911</v>
      </c>
      <c r="N11" s="393">
        <v>439.96980996902403</v>
      </c>
      <c r="O11" s="393">
        <v>205.44991553097202</v>
      </c>
      <c r="P11" s="393">
        <v>960.43237393156096</v>
      </c>
      <c r="Q11" s="393">
        <v>726.30600298897116</v>
      </c>
      <c r="R11" s="393">
        <v>452.85419299789174</v>
      </c>
      <c r="S11" s="393">
        <v>207.80376999999999</v>
      </c>
      <c r="T11" s="393">
        <v>729.89123000000006</v>
      </c>
      <c r="U11" s="393">
        <v>512.63869999999974</v>
      </c>
      <c r="V11" s="393">
        <v>310.98400000000004</v>
      </c>
      <c r="W11" s="393">
        <v>241.52928082750907</v>
      </c>
      <c r="X11" s="393">
        <v>858.51502411266881</v>
      </c>
      <c r="Y11" s="393">
        <v>617</v>
      </c>
      <c r="Z11" s="393">
        <v>389.48596307206498</v>
      </c>
      <c r="AA11" s="393">
        <v>178.23781447907302</v>
      </c>
      <c r="AB11" s="393">
        <v>863.09311694134897</v>
      </c>
      <c r="AC11" s="393">
        <v>649.65194843847894</v>
      </c>
      <c r="AD11" s="393">
        <v>427.01835871954592</v>
      </c>
      <c r="AE11" s="393">
        <v>216.74111388838901</v>
      </c>
      <c r="AF11" s="393">
        <v>776.83803121957237</v>
      </c>
      <c r="AG11" s="393">
        <v>717.61159216999999</v>
      </c>
      <c r="AH11" s="393">
        <v>430.84020704</v>
      </c>
      <c r="AI11" s="393">
        <v>191.75593699999996</v>
      </c>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c r="BK11" s="291"/>
      <c r="BL11" s="291"/>
      <c r="BM11" s="291"/>
      <c r="BN11" s="291"/>
    </row>
    <row r="12" spans="1:66">
      <c r="C12" s="176" t="s">
        <v>503</v>
      </c>
      <c r="D12" s="422">
        <v>0</v>
      </c>
      <c r="E12" s="422">
        <v>0</v>
      </c>
      <c r="F12" s="422">
        <v>7.2783815300000008</v>
      </c>
      <c r="G12" s="391">
        <v>2.5110946000000003</v>
      </c>
      <c r="H12" s="391">
        <v>11.439209999999999</v>
      </c>
      <c r="I12" s="391">
        <v>15.472460830000005</v>
      </c>
      <c r="J12" s="391">
        <v>19.676514870000002</v>
      </c>
      <c r="K12" s="391">
        <v>11.944652479999997</v>
      </c>
      <c r="L12" s="391">
        <v>-23.175806079999997</v>
      </c>
      <c r="M12" s="391">
        <v>-24.882094620000004</v>
      </c>
      <c r="N12" s="391">
        <v>-24.098586090000008</v>
      </c>
      <c r="O12" s="391">
        <v>-0.59410769999999924</v>
      </c>
      <c r="P12" s="391">
        <v>-4.2806050000001677E-2</v>
      </c>
      <c r="Q12" s="391">
        <v>0.75063855999999773</v>
      </c>
      <c r="R12" s="391">
        <v>1.7301271500000024</v>
      </c>
      <c r="S12" s="391">
        <v>1.0528900000000001</v>
      </c>
      <c r="T12" s="391">
        <v>29.475999999999999</v>
      </c>
      <c r="U12" s="391">
        <v>25.1248</v>
      </c>
      <c r="V12" s="391">
        <v>26.139199370000007</v>
      </c>
      <c r="W12" s="391">
        <v>16.179999730000002</v>
      </c>
      <c r="X12" s="391">
        <v>1.33336955</v>
      </c>
      <c r="Y12" s="391">
        <v>-8</v>
      </c>
      <c r="Z12" s="391">
        <v>-8.71536081</v>
      </c>
      <c r="AA12" s="391">
        <v>-8.5645859400000006</v>
      </c>
      <c r="AB12" s="391">
        <v>7.9835199299999999</v>
      </c>
      <c r="AC12" s="391">
        <v>7.7945739999999999</v>
      </c>
      <c r="AD12" s="391">
        <v>4.2208768900000004</v>
      </c>
      <c r="AE12" s="391">
        <v>3.1018168799999999</v>
      </c>
      <c r="AF12" s="391">
        <v>7.4484588400000025</v>
      </c>
      <c r="AG12" s="391">
        <v>3.7199327700000002</v>
      </c>
      <c r="AH12" s="391">
        <v>-0.17608135000000003</v>
      </c>
      <c r="AI12" s="391">
        <v>2.0600360000000002</v>
      </c>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row>
    <row r="13" spans="1:66">
      <c r="C13" s="385" t="s">
        <v>30</v>
      </c>
      <c r="D13" s="423">
        <v>0</v>
      </c>
      <c r="E13" s="423">
        <v>0</v>
      </c>
      <c r="F13" s="423">
        <v>666.75132472377607</v>
      </c>
      <c r="G13" s="393">
        <v>316.63028538096705</v>
      </c>
      <c r="H13" s="393">
        <v>1064.1532299999999</v>
      </c>
      <c r="I13" s="393">
        <v>823.18799537060613</v>
      </c>
      <c r="J13" s="393">
        <v>519.5916189870851</v>
      </c>
      <c r="K13" s="393">
        <v>249.84936111548996</v>
      </c>
      <c r="L13" s="393">
        <v>910.80052546073625</v>
      </c>
      <c r="M13" s="393">
        <v>693.08790212339909</v>
      </c>
      <c r="N13" s="393">
        <v>464.06839605902405</v>
      </c>
      <c r="O13" s="393">
        <v>206.04402323097202</v>
      </c>
      <c r="P13" s="393">
        <v>960.47517998156093</v>
      </c>
      <c r="Q13" s="393">
        <v>725.55536442897119</v>
      </c>
      <c r="R13" s="393">
        <v>451.12406584789176</v>
      </c>
      <c r="S13" s="393">
        <v>206.75088</v>
      </c>
      <c r="T13" s="393">
        <v>700.41523000000007</v>
      </c>
      <c r="U13" s="393">
        <v>487.51389999999975</v>
      </c>
      <c r="V13" s="393">
        <v>284.84480063000001</v>
      </c>
      <c r="W13" s="393">
        <v>225.34928109750908</v>
      </c>
      <c r="X13" s="393">
        <v>857.18165456266877</v>
      </c>
      <c r="Y13" s="393">
        <v>624</v>
      </c>
      <c r="Z13" s="393">
        <v>398.20132388206497</v>
      </c>
      <c r="AA13" s="393">
        <v>186.80240041907302</v>
      </c>
      <c r="AB13" s="393">
        <v>855.10959701134902</v>
      </c>
      <c r="AC13" s="393">
        <v>641.85737443847893</v>
      </c>
      <c r="AD13" s="393">
        <v>422.79748182954592</v>
      </c>
      <c r="AE13" s="393">
        <v>213.63929700838901</v>
      </c>
      <c r="AF13" s="393">
        <v>769.38957237957231</v>
      </c>
      <c r="AG13" s="393">
        <v>713.89165939999998</v>
      </c>
      <c r="AH13" s="393">
        <v>431.01628839</v>
      </c>
      <c r="AI13" s="393">
        <v>189.69590099999996</v>
      </c>
      <c r="AJ13" s="291"/>
      <c r="AK13" s="291"/>
    </row>
    <row r="14" spans="1:66">
      <c r="C14" s="383" t="s">
        <v>31</v>
      </c>
      <c r="D14" s="424">
        <v>0</v>
      </c>
      <c r="E14" s="424">
        <v>0</v>
      </c>
      <c r="F14" s="424">
        <v>112.22697091346073</v>
      </c>
      <c r="G14" s="394">
        <v>51.930888305269079</v>
      </c>
      <c r="H14" s="394">
        <v>197.06833</v>
      </c>
      <c r="I14" s="394">
        <v>154.06951328842743</v>
      </c>
      <c r="J14" s="394">
        <v>95.412914377288459</v>
      </c>
      <c r="K14" s="394">
        <v>63.067681413872499</v>
      </c>
      <c r="L14" s="394">
        <v>157.44511611512291</v>
      </c>
      <c r="M14" s="394">
        <v>120.71088174020632</v>
      </c>
      <c r="N14" s="394">
        <v>81.055643072644855</v>
      </c>
      <c r="O14" s="394">
        <v>34.144145255685046</v>
      </c>
      <c r="P14" s="394">
        <v>180.46561778461754</v>
      </c>
      <c r="Q14" s="394">
        <v>136.8058247393337</v>
      </c>
      <c r="R14" s="394">
        <v>83.059005549200165</v>
      </c>
      <c r="S14" s="394">
        <v>36.826999999999998</v>
      </c>
      <c r="T14" s="394">
        <v>123.971</v>
      </c>
      <c r="U14" s="394">
        <v>83.492000000000004</v>
      </c>
      <c r="V14" s="394">
        <v>23.696686475326057</v>
      </c>
      <c r="W14" s="394">
        <v>-26.813282944148863</v>
      </c>
      <c r="X14" s="394">
        <v>141.83859729098552</v>
      </c>
      <c r="Y14" s="394">
        <v>88</v>
      </c>
      <c r="Z14" s="394">
        <v>99.550330970516242</v>
      </c>
      <c r="AA14" s="394">
        <v>46.700600104768256</v>
      </c>
      <c r="AB14" s="394">
        <v>213.77739925283726</v>
      </c>
      <c r="AC14" s="394">
        <v>160.46434360961973</v>
      </c>
      <c r="AD14" s="394">
        <v>105.69937045738648</v>
      </c>
      <c r="AE14" s="394">
        <v>53.409824252097252</v>
      </c>
      <c r="AF14" s="394">
        <v>192.34739309489308</v>
      </c>
      <c r="AG14" s="394">
        <v>178.47291485</v>
      </c>
      <c r="AH14" s="394">
        <v>107.7540720975</v>
      </c>
      <c r="AI14" s="394">
        <v>47.423975249999991</v>
      </c>
    </row>
    <row r="15" spans="1:66">
      <c r="C15" s="384" t="s">
        <v>504</v>
      </c>
      <c r="D15" s="425">
        <v>0</v>
      </c>
      <c r="E15" s="425">
        <v>0</v>
      </c>
      <c r="F15" s="425">
        <v>554.52435381031535</v>
      </c>
      <c r="G15" s="395">
        <v>264.69939707569796</v>
      </c>
      <c r="H15" s="395">
        <v>867.08489999999983</v>
      </c>
      <c r="I15" s="395">
        <v>669.11848208217873</v>
      </c>
      <c r="J15" s="395">
        <v>424.17870460979663</v>
      </c>
      <c r="K15" s="395">
        <v>186.78167970161746</v>
      </c>
      <c r="L15" s="395">
        <v>753.35540934561334</v>
      </c>
      <c r="M15" s="395">
        <v>572.37702038319276</v>
      </c>
      <c r="N15" s="395">
        <v>383.01275298637921</v>
      </c>
      <c r="O15" s="395">
        <v>171.89987797528698</v>
      </c>
      <c r="P15" s="395">
        <v>780.00956219694342</v>
      </c>
      <c r="Q15" s="395">
        <v>588.74953968963746</v>
      </c>
      <c r="R15" s="395">
        <v>368.06506029869161</v>
      </c>
      <c r="S15" s="395">
        <v>169.92388</v>
      </c>
      <c r="T15" s="395">
        <v>576.44423000000006</v>
      </c>
      <c r="U15" s="395">
        <v>404.02189999999973</v>
      </c>
      <c r="V15" s="395">
        <v>261.14811415467398</v>
      </c>
      <c r="W15" s="395">
        <v>252.16256404165793</v>
      </c>
      <c r="X15" s="395">
        <v>715.34305727168328</v>
      </c>
      <c r="Y15" s="395">
        <v>537</v>
      </c>
      <c r="Z15" s="395">
        <v>298.65099291154871</v>
      </c>
      <c r="AA15" s="395">
        <v>140.10180031430477</v>
      </c>
      <c r="AB15" s="395">
        <v>641.33219775851171</v>
      </c>
      <c r="AC15" s="395">
        <v>481.3930308288592</v>
      </c>
      <c r="AD15" s="395">
        <v>317.09811137215945</v>
      </c>
      <c r="AE15" s="395">
        <v>160.22947275629176</v>
      </c>
      <c r="AF15" s="395">
        <v>577.04217928467926</v>
      </c>
      <c r="AG15" s="395">
        <v>535.41874454999993</v>
      </c>
      <c r="AH15" s="395">
        <v>323.2622162925</v>
      </c>
      <c r="AI15" s="395">
        <v>142.27192574999998</v>
      </c>
      <c r="AJ15" s="291"/>
      <c r="AK15" s="291"/>
      <c r="AL15" s="387"/>
      <c r="AM15" s="387"/>
      <c r="AN15" s="387"/>
      <c r="AO15" s="387"/>
      <c r="AP15" s="387"/>
      <c r="AQ15" s="387"/>
      <c r="AR15" s="387"/>
      <c r="AS15" s="387"/>
      <c r="AT15" s="387"/>
      <c r="AU15" s="387"/>
      <c r="AV15" s="387"/>
      <c r="AW15" s="387"/>
      <c r="AX15" s="387"/>
      <c r="AY15" s="387"/>
      <c r="AZ15" s="387"/>
      <c r="BA15" s="387"/>
      <c r="BB15" s="387"/>
      <c r="BC15" s="387"/>
      <c r="BD15" s="387"/>
      <c r="BE15" s="387"/>
      <c r="BF15" s="387"/>
      <c r="BG15" s="387"/>
      <c r="BH15" s="387"/>
      <c r="BI15" s="387"/>
      <c r="BJ15" s="387"/>
      <c r="BK15" s="387"/>
      <c r="BL15" s="387"/>
      <c r="BM15" s="387"/>
      <c r="BN15" s="387"/>
    </row>
    <row r="16" spans="1:66">
      <c r="C16" s="401" t="s">
        <v>511</v>
      </c>
      <c r="D16" s="423"/>
      <c r="E16" s="423"/>
      <c r="F16" s="423"/>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row>
    <row r="17" spans="1:66">
      <c r="C17" s="382"/>
      <c r="D17" s="423"/>
      <c r="E17" s="423"/>
      <c r="F17" s="423"/>
      <c r="G17" s="393"/>
      <c r="H17" s="393"/>
      <c r="I17" s="393"/>
      <c r="J17" s="393"/>
      <c r="K17" s="393"/>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1"/>
      <c r="BM17" s="291"/>
      <c r="BN17" s="291"/>
    </row>
    <row r="18" spans="1:66">
      <c r="C18" s="271" t="s">
        <v>442</v>
      </c>
      <c r="D18" s="426"/>
      <c r="E18" s="426"/>
      <c r="F18" s="426"/>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row>
    <row r="19" spans="1:66">
      <c r="C19" s="58" t="s">
        <v>505</v>
      </c>
      <c r="D19" s="421">
        <v>0</v>
      </c>
      <c r="E19" s="421">
        <v>0</v>
      </c>
      <c r="F19" s="421">
        <v>77075.793127359997</v>
      </c>
      <c r="G19" s="390">
        <v>74723.900241840005</v>
      </c>
      <c r="H19" s="390">
        <v>74062.264429999996</v>
      </c>
      <c r="I19" s="390">
        <v>73821.89334619997</v>
      </c>
      <c r="J19" s="390">
        <v>73238.571540780002</v>
      </c>
      <c r="K19" s="390">
        <v>72854.579827940004</v>
      </c>
      <c r="L19" s="390">
        <v>76378.536822650014</v>
      </c>
      <c r="M19" s="390">
        <v>77005.561856480024</v>
      </c>
      <c r="N19" s="390">
        <v>77267.13274546001</v>
      </c>
      <c r="O19" s="390">
        <v>75039.765448110003</v>
      </c>
      <c r="P19" s="390">
        <v>73683.574521939983</v>
      </c>
      <c r="Q19" s="390">
        <v>73151.946410089964</v>
      </c>
      <c r="R19" s="390">
        <v>72673.552821739984</v>
      </c>
      <c r="S19" s="390">
        <v>70509.602440000002</v>
      </c>
      <c r="T19" s="390">
        <v>70021.04376</v>
      </c>
      <c r="U19" s="390">
        <v>69484.850099999996</v>
      </c>
      <c r="V19" s="390">
        <v>68155.715579209995</v>
      </c>
      <c r="W19" s="390">
        <v>65137.423108839997</v>
      </c>
      <c r="X19" s="390">
        <v>64281.305394609997</v>
      </c>
      <c r="Y19" s="390">
        <v>62761</v>
      </c>
      <c r="Z19" s="390">
        <v>61886.181373369996</v>
      </c>
      <c r="AA19" s="390">
        <v>60396.780655889997</v>
      </c>
      <c r="AB19" s="390">
        <v>60943.262641200003</v>
      </c>
      <c r="AC19" s="390">
        <v>61018.379693110001</v>
      </c>
      <c r="AD19" s="390">
        <v>59531.703293929997</v>
      </c>
      <c r="AE19" s="390">
        <v>57283.578384400003</v>
      </c>
      <c r="AF19" s="390">
        <v>56208.33418011001</v>
      </c>
      <c r="AG19" s="390">
        <v>55046.843848140001</v>
      </c>
      <c r="AH19" s="390">
        <v>54030.34398682</v>
      </c>
      <c r="AI19" s="390">
        <v>51360.096996</v>
      </c>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row>
    <row r="20" spans="1:66">
      <c r="A20" s="291"/>
      <c r="B20" s="291"/>
      <c r="C20" s="58" t="s">
        <v>506</v>
      </c>
      <c r="D20" s="421">
        <v>0</v>
      </c>
      <c r="E20" s="421">
        <v>0</v>
      </c>
      <c r="F20" s="421">
        <v>-54.793423379999993</v>
      </c>
      <c r="G20" s="390">
        <v>-55.310825939999994</v>
      </c>
      <c r="H20" s="390">
        <v>-57.261789999999998</v>
      </c>
      <c r="I20" s="390">
        <v>-55.783715469999997</v>
      </c>
      <c r="J20" s="390">
        <v>-62.222948839999987</v>
      </c>
      <c r="K20" s="390">
        <v>-58.749068929999993</v>
      </c>
      <c r="L20" s="390">
        <v>-48.918066109999998</v>
      </c>
      <c r="M20" s="390">
        <v>-45.207577260000001</v>
      </c>
      <c r="N20" s="390">
        <v>-47.085984379999992</v>
      </c>
      <c r="O20" s="390">
        <v>-57.913616759999996</v>
      </c>
      <c r="P20" s="390">
        <v>-60.731714349999997</v>
      </c>
      <c r="Q20" s="390">
        <v>-61.542726819999992</v>
      </c>
      <c r="R20" s="390">
        <v>-63.652304779999994</v>
      </c>
      <c r="S20" s="390">
        <v>-69.268889999999999</v>
      </c>
      <c r="T20" s="390">
        <v>-73.684280000000001</v>
      </c>
      <c r="U20" s="390">
        <v>-69.141900000000007</v>
      </c>
      <c r="V20" s="390">
        <v>-74.141000000000005</v>
      </c>
      <c r="W20" s="390">
        <v>-70.932517329999996</v>
      </c>
      <c r="X20" s="390">
        <v>-65.148698620000005</v>
      </c>
      <c r="Y20" s="390">
        <v>-59</v>
      </c>
      <c r="Z20" s="390">
        <v>-58.774020059999998</v>
      </c>
      <c r="AA20" s="390">
        <v>-60.206372270000003</v>
      </c>
      <c r="AB20" s="390">
        <v>-67.519011199999994</v>
      </c>
      <c r="AC20" s="390">
        <v>-68.727942420000005</v>
      </c>
      <c r="AD20" s="390">
        <v>-63.61857071</v>
      </c>
      <c r="AE20" s="390">
        <v>-64.335694349999997</v>
      </c>
      <c r="AF20" s="390">
        <v>-105.69255972000001</v>
      </c>
      <c r="AG20" s="390">
        <v>-103.69293500000001</v>
      </c>
      <c r="AH20" s="390">
        <v>-101.22376</v>
      </c>
      <c r="AI20" s="390">
        <v>-105.72232400000001</v>
      </c>
      <c r="AO20" s="291"/>
      <c r="AQ20" s="291"/>
      <c r="AR20" s="291"/>
      <c r="AS20" s="291"/>
      <c r="AT20" s="291"/>
      <c r="AU20" s="291"/>
      <c r="AV20" s="291"/>
      <c r="AW20" s="291"/>
      <c r="AX20" s="291"/>
      <c r="AY20" s="291"/>
      <c r="AZ20" s="291"/>
      <c r="BA20" s="291"/>
      <c r="BC20" s="291"/>
      <c r="BD20" s="291"/>
      <c r="BE20" s="291"/>
      <c r="BF20" s="291"/>
      <c r="BG20" s="291"/>
      <c r="BH20" s="291"/>
      <c r="BI20" s="291"/>
      <c r="BJ20" s="291"/>
      <c r="BK20" s="291"/>
      <c r="BL20" s="291"/>
      <c r="BM20" s="291"/>
      <c r="BN20" s="291"/>
    </row>
    <row r="21" spans="1:66">
      <c r="C21" s="31" t="s">
        <v>376</v>
      </c>
      <c r="D21" s="422">
        <v>0</v>
      </c>
      <c r="E21" s="422">
        <v>0</v>
      </c>
      <c r="F21" s="422">
        <v>3385.0322728699998</v>
      </c>
      <c r="G21" s="390">
        <v>3446.5090614899996</v>
      </c>
      <c r="H21" s="390">
        <v>3098.31702</v>
      </c>
      <c r="I21" s="390">
        <v>3004.3170029100002</v>
      </c>
      <c r="J21" s="390">
        <v>2968.4279060899999</v>
      </c>
      <c r="K21" s="390">
        <v>2960.13615549</v>
      </c>
      <c r="L21" s="390">
        <v>2931.8187485599997</v>
      </c>
      <c r="M21" s="390">
        <v>2965.2663330499995</v>
      </c>
      <c r="N21" s="390">
        <v>2959.368781919999</v>
      </c>
      <c r="O21" s="390">
        <v>2934.91411741</v>
      </c>
      <c r="P21" s="390">
        <v>2943.6076252900002</v>
      </c>
      <c r="Q21" s="390">
        <v>2869.4601699499999</v>
      </c>
      <c r="R21" s="390">
        <v>2864.4709913400002</v>
      </c>
      <c r="S21" s="390">
        <v>2886.6514099999999</v>
      </c>
      <c r="T21" s="390">
        <v>2904.3673899999999</v>
      </c>
      <c r="U21" s="390">
        <v>2875.6433000000002</v>
      </c>
      <c r="V21" s="390">
        <v>2800.5520000000001</v>
      </c>
      <c r="W21" s="390">
        <v>2831.3909101099998</v>
      </c>
      <c r="X21" s="390">
        <v>2810.06188948</v>
      </c>
      <c r="Y21" s="390">
        <v>2804</v>
      </c>
      <c r="Z21" s="390">
        <v>2717.9519700800001</v>
      </c>
      <c r="AA21" s="390">
        <v>2835.35903934</v>
      </c>
      <c r="AB21" s="390">
        <v>2861.9111434900001</v>
      </c>
      <c r="AC21" s="390">
        <v>2682.9457470699999</v>
      </c>
      <c r="AD21" s="390">
        <v>2686.5252922099999</v>
      </c>
      <c r="AE21" s="390">
        <v>2692.6036164000002</v>
      </c>
      <c r="AF21" s="390">
        <v>1538.4053334200019</v>
      </c>
      <c r="AG21" s="390">
        <v>1289.8969780299999</v>
      </c>
      <c r="AH21" s="390">
        <v>1257.62686383</v>
      </c>
      <c r="AI21" s="390">
        <v>1188.4555</v>
      </c>
      <c r="AJ21" s="291"/>
      <c r="AK21" s="291"/>
      <c r="AL21" s="291"/>
      <c r="AM21" s="291"/>
      <c r="AN21" s="291"/>
      <c r="AO21" s="291"/>
      <c r="AP21" s="291"/>
    </row>
    <row r="22" spans="1:66">
      <c r="C22" s="386" t="s">
        <v>507</v>
      </c>
      <c r="D22" s="427">
        <v>0</v>
      </c>
      <c r="E22" s="427">
        <v>0</v>
      </c>
      <c r="F22" s="427">
        <v>80406.03197684999</v>
      </c>
      <c r="G22" s="398">
        <v>78115.098477389998</v>
      </c>
      <c r="H22" s="398">
        <v>77103.319659999994</v>
      </c>
      <c r="I22" s="398">
        <v>76770.426633639974</v>
      </c>
      <c r="J22" s="398">
        <v>76144.776498029998</v>
      </c>
      <c r="K22" s="398">
        <v>75755.966914500008</v>
      </c>
      <c r="L22" s="398">
        <v>79261.437505100024</v>
      </c>
      <c r="M22" s="398">
        <v>79925.620612270024</v>
      </c>
      <c r="N22" s="398">
        <v>80179.41554300001</v>
      </c>
      <c r="O22" s="398">
        <v>77916.765948760003</v>
      </c>
      <c r="P22" s="398">
        <v>76566.450432879981</v>
      </c>
      <c r="Q22" s="398">
        <v>75959.863853219969</v>
      </c>
      <c r="R22" s="398">
        <v>75474.371508299984</v>
      </c>
      <c r="S22" s="398">
        <v>73326.984960000002</v>
      </c>
      <c r="T22" s="398">
        <v>72851.726869999999</v>
      </c>
      <c r="U22" s="398">
        <v>72291.35149999999</v>
      </c>
      <c r="V22" s="398">
        <v>70882.126579209988</v>
      </c>
      <c r="W22" s="398">
        <v>67897.881501619995</v>
      </c>
      <c r="X22" s="398">
        <v>67026.218585469993</v>
      </c>
      <c r="Y22" s="398">
        <v>65507</v>
      </c>
      <c r="Z22" s="398">
        <v>64545.359323389996</v>
      </c>
      <c r="AA22" s="398">
        <v>63171.933322960002</v>
      </c>
      <c r="AB22" s="398">
        <v>63737.653883569998</v>
      </c>
      <c r="AC22" s="398">
        <v>63632.597497759998</v>
      </c>
      <c r="AD22" s="398">
        <v>62154.610015429993</v>
      </c>
      <c r="AE22" s="398">
        <v>59911.84630645001</v>
      </c>
      <c r="AF22" s="398">
        <v>57641.046953810008</v>
      </c>
      <c r="AG22" s="398">
        <v>56233.047891170005</v>
      </c>
      <c r="AH22" s="398">
        <v>55186.747090650009</v>
      </c>
      <c r="AI22" s="398">
        <v>52442.830172000002</v>
      </c>
      <c r="AJ22" s="291"/>
      <c r="AK22" s="291"/>
      <c r="AL22" s="291"/>
      <c r="AM22" s="291"/>
      <c r="AN22" s="291"/>
    </row>
    <row r="23" spans="1:66">
      <c r="C23" s="25"/>
      <c r="D23" s="426"/>
      <c r="E23" s="426"/>
      <c r="F23" s="426"/>
      <c r="G23" s="397"/>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291"/>
      <c r="AK23" s="291"/>
      <c r="AL23" s="291"/>
      <c r="AM23" s="291"/>
      <c r="AN23" s="291"/>
      <c r="AO23" s="291"/>
      <c r="AP23" s="291"/>
    </row>
    <row r="24" spans="1:66">
      <c r="C24" s="58" t="s">
        <v>508</v>
      </c>
      <c r="D24" s="421">
        <v>0</v>
      </c>
      <c r="E24" s="421">
        <v>0</v>
      </c>
      <c r="F24" s="421">
        <v>66065.65082160999</v>
      </c>
      <c r="G24" s="390">
        <v>62456.564171579994</v>
      </c>
      <c r="H24" s="390">
        <v>61178.238400000002</v>
      </c>
      <c r="I24" s="390">
        <v>60072.403415849985</v>
      </c>
      <c r="J24" s="390">
        <v>60415.141860359996</v>
      </c>
      <c r="K24" s="390">
        <v>56888.331496790022</v>
      </c>
      <c r="L24" s="390">
        <v>55531.242093560002</v>
      </c>
      <c r="M24" s="390">
        <v>55087.043217199993</v>
      </c>
      <c r="N24" s="390">
        <v>56259.377680950012</v>
      </c>
      <c r="O24" s="390">
        <v>53297.931394769999</v>
      </c>
      <c r="P24" s="390">
        <v>52238.067037660032</v>
      </c>
      <c r="Q24" s="390">
        <v>51957.072419150027</v>
      </c>
      <c r="R24" s="390">
        <v>52494.93038308002</v>
      </c>
      <c r="S24" s="390">
        <v>49868.3004</v>
      </c>
      <c r="T24" s="390">
        <v>49520.084000000003</v>
      </c>
      <c r="U24" s="390">
        <v>49224.566299999999</v>
      </c>
      <c r="V24" s="390">
        <v>49929.513053729999</v>
      </c>
      <c r="W24" s="390">
        <v>46274.229827689996</v>
      </c>
      <c r="X24" s="390">
        <v>45028.056327619997</v>
      </c>
      <c r="Y24" s="390">
        <v>44005</v>
      </c>
      <c r="Z24" s="390">
        <v>44521.324846429998</v>
      </c>
      <c r="AA24" s="390">
        <v>42074.026094269997</v>
      </c>
      <c r="AB24" s="390">
        <v>41486.75861615</v>
      </c>
      <c r="AC24" s="390">
        <v>41329.570274619997</v>
      </c>
      <c r="AD24" s="390">
        <v>41972.536518770001</v>
      </c>
      <c r="AE24" s="390">
        <v>39454.170983540003</v>
      </c>
      <c r="AF24" s="390">
        <v>39259.531217129996</v>
      </c>
      <c r="AG24" s="390">
        <v>39080.242545749999</v>
      </c>
      <c r="AH24" s="390">
        <v>39494.510194540002</v>
      </c>
      <c r="AI24" s="390">
        <v>37098.625817</v>
      </c>
      <c r="AJ24" s="291"/>
      <c r="AK24" s="291"/>
      <c r="AL24" s="291"/>
      <c r="AM24" s="291"/>
      <c r="AN24" s="291"/>
      <c r="AO24" s="291"/>
      <c r="AP24" s="291"/>
      <c r="AQ24" s="291"/>
      <c r="AR24" s="291"/>
      <c r="AS24" s="291"/>
      <c r="AT24" s="291"/>
      <c r="AU24" s="291"/>
      <c r="AV24" s="291"/>
      <c r="AW24" s="291"/>
      <c r="AX24" s="291"/>
      <c r="AY24" s="291"/>
      <c r="AZ24" s="291"/>
      <c r="BA24" s="291"/>
      <c r="BB24" s="291"/>
      <c r="BC24" s="291"/>
      <c r="BD24" s="291"/>
      <c r="BE24" s="291"/>
      <c r="BF24" s="291"/>
      <c r="BG24" s="291"/>
      <c r="BH24" s="291"/>
      <c r="BI24" s="291"/>
      <c r="BJ24" s="291"/>
      <c r="BK24" s="291"/>
      <c r="BL24" s="291"/>
      <c r="BM24" s="291"/>
      <c r="BN24" s="291"/>
    </row>
    <row r="25" spans="1:66">
      <c r="C25" s="360" t="s">
        <v>509</v>
      </c>
      <c r="D25" s="421">
        <v>0</v>
      </c>
      <c r="E25" s="421">
        <v>0</v>
      </c>
      <c r="F25" s="421">
        <v>14340.381155239995</v>
      </c>
      <c r="G25" s="392">
        <v>15658.534305809999</v>
      </c>
      <c r="H25" s="392">
        <v>15925.0813</v>
      </c>
      <c r="I25" s="392">
        <v>16698.023217790007</v>
      </c>
      <c r="J25" s="392">
        <v>15729.634637670006</v>
      </c>
      <c r="K25" s="392">
        <v>18867.635417710015</v>
      </c>
      <c r="L25" s="392">
        <v>23730.195411539997</v>
      </c>
      <c r="M25" s="392">
        <v>24838.577395069999</v>
      </c>
      <c r="N25" s="392">
        <v>23920.037862050001</v>
      </c>
      <c r="O25" s="392">
        <v>24618.834553990007</v>
      </c>
      <c r="P25" s="392">
        <v>24328.383395219993</v>
      </c>
      <c r="Q25" s="392">
        <v>24002.791434069997</v>
      </c>
      <c r="R25" s="392">
        <v>22979.441125219986</v>
      </c>
      <c r="S25" s="392">
        <v>23458.684600000001</v>
      </c>
      <c r="T25" s="392">
        <v>23331.642899999999</v>
      </c>
      <c r="U25" s="392">
        <v>23066.785199999998</v>
      </c>
      <c r="V25" s="392">
        <v>20952.613934389999</v>
      </c>
      <c r="W25" s="392">
        <v>21623.651673929999</v>
      </c>
      <c r="X25" s="392">
        <v>21998.162257849999</v>
      </c>
      <c r="Y25" s="392">
        <v>21502</v>
      </c>
      <c r="Z25" s="392">
        <v>20024.034476960001</v>
      </c>
      <c r="AA25" s="392">
        <v>21097.907228690001</v>
      </c>
      <c r="AB25" s="392">
        <v>22250.895267420001</v>
      </c>
      <c r="AC25" s="392">
        <v>22303.027223140001</v>
      </c>
      <c r="AD25" s="392">
        <v>20182.073496659999</v>
      </c>
      <c r="AE25" s="392">
        <v>20458.15434623</v>
      </c>
      <c r="AF25" s="392">
        <v>18381.515786649994</v>
      </c>
      <c r="AG25" s="392">
        <v>17152.805345420002</v>
      </c>
      <c r="AH25" s="392">
        <v>15692.23689611</v>
      </c>
      <c r="AI25" s="392">
        <v>15344.558036</v>
      </c>
    </row>
    <row r="26" spans="1:66">
      <c r="C26" s="63" t="s">
        <v>510</v>
      </c>
      <c r="D26" s="427">
        <v>0</v>
      </c>
      <c r="E26" s="427">
        <v>0</v>
      </c>
      <c r="F26" s="427">
        <v>80406.03197684999</v>
      </c>
      <c r="G26" s="398">
        <v>78115.098477389998</v>
      </c>
      <c r="H26" s="398">
        <v>77103.319700000007</v>
      </c>
      <c r="I26" s="398">
        <v>76770.426633639989</v>
      </c>
      <c r="J26" s="398">
        <v>76144.776498029998</v>
      </c>
      <c r="K26" s="398">
        <v>75755.966914500037</v>
      </c>
      <c r="L26" s="398">
        <v>79261.437505099995</v>
      </c>
      <c r="M26" s="398">
        <v>79925.620612269995</v>
      </c>
      <c r="N26" s="398">
        <v>80179.41554300001</v>
      </c>
      <c r="O26" s="398">
        <v>77916.765948760003</v>
      </c>
      <c r="P26" s="398">
        <v>76566.450432880025</v>
      </c>
      <c r="Q26" s="398">
        <v>75959.863853220028</v>
      </c>
      <c r="R26" s="398">
        <v>75474.371508300013</v>
      </c>
      <c r="S26" s="398">
        <v>73326.985000000001</v>
      </c>
      <c r="T26" s="398">
        <v>72851.726900000009</v>
      </c>
      <c r="U26" s="398">
        <v>72291.35149999999</v>
      </c>
      <c r="V26" s="398">
        <v>70882.126988119999</v>
      </c>
      <c r="W26" s="398">
        <v>67897.881501619995</v>
      </c>
      <c r="X26" s="398">
        <v>67026.218585469993</v>
      </c>
      <c r="Y26" s="398">
        <v>65507</v>
      </c>
      <c r="Z26" s="398">
        <v>64545.359323390003</v>
      </c>
      <c r="AA26" s="398">
        <v>63171.933322960002</v>
      </c>
      <c r="AB26" s="398">
        <v>63737.653883569998</v>
      </c>
      <c r="AC26" s="398">
        <v>63632.597497759998</v>
      </c>
      <c r="AD26" s="398">
        <v>62154.61001543</v>
      </c>
      <c r="AE26" s="398">
        <v>59912.325329769999</v>
      </c>
      <c r="AF26" s="398">
        <v>57641.04700377999</v>
      </c>
      <c r="AG26" s="398">
        <v>56233.047891170005</v>
      </c>
      <c r="AH26" s="398">
        <v>55186.747090650002</v>
      </c>
      <c r="AI26" s="398">
        <v>52443.183853000002</v>
      </c>
    </row>
    <row r="27" spans="1:66">
      <c r="AF27" s="387"/>
      <c r="AG27" s="387"/>
      <c r="AH27" s="387"/>
      <c r="AI27" s="387"/>
      <c r="AJ27" s="387"/>
      <c r="AK27" s="387"/>
      <c r="AL27" s="387"/>
      <c r="AM27" s="387"/>
      <c r="AN27" s="387"/>
      <c r="AO27" s="387"/>
      <c r="AP27" s="387"/>
      <c r="AQ27" s="387"/>
      <c r="AR27" s="387"/>
      <c r="AS27" s="387"/>
      <c r="AT27" s="387"/>
      <c r="AU27" s="387"/>
      <c r="AV27" s="387"/>
      <c r="AW27" s="387"/>
      <c r="AX27" s="387"/>
      <c r="AY27" s="387"/>
      <c r="AZ27" s="387"/>
      <c r="BA27" s="387"/>
      <c r="BB27" s="387"/>
      <c r="BC27" s="387"/>
      <c r="BD27" s="387"/>
      <c r="BE27" s="387"/>
      <c r="BF27" s="387"/>
      <c r="BG27" s="387"/>
      <c r="BH27" s="387"/>
      <c r="BI27" s="387"/>
      <c r="BJ27" s="387"/>
      <c r="BK27" s="387"/>
      <c r="BL27" s="387"/>
      <c r="BM27" s="387"/>
      <c r="BN27" s="387"/>
    </row>
    <row r="28" spans="1:66">
      <c r="A28" s="381"/>
      <c r="B28" s="381"/>
      <c r="C28" s="374"/>
      <c r="Q28" s="374"/>
      <c r="R28" s="374"/>
      <c r="S28" s="374"/>
      <c r="AA28" s="387"/>
      <c r="AB28" s="387"/>
      <c r="AC28" s="387"/>
      <c r="AD28" s="387"/>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c r="BK28" s="291"/>
      <c r="BL28" s="291"/>
      <c r="BM28" s="291"/>
      <c r="BN28" s="291"/>
    </row>
    <row r="29" spans="1:66" s="96" customFormat="1">
      <c r="C29" s="428" t="s">
        <v>495</v>
      </c>
      <c r="D29" s="419">
        <v>45657</v>
      </c>
      <c r="E29" s="419">
        <v>45565</v>
      </c>
      <c r="F29" s="419">
        <v>45473</v>
      </c>
      <c r="G29" s="633">
        <v>45382</v>
      </c>
      <c r="H29" s="633">
        <v>45291</v>
      </c>
      <c r="I29" s="633">
        <v>45199</v>
      </c>
      <c r="J29" s="633">
        <v>45107</v>
      </c>
      <c r="K29" s="633">
        <v>45016</v>
      </c>
      <c r="L29" s="633">
        <v>44926</v>
      </c>
      <c r="M29" s="633">
        <v>44834</v>
      </c>
      <c r="N29" s="633">
        <v>44742</v>
      </c>
      <c r="O29" s="633">
        <v>44651</v>
      </c>
      <c r="P29" s="633">
        <v>44561</v>
      </c>
      <c r="Q29" s="633">
        <v>44469</v>
      </c>
      <c r="R29" s="633">
        <v>44377</v>
      </c>
      <c r="S29" s="633">
        <v>44286</v>
      </c>
      <c r="T29" s="633">
        <v>44196</v>
      </c>
      <c r="U29" s="633">
        <v>44104</v>
      </c>
      <c r="V29" s="633">
        <v>44012</v>
      </c>
      <c r="W29" s="633">
        <v>43921</v>
      </c>
      <c r="X29" s="633">
        <v>43830</v>
      </c>
      <c r="Y29" s="633">
        <v>43738</v>
      </c>
      <c r="Z29" s="633">
        <v>43646</v>
      </c>
      <c r="AA29" s="633">
        <v>43555</v>
      </c>
      <c r="AB29" s="633">
        <v>43465</v>
      </c>
      <c r="AC29" s="633">
        <v>43373</v>
      </c>
      <c r="AD29" s="633">
        <v>43281</v>
      </c>
      <c r="AE29" s="633">
        <v>43190</v>
      </c>
      <c r="AF29" s="633">
        <v>43100</v>
      </c>
      <c r="AG29" s="633">
        <v>43008</v>
      </c>
      <c r="AH29" s="633">
        <v>42916</v>
      </c>
      <c r="AI29" s="633">
        <v>42825</v>
      </c>
      <c r="AJ29" s="635"/>
      <c r="AK29" s="635"/>
      <c r="AL29" s="635"/>
      <c r="AM29" s="635"/>
      <c r="AN29" s="635"/>
    </row>
    <row r="30" spans="1:66">
      <c r="C30" s="271" t="s">
        <v>500</v>
      </c>
      <c r="D30" s="420"/>
      <c r="E30" s="420"/>
      <c r="F30" s="420"/>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291"/>
      <c r="BJ30" s="291"/>
      <c r="BK30" s="291"/>
      <c r="BL30" s="291"/>
      <c r="BM30" s="291"/>
      <c r="BN30" s="291"/>
    </row>
    <row r="31" spans="1:66">
      <c r="C31" s="29" t="s">
        <v>14</v>
      </c>
      <c r="D31" s="421">
        <v>0</v>
      </c>
      <c r="E31" s="421">
        <v>0</v>
      </c>
      <c r="F31" s="421">
        <v>901.03294911126602</v>
      </c>
      <c r="G31" s="389">
        <v>450.3620350439208</v>
      </c>
      <c r="H31" s="389">
        <v>1644.58484</v>
      </c>
      <c r="I31" s="389">
        <v>1186.1507036761673</v>
      </c>
      <c r="J31" s="389">
        <v>767.39185406671004</v>
      </c>
      <c r="K31" s="389">
        <v>388.28054237025259</v>
      </c>
      <c r="L31" s="389">
        <v>1255.4442801732146</v>
      </c>
      <c r="M31" s="389">
        <v>884.36162962879678</v>
      </c>
      <c r="N31" s="389">
        <v>560.1800190026438</v>
      </c>
      <c r="O31" s="389">
        <v>261.86906606900902</v>
      </c>
      <c r="P31" s="389">
        <v>936.66156570107023</v>
      </c>
      <c r="Q31" s="389">
        <v>685.5027838959187</v>
      </c>
      <c r="R31" s="389">
        <v>456.24885759556179</v>
      </c>
      <c r="S31" s="389">
        <v>226.14184</v>
      </c>
      <c r="T31" s="389">
        <v>968.22901000000002</v>
      </c>
      <c r="U31" s="389">
        <v>742.75847999999996</v>
      </c>
      <c r="V31" s="389">
        <v>517.44399999999996</v>
      </c>
      <c r="W31" s="389">
        <v>280.81051676190867</v>
      </c>
      <c r="X31" s="389">
        <v>957.11902535642605</v>
      </c>
      <c r="Y31" s="389">
        <v>697</v>
      </c>
      <c r="Z31" s="389">
        <v>453.18140052085801</v>
      </c>
      <c r="AA31" s="389">
        <v>221.43117932023301</v>
      </c>
      <c r="AB31" s="389">
        <v>839.33348423845598</v>
      </c>
      <c r="AC31" s="389">
        <v>615.38499138872101</v>
      </c>
      <c r="AD31" s="389">
        <v>384.38058519869702</v>
      </c>
      <c r="AE31" s="389">
        <v>181.07049518695399</v>
      </c>
      <c r="AF31" s="389">
        <v>751.29946303188797</v>
      </c>
      <c r="AG31" s="389">
        <v>559.46246111999994</v>
      </c>
      <c r="AH31" s="389">
        <v>366.67325998000001</v>
      </c>
      <c r="AI31" s="389">
        <v>179.860793</v>
      </c>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row>
    <row r="32" spans="1:66">
      <c r="C32" s="29" t="s">
        <v>501</v>
      </c>
      <c r="D32" s="421">
        <v>0</v>
      </c>
      <c r="E32" s="421">
        <v>0</v>
      </c>
      <c r="F32" s="421">
        <v>102.24441549825048</v>
      </c>
      <c r="G32" s="389">
        <v>51.880961341527851</v>
      </c>
      <c r="H32" s="389">
        <v>207.88212999999999</v>
      </c>
      <c r="I32" s="389">
        <v>167.7744684140583</v>
      </c>
      <c r="J32" s="389">
        <v>114.03734508014597</v>
      </c>
      <c r="K32" s="389">
        <v>57.587567438217341</v>
      </c>
      <c r="L32" s="389">
        <v>214.89898808721813</v>
      </c>
      <c r="M32" s="389">
        <v>155.45054579707033</v>
      </c>
      <c r="N32" s="389">
        <v>106.0417646593704</v>
      </c>
      <c r="O32" s="389">
        <v>57.484575230958626</v>
      </c>
      <c r="P32" s="389">
        <v>190.32033700862803</v>
      </c>
      <c r="Q32" s="389">
        <v>135.52644895788038</v>
      </c>
      <c r="R32" s="389">
        <v>90.416660254176136</v>
      </c>
      <c r="S32" s="389">
        <v>44.121600000000001</v>
      </c>
      <c r="T32" s="389">
        <v>184.99247</v>
      </c>
      <c r="U32" s="389">
        <v>132.7244</v>
      </c>
      <c r="V32" s="389">
        <v>121.79500000000002</v>
      </c>
      <c r="W32" s="389">
        <v>68.332838227474426</v>
      </c>
      <c r="X32" s="389">
        <v>227.87906267173301</v>
      </c>
      <c r="Y32" s="389">
        <v>173</v>
      </c>
      <c r="Z32" s="389">
        <v>109.716058733507</v>
      </c>
      <c r="AA32" s="389">
        <v>57.626421048677898</v>
      </c>
      <c r="AB32" s="389">
        <v>192.75397145447101</v>
      </c>
      <c r="AC32" s="389">
        <v>144.45823770653001</v>
      </c>
      <c r="AD32" s="389">
        <v>96.805720859554796</v>
      </c>
      <c r="AE32" s="389">
        <v>49.176043305025601</v>
      </c>
      <c r="AF32" s="389">
        <v>216.01723735192016</v>
      </c>
      <c r="AG32" s="389">
        <v>97.904624580000004</v>
      </c>
      <c r="AH32" s="389">
        <v>73.040019079999894</v>
      </c>
      <c r="AI32" s="389">
        <v>33.439532999999997</v>
      </c>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c r="BK32" s="291"/>
      <c r="BL32" s="291"/>
      <c r="BM32" s="291"/>
      <c r="BN32" s="291"/>
    </row>
    <row r="33" spans="1:66">
      <c r="C33" s="29" t="s">
        <v>22</v>
      </c>
      <c r="D33" s="421">
        <v>0</v>
      </c>
      <c r="E33" s="421">
        <v>0</v>
      </c>
      <c r="F33" s="421">
        <v>33.404472850000062</v>
      </c>
      <c r="G33" s="389">
        <v>17.044440979999958</v>
      </c>
      <c r="H33" s="389">
        <v>59.738340000000001</v>
      </c>
      <c r="I33" s="389">
        <v>44.391551879999973</v>
      </c>
      <c r="J33" s="389">
        <v>32.337022850000096</v>
      </c>
      <c r="K33" s="389">
        <v>19.692499360000003</v>
      </c>
      <c r="L33" s="389">
        <v>51.435919740000223</v>
      </c>
      <c r="M33" s="389">
        <v>31.295737950000003</v>
      </c>
      <c r="N33" s="389">
        <v>26.712761500000102</v>
      </c>
      <c r="O33" s="389">
        <v>12.933710789999978</v>
      </c>
      <c r="P33" s="389">
        <v>57.79878229000014</v>
      </c>
      <c r="Q33" s="389">
        <v>44.50616487000007</v>
      </c>
      <c r="R33" s="389">
        <v>28.959385059999917</v>
      </c>
      <c r="S33" s="389">
        <v>14.70046</v>
      </c>
      <c r="T33" s="389">
        <v>57.679250000000003</v>
      </c>
      <c r="U33" s="389">
        <v>42.819659999999999</v>
      </c>
      <c r="V33" s="389">
        <v>3.0000000000000001E-3</v>
      </c>
      <c r="W33" s="389">
        <v>3.0000000000000001E-3</v>
      </c>
      <c r="X33" s="389">
        <v>0</v>
      </c>
      <c r="Y33" s="389">
        <v>0</v>
      </c>
      <c r="Z33" s="389">
        <v>3.0000000000000001E-3</v>
      </c>
      <c r="AA33" s="389">
        <v>3.0000000000000001E-3</v>
      </c>
      <c r="AB33" s="389">
        <v>0</v>
      </c>
      <c r="AC33" s="389">
        <v>3.0000000000000001E-6</v>
      </c>
      <c r="AD33" s="389">
        <v>0</v>
      </c>
      <c r="AE33" s="389">
        <v>2.9999999999999997E-4</v>
      </c>
      <c r="AF33" s="389">
        <v>3.0000000000000001E-3</v>
      </c>
      <c r="AG33" s="389">
        <v>0</v>
      </c>
      <c r="AH33" s="389">
        <v>0</v>
      </c>
      <c r="AI33" s="389">
        <v>0</v>
      </c>
      <c r="AJ33" s="291"/>
      <c r="AK33" s="291"/>
      <c r="AL33" s="291"/>
      <c r="AM33" s="291"/>
      <c r="AN33" s="291"/>
      <c r="AO33" s="291"/>
      <c r="AQ33" s="291"/>
      <c r="AR33" s="291"/>
      <c r="AS33" s="291"/>
      <c r="AT33" s="291"/>
      <c r="AU33" s="291"/>
      <c r="AV33" s="291"/>
      <c r="AW33" s="291"/>
      <c r="AX33" s="291"/>
      <c r="AY33" s="291"/>
      <c r="AZ33" s="291"/>
      <c r="BA33" s="291"/>
      <c r="BC33" s="291"/>
      <c r="BD33" s="291"/>
      <c r="BE33" s="291"/>
      <c r="BF33" s="291"/>
      <c r="BG33" s="291"/>
      <c r="BH33" s="291"/>
      <c r="BJ33" s="291"/>
      <c r="BM33" s="291"/>
      <c r="BN33" s="291"/>
    </row>
    <row r="34" spans="1:66">
      <c r="C34" s="54" t="s">
        <v>27</v>
      </c>
      <c r="D34" s="422">
        <v>0</v>
      </c>
      <c r="E34" s="422">
        <v>0</v>
      </c>
      <c r="F34" s="422">
        <v>287.7109723832919</v>
      </c>
      <c r="G34" s="391">
        <v>141.81757433641539</v>
      </c>
      <c r="H34" s="391">
        <v>526.29435999999998</v>
      </c>
      <c r="I34" s="391">
        <v>379.38818116083144</v>
      </c>
      <c r="J34" s="391">
        <v>254.37102907394134</v>
      </c>
      <c r="K34" s="391">
        <v>125.89140091395993</v>
      </c>
      <c r="L34" s="391">
        <v>489.58430220116907</v>
      </c>
      <c r="M34" s="391">
        <v>307.0612080949478</v>
      </c>
      <c r="N34" s="391">
        <v>239.68871380729695</v>
      </c>
      <c r="O34" s="391">
        <v>121.26759839093971</v>
      </c>
      <c r="P34" s="391">
        <v>456.08829041125938</v>
      </c>
      <c r="Q34" s="391">
        <v>332.95874747276991</v>
      </c>
      <c r="R34" s="391">
        <v>222.59600728762953</v>
      </c>
      <c r="S34" s="391">
        <v>111.92140000000001</v>
      </c>
      <c r="T34" s="391">
        <v>432.27568000000002</v>
      </c>
      <c r="U34" s="391">
        <v>319.98788999999999</v>
      </c>
      <c r="V34" s="391">
        <v>216.00600000000003</v>
      </c>
      <c r="W34" s="391">
        <v>108.70877629689247</v>
      </c>
      <c r="X34" s="391">
        <v>429.35690659083201</v>
      </c>
      <c r="Y34" s="391">
        <v>317</v>
      </c>
      <c r="Z34" s="391">
        <v>214.04283199643001</v>
      </c>
      <c r="AA34" s="391">
        <v>105.38096194798401</v>
      </c>
      <c r="AB34" s="391">
        <v>403.14513325427498</v>
      </c>
      <c r="AC34" s="391">
        <v>289.08581669373001</v>
      </c>
      <c r="AD34" s="391">
        <v>195.60362449779899</v>
      </c>
      <c r="AE34" s="391">
        <v>96.177693360369801</v>
      </c>
      <c r="AF34" s="391">
        <v>398.56239637338081</v>
      </c>
      <c r="AG34" s="391">
        <v>187.14899588</v>
      </c>
      <c r="AH34" s="391">
        <v>130.55478564000001</v>
      </c>
      <c r="AI34" s="391">
        <v>66.747086999999993</v>
      </c>
      <c r="AJ34" s="291"/>
      <c r="AK34" s="291"/>
      <c r="AL34" s="291"/>
      <c r="AM34" s="291"/>
      <c r="AN34" s="291"/>
      <c r="AO34" s="291"/>
      <c r="AP34" s="291"/>
    </row>
    <row r="35" spans="1:66">
      <c r="C35" s="271" t="s">
        <v>502</v>
      </c>
      <c r="D35" s="423">
        <v>0</v>
      </c>
      <c r="E35" s="423">
        <v>0</v>
      </c>
      <c r="F35" s="423">
        <v>748.97086507622475</v>
      </c>
      <c r="G35" s="393">
        <v>377.46986302903315</v>
      </c>
      <c r="H35" s="393">
        <v>1385.91095</v>
      </c>
      <c r="I35" s="393">
        <v>1018.928542809394</v>
      </c>
      <c r="J35" s="393">
        <v>659.3951929229147</v>
      </c>
      <c r="K35" s="393">
        <v>339.66920825450995</v>
      </c>
      <c r="L35" s="393">
        <v>1032.1948857992638</v>
      </c>
      <c r="M35" s="393">
        <v>720.72350515660094</v>
      </c>
      <c r="N35" s="393">
        <v>453.24573444097632</v>
      </c>
      <c r="O35" s="393">
        <v>211.01975369902789</v>
      </c>
      <c r="P35" s="393">
        <v>728.69239458843913</v>
      </c>
      <c r="Q35" s="393">
        <v>532.57665025102915</v>
      </c>
      <c r="R35" s="393">
        <v>353.02889562210839</v>
      </c>
      <c r="S35" s="393">
        <v>173.04250000000002</v>
      </c>
      <c r="T35" s="393">
        <v>778.62504999999987</v>
      </c>
      <c r="U35" s="393">
        <v>598.31465000000003</v>
      </c>
      <c r="V35" s="393">
        <v>423.23600000000005</v>
      </c>
      <c r="W35" s="393">
        <v>240.43757869249063</v>
      </c>
      <c r="X35" s="393">
        <v>755.64118143732708</v>
      </c>
      <c r="Y35" s="393">
        <v>553</v>
      </c>
      <c r="Z35" s="393">
        <v>348.85762725793506</v>
      </c>
      <c r="AA35" s="393">
        <v>173.67663842092691</v>
      </c>
      <c r="AB35" s="393">
        <v>628.94232243865213</v>
      </c>
      <c r="AC35" s="393">
        <v>470.75741540152097</v>
      </c>
      <c r="AD35" s="393">
        <v>285.58268156045284</v>
      </c>
      <c r="AE35" s="393">
        <v>134.06914513160982</v>
      </c>
      <c r="AF35" s="393">
        <v>568.75730401042733</v>
      </c>
      <c r="AG35" s="393">
        <v>470.21808981999993</v>
      </c>
      <c r="AH35" s="393">
        <v>309.1584934199999</v>
      </c>
      <c r="AI35" s="393">
        <v>146.55323899999999</v>
      </c>
    </row>
    <row r="36" spans="1:66">
      <c r="C36" s="176" t="s">
        <v>503</v>
      </c>
      <c r="D36" s="422">
        <v>0</v>
      </c>
      <c r="E36" s="422">
        <v>0</v>
      </c>
      <c r="F36" s="422">
        <v>39.933049980000014</v>
      </c>
      <c r="G36" s="391">
        <v>14.993386900000004</v>
      </c>
      <c r="H36" s="391">
        <v>222.80833000000001</v>
      </c>
      <c r="I36" s="391">
        <v>192.30453620999995</v>
      </c>
      <c r="J36" s="391">
        <v>100.86357057999997</v>
      </c>
      <c r="K36" s="391">
        <v>32.116173319999987</v>
      </c>
      <c r="L36" s="391">
        <v>41.267705880000008</v>
      </c>
      <c r="M36" s="391">
        <v>-14.462994129999997</v>
      </c>
      <c r="N36" s="391">
        <v>-30.864797159999984</v>
      </c>
      <c r="O36" s="391">
        <v>6.7649347000000013</v>
      </c>
      <c r="P36" s="391">
        <v>-3.5557428500000023</v>
      </c>
      <c r="Q36" s="391">
        <v>-28.647300950000002</v>
      </c>
      <c r="R36" s="391">
        <v>-12.381802460000003</v>
      </c>
      <c r="S36" s="391">
        <v>-20.021529999999998</v>
      </c>
      <c r="T36" s="391">
        <v>215.7577</v>
      </c>
      <c r="U36" s="391">
        <v>237.65066999999999</v>
      </c>
      <c r="V36" s="391">
        <v>201.99483927999995</v>
      </c>
      <c r="W36" s="391">
        <v>114.27322676999998</v>
      </c>
      <c r="X36" s="391">
        <v>-12.75575881</v>
      </c>
      <c r="Y36" s="391">
        <v>-22</v>
      </c>
      <c r="Z36" s="391">
        <v>-33.395675939999997</v>
      </c>
      <c r="AA36" s="391">
        <v>-36.0884255</v>
      </c>
      <c r="AB36" s="391">
        <v>8.3298348900000008</v>
      </c>
      <c r="AC36" s="391">
        <v>3.2276950000000002</v>
      </c>
      <c r="AD36" s="391">
        <v>2.9086504799999999</v>
      </c>
      <c r="AE36" s="391">
        <v>-1.88803389</v>
      </c>
      <c r="AF36" s="391">
        <v>-53.530956379999999</v>
      </c>
      <c r="AG36" s="391">
        <v>-29.909324739999999</v>
      </c>
      <c r="AH36" s="391">
        <v>-31.309438409999998</v>
      </c>
      <c r="AI36" s="391">
        <v>-34.930059</v>
      </c>
      <c r="AJ36" s="291"/>
      <c r="AK36" s="291"/>
      <c r="AL36" s="291"/>
      <c r="AM36" s="291"/>
      <c r="AN36" s="291"/>
      <c r="AO36" s="291"/>
      <c r="AP36" s="291"/>
    </row>
    <row r="37" spans="1:66">
      <c r="C37" s="385" t="s">
        <v>30</v>
      </c>
      <c r="D37" s="423">
        <v>0</v>
      </c>
      <c r="E37" s="423">
        <v>0</v>
      </c>
      <c r="F37" s="423">
        <v>709.03781509622479</v>
      </c>
      <c r="G37" s="393">
        <v>362.47647612903313</v>
      </c>
      <c r="H37" s="393">
        <v>1163.1026199999999</v>
      </c>
      <c r="I37" s="393">
        <v>826.62400659939408</v>
      </c>
      <c r="J37" s="393">
        <v>558.53162234291472</v>
      </c>
      <c r="K37" s="393">
        <v>307.55303493450998</v>
      </c>
      <c r="L37" s="393">
        <v>990.92717991926384</v>
      </c>
      <c r="M37" s="393">
        <v>735.18649928660091</v>
      </c>
      <c r="N37" s="393">
        <v>484.11053160097629</v>
      </c>
      <c r="O37" s="393">
        <v>204.25481899902789</v>
      </c>
      <c r="P37" s="393">
        <v>732.24813743843913</v>
      </c>
      <c r="Q37" s="393">
        <v>561.22395120102919</v>
      </c>
      <c r="R37" s="393">
        <v>365.41069808210841</v>
      </c>
      <c r="S37" s="393">
        <v>193.06403</v>
      </c>
      <c r="T37" s="393">
        <v>562.86734999999987</v>
      </c>
      <c r="U37" s="393">
        <v>360.66398000000004</v>
      </c>
      <c r="V37" s="393">
        <v>221.2411607200001</v>
      </c>
      <c r="W37" s="393">
        <v>126.16435192249065</v>
      </c>
      <c r="X37" s="393">
        <v>768.39694024732705</v>
      </c>
      <c r="Y37" s="393">
        <v>575</v>
      </c>
      <c r="Z37" s="393">
        <v>382.25330319793505</v>
      </c>
      <c r="AA37" s="393">
        <v>209.76506392092691</v>
      </c>
      <c r="AB37" s="393">
        <v>620.6124875486521</v>
      </c>
      <c r="AC37" s="393">
        <v>467.52972040152099</v>
      </c>
      <c r="AD37" s="393">
        <v>282.67403108045283</v>
      </c>
      <c r="AE37" s="393">
        <v>135.95717902160982</v>
      </c>
      <c r="AF37" s="393">
        <v>622.28826039042735</v>
      </c>
      <c r="AG37" s="393">
        <v>500.12741455999992</v>
      </c>
      <c r="AH37" s="393">
        <v>340.46793182999988</v>
      </c>
      <c r="AI37" s="393">
        <v>181.48329799999999</v>
      </c>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1"/>
      <c r="BG37" s="291"/>
      <c r="BH37" s="291"/>
      <c r="BI37" s="291"/>
      <c r="BJ37" s="291"/>
      <c r="BK37" s="291"/>
      <c r="BL37" s="291"/>
      <c r="BM37" s="291"/>
      <c r="BN37" s="291"/>
    </row>
    <row r="38" spans="1:66">
      <c r="C38" s="383" t="s">
        <v>31</v>
      </c>
      <c r="D38" s="424">
        <v>0</v>
      </c>
      <c r="E38" s="424">
        <v>0</v>
      </c>
      <c r="F38" s="424">
        <v>171.6905023697116</v>
      </c>
      <c r="G38" s="394">
        <v>87.83089625006707</v>
      </c>
      <c r="H38" s="394">
        <v>282.51970999999998</v>
      </c>
      <c r="I38" s="394">
        <v>200.48086079047994</v>
      </c>
      <c r="J38" s="394">
        <v>135.53857109531637</v>
      </c>
      <c r="K38" s="394">
        <v>76.081137221127506</v>
      </c>
      <c r="L38" s="394">
        <v>240.41559526033944</v>
      </c>
      <c r="M38" s="394">
        <v>178.17952890126219</v>
      </c>
      <c r="N38" s="394">
        <v>117.20348061425059</v>
      </c>
      <c r="O38" s="394">
        <v>49.037760381128159</v>
      </c>
      <c r="P38" s="394">
        <v>175.55011982700756</v>
      </c>
      <c r="Q38" s="394">
        <v>134.68972114654787</v>
      </c>
      <c r="R38" s="394">
        <v>86.685427122461093</v>
      </c>
      <c r="S38" s="394">
        <v>46.393999999999998</v>
      </c>
      <c r="T38" s="394">
        <v>130.55500000000001</v>
      </c>
      <c r="U38" s="394">
        <v>84.72</v>
      </c>
      <c r="V38" s="394">
        <v>18.406039024660483</v>
      </c>
      <c r="W38" s="394">
        <v>-15.011720690154474</v>
      </c>
      <c r="X38" s="394">
        <v>127.14731304296471</v>
      </c>
      <c r="Y38" s="394">
        <v>81</v>
      </c>
      <c r="Z38" s="394">
        <v>95.563325799483763</v>
      </c>
      <c r="AA38" s="394">
        <v>52.441265980231726</v>
      </c>
      <c r="AB38" s="394">
        <v>155.15312188716302</v>
      </c>
      <c r="AC38" s="394">
        <v>116.88243010038025</v>
      </c>
      <c r="AD38" s="394">
        <v>70.668507770113209</v>
      </c>
      <c r="AE38" s="394">
        <v>33.989294755402454</v>
      </c>
      <c r="AF38" s="394">
        <v>155.57206509760684</v>
      </c>
      <c r="AG38" s="394">
        <v>125.03185363999998</v>
      </c>
      <c r="AH38" s="394">
        <v>85.116982957499971</v>
      </c>
      <c r="AI38" s="394">
        <v>45.370824500000005</v>
      </c>
    </row>
    <row r="39" spans="1:66">
      <c r="C39" s="384" t="s">
        <v>504</v>
      </c>
      <c r="D39" s="425">
        <v>0</v>
      </c>
      <c r="E39" s="425">
        <v>0</v>
      </c>
      <c r="F39" s="425">
        <v>537.34731272651322</v>
      </c>
      <c r="G39" s="395">
        <v>274.64557987896603</v>
      </c>
      <c r="H39" s="395">
        <v>880.58290999999986</v>
      </c>
      <c r="I39" s="395">
        <v>626.14314580891414</v>
      </c>
      <c r="J39" s="395">
        <v>422.99305124759837</v>
      </c>
      <c r="K39" s="395">
        <v>231.47189771338248</v>
      </c>
      <c r="L39" s="395">
        <v>750.51158465892445</v>
      </c>
      <c r="M39" s="395">
        <v>557.00697038533872</v>
      </c>
      <c r="N39" s="395">
        <v>366.90705098672572</v>
      </c>
      <c r="O39" s="395">
        <v>155.21705861789974</v>
      </c>
      <c r="P39" s="395">
        <v>556.69801761143162</v>
      </c>
      <c r="Q39" s="395">
        <v>426.53423005448133</v>
      </c>
      <c r="R39" s="395">
        <v>278.72527095964733</v>
      </c>
      <c r="S39" s="395">
        <v>146.67003</v>
      </c>
      <c r="T39" s="395">
        <v>432.31234999999987</v>
      </c>
      <c r="U39" s="395">
        <v>275.94398000000001</v>
      </c>
      <c r="V39" s="395">
        <v>202.83512169533961</v>
      </c>
      <c r="W39" s="395">
        <v>141.17607261264513</v>
      </c>
      <c r="X39" s="395">
        <v>641.24962720436235</v>
      </c>
      <c r="Y39" s="395">
        <v>494</v>
      </c>
      <c r="Z39" s="395">
        <v>286.68997739845128</v>
      </c>
      <c r="AA39" s="395">
        <v>157.32379794069519</v>
      </c>
      <c r="AB39" s="395">
        <v>465.45936566148907</v>
      </c>
      <c r="AC39" s="395">
        <v>350.64729030114074</v>
      </c>
      <c r="AD39" s="395">
        <v>212.00552331033964</v>
      </c>
      <c r="AE39" s="395">
        <v>101.96788426620736</v>
      </c>
      <c r="AF39" s="395">
        <v>466.71619529282054</v>
      </c>
      <c r="AG39" s="395">
        <v>375.09556091999991</v>
      </c>
      <c r="AH39" s="395">
        <v>255.35094887249991</v>
      </c>
      <c r="AI39" s="395">
        <v>136.11247349999999</v>
      </c>
    </row>
    <row r="40" spans="1:66">
      <c r="C40" s="401" t="s">
        <v>512</v>
      </c>
      <c r="D40" s="423"/>
      <c r="E40" s="423"/>
      <c r="F40" s="423"/>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row>
    <row r="41" spans="1:66">
      <c r="C41" s="382"/>
      <c r="D41" s="423"/>
      <c r="E41" s="423"/>
      <c r="F41" s="42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row>
    <row r="42" spans="1:66">
      <c r="C42" s="271" t="s">
        <v>442</v>
      </c>
      <c r="D42" s="426"/>
      <c r="E42" s="426"/>
      <c r="F42" s="426"/>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397"/>
      <c r="AI42" s="397"/>
    </row>
    <row r="43" spans="1:66">
      <c r="C43" s="58" t="s">
        <v>505</v>
      </c>
      <c r="D43" s="421">
        <v>0</v>
      </c>
      <c r="E43" s="421">
        <v>0</v>
      </c>
      <c r="F43" s="421">
        <v>49012.501459879997</v>
      </c>
      <c r="G43" s="390">
        <v>47850.493301900009</v>
      </c>
      <c r="H43" s="390">
        <v>48054.883260000002</v>
      </c>
      <c r="I43" s="390">
        <v>47561.097886490003</v>
      </c>
      <c r="J43" s="390">
        <v>46284.687366040002</v>
      </c>
      <c r="K43" s="390">
        <v>44097.946280670003</v>
      </c>
      <c r="L43" s="390">
        <v>43849.782172629995</v>
      </c>
      <c r="M43" s="390">
        <v>43169.15787753999</v>
      </c>
      <c r="N43" s="390">
        <v>41691.538972060007</v>
      </c>
      <c r="O43" s="390">
        <v>39247.039729430006</v>
      </c>
      <c r="P43" s="390">
        <v>38144.577431219994</v>
      </c>
      <c r="Q43" s="390">
        <v>37058.084138539998</v>
      </c>
      <c r="R43" s="390">
        <v>36398.791264599997</v>
      </c>
      <c r="S43" s="390">
        <v>34532.362549999998</v>
      </c>
      <c r="T43" s="390">
        <v>34128.440459999998</v>
      </c>
      <c r="U43" s="390">
        <v>34922.565499999997</v>
      </c>
      <c r="V43" s="390">
        <v>35051.948777520003</v>
      </c>
      <c r="W43" s="390">
        <v>34785.677269250002</v>
      </c>
      <c r="X43" s="390">
        <v>34027.979034579999</v>
      </c>
      <c r="Y43" s="390">
        <v>32515</v>
      </c>
      <c r="Z43" s="390">
        <v>31266.03528896</v>
      </c>
      <c r="AA43" s="390">
        <v>30146.8678602</v>
      </c>
      <c r="AB43" s="390">
        <v>30215.406627569999</v>
      </c>
      <c r="AC43" s="390">
        <v>29406.75651485</v>
      </c>
      <c r="AD43" s="390">
        <v>28848.765642580001</v>
      </c>
      <c r="AE43" s="390">
        <v>28190.568034470001</v>
      </c>
      <c r="AF43" s="390">
        <v>27045.576640630003</v>
      </c>
      <c r="AG43" s="390">
        <v>26259.795739770001</v>
      </c>
      <c r="AH43" s="390">
        <v>26086.850410169998</v>
      </c>
      <c r="AI43" s="390">
        <v>26242.781483999999</v>
      </c>
    </row>
    <row r="44" spans="1:66">
      <c r="A44" s="291"/>
      <c r="B44" s="291"/>
      <c r="C44" s="58" t="s">
        <v>506</v>
      </c>
      <c r="D44" s="421">
        <v>0</v>
      </c>
      <c r="E44" s="421">
        <v>0</v>
      </c>
      <c r="F44" s="421">
        <v>-469.13413697999999</v>
      </c>
      <c r="G44" s="390">
        <v>-455.37943529</v>
      </c>
      <c r="H44" s="390">
        <v>-462.76747</v>
      </c>
      <c r="I44" s="390">
        <v>-432.91677685999991</v>
      </c>
      <c r="J44" s="390">
        <v>-370.85922160000001</v>
      </c>
      <c r="K44" s="390">
        <v>-323.66993138000004</v>
      </c>
      <c r="L44" s="390">
        <v>-304.82072458999994</v>
      </c>
      <c r="M44" s="390">
        <v>-256.09078254999997</v>
      </c>
      <c r="N44" s="390">
        <v>-250.0199217</v>
      </c>
      <c r="O44" s="390">
        <v>-284.50001180999999</v>
      </c>
      <c r="P44" s="390">
        <v>-285.02032035000002</v>
      </c>
      <c r="Q44" s="390">
        <v>-259.64485459000002</v>
      </c>
      <c r="R44" s="390">
        <v>-275.71190224999992</v>
      </c>
      <c r="S44" s="390">
        <v>-275.27884999999998</v>
      </c>
      <c r="T44" s="390">
        <v>-297.64400000000001</v>
      </c>
      <c r="U44" s="390">
        <v>-400.0829</v>
      </c>
      <c r="V44" s="390">
        <v>-372.94200000000001</v>
      </c>
      <c r="W44" s="390">
        <v>-287.91611554999997</v>
      </c>
      <c r="X44" s="390">
        <v>-185.95244436999999</v>
      </c>
      <c r="Y44" s="390">
        <v>-174</v>
      </c>
      <c r="Z44" s="390">
        <v>-171.72961527000001</v>
      </c>
      <c r="AA44" s="390">
        <v>-171.84951982000001</v>
      </c>
      <c r="AB44" s="390">
        <v>-210.60091213000001</v>
      </c>
      <c r="AC44" s="390">
        <v>-226.35994047</v>
      </c>
      <c r="AD44" s="390">
        <v>-231.00833675999999</v>
      </c>
      <c r="AE44" s="390">
        <v>-236.08663264</v>
      </c>
      <c r="AF44" s="390">
        <v>-218.820998</v>
      </c>
      <c r="AG44" s="390">
        <v>-236.02314999999999</v>
      </c>
      <c r="AH44" s="390">
        <v>-234.46994810000001</v>
      </c>
      <c r="AI44" s="390">
        <v>-234.79372100000001</v>
      </c>
    </row>
    <row r="45" spans="1:66">
      <c r="C45" s="31" t="s">
        <v>376</v>
      </c>
      <c r="D45" s="422">
        <v>0</v>
      </c>
      <c r="E45" s="422">
        <v>0</v>
      </c>
      <c r="F45" s="422">
        <v>1458.2471377699999</v>
      </c>
      <c r="G45" s="390">
        <v>1527.2055781399999</v>
      </c>
      <c r="H45" s="390">
        <v>1148.5666200000001</v>
      </c>
      <c r="I45" s="390">
        <v>1160.5562727900001</v>
      </c>
      <c r="J45" s="390">
        <v>1073.1851903199999</v>
      </c>
      <c r="K45" s="390">
        <v>681.71527150000009</v>
      </c>
      <c r="L45" s="390">
        <v>670.10867025999983</v>
      </c>
      <c r="M45" s="390">
        <v>1056.7775933</v>
      </c>
      <c r="N45" s="390">
        <v>795.18143949000023</v>
      </c>
      <c r="O45" s="390">
        <v>585.82918153000003</v>
      </c>
      <c r="P45" s="390">
        <v>421.65151943999996</v>
      </c>
      <c r="Q45" s="390">
        <v>402.17872078000011</v>
      </c>
      <c r="R45" s="390">
        <v>703.64704128999995</v>
      </c>
      <c r="S45" s="390">
        <v>506.33307000000002</v>
      </c>
      <c r="T45" s="390">
        <v>552.83308</v>
      </c>
      <c r="U45" s="390">
        <v>686.41639999999995</v>
      </c>
      <c r="V45" s="390">
        <v>716.15100000000007</v>
      </c>
      <c r="W45" s="390">
        <v>1101.3708697300001</v>
      </c>
      <c r="X45" s="390">
        <v>486.07357949999999</v>
      </c>
      <c r="Y45" s="390">
        <v>597</v>
      </c>
      <c r="Z45" s="390">
        <v>437.61079247999999</v>
      </c>
      <c r="AA45" s="390">
        <v>338.26438105</v>
      </c>
      <c r="AB45" s="390">
        <v>462.09648413999997</v>
      </c>
      <c r="AC45" s="390">
        <v>461.33695065000001</v>
      </c>
      <c r="AD45" s="390">
        <v>414.81920224999999</v>
      </c>
      <c r="AE45" s="390">
        <v>420.49459830000001</v>
      </c>
      <c r="AF45" s="390">
        <v>447.98833580000036</v>
      </c>
      <c r="AG45" s="390">
        <v>272.74453573</v>
      </c>
      <c r="AH45" s="390">
        <v>1666.6237647999999</v>
      </c>
      <c r="AI45" s="390">
        <v>0.16875399999998297</v>
      </c>
    </row>
    <row r="46" spans="1:66">
      <c r="C46" s="386" t="s">
        <v>507</v>
      </c>
      <c r="D46" s="427">
        <v>0</v>
      </c>
      <c r="E46" s="427">
        <v>0</v>
      </c>
      <c r="F46" s="427">
        <v>50001.614460669996</v>
      </c>
      <c r="G46" s="398">
        <v>48922.319444750006</v>
      </c>
      <c r="H46" s="398">
        <v>48740.682410000001</v>
      </c>
      <c r="I46" s="398">
        <v>48288.737382420004</v>
      </c>
      <c r="J46" s="398">
        <v>46987.013334759999</v>
      </c>
      <c r="K46" s="398">
        <v>44455.991620790002</v>
      </c>
      <c r="L46" s="398">
        <v>44215.070118299998</v>
      </c>
      <c r="M46" s="398">
        <v>43969.844688289988</v>
      </c>
      <c r="N46" s="398">
        <v>42236.700489850009</v>
      </c>
      <c r="O46" s="398">
        <v>39548.368899150009</v>
      </c>
      <c r="P46" s="398">
        <v>38281.208630309993</v>
      </c>
      <c r="Q46" s="398">
        <v>37200.61800473</v>
      </c>
      <c r="R46" s="398">
        <v>36826.726403640001</v>
      </c>
      <c r="S46" s="398">
        <v>34763.416769999996</v>
      </c>
      <c r="T46" s="398">
        <v>34383.629539999994</v>
      </c>
      <c r="U46" s="398">
        <v>35208.898999999998</v>
      </c>
      <c r="V46" s="398">
        <v>35395.157777519998</v>
      </c>
      <c r="W46" s="398">
        <v>35599.132023430007</v>
      </c>
      <c r="X46" s="398">
        <v>34328.10016971</v>
      </c>
      <c r="Y46" s="398">
        <v>32937</v>
      </c>
      <c r="Z46" s="398">
        <v>31531.916466170002</v>
      </c>
      <c r="AA46" s="398">
        <v>30313.282721430001</v>
      </c>
      <c r="AB46" s="398">
        <v>30466.902199579999</v>
      </c>
      <c r="AC46" s="398">
        <v>29641.733525029998</v>
      </c>
      <c r="AD46" s="398">
        <v>29032.576508070004</v>
      </c>
      <c r="AE46" s="398">
        <v>28374.976000130002</v>
      </c>
      <c r="AF46" s="398">
        <v>27274.74397843</v>
      </c>
      <c r="AG46" s="398">
        <v>26296.517125499999</v>
      </c>
      <c r="AH46" s="398">
        <v>27519.004226869998</v>
      </c>
      <c r="AI46" s="398">
        <v>26008.156516999996</v>
      </c>
    </row>
    <row r="47" spans="1:66">
      <c r="C47" s="25"/>
      <c r="D47" s="426"/>
      <c r="E47" s="426"/>
      <c r="F47" s="426"/>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row>
    <row r="48" spans="1:66">
      <c r="C48" s="58" t="s">
        <v>508</v>
      </c>
      <c r="D48" s="421">
        <v>0</v>
      </c>
      <c r="E48" s="421">
        <v>0</v>
      </c>
      <c r="F48" s="421">
        <v>45399.55440845</v>
      </c>
      <c r="G48" s="390">
        <v>42635.673644210008</v>
      </c>
      <c r="H48" s="390">
        <v>43308.8364</v>
      </c>
      <c r="I48" s="390">
        <v>43772.670620320008</v>
      </c>
      <c r="J48" s="390">
        <v>45440.224441419989</v>
      </c>
      <c r="K48" s="390">
        <v>43487.412419369997</v>
      </c>
      <c r="L48" s="390">
        <v>43261.131152449998</v>
      </c>
      <c r="M48" s="390">
        <v>43754.643985950002</v>
      </c>
      <c r="N48" s="390">
        <v>43667.132433819999</v>
      </c>
      <c r="O48" s="390">
        <v>40559.9136334</v>
      </c>
      <c r="P48" s="390">
        <v>39907.427900410003</v>
      </c>
      <c r="Q48" s="390">
        <v>39261.048485139989</v>
      </c>
      <c r="R48" s="390">
        <v>40044.263875209996</v>
      </c>
      <c r="S48" s="390">
        <v>37592.194300000003</v>
      </c>
      <c r="T48" s="390">
        <v>36042.972900000001</v>
      </c>
      <c r="U48" s="390">
        <v>36230.922299999998</v>
      </c>
      <c r="V48" s="390">
        <v>35504.046744499996</v>
      </c>
      <c r="W48" s="390">
        <v>33575.009500920001</v>
      </c>
      <c r="X48" s="390">
        <v>33422.17232754</v>
      </c>
      <c r="Y48" s="390">
        <v>32802</v>
      </c>
      <c r="Z48" s="390">
        <v>32799.72746491</v>
      </c>
      <c r="AA48" s="390">
        <v>30249.533622260002</v>
      </c>
      <c r="AB48" s="390">
        <v>29973.50235458</v>
      </c>
      <c r="AC48" s="390">
        <v>28863.255661790001</v>
      </c>
      <c r="AD48" s="390">
        <v>28597.949447939998</v>
      </c>
      <c r="AE48" s="390">
        <v>26558.151293350002</v>
      </c>
      <c r="AF48" s="390">
        <v>26645.338557080002</v>
      </c>
      <c r="AG48" s="390">
        <v>18393.808371430001</v>
      </c>
      <c r="AH48" s="390">
        <v>19631.755542949999</v>
      </c>
      <c r="AI48" s="390">
        <v>24922.182199000003</v>
      </c>
    </row>
    <row r="49" spans="3:35">
      <c r="C49" s="360" t="s">
        <v>509</v>
      </c>
      <c r="D49" s="421">
        <v>0</v>
      </c>
      <c r="E49" s="421">
        <v>0</v>
      </c>
      <c r="F49" s="421">
        <v>4602.0600522200011</v>
      </c>
      <c r="G49" s="392">
        <v>6286.6458005400018</v>
      </c>
      <c r="H49" s="392">
        <v>5431.8459999999995</v>
      </c>
      <c r="I49" s="392">
        <v>4516.0667620999911</v>
      </c>
      <c r="J49" s="392">
        <v>1546.7888933399952</v>
      </c>
      <c r="K49" s="392">
        <v>968.57920142001194</v>
      </c>
      <c r="L49" s="392">
        <v>953.93896585000118</v>
      </c>
      <c r="M49" s="392">
        <v>215.20070234000775</v>
      </c>
      <c r="N49" s="392">
        <v>-1430.4319439700078</v>
      </c>
      <c r="O49" s="392">
        <v>-1011.5447342500054</v>
      </c>
      <c r="P49" s="392">
        <v>-1626.2192701000181</v>
      </c>
      <c r="Q49" s="392">
        <v>-2060.4304804100047</v>
      </c>
      <c r="R49" s="392">
        <v>-3217.5374715700104</v>
      </c>
      <c r="S49" s="392">
        <v>-2828.7775000000001</v>
      </c>
      <c r="T49" s="392">
        <v>-1659.3434</v>
      </c>
      <c r="U49" s="392">
        <v>-1022.0232999999999</v>
      </c>
      <c r="V49" s="392">
        <v>-108.88899999999987</v>
      </c>
      <c r="W49" s="392">
        <v>2024.1225228400101</v>
      </c>
      <c r="X49" s="392">
        <v>905.92784217000201</v>
      </c>
      <c r="Y49" s="392">
        <v>135</v>
      </c>
      <c r="Z49" s="392">
        <v>-1267.8109987400001</v>
      </c>
      <c r="AA49" s="392">
        <v>63.836574040002098</v>
      </c>
      <c r="AB49" s="392">
        <v>493.40935625999902</v>
      </c>
      <c r="AC49" s="392">
        <v>778.38700091999999</v>
      </c>
      <c r="AD49" s="392">
        <v>434.63619781000205</v>
      </c>
      <c r="AE49" s="392">
        <v>1816.6539487</v>
      </c>
      <c r="AF49" s="392">
        <v>629.40542135000135</v>
      </c>
      <c r="AG49" s="392">
        <v>7902.7087540700004</v>
      </c>
      <c r="AH49" s="392">
        <v>6387.2872956000001</v>
      </c>
      <c r="AI49" s="392">
        <v>1085.6003189999992</v>
      </c>
    </row>
    <row r="50" spans="3:35">
      <c r="C50" s="63" t="s">
        <v>510</v>
      </c>
      <c r="D50" s="427">
        <v>0</v>
      </c>
      <c r="E50" s="427">
        <v>0</v>
      </c>
      <c r="F50" s="427">
        <v>50001.614460670004</v>
      </c>
      <c r="G50" s="398">
        <v>48922.319444750014</v>
      </c>
      <c r="H50" s="398">
        <v>48740.682399999998</v>
      </c>
      <c r="I50" s="398">
        <v>48288.737382419997</v>
      </c>
      <c r="J50" s="398">
        <v>46987.013334759984</v>
      </c>
      <c r="K50" s="398">
        <v>44455.99162079001</v>
      </c>
      <c r="L50" s="398">
        <v>44215.070118299998</v>
      </c>
      <c r="M50" s="398">
        <v>43969.84468829001</v>
      </c>
      <c r="N50" s="398">
        <v>42236.700489849994</v>
      </c>
      <c r="O50" s="398">
        <v>39548.368899149995</v>
      </c>
      <c r="P50" s="398">
        <v>38281.208630309986</v>
      </c>
      <c r="Q50" s="398">
        <v>37200.618004729986</v>
      </c>
      <c r="R50" s="398">
        <v>36826.726403639987</v>
      </c>
      <c r="S50" s="398">
        <v>34763.416800000006</v>
      </c>
      <c r="T50" s="398">
        <v>34383.629500000003</v>
      </c>
      <c r="U50" s="398">
        <v>35208.898999999998</v>
      </c>
      <c r="V50" s="398">
        <v>35395.157744499993</v>
      </c>
      <c r="W50" s="398">
        <v>35599.132023760008</v>
      </c>
      <c r="X50" s="398">
        <v>34328.10016971</v>
      </c>
      <c r="Y50" s="398">
        <v>32937</v>
      </c>
      <c r="Z50" s="398">
        <v>31531.916466170002</v>
      </c>
      <c r="AA50" s="398">
        <v>30313.370196300002</v>
      </c>
      <c r="AB50" s="398">
        <v>30466.911710839999</v>
      </c>
      <c r="AC50" s="398">
        <v>29641.642662710001</v>
      </c>
      <c r="AD50" s="398">
        <v>29032.585645750001</v>
      </c>
      <c r="AE50" s="398">
        <v>28374.805242050003</v>
      </c>
      <c r="AF50" s="398">
        <v>27274.743978430004</v>
      </c>
      <c r="AG50" s="398">
        <v>26296.517125500002</v>
      </c>
      <c r="AH50" s="398">
        <v>26019.042838549998</v>
      </c>
      <c r="AI50" s="398">
        <v>26007.782518</v>
      </c>
    </row>
    <row r="53" spans="3:35" s="96" customFormat="1">
      <c r="C53" s="428" t="s">
        <v>496</v>
      </c>
      <c r="D53" s="419">
        <v>45657</v>
      </c>
      <c r="E53" s="419">
        <v>45565</v>
      </c>
      <c r="F53" s="419">
        <v>45473</v>
      </c>
      <c r="G53" s="633">
        <v>45382</v>
      </c>
      <c r="H53" s="633">
        <v>45291</v>
      </c>
      <c r="I53" s="633">
        <v>45199</v>
      </c>
      <c r="J53" s="633">
        <v>45107</v>
      </c>
      <c r="K53" s="633">
        <v>45016</v>
      </c>
      <c r="L53" s="633">
        <v>44926</v>
      </c>
      <c r="M53" s="633">
        <v>44834</v>
      </c>
      <c r="N53" s="633">
        <v>44742</v>
      </c>
      <c r="O53" s="633">
        <v>44651</v>
      </c>
      <c r="P53" s="633">
        <v>44561</v>
      </c>
      <c r="Q53" s="633">
        <v>44469</v>
      </c>
      <c r="R53" s="633">
        <v>44377</v>
      </c>
      <c r="S53" s="633">
        <v>44286</v>
      </c>
      <c r="T53" s="633">
        <v>44196</v>
      </c>
      <c r="U53" s="633">
        <v>44104</v>
      </c>
      <c r="V53" s="633">
        <v>44012</v>
      </c>
      <c r="W53" s="633">
        <v>43921</v>
      </c>
      <c r="X53" s="633">
        <v>43830</v>
      </c>
      <c r="Y53" s="633">
        <v>43738</v>
      </c>
      <c r="Z53" s="633">
        <v>43646</v>
      </c>
      <c r="AA53" s="633">
        <v>43555</v>
      </c>
      <c r="AB53" s="633">
        <v>43465</v>
      </c>
      <c r="AC53" s="633">
        <v>43373</v>
      </c>
      <c r="AD53" s="633">
        <v>43281</v>
      </c>
      <c r="AE53" s="633">
        <v>43190</v>
      </c>
      <c r="AF53" s="633">
        <v>43100</v>
      </c>
      <c r="AG53" s="633">
        <v>43008</v>
      </c>
      <c r="AH53" s="633">
        <v>42916</v>
      </c>
      <c r="AI53" s="633">
        <v>42825</v>
      </c>
    </row>
    <row r="54" spans="3:35">
      <c r="C54" s="271" t="s">
        <v>500</v>
      </c>
      <c r="D54" s="420"/>
      <c r="E54" s="420"/>
      <c r="F54" s="420"/>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row>
    <row r="55" spans="3:35">
      <c r="C55" s="29" t="s">
        <v>14</v>
      </c>
      <c r="D55" s="421">
        <v>0</v>
      </c>
      <c r="E55" s="421">
        <v>0</v>
      </c>
      <c r="F55" s="421">
        <v>197.97441347000009</v>
      </c>
      <c r="G55" s="389">
        <v>100.60147620000006</v>
      </c>
      <c r="H55" s="389">
        <v>261.61200000000002</v>
      </c>
      <c r="I55" s="389">
        <v>189.40056512000001</v>
      </c>
      <c r="J55" s="389">
        <v>132.44854164000003</v>
      </c>
      <c r="K55" s="389">
        <v>81.512353500000046</v>
      </c>
      <c r="L55" s="389">
        <v>197.34665742000016</v>
      </c>
      <c r="M55" s="389">
        <v>151.58861443000012</v>
      </c>
      <c r="N55" s="389">
        <v>111.08695072000006</v>
      </c>
      <c r="O55" s="389">
        <v>57.877188150000052</v>
      </c>
      <c r="P55" s="389">
        <v>246.50147853000001</v>
      </c>
      <c r="Q55" s="389">
        <v>188.51262868000006</v>
      </c>
      <c r="R55" s="389">
        <v>126.56292025999997</v>
      </c>
      <c r="S55" s="389">
        <v>62.809140599999999</v>
      </c>
      <c r="T55" s="389">
        <v>297.14429000000001</v>
      </c>
      <c r="U55" s="389">
        <v>222.70797999999999</v>
      </c>
      <c r="V55" s="389">
        <v>146.434</v>
      </c>
      <c r="W55" s="389">
        <v>70.923378069999998</v>
      </c>
      <c r="X55" s="389">
        <v>245.851</v>
      </c>
      <c r="Y55" s="389">
        <v>184</v>
      </c>
      <c r="Z55" s="389">
        <v>122.23399999999999</v>
      </c>
      <c r="AA55" s="389">
        <v>61.021334000000003</v>
      </c>
      <c r="AB55" s="389">
        <v>339.56599699999998</v>
      </c>
      <c r="AC55" s="389">
        <v>252.34738999999999</v>
      </c>
      <c r="AD55" s="389">
        <v>164.045286</v>
      </c>
      <c r="AE55" s="389">
        <v>80.219938999999997</v>
      </c>
      <c r="AF55" s="389">
        <v>311.74381899999997</v>
      </c>
      <c r="AG55" s="389">
        <v>230.74286900000001</v>
      </c>
      <c r="AH55" s="389">
        <v>151.02621500000001</v>
      </c>
      <c r="AI55" s="389">
        <v>73.251990000000006</v>
      </c>
    </row>
    <row r="56" spans="3:35">
      <c r="C56" s="29" t="s">
        <v>501</v>
      </c>
      <c r="D56" s="421">
        <v>0</v>
      </c>
      <c r="E56" s="421">
        <v>0</v>
      </c>
      <c r="F56" s="421">
        <v>25.560026720000003</v>
      </c>
      <c r="G56" s="389">
        <v>12.56082486</v>
      </c>
      <c r="H56" s="389">
        <v>121.38727</v>
      </c>
      <c r="I56" s="389">
        <v>90.86040122</v>
      </c>
      <c r="J56" s="389">
        <v>61.299299789999999</v>
      </c>
      <c r="K56" s="389">
        <v>22.113116099999999</v>
      </c>
      <c r="L56" s="389">
        <v>111.22209364000001</v>
      </c>
      <c r="M56" s="389">
        <v>83.275909420000005</v>
      </c>
      <c r="N56" s="389">
        <v>56.422139629999997</v>
      </c>
      <c r="O56" s="389">
        <v>29.884938820000002</v>
      </c>
      <c r="P56" s="389">
        <v>105.23645399</v>
      </c>
      <c r="Q56" s="389">
        <v>78.087901319999986</v>
      </c>
      <c r="R56" s="389">
        <v>52.600350619999993</v>
      </c>
      <c r="S56" s="389">
        <v>26.440619399999999</v>
      </c>
      <c r="T56" s="389">
        <v>55.309330000000003</v>
      </c>
      <c r="U56" s="389">
        <v>43.538629999999998</v>
      </c>
      <c r="V56" s="389">
        <v>29.584</v>
      </c>
      <c r="W56" s="389">
        <v>15.673999999999999</v>
      </c>
      <c r="X56" s="389">
        <v>54.805999999999997</v>
      </c>
      <c r="Y56" s="389">
        <v>39</v>
      </c>
      <c r="Z56" s="389">
        <v>25.923999999999999</v>
      </c>
      <c r="AA56" s="389">
        <v>13.284352</v>
      </c>
      <c r="AB56" s="389">
        <v>-31.421133999999999</v>
      </c>
      <c r="AC56" s="389">
        <v>-22.973673000000002</v>
      </c>
      <c r="AD56" s="389">
        <v>-20.044142999999998</v>
      </c>
      <c r="AE56" s="389">
        <v>-9.414021</v>
      </c>
      <c r="AF56" s="389">
        <v>-38.933394</v>
      </c>
      <c r="AG56" s="389">
        <v>-28.231897</v>
      </c>
      <c r="AH56" s="389">
        <v>-18.293022000000001</v>
      </c>
      <c r="AI56" s="389">
        <v>-9</v>
      </c>
    </row>
    <row r="57" spans="3:35">
      <c r="C57" s="29" t="s">
        <v>22</v>
      </c>
      <c r="D57" s="421">
        <v>0</v>
      </c>
      <c r="E57" s="421">
        <v>0</v>
      </c>
      <c r="F57" s="421">
        <v>-0.32131342999999996</v>
      </c>
      <c r="G57" s="389">
        <v>-1.3958879999999998E-2</v>
      </c>
      <c r="H57" s="389">
        <v>-85.529409999999999</v>
      </c>
      <c r="I57" s="389">
        <v>-74.250076960000001</v>
      </c>
      <c r="J57" s="389">
        <v>-13.45902021</v>
      </c>
      <c r="K57" s="389">
        <v>-6.5517437799999998</v>
      </c>
      <c r="L57" s="389">
        <v>-20.904485000000001</v>
      </c>
      <c r="M57" s="389">
        <v>-14.93771405</v>
      </c>
      <c r="N57" s="389">
        <v>-11.81848046</v>
      </c>
      <c r="O57" s="389">
        <v>-3.4726159900000004</v>
      </c>
      <c r="P57" s="389">
        <v>2.8016464400000043</v>
      </c>
      <c r="Q57" s="389">
        <v>0</v>
      </c>
      <c r="R57" s="389">
        <v>0</v>
      </c>
      <c r="S57" s="389">
        <v>0</v>
      </c>
      <c r="T57" s="389">
        <v>-1.89E-3</v>
      </c>
      <c r="U57" s="389">
        <v>-4.5068900000000003</v>
      </c>
      <c r="V57" s="389">
        <v>0</v>
      </c>
      <c r="W57" s="389">
        <v>3.0000000000000001E-3</v>
      </c>
      <c r="X57" s="389">
        <v>0.3</v>
      </c>
      <c r="Y57" s="389">
        <v>0</v>
      </c>
      <c r="Z57" s="389">
        <v>0</v>
      </c>
      <c r="AA57" s="389">
        <v>3.0000000000000001E-3</v>
      </c>
      <c r="AB57" s="389">
        <v>0</v>
      </c>
      <c r="AC57" s="389">
        <v>0</v>
      </c>
      <c r="AD57" s="389">
        <v>0</v>
      </c>
      <c r="AE57" s="389">
        <v>0</v>
      </c>
      <c r="AF57" s="389">
        <v>0</v>
      </c>
      <c r="AG57" s="389">
        <v>0</v>
      </c>
      <c r="AH57" s="389">
        <v>0</v>
      </c>
      <c r="AI57" s="389">
        <v>0</v>
      </c>
    </row>
    <row r="58" spans="3:35">
      <c r="C58" s="54" t="s">
        <v>27</v>
      </c>
      <c r="D58" s="422">
        <v>0</v>
      </c>
      <c r="E58" s="422">
        <v>0</v>
      </c>
      <c r="F58" s="422">
        <v>65.093200609999997</v>
      </c>
      <c r="G58" s="391">
        <v>31.489120079999996</v>
      </c>
      <c r="H58" s="391">
        <v>112.49312999999999</v>
      </c>
      <c r="I58" s="391">
        <v>83.892723240000009</v>
      </c>
      <c r="J58" s="391">
        <v>54.489377589999997</v>
      </c>
      <c r="K58" s="391">
        <v>26.546003619999997</v>
      </c>
      <c r="L58" s="391">
        <v>104.45038086000001</v>
      </c>
      <c r="M58" s="391">
        <v>76.91784792</v>
      </c>
      <c r="N58" s="391">
        <v>50.935356679999998</v>
      </c>
      <c r="O58" s="391">
        <v>26.707965789999999</v>
      </c>
      <c r="P58" s="391">
        <v>102.57124530000002</v>
      </c>
      <c r="Q58" s="391">
        <v>72.705869200000009</v>
      </c>
      <c r="R58" s="391">
        <v>48.66568797</v>
      </c>
      <c r="S58" s="391">
        <v>23.636379999999999</v>
      </c>
      <c r="T58" s="391">
        <v>99.405879999999996</v>
      </c>
      <c r="U58" s="391">
        <v>69.621650000000002</v>
      </c>
      <c r="V58" s="391">
        <v>48.002000000000002</v>
      </c>
      <c r="W58" s="391">
        <v>29.207000000000001</v>
      </c>
      <c r="X58" s="391">
        <v>99.692999999999998</v>
      </c>
      <c r="Y58" s="391">
        <v>71</v>
      </c>
      <c r="Z58" s="391">
        <v>47.445</v>
      </c>
      <c r="AA58" s="391">
        <v>23.733892999999998</v>
      </c>
      <c r="AB58" s="391">
        <v>103.12750200000001</v>
      </c>
      <c r="AC58" s="391">
        <v>74.295455000000004</v>
      </c>
      <c r="AD58" s="391">
        <v>42.189869999999999</v>
      </c>
      <c r="AE58" s="391">
        <v>22.567270000000001</v>
      </c>
      <c r="AF58" s="391">
        <v>89.085126000000002</v>
      </c>
      <c r="AG58" s="391">
        <v>61.618324999999999</v>
      </c>
      <c r="AH58" s="391">
        <v>39.129551999999997</v>
      </c>
      <c r="AI58" s="391">
        <v>20.606328000000001</v>
      </c>
    </row>
    <row r="59" spans="3:35">
      <c r="C59" s="271" t="s">
        <v>502</v>
      </c>
      <c r="D59" s="423">
        <v>0</v>
      </c>
      <c r="E59" s="423">
        <v>0</v>
      </c>
      <c r="F59" s="423">
        <v>158.11992615000008</v>
      </c>
      <c r="G59" s="393">
        <v>81.659222100000065</v>
      </c>
      <c r="H59" s="393">
        <v>184.97673000000003</v>
      </c>
      <c r="I59" s="393">
        <v>122.11816613999997</v>
      </c>
      <c r="J59" s="393">
        <v>125.79944363000001</v>
      </c>
      <c r="K59" s="393">
        <v>70.527722200000056</v>
      </c>
      <c r="L59" s="393">
        <v>183.21388520000016</v>
      </c>
      <c r="M59" s="393">
        <v>143.00896188000013</v>
      </c>
      <c r="N59" s="393">
        <v>104.75525321000008</v>
      </c>
      <c r="O59" s="393">
        <v>57.581545190000057</v>
      </c>
      <c r="P59" s="393">
        <v>251.96833366000001</v>
      </c>
      <c r="Q59" s="393">
        <v>193.89466080000005</v>
      </c>
      <c r="R59" s="393">
        <v>130.49758290999998</v>
      </c>
      <c r="S59" s="393">
        <v>65.613379999999992</v>
      </c>
      <c r="T59" s="393">
        <v>253.04585</v>
      </c>
      <c r="U59" s="393">
        <v>192.11806999999999</v>
      </c>
      <c r="V59" s="393">
        <v>128.01599999999999</v>
      </c>
      <c r="W59" s="393">
        <v>57.39337806999999</v>
      </c>
      <c r="X59" s="393">
        <v>201.26400000000001</v>
      </c>
      <c r="Y59" s="393">
        <v>152</v>
      </c>
      <c r="Z59" s="393">
        <v>100.71299999999999</v>
      </c>
      <c r="AA59" s="393">
        <v>50.571793000000014</v>
      </c>
      <c r="AB59" s="393">
        <v>205.01736099999999</v>
      </c>
      <c r="AC59" s="393">
        <v>155.078262</v>
      </c>
      <c r="AD59" s="393">
        <v>101.81127300000001</v>
      </c>
      <c r="AE59" s="393">
        <v>48.238647999999991</v>
      </c>
      <c r="AF59" s="393">
        <v>183.72529899999995</v>
      </c>
      <c r="AG59" s="393">
        <v>140.89264700000001</v>
      </c>
      <c r="AH59" s="393">
        <v>93.60364100000001</v>
      </c>
      <c r="AI59" s="393">
        <v>43.645662000000002</v>
      </c>
    </row>
    <row r="60" spans="3:35">
      <c r="C60" s="176" t="s">
        <v>503</v>
      </c>
      <c r="D60" s="422">
        <v>0</v>
      </c>
      <c r="E60" s="422">
        <v>0</v>
      </c>
      <c r="F60" s="422">
        <v>24.872614329999998</v>
      </c>
      <c r="G60" s="391">
        <v>15.688856009999999</v>
      </c>
      <c r="H60" s="391">
        <v>73.416690000000003</v>
      </c>
      <c r="I60" s="391">
        <v>60.768965120000004</v>
      </c>
      <c r="J60" s="391">
        <v>14.44628925</v>
      </c>
      <c r="K60" s="391">
        <v>4.9844874900000002</v>
      </c>
      <c r="L60" s="391">
        <v>8.6922569800000034</v>
      </c>
      <c r="M60" s="391">
        <v>3.2509647600000018</v>
      </c>
      <c r="N60" s="391">
        <v>0.29198682000000031</v>
      </c>
      <c r="O60" s="391">
        <v>-1.9285807799999992</v>
      </c>
      <c r="P60" s="391">
        <v>8.7393244500000034</v>
      </c>
      <c r="Q60" s="391">
        <v>5.3335337999999997</v>
      </c>
      <c r="R60" s="391">
        <v>4.0685840099999986</v>
      </c>
      <c r="S60" s="391">
        <v>1.6334500000000001</v>
      </c>
      <c r="T60" s="391">
        <v>84.366860000000003</v>
      </c>
      <c r="U60" s="391">
        <v>65.666269999999997</v>
      </c>
      <c r="V60" s="391">
        <v>53.786999999999999</v>
      </c>
      <c r="W60" s="391">
        <v>21.071000000000002</v>
      </c>
      <c r="X60" s="391">
        <v>43.344999999999999</v>
      </c>
      <c r="Y60" s="391">
        <v>29</v>
      </c>
      <c r="Z60" s="391">
        <v>17.116</v>
      </c>
      <c r="AA60" s="391">
        <v>11.760088</v>
      </c>
      <c r="AB60" s="391">
        <v>19.170179000000001</v>
      </c>
      <c r="AC60" s="391">
        <v>12.970204000000001</v>
      </c>
      <c r="AD60" s="391">
        <v>4.8809019999999999</v>
      </c>
      <c r="AE60" s="391">
        <v>3.665232</v>
      </c>
      <c r="AF60" s="391">
        <v>25.91283</v>
      </c>
      <c r="AG60" s="391">
        <v>19.673387999999999</v>
      </c>
      <c r="AH60" s="391">
        <v>10.810995</v>
      </c>
      <c r="AI60" s="391">
        <v>6.6958729999999997</v>
      </c>
    </row>
    <row r="61" spans="3:35">
      <c r="C61" s="385" t="s">
        <v>30</v>
      </c>
      <c r="D61" s="423">
        <v>0</v>
      </c>
      <c r="E61" s="423">
        <v>0</v>
      </c>
      <c r="F61" s="423">
        <v>133.24731182000008</v>
      </c>
      <c r="G61" s="393">
        <v>65.97036609000007</v>
      </c>
      <c r="H61" s="393">
        <v>111.56004000000003</v>
      </c>
      <c r="I61" s="393">
        <v>61.349201019999967</v>
      </c>
      <c r="J61" s="393">
        <v>111.35315438000001</v>
      </c>
      <c r="K61" s="393">
        <v>65.54323471000005</v>
      </c>
      <c r="L61" s="393">
        <v>174.52162822000017</v>
      </c>
      <c r="M61" s="393">
        <v>139.75799712000014</v>
      </c>
      <c r="N61" s="393">
        <v>104.46326639000007</v>
      </c>
      <c r="O61" s="393">
        <v>59.510125970000054</v>
      </c>
      <c r="P61" s="393">
        <v>243.22900921000002</v>
      </c>
      <c r="Q61" s="393">
        <v>188.56112700000006</v>
      </c>
      <c r="R61" s="393">
        <v>126.42899889999998</v>
      </c>
      <c r="S61" s="393">
        <v>63.979929999999989</v>
      </c>
      <c r="T61" s="393">
        <v>168.67899</v>
      </c>
      <c r="U61" s="393">
        <v>126.45179999999999</v>
      </c>
      <c r="V61" s="393">
        <v>74.228999999999985</v>
      </c>
      <c r="W61" s="393">
        <v>36.322378069999985</v>
      </c>
      <c r="X61" s="393">
        <v>157.91900000000001</v>
      </c>
      <c r="Y61" s="393">
        <v>124</v>
      </c>
      <c r="Z61" s="393">
        <v>83.596999999999994</v>
      </c>
      <c r="AA61" s="393">
        <v>38.811705000000018</v>
      </c>
      <c r="AB61" s="393">
        <v>185.847182</v>
      </c>
      <c r="AC61" s="393">
        <v>142.108058</v>
      </c>
      <c r="AD61" s="393">
        <v>96.930371000000008</v>
      </c>
      <c r="AE61" s="393">
        <v>44.573415999999987</v>
      </c>
      <c r="AF61" s="393">
        <v>157.81246899999996</v>
      </c>
      <c r="AG61" s="393">
        <v>121.21925900000001</v>
      </c>
      <c r="AH61" s="393">
        <v>82.792646000000005</v>
      </c>
      <c r="AI61" s="393">
        <v>36.949789000000003</v>
      </c>
    </row>
    <row r="62" spans="3:35">
      <c r="C62" s="383" t="s">
        <v>31</v>
      </c>
      <c r="D62" s="424">
        <v>0</v>
      </c>
      <c r="E62" s="424">
        <v>0</v>
      </c>
      <c r="F62" s="424">
        <v>33.392156320000005</v>
      </c>
      <c r="G62" s="394">
        <v>16.496080999999997</v>
      </c>
      <c r="H62" s="394">
        <v>49.636899999999997</v>
      </c>
      <c r="I62" s="394">
        <v>33.900584990000006</v>
      </c>
      <c r="J62" s="394">
        <v>31.203809</v>
      </c>
      <c r="K62" s="394">
        <v>18.024509999999999</v>
      </c>
      <c r="L62" s="394">
        <v>49.378082999999997</v>
      </c>
      <c r="M62" s="394">
        <v>38.678137</v>
      </c>
      <c r="N62" s="394">
        <v>29.070437000000002</v>
      </c>
      <c r="O62" s="394">
        <v>15.745685</v>
      </c>
      <c r="P62" s="394">
        <v>60.384523999999999</v>
      </c>
      <c r="Q62" s="394">
        <v>47.140281999999999</v>
      </c>
      <c r="R62" s="394">
        <v>31.607248999999999</v>
      </c>
      <c r="S62" s="394">
        <v>15.99498</v>
      </c>
      <c r="T62" s="394">
        <v>42.350149999999999</v>
      </c>
      <c r="U62" s="394">
        <v>31.612950000000001</v>
      </c>
      <c r="V62" s="394">
        <v>18.806000000000001</v>
      </c>
      <c r="W62" s="394">
        <v>9.3290000000000006</v>
      </c>
      <c r="X62" s="394">
        <v>40.046999999999997</v>
      </c>
      <c r="Y62" s="394">
        <v>31</v>
      </c>
      <c r="Z62" s="394">
        <v>21.074999999999999</v>
      </c>
      <c r="AA62" s="394">
        <v>9.7511030000000005</v>
      </c>
      <c r="AB62" s="394">
        <v>46.670476000000001</v>
      </c>
      <c r="AC62" s="394">
        <v>35.527014999999999</v>
      </c>
      <c r="AD62" s="394">
        <v>24.232590999999999</v>
      </c>
      <c r="AE62" s="394">
        <v>11.143354</v>
      </c>
      <c r="AF62" s="394">
        <v>39.40155</v>
      </c>
      <c r="AG62" s="394">
        <v>30.304815999999999</v>
      </c>
      <c r="AH62" s="394">
        <v>20.698163000000001</v>
      </c>
      <c r="AI62" s="394">
        <v>9.2331660000000007</v>
      </c>
    </row>
    <row r="63" spans="3:35">
      <c r="C63" s="384" t="s">
        <v>504</v>
      </c>
      <c r="D63" s="425">
        <v>0</v>
      </c>
      <c r="E63" s="425">
        <v>0</v>
      </c>
      <c r="F63" s="425">
        <v>99.85515550000008</v>
      </c>
      <c r="G63" s="395">
        <v>49.474285090000073</v>
      </c>
      <c r="H63" s="395">
        <v>61.923140000000032</v>
      </c>
      <c r="I63" s="395">
        <v>27.448616029999961</v>
      </c>
      <c r="J63" s="395">
        <v>80.14934538</v>
      </c>
      <c r="K63" s="395">
        <v>47.51872471000005</v>
      </c>
      <c r="L63" s="395">
        <v>125.14354522000016</v>
      </c>
      <c r="M63" s="395">
        <v>101.07986012000015</v>
      </c>
      <c r="N63" s="395">
        <v>75.392829390000074</v>
      </c>
      <c r="O63" s="395">
        <v>43.764440970000052</v>
      </c>
      <c r="P63" s="395">
        <v>182.84448521000002</v>
      </c>
      <c r="Q63" s="395">
        <v>141.42084500000004</v>
      </c>
      <c r="R63" s="395">
        <v>94.821749899999986</v>
      </c>
      <c r="S63" s="395">
        <v>47.984949999999991</v>
      </c>
      <c r="T63" s="395">
        <v>126.32884</v>
      </c>
      <c r="U63" s="395">
        <v>94.838849999999994</v>
      </c>
      <c r="V63" s="395">
        <v>55.422999999999988</v>
      </c>
      <c r="W63" s="395">
        <v>26.993378069999984</v>
      </c>
      <c r="X63" s="395">
        <v>117.87200000000001</v>
      </c>
      <c r="Y63" s="395">
        <v>93</v>
      </c>
      <c r="Z63" s="395">
        <v>62.521999999999991</v>
      </c>
      <c r="AA63" s="395">
        <v>29.060602000000017</v>
      </c>
      <c r="AB63" s="395">
        <v>139.176706</v>
      </c>
      <c r="AC63" s="395">
        <v>106.58104299999999</v>
      </c>
      <c r="AD63" s="395">
        <v>72.697780000000009</v>
      </c>
      <c r="AE63" s="395">
        <v>33.430061999999985</v>
      </c>
      <c r="AF63" s="395">
        <v>118.41091899999996</v>
      </c>
      <c r="AG63" s="395">
        <v>90.914443000000006</v>
      </c>
      <c r="AH63" s="395">
        <v>62.094483000000004</v>
      </c>
      <c r="AI63" s="395">
        <v>27.716623000000002</v>
      </c>
    </row>
    <row r="64" spans="3:35">
      <c r="C64" s="401" t="s">
        <v>513</v>
      </c>
      <c r="D64" s="423"/>
      <c r="E64" s="423"/>
      <c r="F64" s="423"/>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row>
    <row r="65" spans="1:35">
      <c r="C65" s="382"/>
      <c r="D65" s="423"/>
      <c r="E65" s="423"/>
      <c r="F65" s="42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row>
    <row r="66" spans="1:35">
      <c r="C66" s="271" t="s">
        <v>442</v>
      </c>
      <c r="D66" s="426">
        <v>0</v>
      </c>
      <c r="E66" s="426">
        <v>0</v>
      </c>
      <c r="F66" s="426">
        <v>0</v>
      </c>
      <c r="G66" s="397">
        <v>0</v>
      </c>
      <c r="H66" s="397">
        <v>0</v>
      </c>
      <c r="I66" s="397">
        <v>0</v>
      </c>
      <c r="J66" s="397">
        <v>0</v>
      </c>
      <c r="K66" s="397">
        <v>0</v>
      </c>
      <c r="L66" s="397">
        <v>0</v>
      </c>
      <c r="M66" s="397">
        <v>0</v>
      </c>
      <c r="N66" s="397">
        <v>0</v>
      </c>
      <c r="O66" s="397">
        <v>0</v>
      </c>
      <c r="P66" s="397">
        <v>0</v>
      </c>
      <c r="Q66" s="397">
        <v>0</v>
      </c>
      <c r="R66" s="397">
        <v>0</v>
      </c>
      <c r="S66" s="397">
        <v>0</v>
      </c>
      <c r="T66" s="397">
        <v>0</v>
      </c>
      <c r="U66" s="397">
        <v>0</v>
      </c>
      <c r="V66" s="397">
        <v>0</v>
      </c>
      <c r="W66" s="397">
        <v>0</v>
      </c>
      <c r="X66" s="397">
        <v>0</v>
      </c>
      <c r="Y66" s="397">
        <v>0</v>
      </c>
      <c r="Z66" s="397">
        <v>0</v>
      </c>
      <c r="AA66" s="397">
        <v>0</v>
      </c>
      <c r="AB66" s="397">
        <v>0</v>
      </c>
      <c r="AC66" s="397">
        <v>0</v>
      </c>
      <c r="AD66" s="397">
        <v>0</v>
      </c>
      <c r="AE66" s="397">
        <v>0</v>
      </c>
      <c r="AF66" s="397">
        <v>0</v>
      </c>
      <c r="AG66" s="397">
        <v>0</v>
      </c>
      <c r="AH66" s="397">
        <v>0</v>
      </c>
      <c r="AI66" s="397">
        <v>0</v>
      </c>
    </row>
    <row r="67" spans="1:35">
      <c r="C67" s="58" t="s">
        <v>505</v>
      </c>
      <c r="D67" s="421">
        <v>0</v>
      </c>
      <c r="E67" s="421">
        <v>0</v>
      </c>
      <c r="F67" s="421">
        <v>12747.165662180001</v>
      </c>
      <c r="G67" s="390">
        <v>12216.39615681</v>
      </c>
      <c r="H67" s="390">
        <v>11888.523859999999</v>
      </c>
      <c r="I67" s="390">
        <v>11773.796633330001</v>
      </c>
      <c r="J67" s="390">
        <v>11685.74049991</v>
      </c>
      <c r="K67" s="390">
        <v>11242.570874809999</v>
      </c>
      <c r="L67" s="390">
        <v>10937.268197889998</v>
      </c>
      <c r="M67" s="390">
        <v>10610.13146074</v>
      </c>
      <c r="N67" s="390">
        <v>10308.024625849999</v>
      </c>
      <c r="O67" s="390">
        <v>9969.7934559999994</v>
      </c>
      <c r="P67" s="390">
        <v>9514.0481351599992</v>
      </c>
      <c r="Q67" s="390">
        <v>9307.0289952899984</v>
      </c>
      <c r="R67" s="390">
        <v>9049.2055313300007</v>
      </c>
      <c r="S67" s="390">
        <v>8976.8008000000009</v>
      </c>
      <c r="T67" s="390">
        <v>9120.2488599999997</v>
      </c>
      <c r="U67" s="390">
        <v>9103.9120999999996</v>
      </c>
      <c r="V67" s="390">
        <v>9084.1749999999993</v>
      </c>
      <c r="W67" s="390">
        <v>8878.2496411400007</v>
      </c>
      <c r="X67" s="390">
        <v>8823.6137730000009</v>
      </c>
      <c r="Y67" s="390">
        <v>8798</v>
      </c>
      <c r="Z67" s="390">
        <v>8570.5815380000004</v>
      </c>
      <c r="AA67" s="390">
        <v>8250.7711909999998</v>
      </c>
      <c r="AB67" s="390">
        <v>7828.3164219999999</v>
      </c>
      <c r="AC67" s="390">
        <v>7841.813486</v>
      </c>
      <c r="AD67" s="390">
        <v>7623.9454589999996</v>
      </c>
      <c r="AE67" s="390">
        <v>7318.0451849999999</v>
      </c>
      <c r="AF67" s="390">
        <v>7131.4385089999996</v>
      </c>
      <c r="AG67" s="390">
        <v>7028.0429999999997</v>
      </c>
      <c r="AH67" s="390">
        <v>6802.7843059999996</v>
      </c>
      <c r="AI67" s="390">
        <v>6524.6668170000003</v>
      </c>
    </row>
    <row r="68" spans="1:35">
      <c r="A68" s="291"/>
      <c r="B68" s="291"/>
      <c r="C68" s="58" t="s">
        <v>506</v>
      </c>
      <c r="D68" s="421">
        <v>0</v>
      </c>
      <c r="E68" s="421">
        <v>0</v>
      </c>
      <c r="F68" s="421">
        <v>-163.19366037999998</v>
      </c>
      <c r="G68" s="390">
        <v>-160.96761735999999</v>
      </c>
      <c r="H68" s="390">
        <v>-151.12880000000001</v>
      </c>
      <c r="I68" s="390">
        <v>-143.40328829000001</v>
      </c>
      <c r="J68" s="390">
        <v>-98.664401330000004</v>
      </c>
      <c r="K68" s="390">
        <v>-91.312639500000003</v>
      </c>
      <c r="L68" s="390">
        <v>-91.570388280000003</v>
      </c>
      <c r="M68" s="390">
        <v>-89.051817320000012</v>
      </c>
      <c r="N68" s="390">
        <v>-87.638478200000009</v>
      </c>
      <c r="O68" s="390">
        <v>-93.407014059999995</v>
      </c>
      <c r="P68" s="390">
        <v>-96.854878459999995</v>
      </c>
      <c r="Q68" s="390">
        <v>-99.187468900000027</v>
      </c>
      <c r="R68" s="390">
        <v>-105.80576819000001</v>
      </c>
      <c r="S68" s="390">
        <v>-107.50815</v>
      </c>
      <c r="T68" s="390">
        <v>-111.84717999999999</v>
      </c>
      <c r="U68" s="390">
        <v>-105.40730000000001</v>
      </c>
      <c r="V68" s="390">
        <v>-105.29700000000001</v>
      </c>
      <c r="W68" s="390">
        <v>-87.798434289999989</v>
      </c>
      <c r="X68" s="390">
        <v>-65.341330999999997</v>
      </c>
      <c r="Y68" s="390">
        <v>-60</v>
      </c>
      <c r="Z68" s="390">
        <v>-59.518537999999992</v>
      </c>
      <c r="AA68" s="390">
        <v>-60.461174</v>
      </c>
      <c r="AB68" s="390">
        <v>-55.754821999999997</v>
      </c>
      <c r="AC68" s="390">
        <v>-67.706273999999993</v>
      </c>
      <c r="AD68" s="390">
        <v>-64.306209999999993</v>
      </c>
      <c r="AE68" s="390">
        <v>-67.067639999999997</v>
      </c>
      <c r="AF68" s="390">
        <v>-38.123466000000001</v>
      </c>
      <c r="AG68" s="390">
        <v>-40.107962000000001</v>
      </c>
      <c r="AH68" s="390">
        <v>-37.577941000000003</v>
      </c>
      <c r="AI68" s="390">
        <v>-38.427136000000004</v>
      </c>
    </row>
    <row r="69" spans="1:35">
      <c r="C69" s="31" t="s">
        <v>376</v>
      </c>
      <c r="D69" s="422">
        <v>0</v>
      </c>
      <c r="E69" s="422">
        <v>0</v>
      </c>
      <c r="F69" s="422">
        <v>169.39829423999998</v>
      </c>
      <c r="G69" s="390">
        <v>171.35286712000001</v>
      </c>
      <c r="H69" s="390">
        <v>159.80610999999999</v>
      </c>
      <c r="I69" s="390">
        <v>156.36870568000001</v>
      </c>
      <c r="J69" s="390">
        <v>229.67581203000003</v>
      </c>
      <c r="K69" s="390">
        <v>207.10199073999999</v>
      </c>
      <c r="L69" s="390">
        <v>237.70770938000001</v>
      </c>
      <c r="M69" s="390">
        <v>206.07758731999999</v>
      </c>
      <c r="N69" s="390">
        <v>204.28309805999999</v>
      </c>
      <c r="O69" s="390">
        <v>211.51843048000001</v>
      </c>
      <c r="P69" s="390">
        <v>207.40707954999996</v>
      </c>
      <c r="Q69" s="390">
        <v>265.43844240999994</v>
      </c>
      <c r="R69" s="390">
        <v>162.98953407999994</v>
      </c>
      <c r="S69" s="390">
        <v>137.55751000000001</v>
      </c>
      <c r="T69" s="390">
        <v>151.03277</v>
      </c>
      <c r="U69" s="390">
        <v>166.86009999999999</v>
      </c>
      <c r="V69" s="390">
        <v>48.601999999999997</v>
      </c>
      <c r="W69" s="390">
        <v>162.47543429000001</v>
      </c>
      <c r="X69" s="390">
        <v>169.40137199999882</v>
      </c>
      <c r="Y69" s="390">
        <v>169</v>
      </c>
      <c r="Z69" s="390">
        <v>166.49382199999999</v>
      </c>
      <c r="AA69" s="390">
        <v>135.70655799999983</v>
      </c>
      <c r="AB69" s="390">
        <v>233.61552300000051</v>
      </c>
      <c r="AC69" s="390">
        <v>182.2298840000002</v>
      </c>
      <c r="AD69" s="390">
        <v>182.03718499999999</v>
      </c>
      <c r="AE69" s="390">
        <v>174.919477</v>
      </c>
      <c r="AF69" s="390">
        <v>153.96178599999999</v>
      </c>
      <c r="AG69" s="390">
        <v>210.59968600000047</v>
      </c>
      <c r="AH69" s="390">
        <v>191.54832300000001</v>
      </c>
      <c r="AI69" s="390">
        <v>180.87871799999999</v>
      </c>
    </row>
    <row r="70" spans="1:35">
      <c r="C70" s="386" t="s">
        <v>507</v>
      </c>
      <c r="D70" s="427">
        <v>0</v>
      </c>
      <c r="E70" s="427">
        <v>0</v>
      </c>
      <c r="F70" s="427">
        <v>12753.370296040001</v>
      </c>
      <c r="G70" s="398">
        <v>12226.78140657</v>
      </c>
      <c r="H70" s="398">
        <v>11897.201169999998</v>
      </c>
      <c r="I70" s="398">
        <v>11786.762050720003</v>
      </c>
      <c r="J70" s="398">
        <v>11816.751910610001</v>
      </c>
      <c r="K70" s="398">
        <v>11358.360226049999</v>
      </c>
      <c r="L70" s="398">
        <v>11083.405518989997</v>
      </c>
      <c r="M70" s="398">
        <v>10727.15723074</v>
      </c>
      <c r="N70" s="398">
        <v>10424.669245709998</v>
      </c>
      <c r="O70" s="398">
        <v>10087.90487242</v>
      </c>
      <c r="P70" s="398">
        <v>9624.6003362499978</v>
      </c>
      <c r="Q70" s="398">
        <v>9473.2799687999996</v>
      </c>
      <c r="R70" s="398">
        <v>9106.3892972199992</v>
      </c>
      <c r="S70" s="398">
        <v>9006.8501600000018</v>
      </c>
      <c r="T70" s="398">
        <v>9159.4344499999988</v>
      </c>
      <c r="U70" s="398">
        <v>9165.3648999999987</v>
      </c>
      <c r="V70" s="398">
        <v>9027.48</v>
      </c>
      <c r="W70" s="398">
        <v>8952.9266411400004</v>
      </c>
      <c r="X70" s="398">
        <v>8927.6738139999998</v>
      </c>
      <c r="Y70" s="398">
        <v>8907</v>
      </c>
      <c r="Z70" s="398">
        <v>8677.5568220000005</v>
      </c>
      <c r="AA70" s="398">
        <v>8326.0165749999996</v>
      </c>
      <c r="AB70" s="398">
        <v>8006.1771230000004</v>
      </c>
      <c r="AC70" s="398">
        <v>7956.3370960000002</v>
      </c>
      <c r="AD70" s="398">
        <v>7741.676434</v>
      </c>
      <c r="AE70" s="398">
        <v>7425.8970220000001</v>
      </c>
      <c r="AF70" s="398">
        <v>7247.2768289999995</v>
      </c>
      <c r="AG70" s="398">
        <v>7198.5347240000001</v>
      </c>
      <c r="AH70" s="398">
        <v>6956.7546879999991</v>
      </c>
      <c r="AI70" s="398">
        <v>6667.118399</v>
      </c>
    </row>
    <row r="71" spans="1:35">
      <c r="C71" s="25"/>
      <c r="D71" s="426"/>
      <c r="E71" s="426"/>
      <c r="F71" s="426"/>
      <c r="G71" s="397"/>
      <c r="H71" s="397"/>
      <c r="I71" s="397"/>
      <c r="J71" s="397"/>
      <c r="K71" s="397"/>
      <c r="L71" s="397"/>
      <c r="M71" s="397"/>
      <c r="N71" s="397"/>
      <c r="O71" s="397"/>
      <c r="P71" s="397"/>
      <c r="Q71" s="397"/>
      <c r="R71" s="397"/>
      <c r="S71" s="397"/>
      <c r="T71" s="397"/>
      <c r="U71" s="397"/>
      <c r="V71" s="397"/>
      <c r="W71" s="397"/>
      <c r="X71" s="397"/>
      <c r="Y71" s="397"/>
      <c r="Z71" s="397"/>
      <c r="AA71" s="397"/>
      <c r="AB71" s="397"/>
      <c r="AC71" s="397"/>
      <c r="AD71" s="397"/>
      <c r="AE71" s="397"/>
      <c r="AF71" s="397"/>
      <c r="AG71" s="397"/>
      <c r="AH71" s="397"/>
      <c r="AI71" s="397"/>
    </row>
    <row r="72" spans="1:35">
      <c r="C72" s="58" t="s">
        <v>508</v>
      </c>
      <c r="D72" s="421">
        <v>0</v>
      </c>
      <c r="E72" s="421">
        <v>0</v>
      </c>
      <c r="F72" s="421">
        <v>4.1301440000000005</v>
      </c>
      <c r="G72" s="390">
        <v>0</v>
      </c>
      <c r="H72" s="390">
        <v>0</v>
      </c>
      <c r="I72" s="390">
        <v>0</v>
      </c>
      <c r="J72" s="390">
        <v>8.0000000000000002E-8</v>
      </c>
      <c r="K72" s="390">
        <v>0</v>
      </c>
      <c r="L72" s="390">
        <v>0</v>
      </c>
      <c r="M72" s="390">
        <v>0</v>
      </c>
      <c r="N72" s="390">
        <v>0</v>
      </c>
      <c r="O72" s="390">
        <v>0</v>
      </c>
      <c r="P72" s="390">
        <v>0</v>
      </c>
      <c r="Q72" s="390">
        <v>0</v>
      </c>
      <c r="R72" s="390">
        <v>0</v>
      </c>
      <c r="S72" s="390">
        <v>0</v>
      </c>
      <c r="T72" s="390">
        <v>0</v>
      </c>
      <c r="U72" s="390">
        <v>0</v>
      </c>
      <c r="V72" s="390">
        <v>0</v>
      </c>
      <c r="W72" s="390">
        <v>0</v>
      </c>
      <c r="X72" s="390">
        <v>0</v>
      </c>
      <c r="Y72" s="390">
        <v>0</v>
      </c>
      <c r="Z72" s="390">
        <v>0</v>
      </c>
      <c r="AA72" s="390">
        <v>0</v>
      </c>
      <c r="AB72" s="390">
        <v>0</v>
      </c>
      <c r="AC72" s="390">
        <v>0</v>
      </c>
      <c r="AD72" s="390">
        <v>0</v>
      </c>
      <c r="AE72" s="390">
        <v>0</v>
      </c>
      <c r="AF72" s="390">
        <v>0</v>
      </c>
      <c r="AG72" s="390">
        <v>0</v>
      </c>
      <c r="AH72" s="390">
        <v>0</v>
      </c>
      <c r="AI72" s="390">
        <v>0</v>
      </c>
    </row>
    <row r="73" spans="1:35">
      <c r="C73" s="360" t="s">
        <v>509</v>
      </c>
      <c r="D73" s="421">
        <v>0</v>
      </c>
      <c r="E73" s="421">
        <v>0</v>
      </c>
      <c r="F73" s="421">
        <v>12749.240152040002</v>
      </c>
      <c r="G73" s="392">
        <v>12226.78140657</v>
      </c>
      <c r="H73" s="392">
        <v>11897.2012</v>
      </c>
      <c r="I73" s="392">
        <v>11786.762050720003</v>
      </c>
      <c r="J73" s="392">
        <v>11816.75191053</v>
      </c>
      <c r="K73" s="392">
        <v>11358.360226050003</v>
      </c>
      <c r="L73" s="392">
        <v>11083.405518989997</v>
      </c>
      <c r="M73" s="392">
        <v>10727.157230739998</v>
      </c>
      <c r="N73" s="392">
        <v>10424.669245710002</v>
      </c>
      <c r="O73" s="392">
        <v>10087.904872420002</v>
      </c>
      <c r="P73" s="392">
        <v>9624.6003362499996</v>
      </c>
      <c r="Q73" s="392">
        <v>9473.2799687999996</v>
      </c>
      <c r="R73" s="392">
        <v>9106.3892972199974</v>
      </c>
      <c r="S73" s="392">
        <v>9006.8502000000008</v>
      </c>
      <c r="T73" s="392">
        <v>9159.4344999999994</v>
      </c>
      <c r="U73" s="392">
        <v>9165.3647999999994</v>
      </c>
      <c r="V73" s="392">
        <v>9027.48</v>
      </c>
      <c r="W73" s="392">
        <v>8952.9189999999999</v>
      </c>
      <c r="X73" s="392">
        <v>8927.6738139999998</v>
      </c>
      <c r="Y73" s="392">
        <v>8907</v>
      </c>
      <c r="Z73" s="392">
        <v>8678.5572890000003</v>
      </c>
      <c r="AA73" s="392">
        <v>8326.0165749999996</v>
      </c>
      <c r="AB73" s="392">
        <v>8006.1771250000002</v>
      </c>
      <c r="AC73" s="392">
        <v>7956.337098</v>
      </c>
      <c r="AD73" s="392">
        <v>7741.676434</v>
      </c>
      <c r="AE73" s="392">
        <v>7425.8970179999997</v>
      </c>
      <c r="AF73" s="392">
        <v>7247.2768269999997</v>
      </c>
      <c r="AG73" s="392">
        <v>7198.534721</v>
      </c>
      <c r="AH73" s="392">
        <v>6956.7546860000002</v>
      </c>
      <c r="AI73" s="392">
        <v>6667</v>
      </c>
    </row>
    <row r="74" spans="1:35">
      <c r="A74" s="381"/>
      <c r="B74" s="381"/>
      <c r="C74" s="63" t="s">
        <v>510</v>
      </c>
      <c r="D74" s="427">
        <v>0</v>
      </c>
      <c r="E74" s="427">
        <v>0</v>
      </c>
      <c r="F74" s="427">
        <v>12753.370296040002</v>
      </c>
      <c r="G74" s="398">
        <v>12226.78140657</v>
      </c>
      <c r="H74" s="398">
        <v>11897.2012</v>
      </c>
      <c r="I74" s="398">
        <v>11786.762050720003</v>
      </c>
      <c r="J74" s="398">
        <v>11816.751910609999</v>
      </c>
      <c r="K74" s="398">
        <v>11358.360226050003</v>
      </c>
      <c r="L74" s="398">
        <v>11083.405518989997</v>
      </c>
      <c r="M74" s="398">
        <v>10727.157230739998</v>
      </c>
      <c r="N74" s="398">
        <v>10424.669245710002</v>
      </c>
      <c r="O74" s="398">
        <v>10087.904872420002</v>
      </c>
      <c r="P74" s="398">
        <v>9624.6003362499996</v>
      </c>
      <c r="Q74" s="398">
        <v>9473.2799687999996</v>
      </c>
      <c r="R74" s="398">
        <v>9106.3892972199974</v>
      </c>
      <c r="S74" s="398">
        <v>9006.8502000000008</v>
      </c>
      <c r="T74" s="398">
        <v>9159.4344999999994</v>
      </c>
      <c r="U74" s="398">
        <v>9165.3647999999994</v>
      </c>
      <c r="V74" s="398">
        <v>9027.48</v>
      </c>
      <c r="W74" s="398">
        <v>8952.9189999999999</v>
      </c>
      <c r="X74" s="398">
        <v>8927.6738139999998</v>
      </c>
      <c r="Y74" s="398">
        <v>8907</v>
      </c>
      <c r="Z74" s="398">
        <v>8678.5572890000003</v>
      </c>
      <c r="AA74" s="398">
        <v>8326.0165749999996</v>
      </c>
      <c r="AB74" s="398">
        <v>8006.1771250000002</v>
      </c>
      <c r="AC74" s="398">
        <v>7956.337098</v>
      </c>
      <c r="AD74" s="398">
        <v>7741.676434</v>
      </c>
      <c r="AE74" s="398">
        <v>7425.8970179999997</v>
      </c>
      <c r="AF74" s="398">
        <v>7247.2768269999997</v>
      </c>
      <c r="AG74" s="398">
        <v>7198.534721</v>
      </c>
      <c r="AH74" s="398">
        <v>6956.7546860000002</v>
      </c>
      <c r="AI74" s="398">
        <v>6667</v>
      </c>
    </row>
    <row r="75" spans="1:35">
      <c r="A75" s="381"/>
      <c r="B75" s="381"/>
      <c r="C75" s="375"/>
      <c r="Q75" s="375"/>
      <c r="R75" s="375"/>
      <c r="S75" s="375"/>
    </row>
    <row r="76" spans="1:35">
      <c r="A76" s="381"/>
      <c r="B76" s="381"/>
      <c r="C76" s="374"/>
      <c r="Q76" s="374"/>
      <c r="R76" s="374"/>
      <c r="S76" s="374"/>
    </row>
    <row r="77" spans="1:35" s="96" customFormat="1">
      <c r="C77" s="428" t="s">
        <v>497</v>
      </c>
      <c r="D77" s="419">
        <v>45657</v>
      </c>
      <c r="E77" s="419">
        <v>45565</v>
      </c>
      <c r="F77" s="419">
        <v>45473</v>
      </c>
      <c r="G77" s="633">
        <v>45382</v>
      </c>
      <c r="H77" s="633">
        <v>45291</v>
      </c>
      <c r="I77" s="633">
        <v>45199</v>
      </c>
      <c r="J77" s="633">
        <v>45107</v>
      </c>
      <c r="K77" s="633">
        <v>45016</v>
      </c>
      <c r="L77" s="633">
        <v>44926</v>
      </c>
      <c r="M77" s="633">
        <v>44834</v>
      </c>
      <c r="N77" s="633">
        <v>44742</v>
      </c>
      <c r="O77" s="633">
        <v>44651</v>
      </c>
      <c r="P77" s="633">
        <v>44561</v>
      </c>
      <c r="Q77" s="633">
        <v>44469</v>
      </c>
      <c r="R77" s="633">
        <v>44377</v>
      </c>
      <c r="S77" s="633">
        <v>44286</v>
      </c>
      <c r="T77" s="633">
        <v>44196</v>
      </c>
      <c r="U77" s="633">
        <v>44104</v>
      </c>
      <c r="V77" s="633">
        <v>44012</v>
      </c>
      <c r="W77" s="633">
        <v>43921</v>
      </c>
      <c r="X77" s="633">
        <v>43830</v>
      </c>
      <c r="Y77" s="633">
        <v>43738</v>
      </c>
      <c r="Z77" s="633">
        <v>43646</v>
      </c>
      <c r="AA77" s="633">
        <v>43555</v>
      </c>
      <c r="AB77" s="633">
        <v>43465</v>
      </c>
      <c r="AC77" s="633">
        <v>43373</v>
      </c>
      <c r="AD77" s="633">
        <v>43281</v>
      </c>
      <c r="AE77" s="633">
        <v>43190</v>
      </c>
      <c r="AF77" s="633">
        <v>43100</v>
      </c>
      <c r="AG77" s="633">
        <v>43008</v>
      </c>
      <c r="AH77" s="633">
        <v>42916</v>
      </c>
      <c r="AI77" s="633">
        <v>42825</v>
      </c>
    </row>
    <row r="78" spans="1:35">
      <c r="C78" s="271" t="s">
        <v>500</v>
      </c>
      <c r="D78" s="420"/>
      <c r="E78" s="420"/>
      <c r="F78" s="420"/>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row>
    <row r="79" spans="1:35">
      <c r="C79" s="29" t="s">
        <v>14</v>
      </c>
      <c r="D79" s="421">
        <v>0</v>
      </c>
      <c r="E79" s="421">
        <v>0</v>
      </c>
      <c r="F79" s="421">
        <v>-1.8513263499999992</v>
      </c>
      <c r="G79" s="389">
        <v>-0.89982395999999976</v>
      </c>
      <c r="H79" s="389">
        <v>-2.41181</v>
      </c>
      <c r="I79" s="389">
        <v>-2.9692924800000005</v>
      </c>
      <c r="J79" s="389">
        <v>-1.7470000000000001</v>
      </c>
      <c r="K79" s="389">
        <v>-0.68283796999999991</v>
      </c>
      <c r="L79" s="389">
        <v>-0.12859500999999979</v>
      </c>
      <c r="M79" s="389">
        <v>-0.8140381000000001</v>
      </c>
      <c r="N79" s="389">
        <v>0.55300000000000005</v>
      </c>
      <c r="O79" s="389">
        <v>-0.22853222000000009</v>
      </c>
      <c r="P79" s="389">
        <v>-0.60137635999999983</v>
      </c>
      <c r="Q79" s="389">
        <v>-0.61626499999999995</v>
      </c>
      <c r="R79" s="389">
        <v>-0.337279</v>
      </c>
      <c r="S79" s="389">
        <v>-0.12324</v>
      </c>
      <c r="T79" s="389">
        <v>-0.6925</v>
      </c>
      <c r="U79" s="389">
        <v>-0.85136000000000001</v>
      </c>
      <c r="V79" s="389">
        <v>-0.66100000000000003</v>
      </c>
      <c r="W79" s="389">
        <v>-0.31729299999999999</v>
      </c>
      <c r="X79" s="389">
        <v>-0.73699999999999999</v>
      </c>
      <c r="Y79" s="389">
        <v>-1</v>
      </c>
      <c r="Z79" s="389">
        <v>-0.68799999999999994</v>
      </c>
      <c r="AA79" s="389">
        <v>-0.26416899999999999</v>
      </c>
      <c r="AB79" s="389">
        <v>0.27795199999999998</v>
      </c>
      <c r="AC79" s="389">
        <v>-0.10671700000000001</v>
      </c>
      <c r="AD79" s="389">
        <v>-0.13125200000000001</v>
      </c>
      <c r="AE79" s="389">
        <v>-5.407E-2</v>
      </c>
      <c r="AF79" s="389">
        <v>0.43051800000000001</v>
      </c>
      <c r="AG79" s="389">
        <v>0.100192</v>
      </c>
      <c r="AH79" s="389">
        <v>0</v>
      </c>
      <c r="AI79" s="389">
        <v>0</v>
      </c>
    </row>
    <row r="80" spans="1:35">
      <c r="C80" s="29" t="s">
        <v>501</v>
      </c>
      <c r="D80" s="421">
        <v>0</v>
      </c>
      <c r="E80" s="421">
        <v>0</v>
      </c>
      <c r="F80" s="421">
        <v>80.867075909999983</v>
      </c>
      <c r="G80" s="389">
        <v>31.02561511</v>
      </c>
      <c r="H80" s="389">
        <v>130.03133</v>
      </c>
      <c r="I80" s="389">
        <v>102.17079227999999</v>
      </c>
      <c r="J80" s="389">
        <v>69.070999999999998</v>
      </c>
      <c r="K80" s="389">
        <v>29.893260010000002</v>
      </c>
      <c r="L80" s="389">
        <v>131.51652704000003</v>
      </c>
      <c r="M80" s="389">
        <v>103.48087808</v>
      </c>
      <c r="N80" s="389">
        <v>66.802000000000007</v>
      </c>
      <c r="O80" s="389">
        <v>28.067233029999997</v>
      </c>
      <c r="P80" s="389">
        <v>129.94268296000001</v>
      </c>
      <c r="Q80" s="389">
        <v>104.11366100000001</v>
      </c>
      <c r="R80" s="389">
        <v>70.059339000000008</v>
      </c>
      <c r="S80" s="389">
        <v>28.430420000000002</v>
      </c>
      <c r="T80" s="389">
        <v>133.10307</v>
      </c>
      <c r="U80" s="389">
        <v>103.87372000000001</v>
      </c>
      <c r="V80" s="389">
        <v>64.141999999999996</v>
      </c>
      <c r="W80" s="389">
        <v>27.833366999999999</v>
      </c>
      <c r="X80" s="389">
        <v>123.59399999999999</v>
      </c>
      <c r="Y80" s="389">
        <v>96</v>
      </c>
      <c r="Z80" s="389">
        <v>60.863</v>
      </c>
      <c r="AA80" s="389">
        <v>25.426311999999999</v>
      </c>
      <c r="AB80" s="389">
        <v>119.913509</v>
      </c>
      <c r="AC80" s="389">
        <v>91.031293000000005</v>
      </c>
      <c r="AD80" s="389">
        <v>55.889505999999997</v>
      </c>
      <c r="AE80" s="389">
        <v>2.2011205</v>
      </c>
      <c r="AF80" s="389">
        <v>108.458789</v>
      </c>
      <c r="AG80" s="389">
        <v>83.750715999999997</v>
      </c>
      <c r="AH80" s="389">
        <v>52.397601000000002</v>
      </c>
      <c r="AI80" s="389">
        <v>23</v>
      </c>
    </row>
    <row r="81" spans="1:35">
      <c r="C81" s="29" t="s">
        <v>22</v>
      </c>
      <c r="D81" s="421">
        <v>0</v>
      </c>
      <c r="E81" s="421">
        <v>0</v>
      </c>
      <c r="F81" s="421">
        <v>0</v>
      </c>
      <c r="G81" s="389">
        <v>0</v>
      </c>
      <c r="H81" s="389">
        <v>0</v>
      </c>
      <c r="I81" s="389">
        <v>0</v>
      </c>
      <c r="J81" s="389">
        <v>0</v>
      </c>
      <c r="K81" s="389">
        <v>0</v>
      </c>
      <c r="L81" s="389">
        <v>0</v>
      </c>
      <c r="M81" s="389">
        <v>0</v>
      </c>
      <c r="N81" s="389">
        <v>0</v>
      </c>
      <c r="O81" s="389">
        <v>0</v>
      </c>
      <c r="P81" s="389">
        <v>0</v>
      </c>
      <c r="Q81" s="389">
        <v>0</v>
      </c>
      <c r="R81" s="389">
        <v>0</v>
      </c>
      <c r="S81" s="389">
        <v>0</v>
      </c>
      <c r="T81" s="389">
        <v>0</v>
      </c>
      <c r="U81" s="389">
        <v>0</v>
      </c>
      <c r="V81" s="389">
        <v>0</v>
      </c>
      <c r="W81" s="389">
        <v>3.0000000000000001E-3</v>
      </c>
      <c r="X81" s="389">
        <v>0</v>
      </c>
      <c r="Y81" s="389">
        <v>0</v>
      </c>
      <c r="Z81" s="389">
        <v>0</v>
      </c>
      <c r="AA81" s="389">
        <v>3.0000000000000001E-3</v>
      </c>
      <c r="AB81" s="389">
        <v>0</v>
      </c>
      <c r="AC81" s="389">
        <v>0</v>
      </c>
      <c r="AD81" s="389">
        <v>0</v>
      </c>
      <c r="AE81" s="389">
        <v>0</v>
      </c>
      <c r="AF81" s="389">
        <v>0</v>
      </c>
      <c r="AG81" s="389">
        <v>0</v>
      </c>
      <c r="AH81" s="389">
        <v>0</v>
      </c>
      <c r="AI81" s="389">
        <v>0</v>
      </c>
    </row>
    <row r="82" spans="1:35">
      <c r="C82" s="54" t="s">
        <v>27</v>
      </c>
      <c r="D82" s="422">
        <v>0</v>
      </c>
      <c r="E82" s="422">
        <v>0</v>
      </c>
      <c r="F82" s="422">
        <v>75.314504200000002</v>
      </c>
      <c r="G82" s="391">
        <v>33.959563750000001</v>
      </c>
      <c r="H82" s="391">
        <v>135.71216999999999</v>
      </c>
      <c r="I82" s="391">
        <v>106.79472351</v>
      </c>
      <c r="J82" s="391">
        <v>70.260999999999996</v>
      </c>
      <c r="K82" s="391">
        <v>33.664572930000006</v>
      </c>
      <c r="L82" s="391">
        <v>129.15054814000001</v>
      </c>
      <c r="M82" s="391">
        <v>102.63982568</v>
      </c>
      <c r="N82" s="391">
        <v>66.58</v>
      </c>
      <c r="O82" s="391">
        <v>31.687963809999992</v>
      </c>
      <c r="P82" s="391">
        <v>125.12833826999999</v>
      </c>
      <c r="Q82" s="391">
        <v>96.826537000000002</v>
      </c>
      <c r="R82" s="391">
        <v>63.701667</v>
      </c>
      <c r="S82" s="391">
        <v>30.054670000000002</v>
      </c>
      <c r="T82" s="391">
        <v>120.22168000000001</v>
      </c>
      <c r="U82" s="391">
        <v>81.897210000000001</v>
      </c>
      <c r="V82" s="391">
        <v>49.439</v>
      </c>
      <c r="W82" s="391">
        <v>27.155538</v>
      </c>
      <c r="X82" s="391">
        <v>115.90300000000001</v>
      </c>
      <c r="Y82" s="391">
        <v>80</v>
      </c>
      <c r="Z82" s="391">
        <v>51.651000000000003</v>
      </c>
      <c r="AA82" s="391">
        <v>27.701107</v>
      </c>
      <c r="AB82" s="391">
        <v>109.333787</v>
      </c>
      <c r="AC82" s="391">
        <v>74.222098000000003</v>
      </c>
      <c r="AD82" s="391">
        <v>45.845801999999999</v>
      </c>
      <c r="AE82" s="391">
        <v>24.076395999999999</v>
      </c>
      <c r="AF82" s="391">
        <v>95.224412000000001</v>
      </c>
      <c r="AG82" s="391">
        <v>63.719067000000003</v>
      </c>
      <c r="AH82" s="391">
        <v>39.570509999999999</v>
      </c>
      <c r="AI82" s="391">
        <v>20.289359000000001</v>
      </c>
    </row>
    <row r="83" spans="1:35">
      <c r="C83" s="271" t="s">
        <v>502</v>
      </c>
      <c r="D83" s="423">
        <v>0</v>
      </c>
      <c r="E83" s="423">
        <v>0</v>
      </c>
      <c r="F83" s="423">
        <v>3.7012453599999873</v>
      </c>
      <c r="G83" s="393">
        <v>-3.8337725999999996</v>
      </c>
      <c r="H83" s="393">
        <v>-8.0926499999999919</v>
      </c>
      <c r="I83" s="393">
        <v>-7.5932237100000179</v>
      </c>
      <c r="J83" s="393">
        <v>-2.9369999999999976</v>
      </c>
      <c r="K83" s="393">
        <v>-4.4541508900000046</v>
      </c>
      <c r="L83" s="393">
        <v>2.237383890000018</v>
      </c>
      <c r="M83" s="393">
        <v>2.7014299999976288E-2</v>
      </c>
      <c r="N83" s="393">
        <v>-0.33157301999999333</v>
      </c>
      <c r="O83" s="393">
        <v>-3.849262999999997</v>
      </c>
      <c r="P83" s="393">
        <v>4.212968330000038</v>
      </c>
      <c r="Q83" s="393">
        <v>6.6708590000000072</v>
      </c>
      <c r="R83" s="393">
        <v>6.0203930000000128</v>
      </c>
      <c r="S83" s="393">
        <v>-1.7474899999999991</v>
      </c>
      <c r="T83" s="393">
        <v>12.188890000000001</v>
      </c>
      <c r="U83" s="393">
        <v>21.125150000000005</v>
      </c>
      <c r="V83" s="393">
        <v>14.041999999999994</v>
      </c>
      <c r="W83" s="393">
        <v>0.36353599999999986</v>
      </c>
      <c r="X83" s="393">
        <v>6.9539999999999935</v>
      </c>
      <c r="Y83" s="393">
        <v>15</v>
      </c>
      <c r="Z83" s="393">
        <v>8.5239999999999938</v>
      </c>
      <c r="AA83" s="393">
        <v>-2.538964</v>
      </c>
      <c r="AB83" s="393">
        <v>10.857674000000003</v>
      </c>
      <c r="AC83" s="393">
        <v>16.702477999999999</v>
      </c>
      <c r="AD83" s="393">
        <v>9.9124519999999947</v>
      </c>
      <c r="AE83" s="393">
        <v>-21.9293455</v>
      </c>
      <c r="AF83" s="393">
        <v>13.664895000000001</v>
      </c>
      <c r="AG83" s="393">
        <v>20.131841000000001</v>
      </c>
      <c r="AH83" s="393">
        <v>12.827091000000003</v>
      </c>
      <c r="AI83" s="393">
        <v>2.710640999999999</v>
      </c>
    </row>
    <row r="84" spans="1:35">
      <c r="C84" s="176" t="s">
        <v>503</v>
      </c>
      <c r="D84" s="422">
        <v>0</v>
      </c>
      <c r="E84" s="422">
        <v>0</v>
      </c>
      <c r="F84" s="422">
        <v>0</v>
      </c>
      <c r="G84" s="391">
        <v>0</v>
      </c>
      <c r="H84" s="391">
        <v>0</v>
      </c>
      <c r="I84" s="391">
        <v>0</v>
      </c>
      <c r="J84" s="391">
        <v>0</v>
      </c>
      <c r="K84" s="391">
        <v>0</v>
      </c>
      <c r="L84" s="391">
        <v>0</v>
      </c>
      <c r="M84" s="391">
        <v>0</v>
      </c>
      <c r="N84" s="391">
        <v>0</v>
      </c>
      <c r="O84" s="391">
        <v>0</v>
      </c>
      <c r="P84" s="391">
        <v>0</v>
      </c>
      <c r="Q84" s="391">
        <v>0</v>
      </c>
      <c r="R84" s="391">
        <v>0</v>
      </c>
      <c r="S84" s="391">
        <v>0</v>
      </c>
      <c r="T84" s="391">
        <v>0</v>
      </c>
      <c r="U84" s="391">
        <v>0</v>
      </c>
      <c r="V84" s="391">
        <v>0</v>
      </c>
      <c r="W84" s="391">
        <v>0</v>
      </c>
      <c r="X84" s="391">
        <v>0</v>
      </c>
      <c r="Y84" s="391">
        <v>0</v>
      </c>
      <c r="Z84" s="391">
        <v>0</v>
      </c>
      <c r="AA84" s="391">
        <v>0</v>
      </c>
      <c r="AB84" s="391">
        <v>0</v>
      </c>
      <c r="AC84" s="391">
        <v>0</v>
      </c>
      <c r="AD84" s="391">
        <v>0</v>
      </c>
      <c r="AE84" s="391">
        <v>0</v>
      </c>
      <c r="AF84" s="391">
        <v>0</v>
      </c>
      <c r="AG84" s="391">
        <v>0</v>
      </c>
      <c r="AH84" s="391">
        <v>0</v>
      </c>
      <c r="AI84" s="391">
        <v>0</v>
      </c>
    </row>
    <row r="85" spans="1:35">
      <c r="C85" s="385" t="s">
        <v>30</v>
      </c>
      <c r="D85" s="423">
        <v>0</v>
      </c>
      <c r="E85" s="423">
        <v>0</v>
      </c>
      <c r="F85" s="423">
        <v>3.7012453599999873</v>
      </c>
      <c r="G85" s="393">
        <v>-3.8337725999999996</v>
      </c>
      <c r="H85" s="393">
        <v>-8.0926499999999919</v>
      </c>
      <c r="I85" s="393">
        <v>-7.5932237100000179</v>
      </c>
      <c r="J85" s="393">
        <v>-2.9369999999999976</v>
      </c>
      <c r="K85" s="393">
        <v>-4.4541508900000046</v>
      </c>
      <c r="L85" s="393">
        <v>2.237383890000018</v>
      </c>
      <c r="M85" s="393">
        <v>2.7014299999976288E-2</v>
      </c>
      <c r="N85" s="393">
        <v>-0.33157301999999333</v>
      </c>
      <c r="O85" s="393">
        <v>-3.849262999999997</v>
      </c>
      <c r="P85" s="393">
        <v>4.212968330000038</v>
      </c>
      <c r="Q85" s="393">
        <v>6.6708590000000072</v>
      </c>
      <c r="R85" s="393">
        <v>6.0203930000000128</v>
      </c>
      <c r="S85" s="393">
        <v>-1.7474899999999991</v>
      </c>
      <c r="T85" s="393">
        <v>12.188890000000001</v>
      </c>
      <c r="U85" s="393">
        <v>21.125150000000005</v>
      </c>
      <c r="V85" s="393">
        <v>14.041999999999994</v>
      </c>
      <c r="W85" s="393">
        <v>0.36353599999999986</v>
      </c>
      <c r="X85" s="393">
        <v>6.9539999999999935</v>
      </c>
      <c r="Y85" s="393">
        <v>15</v>
      </c>
      <c r="Z85" s="393">
        <v>8.5239999999999938</v>
      </c>
      <c r="AA85" s="393">
        <v>-2.538964</v>
      </c>
      <c r="AB85" s="393">
        <v>10.857674000000003</v>
      </c>
      <c r="AC85" s="393">
        <v>16.702477999999999</v>
      </c>
      <c r="AD85" s="393">
        <v>9.9124519999999947</v>
      </c>
      <c r="AE85" s="393">
        <v>-21.9293455</v>
      </c>
      <c r="AF85" s="393">
        <v>13.664895000000001</v>
      </c>
      <c r="AG85" s="393">
        <v>20.131841000000001</v>
      </c>
      <c r="AH85" s="393">
        <v>12.827091000000003</v>
      </c>
      <c r="AI85" s="393">
        <v>2.710640999999999</v>
      </c>
    </row>
    <row r="86" spans="1:35">
      <c r="C86" s="383" t="s">
        <v>31</v>
      </c>
      <c r="D86" s="424">
        <v>0</v>
      </c>
      <c r="E86" s="424">
        <v>0</v>
      </c>
      <c r="F86" s="424">
        <v>0.81427400000000005</v>
      </c>
      <c r="G86" s="394">
        <v>-0.8434299999999999</v>
      </c>
      <c r="H86" s="394">
        <v>-1.7568299999999999</v>
      </c>
      <c r="I86" s="394">
        <v>-1.6705092400000001</v>
      </c>
      <c r="J86" s="394">
        <v>-0.64600000000000002</v>
      </c>
      <c r="K86" s="394">
        <v>-0.97991300000000003</v>
      </c>
      <c r="L86" s="394">
        <v>0.52436699999999992</v>
      </c>
      <c r="M86" s="394">
        <v>-5.9429999999999995E-3</v>
      </c>
      <c r="N86" s="394">
        <v>-7.2999999999999995E-2</v>
      </c>
      <c r="O86" s="394">
        <v>-0.84683900000000001</v>
      </c>
      <c r="P86" s="394">
        <v>0.94968700000000006</v>
      </c>
      <c r="Q86" s="394">
        <v>1.46759</v>
      </c>
      <c r="R86" s="394">
        <v>1.324487</v>
      </c>
      <c r="S86" s="394">
        <v>-0.38445000000000001</v>
      </c>
      <c r="T86" s="394">
        <v>2.6815500000000001</v>
      </c>
      <c r="U86" s="394">
        <v>4.6475299999999997</v>
      </c>
      <c r="V86" s="394">
        <v>3.089</v>
      </c>
      <c r="W86" s="394">
        <v>7.9318E-2</v>
      </c>
      <c r="X86" s="394">
        <v>1.548</v>
      </c>
      <c r="Y86" s="394">
        <v>3</v>
      </c>
      <c r="Z86" s="394">
        <v>1.875</v>
      </c>
      <c r="AA86" s="394">
        <v>-0.55857199999999996</v>
      </c>
      <c r="AB86" s="394">
        <v>2.4710179999999999</v>
      </c>
      <c r="AC86" s="394">
        <v>3.8237299999999999</v>
      </c>
      <c r="AD86" s="394">
        <v>2.2798639999999999</v>
      </c>
      <c r="AE86" s="394">
        <v>-4.8743000000000002E-2</v>
      </c>
      <c r="AF86" s="394">
        <v>3.2421329999999999</v>
      </c>
      <c r="AG86" s="394">
        <v>5.0329600000000001</v>
      </c>
      <c r="AH86" s="394">
        <v>3.2189269999999999</v>
      </c>
      <c r="AI86" s="394">
        <v>0.76934199999999997</v>
      </c>
    </row>
    <row r="87" spans="1:35">
      <c r="C87" s="384" t="s">
        <v>504</v>
      </c>
      <c r="D87" s="425">
        <v>0</v>
      </c>
      <c r="E87" s="425">
        <v>0</v>
      </c>
      <c r="F87" s="425">
        <v>2.8869713599999871</v>
      </c>
      <c r="G87" s="395">
        <v>-2.9903426</v>
      </c>
      <c r="H87" s="395">
        <v>-6.335819999999992</v>
      </c>
      <c r="I87" s="395">
        <v>-5.9227144700000176</v>
      </c>
      <c r="J87" s="395">
        <v>-2.2909999999999977</v>
      </c>
      <c r="K87" s="395">
        <v>-3.4742378900000048</v>
      </c>
      <c r="L87" s="395">
        <v>1.7130168900000182</v>
      </c>
      <c r="M87" s="395">
        <v>3.2957299999976285E-2</v>
      </c>
      <c r="N87" s="395">
        <v>-0.25862701999999332</v>
      </c>
      <c r="O87" s="395">
        <v>-3.0024239999999969</v>
      </c>
      <c r="P87" s="395">
        <v>3.2632813300000381</v>
      </c>
      <c r="Q87" s="395">
        <v>5.2032690000000077</v>
      </c>
      <c r="R87" s="395">
        <v>4.6959060000000132</v>
      </c>
      <c r="S87" s="395">
        <v>-1.3630399999999991</v>
      </c>
      <c r="T87" s="395">
        <v>9.507340000000001</v>
      </c>
      <c r="U87" s="395">
        <v>16.477620000000005</v>
      </c>
      <c r="V87" s="395">
        <v>10.952999999999994</v>
      </c>
      <c r="W87" s="395">
        <v>0.28421799999999986</v>
      </c>
      <c r="X87" s="395">
        <v>5.4059999999999935</v>
      </c>
      <c r="Y87" s="395">
        <v>11</v>
      </c>
      <c r="Z87" s="395">
        <v>6.6489999999999938</v>
      </c>
      <c r="AA87" s="395">
        <v>-1.9803920000000002</v>
      </c>
      <c r="AB87" s="395">
        <v>8.3866560000000021</v>
      </c>
      <c r="AC87" s="395">
        <v>12.878748</v>
      </c>
      <c r="AD87" s="395">
        <v>7.6325879999999948</v>
      </c>
      <c r="AE87" s="395">
        <v>-21.880602499999998</v>
      </c>
      <c r="AF87" s="395">
        <v>10.422762000000002</v>
      </c>
      <c r="AG87" s="395">
        <v>15.098881000000002</v>
      </c>
      <c r="AH87" s="395">
        <v>9.6081640000000021</v>
      </c>
      <c r="AI87" s="395">
        <v>1.941298999999999</v>
      </c>
    </row>
    <row r="88" spans="1:35">
      <c r="C88" s="401" t="s">
        <v>518</v>
      </c>
      <c r="D88" s="423"/>
      <c r="E88" s="423"/>
      <c r="F88" s="423"/>
      <c r="G88" s="396"/>
      <c r="H88" s="396"/>
      <c r="I88" s="396"/>
      <c r="J88" s="396"/>
      <c r="K88" s="396"/>
      <c r="L88" s="396"/>
      <c r="M88" s="396"/>
      <c r="N88" s="396"/>
      <c r="O88" s="396"/>
      <c r="P88" s="396"/>
      <c r="Q88" s="396"/>
      <c r="R88" s="396"/>
      <c r="S88" s="396"/>
      <c r="T88" s="396"/>
      <c r="U88" s="396"/>
      <c r="V88" s="396"/>
      <c r="W88" s="396"/>
      <c r="X88" s="396"/>
      <c r="Y88" s="396"/>
      <c r="Z88" s="396"/>
      <c r="AA88" s="396"/>
      <c r="AB88" s="396"/>
      <c r="AC88" s="396"/>
      <c r="AD88" s="396"/>
      <c r="AE88" s="396"/>
      <c r="AF88" s="396"/>
      <c r="AG88" s="396"/>
      <c r="AH88" s="396"/>
      <c r="AI88" s="396"/>
    </row>
    <row r="89" spans="1:35">
      <c r="C89" s="382"/>
      <c r="D89" s="423"/>
      <c r="E89" s="423"/>
      <c r="F89" s="423"/>
      <c r="G89" s="393"/>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row>
    <row r="90" spans="1:35">
      <c r="C90" s="271" t="s">
        <v>442</v>
      </c>
      <c r="D90" s="426"/>
      <c r="E90" s="426"/>
      <c r="F90" s="426"/>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7"/>
      <c r="AF90" s="397"/>
      <c r="AG90" s="397"/>
      <c r="AH90" s="397"/>
      <c r="AI90" s="397"/>
    </row>
    <row r="91" spans="1:35">
      <c r="C91" s="58" t="s">
        <v>505</v>
      </c>
      <c r="D91" s="421">
        <v>0</v>
      </c>
      <c r="E91" s="421">
        <v>0</v>
      </c>
      <c r="F91" s="421">
        <v>1.24770727</v>
      </c>
      <c r="G91" s="390">
        <v>1.4239211000000001</v>
      </c>
      <c r="H91" s="390">
        <v>1.7671300000000001</v>
      </c>
      <c r="I91" s="390">
        <v>1.2078871600000003</v>
      </c>
      <c r="J91" s="390">
        <v>0</v>
      </c>
      <c r="K91" s="390">
        <v>1.2681557499999998</v>
      </c>
      <c r="L91" s="390">
        <v>0.32552375</v>
      </c>
      <c r="M91" s="390">
        <v>0.32552375</v>
      </c>
      <c r="N91" s="390">
        <v>1</v>
      </c>
      <c r="O91" s="390">
        <v>0</v>
      </c>
      <c r="P91" s="390">
        <v>0</v>
      </c>
      <c r="Q91" s="390">
        <v>0</v>
      </c>
      <c r="R91" s="390">
        <v>0</v>
      </c>
      <c r="S91" s="390">
        <v>0</v>
      </c>
      <c r="T91" s="390">
        <v>0</v>
      </c>
      <c r="U91" s="390">
        <v>0</v>
      </c>
      <c r="V91" s="390">
        <v>0</v>
      </c>
      <c r="W91" s="390">
        <v>3.4834200000000002</v>
      </c>
      <c r="X91" s="390">
        <v>0</v>
      </c>
      <c r="Y91" s="390">
        <v>0</v>
      </c>
      <c r="Z91" s="390">
        <v>0</v>
      </c>
      <c r="AA91" s="390">
        <v>0</v>
      </c>
      <c r="AB91" s="390">
        <v>0</v>
      </c>
      <c r="AC91" s="390">
        <v>0</v>
      </c>
      <c r="AD91" s="390">
        <v>0.80576300000000001</v>
      </c>
      <c r="AE91" s="390">
        <v>0</v>
      </c>
      <c r="AF91" s="390">
        <v>0</v>
      </c>
      <c r="AG91" s="390">
        <v>0</v>
      </c>
      <c r="AH91" s="390">
        <v>0</v>
      </c>
      <c r="AI91" s="390">
        <v>0</v>
      </c>
    </row>
    <row r="92" spans="1:35">
      <c r="A92" s="291"/>
      <c r="B92" s="291"/>
      <c r="C92" s="58" t="s">
        <v>506</v>
      </c>
      <c r="D92" s="421">
        <v>0</v>
      </c>
      <c r="E92" s="421">
        <v>0</v>
      </c>
      <c r="F92" s="421">
        <v>0</v>
      </c>
      <c r="G92" s="390">
        <v>0</v>
      </c>
      <c r="H92" s="390">
        <v>0</v>
      </c>
      <c r="I92" s="390">
        <v>0</v>
      </c>
      <c r="J92" s="390">
        <v>0</v>
      </c>
      <c r="K92" s="390">
        <v>0</v>
      </c>
      <c r="L92" s="390">
        <v>0</v>
      </c>
      <c r="M92" s="390">
        <v>0</v>
      </c>
      <c r="N92" s="390">
        <v>0</v>
      </c>
      <c r="O92" s="390">
        <v>0</v>
      </c>
      <c r="P92" s="390">
        <v>0</v>
      </c>
      <c r="Q92" s="390">
        <v>0</v>
      </c>
      <c r="R92" s="390">
        <v>0</v>
      </c>
      <c r="S92" s="390">
        <v>0</v>
      </c>
      <c r="T92" s="390">
        <v>0</v>
      </c>
      <c r="U92" s="390">
        <v>0</v>
      </c>
      <c r="V92" s="390">
        <v>0</v>
      </c>
      <c r="W92" s="390">
        <v>0</v>
      </c>
      <c r="X92" s="390">
        <v>0</v>
      </c>
      <c r="Y92" s="390">
        <v>0</v>
      </c>
      <c r="Z92" s="390">
        <v>0</v>
      </c>
      <c r="AA92" s="390">
        <v>0</v>
      </c>
      <c r="AB92" s="390">
        <v>0</v>
      </c>
      <c r="AC92" s="390">
        <v>0</v>
      </c>
      <c r="AD92" s="390">
        <v>0</v>
      </c>
      <c r="AE92" s="390">
        <v>0</v>
      </c>
      <c r="AF92" s="390">
        <v>0</v>
      </c>
      <c r="AG92" s="390">
        <v>0</v>
      </c>
      <c r="AH92" s="390">
        <v>0</v>
      </c>
      <c r="AI92" s="390">
        <v>0</v>
      </c>
    </row>
    <row r="93" spans="1:35">
      <c r="C93" s="31" t="s">
        <v>376</v>
      </c>
      <c r="D93" s="422">
        <v>0</v>
      </c>
      <c r="E93" s="422">
        <v>0</v>
      </c>
      <c r="F93" s="422">
        <v>109.11815838000001</v>
      </c>
      <c r="G93" s="390">
        <v>82.980667620000062</v>
      </c>
      <c r="H93" s="390">
        <v>83.127369999999999</v>
      </c>
      <c r="I93" s="390">
        <v>90.218509179999984</v>
      </c>
      <c r="J93" s="390">
        <v>94.164000000000001</v>
      </c>
      <c r="K93" s="390">
        <v>81.628265080000006</v>
      </c>
      <c r="L93" s="390">
        <v>81.965344610000244</v>
      </c>
      <c r="M93" s="390">
        <v>84.483894530000228</v>
      </c>
      <c r="N93" s="390">
        <v>84.244</v>
      </c>
      <c r="O93" s="390">
        <v>75.232023540000228</v>
      </c>
      <c r="P93" s="390">
        <v>69.037557160000006</v>
      </c>
      <c r="Q93" s="390">
        <v>79.556362000000007</v>
      </c>
      <c r="R93" s="390">
        <v>87.955803000000003</v>
      </c>
      <c r="S93" s="390">
        <v>72.719350000000006</v>
      </c>
      <c r="T93" s="390">
        <v>69.653239999999997</v>
      </c>
      <c r="U93" s="390">
        <v>84.396000000000001</v>
      </c>
      <c r="V93" s="390">
        <v>82.992999999999995</v>
      </c>
      <c r="W93" s="390">
        <v>68.047007000000008</v>
      </c>
      <c r="X93" s="390">
        <v>73.834475999999995</v>
      </c>
      <c r="Y93" s="390">
        <v>85</v>
      </c>
      <c r="Z93" s="390">
        <v>84.415276000000006</v>
      </c>
      <c r="AA93" s="390">
        <v>69.617024999999998</v>
      </c>
      <c r="AB93" s="390">
        <v>70.605924000000002</v>
      </c>
      <c r="AC93" s="390">
        <v>82.293293000000006</v>
      </c>
      <c r="AD93" s="390">
        <v>75.911670000000001</v>
      </c>
      <c r="AE93" s="390">
        <v>62.827041999999999</v>
      </c>
      <c r="AF93" s="390">
        <v>60.999509000000003</v>
      </c>
      <c r="AG93" s="390">
        <v>67.830325999999999</v>
      </c>
      <c r="AH93" s="390">
        <v>65.634737000000001</v>
      </c>
      <c r="AI93" s="390">
        <v>57.927444000000001</v>
      </c>
    </row>
    <row r="94" spans="1:35">
      <c r="C94" s="386" t="s">
        <v>507</v>
      </c>
      <c r="D94" s="427">
        <v>0</v>
      </c>
      <c r="E94" s="427">
        <v>0</v>
      </c>
      <c r="F94" s="427">
        <v>110.36586565000002</v>
      </c>
      <c r="G94" s="398">
        <v>84.404588720000064</v>
      </c>
      <c r="H94" s="398">
        <v>84.894499999999994</v>
      </c>
      <c r="I94" s="398">
        <v>91.426396339999982</v>
      </c>
      <c r="J94" s="398">
        <v>94.164000000000001</v>
      </c>
      <c r="K94" s="398">
        <v>82.896420830000011</v>
      </c>
      <c r="L94" s="398">
        <v>82.290868360000246</v>
      </c>
      <c r="M94" s="398">
        <v>84.80941828000023</v>
      </c>
      <c r="N94" s="398">
        <v>85.244</v>
      </c>
      <c r="O94" s="398">
        <v>75.232023540000228</v>
      </c>
      <c r="P94" s="398">
        <v>69.037557160000006</v>
      </c>
      <c r="Q94" s="398">
        <v>79.556362000000007</v>
      </c>
      <c r="R94" s="398">
        <v>87.955803000000003</v>
      </c>
      <c r="S94" s="398">
        <v>72.719350000000006</v>
      </c>
      <c r="T94" s="398">
        <v>69.653239999999997</v>
      </c>
      <c r="U94" s="398">
        <v>84.396000000000001</v>
      </c>
      <c r="V94" s="398">
        <v>82.992999999999995</v>
      </c>
      <c r="W94" s="398">
        <v>71.530427000000003</v>
      </c>
      <c r="X94" s="398">
        <v>73.834475999999995</v>
      </c>
      <c r="Y94" s="398">
        <v>85</v>
      </c>
      <c r="Z94" s="398">
        <v>84.415276000000006</v>
      </c>
      <c r="AA94" s="398">
        <v>69.617024999999998</v>
      </c>
      <c r="AB94" s="398">
        <v>70.605924000000002</v>
      </c>
      <c r="AC94" s="398">
        <v>82.293293000000006</v>
      </c>
      <c r="AD94" s="398">
        <v>76.717433</v>
      </c>
      <c r="AE94" s="398">
        <v>62.827041999999999</v>
      </c>
      <c r="AF94" s="398">
        <v>60.999509000000003</v>
      </c>
      <c r="AG94" s="398">
        <v>67.830325999999999</v>
      </c>
      <c r="AH94" s="398">
        <v>65.634737000000001</v>
      </c>
      <c r="AI94" s="398">
        <v>57.927444000000001</v>
      </c>
    </row>
    <row r="95" spans="1:35">
      <c r="C95" s="25"/>
      <c r="D95" s="426"/>
      <c r="E95" s="426"/>
      <c r="F95" s="426"/>
      <c r="G95" s="397"/>
      <c r="H95" s="397"/>
      <c r="I95" s="397"/>
      <c r="J95" s="397"/>
      <c r="K95" s="397"/>
      <c r="L95" s="397"/>
      <c r="M95" s="397"/>
      <c r="N95" s="397"/>
      <c r="O95" s="397"/>
      <c r="P95" s="397"/>
      <c r="Q95" s="397"/>
      <c r="R95" s="397"/>
      <c r="S95" s="397"/>
      <c r="T95" s="397"/>
      <c r="U95" s="397"/>
      <c r="V95" s="397"/>
      <c r="W95" s="397"/>
      <c r="X95" s="397"/>
      <c r="Y95" s="397"/>
      <c r="Z95" s="397"/>
      <c r="AA95" s="397"/>
      <c r="AB95" s="397"/>
      <c r="AC95" s="397"/>
      <c r="AD95" s="397"/>
      <c r="AE95" s="397"/>
      <c r="AF95" s="397"/>
      <c r="AG95" s="397"/>
      <c r="AH95" s="397"/>
      <c r="AI95" s="397"/>
    </row>
    <row r="96" spans="1:35">
      <c r="C96" s="58" t="s">
        <v>508</v>
      </c>
      <c r="D96" s="421">
        <v>0</v>
      </c>
      <c r="E96" s="421">
        <v>0</v>
      </c>
      <c r="F96" s="421">
        <v>0</v>
      </c>
      <c r="G96" s="390">
        <v>0</v>
      </c>
      <c r="H96" s="390">
        <v>0</v>
      </c>
      <c r="I96" s="390">
        <v>0</v>
      </c>
      <c r="J96" s="390">
        <v>0</v>
      </c>
      <c r="K96" s="390">
        <v>0</v>
      </c>
      <c r="L96" s="390">
        <v>0</v>
      </c>
      <c r="M96" s="390">
        <v>0</v>
      </c>
      <c r="N96" s="390">
        <v>0</v>
      </c>
      <c r="O96" s="390">
        <v>0</v>
      </c>
      <c r="P96" s="390">
        <v>0</v>
      </c>
      <c r="Q96" s="390">
        <v>0</v>
      </c>
      <c r="R96" s="390">
        <v>0</v>
      </c>
      <c r="S96" s="390">
        <v>0</v>
      </c>
      <c r="T96" s="390">
        <v>0</v>
      </c>
      <c r="U96" s="390">
        <v>0</v>
      </c>
      <c r="V96" s="390">
        <v>0</v>
      </c>
      <c r="W96" s="390">
        <v>0</v>
      </c>
      <c r="X96" s="390">
        <v>0</v>
      </c>
      <c r="Y96" s="390">
        <v>0</v>
      </c>
      <c r="Z96" s="390">
        <v>0</v>
      </c>
      <c r="AA96" s="390">
        <v>0</v>
      </c>
      <c r="AB96" s="390">
        <v>0</v>
      </c>
      <c r="AC96" s="390">
        <v>0</v>
      </c>
      <c r="AD96" s="390">
        <v>0</v>
      </c>
      <c r="AE96" s="390">
        <v>0</v>
      </c>
      <c r="AF96" s="390">
        <v>0</v>
      </c>
      <c r="AG96" s="390">
        <v>0</v>
      </c>
      <c r="AH96" s="390">
        <v>0</v>
      </c>
      <c r="AI96" s="390">
        <v>0</v>
      </c>
    </row>
    <row r="97" spans="3:35">
      <c r="C97" s="360" t="s">
        <v>509</v>
      </c>
      <c r="D97" s="421">
        <v>0</v>
      </c>
      <c r="E97" s="421">
        <v>0</v>
      </c>
      <c r="F97" s="421">
        <v>110.36586565000003</v>
      </c>
      <c r="G97" s="392">
        <v>84.404588720000092</v>
      </c>
      <c r="H97" s="392">
        <v>84.894499999999994</v>
      </c>
      <c r="I97" s="392">
        <v>91.426396339999997</v>
      </c>
      <c r="J97" s="392">
        <v>94.164000000000001</v>
      </c>
      <c r="K97" s="392">
        <v>82.896420830000011</v>
      </c>
      <c r="L97" s="392">
        <v>82.290868360000246</v>
      </c>
      <c r="M97" s="392">
        <v>84.809418280000216</v>
      </c>
      <c r="N97" s="392">
        <v>85.244</v>
      </c>
      <c r="O97" s="392">
        <v>75.23202352000024</v>
      </c>
      <c r="P97" s="392">
        <v>69.03755713999999</v>
      </c>
      <c r="Q97" s="392">
        <v>79.556361999999993</v>
      </c>
      <c r="R97" s="392">
        <v>87.955803000000003</v>
      </c>
      <c r="S97" s="392">
        <v>72.719399999999993</v>
      </c>
      <c r="T97" s="392">
        <v>69.653199999999998</v>
      </c>
      <c r="U97" s="392">
        <v>84.396100000000004</v>
      </c>
      <c r="V97" s="392">
        <v>82.992999999999995</v>
      </c>
      <c r="W97" s="392">
        <v>134.66732176999997</v>
      </c>
      <c r="X97" s="392">
        <v>73.834475999999995</v>
      </c>
      <c r="Y97" s="392">
        <v>85</v>
      </c>
      <c r="Z97" s="392">
        <v>84.415276000000006</v>
      </c>
      <c r="AA97" s="392">
        <v>69.617024999999998</v>
      </c>
      <c r="AB97" s="392">
        <v>70.605919</v>
      </c>
      <c r="AC97" s="392">
        <v>82.293289999999999</v>
      </c>
      <c r="AD97" s="392">
        <v>76.717433</v>
      </c>
      <c r="AE97" s="392">
        <v>62.827041999999999</v>
      </c>
      <c r="AF97" s="392">
        <v>60.999509000000003</v>
      </c>
      <c r="AG97" s="392">
        <v>67.830603999999994</v>
      </c>
      <c r="AH97" s="392">
        <v>65.634737000000001</v>
      </c>
      <c r="AI97" s="392">
        <v>57.927444000000001</v>
      </c>
    </row>
    <row r="98" spans="3:35">
      <c r="C98" s="63" t="s">
        <v>510</v>
      </c>
      <c r="D98" s="427">
        <v>0</v>
      </c>
      <c r="E98" s="427">
        <v>0</v>
      </c>
      <c r="F98" s="427">
        <v>110.36586565000003</v>
      </c>
      <c r="G98" s="398">
        <v>84.404588720000092</v>
      </c>
      <c r="H98" s="398">
        <v>84.894499999999994</v>
      </c>
      <c r="I98" s="398">
        <v>91.426396339999997</v>
      </c>
      <c r="J98" s="398">
        <v>94.164000000000001</v>
      </c>
      <c r="K98" s="398">
        <v>82.896420830000011</v>
      </c>
      <c r="L98" s="398">
        <v>82.290868360000246</v>
      </c>
      <c r="M98" s="398">
        <v>84.809418280000216</v>
      </c>
      <c r="N98" s="398">
        <v>85.244</v>
      </c>
      <c r="O98" s="398">
        <v>75.23202352000024</v>
      </c>
      <c r="P98" s="398">
        <v>69.03755713999999</v>
      </c>
      <c r="Q98" s="398">
        <v>79.556361999999993</v>
      </c>
      <c r="R98" s="398">
        <v>87.955803000000003</v>
      </c>
      <c r="S98" s="398">
        <v>72.719399999999993</v>
      </c>
      <c r="T98" s="398">
        <v>69.653199999999998</v>
      </c>
      <c r="U98" s="398">
        <v>84.396100000000004</v>
      </c>
      <c r="V98" s="398">
        <v>82.992999999999995</v>
      </c>
      <c r="W98" s="398">
        <v>134.66732176999997</v>
      </c>
      <c r="X98" s="398">
        <v>73.834475999999995</v>
      </c>
      <c r="Y98" s="398">
        <v>85</v>
      </c>
      <c r="Z98" s="398">
        <v>84.415276000000006</v>
      </c>
      <c r="AA98" s="398">
        <v>69.617024999999998</v>
      </c>
      <c r="AB98" s="398">
        <v>70.605919</v>
      </c>
      <c r="AC98" s="398">
        <v>82.293289999999999</v>
      </c>
      <c r="AD98" s="398">
        <v>76.717433</v>
      </c>
      <c r="AE98" s="398">
        <v>62.827041999999999</v>
      </c>
      <c r="AF98" s="398">
        <v>60.999509000000003</v>
      </c>
      <c r="AG98" s="398">
        <v>67.830603999999994</v>
      </c>
      <c r="AH98" s="398">
        <v>65.634737000000001</v>
      </c>
      <c r="AI98" s="398">
        <v>57.927444000000001</v>
      </c>
    </row>
    <row r="101" spans="3:35" s="96" customFormat="1">
      <c r="C101" s="428" t="s">
        <v>519</v>
      </c>
      <c r="D101" s="419">
        <v>45657</v>
      </c>
      <c r="E101" s="419">
        <v>45565</v>
      </c>
      <c r="F101" s="419">
        <v>45473</v>
      </c>
      <c r="G101" s="633">
        <v>45382</v>
      </c>
      <c r="H101" s="633">
        <v>45291</v>
      </c>
      <c r="I101" s="633">
        <v>45199</v>
      </c>
      <c r="J101" s="633">
        <v>45107</v>
      </c>
      <c r="K101" s="633">
        <v>45016</v>
      </c>
      <c r="L101" s="633">
        <v>44926</v>
      </c>
      <c r="M101" s="633">
        <v>44834</v>
      </c>
      <c r="N101" s="633">
        <v>44742</v>
      </c>
      <c r="O101" s="633">
        <v>44651</v>
      </c>
      <c r="P101" s="633">
        <v>44561</v>
      </c>
      <c r="Q101" s="633">
        <v>44469</v>
      </c>
      <c r="R101" s="633">
        <v>44377</v>
      </c>
      <c r="S101" s="633">
        <v>44286</v>
      </c>
      <c r="T101" s="633">
        <v>44196</v>
      </c>
      <c r="U101" s="633">
        <v>44104</v>
      </c>
      <c r="V101" s="633">
        <v>44012</v>
      </c>
      <c r="W101" s="633">
        <v>43921</v>
      </c>
      <c r="X101" s="633">
        <v>43830</v>
      </c>
      <c r="Y101" s="633">
        <v>43738</v>
      </c>
      <c r="Z101" s="633">
        <v>43646</v>
      </c>
      <c r="AA101" s="633">
        <v>43555</v>
      </c>
      <c r="AB101" s="633">
        <v>43465</v>
      </c>
      <c r="AC101" s="633">
        <v>43373</v>
      </c>
      <c r="AD101" s="633">
        <v>43281</v>
      </c>
      <c r="AE101" s="633">
        <v>43190</v>
      </c>
      <c r="AF101" s="633">
        <v>43100</v>
      </c>
      <c r="AG101" s="633">
        <v>43008</v>
      </c>
      <c r="AH101" s="633">
        <v>42916</v>
      </c>
      <c r="AI101" s="633">
        <v>42825</v>
      </c>
    </row>
    <row r="102" spans="3:35">
      <c r="C102" s="271" t="s">
        <v>500</v>
      </c>
      <c r="D102" s="420"/>
      <c r="E102" s="420"/>
      <c r="F102" s="420"/>
      <c r="G102" s="388"/>
      <c r="H102" s="388"/>
      <c r="I102" s="388"/>
      <c r="J102" s="388"/>
      <c r="K102" s="388"/>
      <c r="L102" s="388"/>
      <c r="M102" s="388"/>
      <c r="N102" s="388"/>
      <c r="O102" s="388"/>
      <c r="P102" s="388"/>
      <c r="Q102" s="388"/>
      <c r="R102" s="388"/>
      <c r="S102" s="388"/>
      <c r="T102" s="388"/>
      <c r="U102" s="388"/>
      <c r="V102" s="388"/>
      <c r="W102" s="388"/>
      <c r="X102" s="388"/>
      <c r="Y102" s="388"/>
      <c r="Z102" s="388"/>
      <c r="AA102" s="388"/>
      <c r="AB102" s="388"/>
      <c r="AC102" s="388"/>
      <c r="AD102" s="388"/>
      <c r="AE102" s="388"/>
      <c r="AF102" s="388"/>
      <c r="AG102" s="388"/>
      <c r="AH102" s="388"/>
      <c r="AI102" s="388"/>
    </row>
    <row r="103" spans="3:35">
      <c r="C103" s="29" t="s">
        <v>14</v>
      </c>
      <c r="D103" s="421">
        <v>0</v>
      </c>
      <c r="E103" s="421">
        <v>0</v>
      </c>
      <c r="F103" s="421">
        <v>-0.34606912999999706</v>
      </c>
      <c r="G103" s="389">
        <v>2.6147720000000204E-2</v>
      </c>
      <c r="H103" s="389">
        <v>-2.5820799999999999</v>
      </c>
      <c r="I103" s="389">
        <v>-0.27057682999999821</v>
      </c>
      <c r="J103" s="389">
        <v>-0.12486381999999936</v>
      </c>
      <c r="K103" s="389">
        <v>-9.3685879999999888E-2</v>
      </c>
      <c r="L103" s="389">
        <v>0.15042666999999993</v>
      </c>
      <c r="M103" s="389">
        <v>-0.33370131999999936</v>
      </c>
      <c r="N103" s="389">
        <v>-0.62976725</v>
      </c>
      <c r="O103" s="389">
        <v>0.34228093999999992</v>
      </c>
      <c r="P103" s="389">
        <v>-0.1034647799999998</v>
      </c>
      <c r="Q103" s="389">
        <v>-0.23084812999999987</v>
      </c>
      <c r="R103" s="389">
        <v>-0.1665156599999999</v>
      </c>
      <c r="S103" s="389">
        <v>2.9579999999999999E-2</v>
      </c>
      <c r="T103" s="389">
        <v>-1.31111</v>
      </c>
      <c r="U103" s="389">
        <v>-1.0487500000000001</v>
      </c>
      <c r="V103" s="389">
        <v>-0.59599999999999997</v>
      </c>
      <c r="W103" s="389">
        <v>0.18556885000000009</v>
      </c>
      <c r="X103" s="389">
        <v>0.843005</v>
      </c>
      <c r="Y103" s="389">
        <v>2</v>
      </c>
      <c r="Z103" s="389">
        <v>1.0760000000000001</v>
      </c>
      <c r="AA103" s="389">
        <v>7.2678000000000006E-2</v>
      </c>
      <c r="AB103" s="389">
        <v>2.2307899999999998</v>
      </c>
      <c r="AC103" s="389">
        <v>2.4074990000000001</v>
      </c>
      <c r="AD103" s="389">
        <v>1.4925539999999999</v>
      </c>
      <c r="AE103" s="389">
        <v>0.32003799999999999</v>
      </c>
      <c r="AF103" s="389">
        <v>1.637337</v>
      </c>
      <c r="AG103" s="389">
        <v>1.235697</v>
      </c>
      <c r="AH103" s="389">
        <v>1.1993</v>
      </c>
      <c r="AI103" s="389">
        <v>0.49299999999999999</v>
      </c>
    </row>
    <row r="104" spans="3:35">
      <c r="C104" s="29" t="s">
        <v>501</v>
      </c>
      <c r="D104" s="421">
        <v>0</v>
      </c>
      <c r="E104" s="421">
        <v>0</v>
      </c>
      <c r="F104" s="421">
        <v>115.12455236</v>
      </c>
      <c r="G104" s="389">
        <v>47.671949589999997</v>
      </c>
      <c r="H104" s="389">
        <v>191.49535</v>
      </c>
      <c r="I104" s="389">
        <v>151.66290000000001</v>
      </c>
      <c r="J104" s="389">
        <v>102.47635252000001</v>
      </c>
      <c r="K104" s="389">
        <v>45.326951919999999</v>
      </c>
      <c r="L104" s="389">
        <v>198.10348753000002</v>
      </c>
      <c r="M104" s="389">
        <v>156.81674446</v>
      </c>
      <c r="N104" s="389">
        <v>109.07946952000002</v>
      </c>
      <c r="O104" s="389">
        <v>47.676697530000006</v>
      </c>
      <c r="P104" s="389">
        <v>218.43983062999999</v>
      </c>
      <c r="Q104" s="389">
        <v>167.28559787</v>
      </c>
      <c r="R104" s="389">
        <v>117.06675095999999</v>
      </c>
      <c r="S104" s="389">
        <v>52.45805</v>
      </c>
      <c r="T104" s="389">
        <v>206.74057999999999</v>
      </c>
      <c r="U104" s="389">
        <v>158.38111000000001</v>
      </c>
      <c r="V104" s="389">
        <v>96.161000000000001</v>
      </c>
      <c r="W104" s="389">
        <v>48.453607380000001</v>
      </c>
      <c r="X104" s="389">
        <v>208.304937</v>
      </c>
      <c r="Y104" s="389">
        <v>166</v>
      </c>
      <c r="Z104" s="389">
        <v>111.94199999999999</v>
      </c>
      <c r="AA104" s="389">
        <v>52.174784000000002</v>
      </c>
      <c r="AB104" s="389">
        <v>208.43663100000001</v>
      </c>
      <c r="AC104" s="389">
        <v>159.67470180000001</v>
      </c>
      <c r="AD104" s="389">
        <v>109.340476</v>
      </c>
      <c r="AE104" s="389">
        <v>45.433565000000002</v>
      </c>
      <c r="AF104" s="389">
        <v>192.20746199999999</v>
      </c>
      <c r="AG104" s="389">
        <v>147.009568</v>
      </c>
      <c r="AH104" s="389">
        <v>102.832532</v>
      </c>
      <c r="AI104" s="389">
        <v>48.39</v>
      </c>
    </row>
    <row r="105" spans="3:35">
      <c r="C105" s="29" t="s">
        <v>22</v>
      </c>
      <c r="D105" s="421">
        <v>0</v>
      </c>
      <c r="E105" s="421">
        <v>0</v>
      </c>
      <c r="F105" s="421">
        <v>0</v>
      </c>
      <c r="G105" s="389">
        <v>0</v>
      </c>
      <c r="H105" s="389">
        <v>0</v>
      </c>
      <c r="I105" s="389">
        <v>0</v>
      </c>
      <c r="J105" s="389">
        <v>0</v>
      </c>
      <c r="K105" s="389">
        <v>0</v>
      </c>
      <c r="L105" s="389">
        <v>0</v>
      </c>
      <c r="M105" s="389">
        <v>0</v>
      </c>
      <c r="N105" s="389">
        <v>0</v>
      </c>
      <c r="O105" s="389">
        <v>0</v>
      </c>
      <c r="P105" s="389">
        <v>0</v>
      </c>
      <c r="Q105" s="389">
        <v>0</v>
      </c>
      <c r="R105" s="389">
        <v>0</v>
      </c>
      <c r="S105" s="389">
        <v>0</v>
      </c>
      <c r="T105" s="389">
        <v>0</v>
      </c>
      <c r="U105" s="389">
        <v>0</v>
      </c>
      <c r="V105" s="389">
        <v>0</v>
      </c>
      <c r="W105" s="389">
        <v>3.0000000000000001E-3</v>
      </c>
      <c r="X105" s="389">
        <v>0</v>
      </c>
      <c r="Y105" s="389">
        <v>0</v>
      </c>
      <c r="Z105" s="389">
        <v>0</v>
      </c>
      <c r="AA105" s="389">
        <v>3.0000000000000001E-3</v>
      </c>
      <c r="AB105" s="389">
        <v>0</v>
      </c>
      <c r="AC105" s="389">
        <v>0</v>
      </c>
      <c r="AD105" s="389">
        <v>0</v>
      </c>
      <c r="AE105" s="389">
        <v>0</v>
      </c>
      <c r="AF105" s="389">
        <v>0</v>
      </c>
      <c r="AG105" s="389">
        <v>0</v>
      </c>
      <c r="AH105" s="389">
        <v>0</v>
      </c>
      <c r="AI105" s="389">
        <v>0</v>
      </c>
    </row>
    <row r="106" spans="3:35">
      <c r="C106" s="54" t="s">
        <v>27</v>
      </c>
      <c r="D106" s="422">
        <v>0</v>
      </c>
      <c r="E106" s="422">
        <v>0</v>
      </c>
      <c r="F106" s="422">
        <v>106.33395583000001</v>
      </c>
      <c r="G106" s="391">
        <v>48.866993870000009</v>
      </c>
      <c r="H106" s="391">
        <v>198.18627000000001</v>
      </c>
      <c r="I106" s="391">
        <v>150.13928594999999</v>
      </c>
      <c r="J106" s="391">
        <v>99.742045969999992</v>
      </c>
      <c r="K106" s="391">
        <v>47.950768529999998</v>
      </c>
      <c r="L106" s="391">
        <v>185.45801424000001</v>
      </c>
      <c r="M106" s="391">
        <v>144.85744305999998</v>
      </c>
      <c r="N106" s="391">
        <v>98.101460069999987</v>
      </c>
      <c r="O106" s="391">
        <v>46.412836739999989</v>
      </c>
      <c r="P106" s="391">
        <v>199.44593735000001</v>
      </c>
      <c r="Q106" s="391">
        <v>149.79324093999998</v>
      </c>
      <c r="R106" s="391">
        <v>102.17970216000001</v>
      </c>
      <c r="S106" s="391">
        <v>48.226529999999997</v>
      </c>
      <c r="T106" s="391">
        <v>189.68938</v>
      </c>
      <c r="U106" s="391">
        <v>143.10849999999999</v>
      </c>
      <c r="V106" s="391">
        <v>89.308999999999997</v>
      </c>
      <c r="W106" s="391">
        <v>48.963405670000007</v>
      </c>
      <c r="X106" s="391">
        <v>204.21954700000001</v>
      </c>
      <c r="Y106" s="391">
        <v>159</v>
      </c>
      <c r="Z106" s="391">
        <v>106.238</v>
      </c>
      <c r="AA106" s="391">
        <v>51.873584999999999</v>
      </c>
      <c r="AB106" s="391">
        <v>206.27389299999999</v>
      </c>
      <c r="AC106" s="391">
        <v>156.77606800000001</v>
      </c>
      <c r="AD106" s="391">
        <v>106.179334</v>
      </c>
      <c r="AE106" s="391">
        <v>47.734445999999998</v>
      </c>
      <c r="AF106" s="391">
        <v>205.673666</v>
      </c>
      <c r="AG106" s="391">
        <v>149.56475</v>
      </c>
      <c r="AH106" s="391">
        <v>100.214038</v>
      </c>
      <c r="AI106" s="391">
        <v>49.796999999999997</v>
      </c>
    </row>
    <row r="107" spans="3:35">
      <c r="C107" s="271" t="s">
        <v>502</v>
      </c>
      <c r="D107" s="423">
        <v>0</v>
      </c>
      <c r="E107" s="423">
        <v>0</v>
      </c>
      <c r="F107" s="423">
        <v>8.4445273999999841</v>
      </c>
      <c r="G107" s="393">
        <v>-1.1688965600000145</v>
      </c>
      <c r="H107" s="393">
        <v>-9.2729999999999961</v>
      </c>
      <c r="I107" s="393">
        <v>1.2530372200000102</v>
      </c>
      <c r="J107" s="393">
        <v>2.609442730000012</v>
      </c>
      <c r="K107" s="393">
        <v>-2.7175024900000011</v>
      </c>
      <c r="L107" s="393">
        <v>12.795899960000014</v>
      </c>
      <c r="M107" s="393">
        <v>11.625600080000027</v>
      </c>
      <c r="N107" s="393">
        <v>10.34824220000003</v>
      </c>
      <c r="O107" s="393">
        <v>1.6061417300000187</v>
      </c>
      <c r="P107" s="393">
        <v>18.890428499999985</v>
      </c>
      <c r="Q107" s="393">
        <v>17.26150880000003</v>
      </c>
      <c r="R107" s="393">
        <v>14.720533139999986</v>
      </c>
      <c r="S107" s="393">
        <v>4.2611000000000061</v>
      </c>
      <c r="T107" s="393">
        <v>15.740089999999981</v>
      </c>
      <c r="U107" s="393">
        <v>14.223860000000002</v>
      </c>
      <c r="V107" s="393">
        <v>6.2560000000000002</v>
      </c>
      <c r="W107" s="393">
        <v>-0.32122944000000331</v>
      </c>
      <c r="X107" s="393">
        <v>4.9283949999999948</v>
      </c>
      <c r="Y107" s="393">
        <v>9</v>
      </c>
      <c r="Z107" s="393">
        <v>6.7799999999999869</v>
      </c>
      <c r="AA107" s="393">
        <v>0.37387700000000734</v>
      </c>
      <c r="AB107" s="393">
        <v>4.3935280000000319</v>
      </c>
      <c r="AC107" s="393">
        <v>5.3061328000000003</v>
      </c>
      <c r="AD107" s="393">
        <v>4.6536959999999965</v>
      </c>
      <c r="AE107" s="393">
        <v>-1.9808430000000001</v>
      </c>
      <c r="AF107" s="393">
        <v>-11.828867000000002</v>
      </c>
      <c r="AG107" s="393">
        <v>-1.3194850000000145</v>
      </c>
      <c r="AH107" s="393">
        <v>3.8177939999999921</v>
      </c>
      <c r="AI107" s="393">
        <v>-0.91399999999999437</v>
      </c>
    </row>
    <row r="108" spans="3:35">
      <c r="C108" s="176" t="s">
        <v>503</v>
      </c>
      <c r="D108" s="422">
        <v>0</v>
      </c>
      <c r="E108" s="422">
        <v>0</v>
      </c>
      <c r="F108" s="422">
        <v>0</v>
      </c>
      <c r="G108" s="391">
        <v>0</v>
      </c>
      <c r="H108" s="391">
        <v>0</v>
      </c>
      <c r="I108" s="391">
        <v>0</v>
      </c>
      <c r="J108" s="391">
        <v>0</v>
      </c>
      <c r="K108" s="391">
        <v>0</v>
      </c>
      <c r="L108" s="391">
        <v>0</v>
      </c>
      <c r="M108" s="391">
        <v>0</v>
      </c>
      <c r="N108" s="391">
        <v>0</v>
      </c>
      <c r="O108" s="391">
        <v>0</v>
      </c>
      <c r="P108" s="391">
        <v>0</v>
      </c>
      <c r="Q108" s="391">
        <v>0</v>
      </c>
      <c r="R108" s="391">
        <v>0</v>
      </c>
      <c r="S108" s="391">
        <v>0</v>
      </c>
      <c r="T108" s="391">
        <v>0</v>
      </c>
      <c r="U108" s="391">
        <v>0</v>
      </c>
      <c r="V108" s="391">
        <v>-4.7495999999999997E-2</v>
      </c>
      <c r="W108" s="391">
        <v>0</v>
      </c>
      <c r="X108" s="391">
        <v>0</v>
      </c>
      <c r="Y108" s="391">
        <v>0</v>
      </c>
      <c r="Z108" s="391">
        <v>0</v>
      </c>
      <c r="AA108" s="391">
        <v>0</v>
      </c>
      <c r="AB108" s="391">
        <v>4.7495999999999997E-3</v>
      </c>
      <c r="AC108" s="391">
        <v>-4.7495999999999997E-3</v>
      </c>
      <c r="AD108" s="391">
        <v>-4.7495999999999997E-2</v>
      </c>
      <c r="AE108" s="391">
        <v>-4.7495999999999997E-2</v>
      </c>
      <c r="AF108" s="391">
        <v>5.8799999999999998E-4</v>
      </c>
      <c r="AG108" s="391">
        <v>0</v>
      </c>
      <c r="AH108" s="391">
        <v>0</v>
      </c>
      <c r="AI108" s="391">
        <v>0</v>
      </c>
    </row>
    <row r="109" spans="3:35">
      <c r="C109" s="385" t="s">
        <v>30</v>
      </c>
      <c r="D109" s="423">
        <v>0</v>
      </c>
      <c r="E109" s="423">
        <v>0</v>
      </c>
      <c r="F109" s="423">
        <v>8.4445273999999841</v>
      </c>
      <c r="G109" s="393">
        <v>-1.1688965600000145</v>
      </c>
      <c r="H109" s="393">
        <v>-9.2729999999999961</v>
      </c>
      <c r="I109" s="393">
        <v>1.2530372200000102</v>
      </c>
      <c r="J109" s="393">
        <v>2.609442730000012</v>
      </c>
      <c r="K109" s="393">
        <v>-2.7175024900000011</v>
      </c>
      <c r="L109" s="393">
        <v>12.795899960000014</v>
      </c>
      <c r="M109" s="393">
        <v>11.625600080000027</v>
      </c>
      <c r="N109" s="393">
        <v>10.34824220000003</v>
      </c>
      <c r="O109" s="393">
        <v>1.6061417300000187</v>
      </c>
      <c r="P109" s="393">
        <v>18.890428499999985</v>
      </c>
      <c r="Q109" s="393">
        <v>17.26150880000003</v>
      </c>
      <c r="R109" s="393">
        <v>14.720533139999986</v>
      </c>
      <c r="S109" s="393">
        <v>4.2611000000000061</v>
      </c>
      <c r="T109" s="393">
        <v>15.740089999999981</v>
      </c>
      <c r="U109" s="393">
        <v>14.223860000000002</v>
      </c>
      <c r="V109" s="393">
        <v>6.303496</v>
      </c>
      <c r="W109" s="393">
        <v>-0.32122944000000331</v>
      </c>
      <c r="X109" s="393">
        <v>4.9283949999999948</v>
      </c>
      <c r="Y109" s="393">
        <v>9</v>
      </c>
      <c r="Z109" s="393">
        <v>6.7799999999999869</v>
      </c>
      <c r="AA109" s="393">
        <v>0.37387700000000734</v>
      </c>
      <c r="AB109" s="393">
        <v>4.3887784000000316</v>
      </c>
      <c r="AC109" s="393">
        <v>5.3108824000000006</v>
      </c>
      <c r="AD109" s="393">
        <v>4.7011919999999963</v>
      </c>
      <c r="AE109" s="393">
        <v>-1.9333470000000001</v>
      </c>
      <c r="AF109" s="393">
        <v>-11.829455000000003</v>
      </c>
      <c r="AG109" s="393">
        <v>-1.3194850000000145</v>
      </c>
      <c r="AH109" s="393">
        <v>3.8177939999999921</v>
      </c>
      <c r="AI109" s="393">
        <v>-0.91399999999999437</v>
      </c>
    </row>
    <row r="110" spans="3:35">
      <c r="C110" s="383" t="s">
        <v>31</v>
      </c>
      <c r="D110" s="424">
        <v>0</v>
      </c>
      <c r="E110" s="424">
        <v>0</v>
      </c>
      <c r="F110" s="424">
        <v>1.86492799</v>
      </c>
      <c r="G110" s="394">
        <v>-0.25002528000000002</v>
      </c>
      <c r="H110" s="394">
        <v>-1.9626999999999999</v>
      </c>
      <c r="I110" s="394">
        <v>0.35303273999999996</v>
      </c>
      <c r="J110" s="394">
        <v>0.65144194999999994</v>
      </c>
      <c r="K110" s="394">
        <v>-0.52048596000000003</v>
      </c>
      <c r="L110" s="394">
        <v>2.8150979900000004</v>
      </c>
      <c r="M110" s="394">
        <v>2.5576320100000003</v>
      </c>
      <c r="N110" s="394">
        <v>2.2766132800000003</v>
      </c>
      <c r="O110" s="394">
        <v>0.35335117999999999</v>
      </c>
      <c r="P110" s="394">
        <v>4.2193740000000002</v>
      </c>
      <c r="Q110" s="394">
        <v>3.7975319399999998</v>
      </c>
      <c r="R110" s="394">
        <v>3.2385172900000003</v>
      </c>
      <c r="S110" s="394">
        <v>0.93744000000000005</v>
      </c>
      <c r="T110" s="394">
        <v>3.7574999999999998</v>
      </c>
      <c r="U110" s="394">
        <v>3.3999100000000002</v>
      </c>
      <c r="V110" s="394">
        <v>1.647</v>
      </c>
      <c r="W110" s="394">
        <v>0.19933732999999998</v>
      </c>
      <c r="X110" s="394">
        <v>-1.967079</v>
      </c>
      <c r="Y110" s="394">
        <v>-1</v>
      </c>
      <c r="Z110" s="394">
        <v>-1.56</v>
      </c>
      <c r="AA110" s="394">
        <v>-3.0513270000000001</v>
      </c>
      <c r="AB110" s="394">
        <v>1.021436</v>
      </c>
      <c r="AC110" s="394">
        <v>0.92845200000000006</v>
      </c>
      <c r="AD110" s="394">
        <v>0.92845200000000006</v>
      </c>
      <c r="AE110" s="394">
        <v>-0.44667000000000001</v>
      </c>
      <c r="AF110" s="394">
        <v>-2.0830000000000001E-2</v>
      </c>
      <c r="AG110" s="394">
        <v>0</v>
      </c>
      <c r="AH110" s="394">
        <v>0.61324199999999995</v>
      </c>
      <c r="AI110" s="394">
        <v>-0.22849999999999859</v>
      </c>
    </row>
    <row r="111" spans="3:35">
      <c r="C111" s="384" t="s">
        <v>504</v>
      </c>
      <c r="D111" s="425">
        <v>0</v>
      </c>
      <c r="E111" s="425">
        <v>0</v>
      </c>
      <c r="F111" s="425">
        <v>6.5795994099999842</v>
      </c>
      <c r="G111" s="395">
        <v>-0.9188712800000145</v>
      </c>
      <c r="H111" s="395">
        <v>-7.3102999999999962</v>
      </c>
      <c r="I111" s="395">
        <v>0.90000448000001021</v>
      </c>
      <c r="J111" s="395">
        <v>1.9580007800000121</v>
      </c>
      <c r="K111" s="395">
        <v>-2.1970165300000009</v>
      </c>
      <c r="L111" s="395">
        <v>9.9808019700000141</v>
      </c>
      <c r="M111" s="395">
        <v>9.0679680700000258</v>
      </c>
      <c r="N111" s="395">
        <v>8.0716289200000304</v>
      </c>
      <c r="O111" s="395">
        <v>1.2527905500000187</v>
      </c>
      <c r="P111" s="395">
        <v>14.671054499999984</v>
      </c>
      <c r="Q111" s="395">
        <v>13.463976860000031</v>
      </c>
      <c r="R111" s="395">
        <v>11.482015849999986</v>
      </c>
      <c r="S111" s="395">
        <v>3.3236600000000061</v>
      </c>
      <c r="T111" s="395">
        <v>11.982589999999981</v>
      </c>
      <c r="U111" s="395">
        <v>10.823950000000002</v>
      </c>
      <c r="V111" s="395">
        <v>4.6564959999999997</v>
      </c>
      <c r="W111" s="395">
        <v>-0.52056677000000329</v>
      </c>
      <c r="X111" s="395">
        <v>6.8954739999999948</v>
      </c>
      <c r="Y111" s="395">
        <v>10</v>
      </c>
      <c r="Z111" s="395">
        <v>8.3399999999999874</v>
      </c>
      <c r="AA111" s="395">
        <v>3.4252040000000075</v>
      </c>
      <c r="AB111" s="395">
        <v>3.3673424000000316</v>
      </c>
      <c r="AC111" s="395">
        <v>4.3824304000000005</v>
      </c>
      <c r="AD111" s="395">
        <v>3.7727399999999962</v>
      </c>
      <c r="AE111" s="395">
        <v>-1.4866770000000002</v>
      </c>
      <c r="AF111" s="395">
        <v>-11.808625000000003</v>
      </c>
      <c r="AG111" s="395">
        <v>-1.3194850000000145</v>
      </c>
      <c r="AH111" s="395">
        <v>3.2045519999999921</v>
      </c>
      <c r="AI111" s="395">
        <v>-0.68549999999999578</v>
      </c>
    </row>
    <row r="112" spans="3:35">
      <c r="C112" s="401" t="s">
        <v>517</v>
      </c>
      <c r="D112" s="423"/>
      <c r="E112" s="423"/>
      <c r="F112" s="423"/>
      <c r="G112" s="396"/>
      <c r="H112" s="396"/>
      <c r="I112" s="396"/>
      <c r="J112" s="396"/>
      <c r="K112" s="396"/>
      <c r="L112" s="396"/>
      <c r="M112" s="396"/>
      <c r="N112" s="396"/>
      <c r="O112" s="396"/>
      <c r="P112" s="396"/>
      <c r="Q112" s="396"/>
      <c r="R112" s="396"/>
      <c r="S112" s="396"/>
      <c r="T112" s="396"/>
      <c r="U112" s="396"/>
      <c r="V112" s="396"/>
      <c r="W112" s="396"/>
      <c r="X112" s="396"/>
      <c r="Y112" s="396"/>
      <c r="Z112" s="396"/>
      <c r="AA112" s="396"/>
      <c r="AB112" s="396"/>
      <c r="AC112" s="396"/>
      <c r="AD112" s="396"/>
      <c r="AE112" s="396"/>
      <c r="AF112" s="396"/>
      <c r="AG112" s="396"/>
      <c r="AH112" s="396"/>
      <c r="AI112" s="396"/>
    </row>
    <row r="113" spans="1:35">
      <c r="C113" s="382"/>
      <c r="D113" s="423"/>
      <c r="E113" s="423"/>
      <c r="F113" s="423"/>
      <c r="G113" s="393"/>
      <c r="H113" s="393"/>
      <c r="I113" s="393"/>
      <c r="J113" s="393"/>
      <c r="K113" s="393"/>
      <c r="L113" s="393"/>
      <c r="M113" s="393"/>
      <c r="N113" s="393"/>
      <c r="O113" s="393"/>
      <c r="P113" s="393"/>
      <c r="Q113" s="393"/>
      <c r="R113" s="393"/>
      <c r="S113" s="393"/>
      <c r="T113" s="393"/>
      <c r="U113" s="393"/>
      <c r="V113" s="393"/>
      <c r="W113" s="393"/>
      <c r="X113" s="393"/>
      <c r="Y113" s="393"/>
      <c r="Z113" s="393"/>
      <c r="AA113" s="393"/>
      <c r="AB113" s="393"/>
      <c r="AC113" s="393"/>
      <c r="AD113" s="393"/>
      <c r="AE113" s="393"/>
      <c r="AF113" s="393"/>
      <c r="AG113" s="393"/>
      <c r="AH113" s="393"/>
      <c r="AI113" s="393"/>
    </row>
    <row r="114" spans="1:35">
      <c r="C114" s="271" t="s">
        <v>442</v>
      </c>
      <c r="D114" s="426"/>
      <c r="E114" s="426"/>
      <c r="F114" s="426"/>
      <c r="G114" s="397"/>
      <c r="H114" s="397"/>
      <c r="I114" s="397"/>
      <c r="J114" s="397"/>
      <c r="K114" s="397"/>
      <c r="L114" s="397"/>
      <c r="M114" s="397"/>
      <c r="N114" s="397"/>
      <c r="O114" s="397"/>
      <c r="P114" s="397"/>
      <c r="Q114" s="397"/>
      <c r="R114" s="397"/>
      <c r="S114" s="397"/>
      <c r="T114" s="397"/>
      <c r="U114" s="397"/>
      <c r="V114" s="397"/>
      <c r="W114" s="397"/>
      <c r="X114" s="397"/>
      <c r="Y114" s="397"/>
      <c r="Z114" s="397"/>
      <c r="AA114" s="397"/>
      <c r="AB114" s="397"/>
      <c r="AC114" s="397"/>
      <c r="AD114" s="397"/>
      <c r="AE114" s="397"/>
      <c r="AF114" s="397"/>
      <c r="AG114" s="397"/>
      <c r="AH114" s="397"/>
      <c r="AI114" s="397"/>
    </row>
    <row r="115" spans="1:35">
      <c r="C115" s="58" t="s">
        <v>505</v>
      </c>
      <c r="D115" s="421">
        <v>0</v>
      </c>
      <c r="E115" s="421">
        <v>0</v>
      </c>
      <c r="F115" s="421">
        <v>0</v>
      </c>
      <c r="G115" s="390">
        <v>0</v>
      </c>
      <c r="H115" s="390">
        <v>0</v>
      </c>
      <c r="I115" s="390">
        <v>0</v>
      </c>
      <c r="J115" s="390">
        <v>0</v>
      </c>
      <c r="K115" s="390">
        <v>0</v>
      </c>
      <c r="L115" s="390">
        <v>0</v>
      </c>
      <c r="M115" s="390">
        <v>0</v>
      </c>
      <c r="N115" s="390">
        <v>0</v>
      </c>
      <c r="O115" s="390">
        <v>0</v>
      </c>
      <c r="P115" s="390">
        <v>0</v>
      </c>
      <c r="Q115" s="390">
        <v>0</v>
      </c>
      <c r="R115" s="390">
        <v>0</v>
      </c>
      <c r="S115" s="390">
        <v>0</v>
      </c>
      <c r="T115" s="390">
        <v>0</v>
      </c>
      <c r="U115" s="390">
        <v>0</v>
      </c>
      <c r="V115" s="390">
        <v>0</v>
      </c>
      <c r="W115" s="390">
        <v>0</v>
      </c>
      <c r="X115" s="390">
        <v>0</v>
      </c>
      <c r="Y115" s="390">
        <v>0</v>
      </c>
      <c r="Z115" s="390">
        <v>0</v>
      </c>
      <c r="AA115" s="390">
        <v>0</v>
      </c>
      <c r="AB115" s="390">
        <v>0</v>
      </c>
      <c r="AC115" s="390">
        <v>0</v>
      </c>
      <c r="AD115" s="390">
        <v>0</v>
      </c>
      <c r="AE115" s="390">
        <v>0</v>
      </c>
      <c r="AF115" s="390">
        <v>0</v>
      </c>
      <c r="AG115" s="390">
        <v>0</v>
      </c>
      <c r="AH115" s="390">
        <v>0</v>
      </c>
      <c r="AI115" s="390">
        <v>0</v>
      </c>
    </row>
    <row r="116" spans="1:35">
      <c r="C116" s="58" t="s">
        <v>506</v>
      </c>
      <c r="D116" s="421">
        <v>0</v>
      </c>
      <c r="E116" s="421">
        <v>0</v>
      </c>
      <c r="F116" s="421">
        <v>0</v>
      </c>
      <c r="G116" s="390">
        <v>0</v>
      </c>
      <c r="H116" s="390">
        <v>0</v>
      </c>
      <c r="I116" s="390">
        <v>0</v>
      </c>
      <c r="J116" s="390">
        <v>0</v>
      </c>
      <c r="K116" s="390">
        <v>0</v>
      </c>
      <c r="L116" s="390">
        <v>0</v>
      </c>
      <c r="M116" s="390">
        <v>0</v>
      </c>
      <c r="N116" s="390">
        <v>0</v>
      </c>
      <c r="O116" s="390">
        <v>0</v>
      </c>
      <c r="P116" s="390">
        <v>0</v>
      </c>
      <c r="Q116" s="390">
        <v>0</v>
      </c>
      <c r="R116" s="390">
        <v>0</v>
      </c>
      <c r="S116" s="390">
        <v>0</v>
      </c>
      <c r="T116" s="390">
        <v>0</v>
      </c>
      <c r="U116" s="390">
        <v>0</v>
      </c>
      <c r="V116" s="390">
        <v>0</v>
      </c>
      <c r="W116" s="390">
        <v>0</v>
      </c>
      <c r="X116" s="390">
        <v>0</v>
      </c>
      <c r="Y116" s="390">
        <v>0</v>
      </c>
      <c r="Z116" s="390">
        <v>0</v>
      </c>
      <c r="AA116" s="390">
        <v>0</v>
      </c>
      <c r="AB116" s="390">
        <v>0</v>
      </c>
      <c r="AC116" s="390">
        <v>0</v>
      </c>
      <c r="AD116" s="390">
        <v>0</v>
      </c>
      <c r="AE116" s="390">
        <v>0</v>
      </c>
      <c r="AF116" s="390">
        <v>0</v>
      </c>
      <c r="AG116" s="390">
        <v>0</v>
      </c>
      <c r="AH116" s="390">
        <v>0</v>
      </c>
      <c r="AI116" s="390">
        <v>0</v>
      </c>
    </row>
    <row r="117" spans="1:35">
      <c r="C117" s="31" t="s">
        <v>376</v>
      </c>
      <c r="D117" s="422">
        <v>0</v>
      </c>
      <c r="E117" s="422">
        <v>0</v>
      </c>
      <c r="F117" s="422">
        <v>151.2946748</v>
      </c>
      <c r="G117" s="390">
        <v>125.22285474000002</v>
      </c>
      <c r="H117" s="390">
        <v>110.70148</v>
      </c>
      <c r="I117" s="390">
        <v>126.62569990999999</v>
      </c>
      <c r="J117" s="390">
        <v>138.34650559000002</v>
      </c>
      <c r="K117" s="390">
        <v>130.04879564000001</v>
      </c>
      <c r="L117" s="390">
        <v>130.53264284000002</v>
      </c>
      <c r="M117" s="390">
        <v>142.6960449</v>
      </c>
      <c r="N117" s="390">
        <v>147.75913592000001</v>
      </c>
      <c r="O117" s="390">
        <v>144.50645673</v>
      </c>
      <c r="P117" s="390">
        <v>150.89691584000002</v>
      </c>
      <c r="Q117" s="390">
        <v>155.58365353000005</v>
      </c>
      <c r="R117" s="390">
        <v>165.97537290000002</v>
      </c>
      <c r="S117" s="390">
        <v>151.03708</v>
      </c>
      <c r="T117" s="390">
        <v>148.95358999999999</v>
      </c>
      <c r="U117" s="390">
        <v>159.9665</v>
      </c>
      <c r="V117" s="390">
        <v>158.05699999999999</v>
      </c>
      <c r="W117" s="390">
        <v>134.66732177</v>
      </c>
      <c r="X117" s="390">
        <v>154.37672499999999</v>
      </c>
      <c r="Y117" s="390">
        <v>130</v>
      </c>
      <c r="Z117" s="390">
        <v>136.43312599999999</v>
      </c>
      <c r="AA117" s="390">
        <v>119.958108</v>
      </c>
      <c r="AB117" s="390">
        <v>75.603897000000003</v>
      </c>
      <c r="AC117" s="390">
        <v>81.8065</v>
      </c>
      <c r="AD117" s="390">
        <v>85.756716999999995</v>
      </c>
      <c r="AE117" s="390">
        <v>85.387716999999995</v>
      </c>
      <c r="AF117" s="390">
        <v>83.515112000000002</v>
      </c>
      <c r="AG117" s="390">
        <v>95.455381000000003</v>
      </c>
      <c r="AH117" s="390">
        <v>100.034488</v>
      </c>
      <c r="AI117" s="390">
        <v>100</v>
      </c>
    </row>
    <row r="118" spans="1:35">
      <c r="C118" s="386" t="s">
        <v>507</v>
      </c>
      <c r="D118" s="427">
        <v>0</v>
      </c>
      <c r="E118" s="427">
        <v>0</v>
      </c>
      <c r="F118" s="427">
        <v>151.2946748</v>
      </c>
      <c r="G118" s="398">
        <v>125.22285474000002</v>
      </c>
      <c r="H118" s="398">
        <v>110.70148</v>
      </c>
      <c r="I118" s="398">
        <v>126.62569990999999</v>
      </c>
      <c r="J118" s="398">
        <v>138.34650559000002</v>
      </c>
      <c r="K118" s="398">
        <v>130.04879564000001</v>
      </c>
      <c r="L118" s="398">
        <v>130.53264284000002</v>
      </c>
      <c r="M118" s="398">
        <v>142.6960449</v>
      </c>
      <c r="N118" s="398">
        <v>147.75913592000001</v>
      </c>
      <c r="O118" s="398">
        <v>144.50645673</v>
      </c>
      <c r="P118" s="398">
        <v>150.89691584000002</v>
      </c>
      <c r="Q118" s="398">
        <v>155.58365353000005</v>
      </c>
      <c r="R118" s="398">
        <v>165.97537290000002</v>
      </c>
      <c r="S118" s="398">
        <v>151.03708</v>
      </c>
      <c r="T118" s="398">
        <v>148.95358999999999</v>
      </c>
      <c r="U118" s="398">
        <v>159.9665</v>
      </c>
      <c r="V118" s="398">
        <v>158.05699999999999</v>
      </c>
      <c r="W118" s="398">
        <v>134.66732177</v>
      </c>
      <c r="X118" s="398">
        <v>154.37672499999999</v>
      </c>
      <c r="Y118" s="398">
        <v>130</v>
      </c>
      <c r="Z118" s="398">
        <v>136.43312599999999</v>
      </c>
      <c r="AA118" s="398">
        <v>119.958108</v>
      </c>
      <c r="AB118" s="398">
        <v>75.603897000000003</v>
      </c>
      <c r="AC118" s="398">
        <v>81.8065</v>
      </c>
      <c r="AD118" s="398">
        <v>85.756716999999995</v>
      </c>
      <c r="AE118" s="398">
        <v>85.387716999999995</v>
      </c>
      <c r="AF118" s="398">
        <v>83.515112000000002</v>
      </c>
      <c r="AG118" s="398">
        <v>95.455381000000003</v>
      </c>
      <c r="AH118" s="398">
        <v>100.034488</v>
      </c>
      <c r="AI118" s="398">
        <v>100</v>
      </c>
    </row>
    <row r="119" spans="1:35">
      <c r="C119" s="25"/>
      <c r="D119" s="426"/>
      <c r="E119" s="426"/>
      <c r="F119" s="426"/>
      <c r="G119" s="397"/>
      <c r="H119" s="397"/>
      <c r="I119" s="397"/>
      <c r="J119" s="397"/>
      <c r="K119" s="397"/>
      <c r="L119" s="397"/>
      <c r="M119" s="397"/>
      <c r="N119" s="397"/>
      <c r="O119" s="397"/>
      <c r="P119" s="397"/>
      <c r="Q119" s="397"/>
      <c r="R119" s="397"/>
      <c r="S119" s="397"/>
      <c r="T119" s="397"/>
      <c r="U119" s="397"/>
      <c r="V119" s="397"/>
      <c r="W119" s="397"/>
      <c r="X119" s="397"/>
      <c r="Y119" s="397"/>
      <c r="Z119" s="397"/>
      <c r="AA119" s="397"/>
      <c r="AB119" s="397"/>
      <c r="AC119" s="397"/>
      <c r="AD119" s="397"/>
      <c r="AE119" s="397"/>
      <c r="AF119" s="397"/>
      <c r="AG119" s="397"/>
      <c r="AH119" s="397"/>
      <c r="AI119" s="397"/>
    </row>
    <row r="120" spans="1:35">
      <c r="C120" s="58" t="s">
        <v>508</v>
      </c>
      <c r="D120" s="421">
        <v>0</v>
      </c>
      <c r="E120" s="421">
        <v>0</v>
      </c>
      <c r="F120" s="421">
        <v>0</v>
      </c>
      <c r="G120" s="390">
        <v>0</v>
      </c>
      <c r="H120" s="390">
        <v>0</v>
      </c>
      <c r="I120" s="390">
        <v>0</v>
      </c>
      <c r="J120" s="390">
        <v>0</v>
      </c>
      <c r="K120" s="390">
        <v>0</v>
      </c>
      <c r="L120" s="390">
        <v>0</v>
      </c>
      <c r="M120" s="390">
        <v>0</v>
      </c>
      <c r="N120" s="390">
        <v>0</v>
      </c>
      <c r="O120" s="390">
        <v>0</v>
      </c>
      <c r="P120" s="390">
        <v>0</v>
      </c>
      <c r="Q120" s="390">
        <v>0</v>
      </c>
      <c r="R120" s="390">
        <v>0</v>
      </c>
      <c r="S120" s="390">
        <v>0</v>
      </c>
      <c r="T120" s="390">
        <v>0</v>
      </c>
      <c r="U120" s="390">
        <v>0</v>
      </c>
      <c r="V120" s="390">
        <v>0</v>
      </c>
      <c r="W120" s="390">
        <v>0</v>
      </c>
      <c r="X120" s="390">
        <v>0</v>
      </c>
      <c r="Y120" s="390">
        <v>0</v>
      </c>
      <c r="Z120" s="390">
        <v>0</v>
      </c>
      <c r="AA120" s="390">
        <v>0</v>
      </c>
      <c r="AB120" s="390">
        <v>0</v>
      </c>
      <c r="AC120" s="390">
        <v>0</v>
      </c>
      <c r="AD120" s="390">
        <v>0</v>
      </c>
      <c r="AE120" s="390">
        <v>0</v>
      </c>
      <c r="AF120" s="390">
        <v>0</v>
      </c>
      <c r="AG120" s="390">
        <v>0</v>
      </c>
      <c r="AH120" s="390">
        <v>0</v>
      </c>
      <c r="AI120" s="390">
        <v>0</v>
      </c>
    </row>
    <row r="121" spans="1:35">
      <c r="C121" s="360" t="s">
        <v>509</v>
      </c>
      <c r="D121" s="421">
        <v>0</v>
      </c>
      <c r="E121" s="421">
        <v>0</v>
      </c>
      <c r="F121" s="421">
        <v>151.2946748</v>
      </c>
      <c r="G121" s="392">
        <v>125.22285473999997</v>
      </c>
      <c r="H121" s="392">
        <v>110.7015</v>
      </c>
      <c r="I121" s="392">
        <v>126.62569991000001</v>
      </c>
      <c r="J121" s="392">
        <v>138.34650558999999</v>
      </c>
      <c r="K121" s="392">
        <v>130.04879563999998</v>
      </c>
      <c r="L121" s="392">
        <v>130.53264283999999</v>
      </c>
      <c r="M121" s="392">
        <v>142.6960449</v>
      </c>
      <c r="N121" s="392">
        <v>147.75913591999998</v>
      </c>
      <c r="O121" s="392">
        <v>144.50645672999997</v>
      </c>
      <c r="P121" s="392">
        <v>150.89691584000005</v>
      </c>
      <c r="Q121" s="392">
        <v>155.58365352999999</v>
      </c>
      <c r="R121" s="392">
        <v>165.9753729</v>
      </c>
      <c r="S121" s="392">
        <v>151.03710000000001</v>
      </c>
      <c r="T121" s="392">
        <v>148.95359999999999</v>
      </c>
      <c r="U121" s="392">
        <v>159.9665</v>
      </c>
      <c r="V121" s="392">
        <v>158.05699999999999</v>
      </c>
      <c r="W121" s="392">
        <v>71.530427000000003</v>
      </c>
      <c r="X121" s="392">
        <v>154.37672499999999</v>
      </c>
      <c r="Y121" s="392">
        <v>130</v>
      </c>
      <c r="Z121" s="392">
        <v>136.43312599999999</v>
      </c>
      <c r="AA121" s="392">
        <v>119.958108</v>
      </c>
      <c r="AB121" s="392">
        <v>75.603894999999994</v>
      </c>
      <c r="AC121" s="392">
        <v>81.8065</v>
      </c>
      <c r="AD121" s="392">
        <v>85.756716999999995</v>
      </c>
      <c r="AE121" s="392">
        <v>85.387715</v>
      </c>
      <c r="AF121" s="392">
        <v>83.515107999999998</v>
      </c>
      <c r="AG121" s="392">
        <v>95.455382999999998</v>
      </c>
      <c r="AH121" s="392">
        <v>100.03448400000001</v>
      </c>
      <c r="AI121" s="392">
        <v>100</v>
      </c>
    </row>
    <row r="122" spans="1:35">
      <c r="C122" s="63" t="s">
        <v>510</v>
      </c>
      <c r="D122" s="427">
        <v>0</v>
      </c>
      <c r="E122" s="427">
        <v>0</v>
      </c>
      <c r="F122" s="427">
        <v>151.2946748</v>
      </c>
      <c r="G122" s="398">
        <v>125.22285473999997</v>
      </c>
      <c r="H122" s="398">
        <v>110.7015</v>
      </c>
      <c r="I122" s="398">
        <v>126.62569991000001</v>
      </c>
      <c r="J122" s="398">
        <v>138.34650558999999</v>
      </c>
      <c r="K122" s="398">
        <v>130.04879563999998</v>
      </c>
      <c r="L122" s="398">
        <v>130.53264283999999</v>
      </c>
      <c r="M122" s="398">
        <v>142.6960449</v>
      </c>
      <c r="N122" s="398">
        <v>147.75913591999998</v>
      </c>
      <c r="O122" s="398">
        <v>144.50645672999997</v>
      </c>
      <c r="P122" s="398">
        <v>150.89691584000005</v>
      </c>
      <c r="Q122" s="398">
        <v>155.58365352999999</v>
      </c>
      <c r="R122" s="398">
        <v>165.9753729</v>
      </c>
      <c r="S122" s="398">
        <v>151.03710000000001</v>
      </c>
      <c r="T122" s="398">
        <v>148.95359999999999</v>
      </c>
      <c r="U122" s="398">
        <v>159.9665</v>
      </c>
      <c r="V122" s="398">
        <v>158.05699999999999</v>
      </c>
      <c r="W122" s="398">
        <v>71.530427000000003</v>
      </c>
      <c r="X122" s="398">
        <v>154.37672499999999</v>
      </c>
      <c r="Y122" s="398">
        <v>130</v>
      </c>
      <c r="Z122" s="398">
        <v>136.43312599999999</v>
      </c>
      <c r="AA122" s="398">
        <v>119.958108</v>
      </c>
      <c r="AB122" s="398">
        <v>75.603894999999994</v>
      </c>
      <c r="AC122" s="398">
        <v>81.8065</v>
      </c>
      <c r="AD122" s="398">
        <v>85.756716999999995</v>
      </c>
      <c r="AE122" s="398">
        <v>85.387715</v>
      </c>
      <c r="AF122" s="398">
        <v>83.515107999999998</v>
      </c>
      <c r="AG122" s="398">
        <v>95.455382999999998</v>
      </c>
      <c r="AH122" s="398">
        <v>100.03448400000001</v>
      </c>
      <c r="AI122" s="398">
        <v>100</v>
      </c>
    </row>
    <row r="123" spans="1:35">
      <c r="A123" s="381"/>
      <c r="B123" s="381"/>
      <c r="C123" s="374"/>
      <c r="Q123" s="374"/>
      <c r="R123" s="374"/>
      <c r="S123" s="375"/>
    </row>
    <row r="124" spans="1:35">
      <c r="A124" s="381"/>
      <c r="B124" s="381"/>
      <c r="C124" s="375"/>
      <c r="Q124" s="375"/>
      <c r="R124" s="375"/>
      <c r="S124" s="375"/>
    </row>
    <row r="125" spans="1:35" s="96" customFormat="1" ht="15">
      <c r="C125" s="428" t="s">
        <v>863</v>
      </c>
      <c r="D125" s="419">
        <v>45657</v>
      </c>
      <c r="E125" s="419">
        <v>45565</v>
      </c>
      <c r="F125" s="419">
        <v>45473</v>
      </c>
      <c r="G125" s="633">
        <v>45382</v>
      </c>
      <c r="H125" s="633">
        <v>45291</v>
      </c>
      <c r="I125" s="633">
        <v>45199</v>
      </c>
      <c r="J125" s="633">
        <v>45107</v>
      </c>
      <c r="K125" s="633">
        <v>45016</v>
      </c>
      <c r="L125" s="633">
        <v>44926</v>
      </c>
      <c r="M125" s="633">
        <v>44834</v>
      </c>
      <c r="N125" s="633">
        <v>44742</v>
      </c>
      <c r="O125" s="633">
        <v>44651</v>
      </c>
      <c r="P125" s="633">
        <v>44561</v>
      </c>
      <c r="Q125" s="633">
        <v>44469</v>
      </c>
      <c r="R125" s="633">
        <v>44377</v>
      </c>
      <c r="S125" s="633">
        <v>44286</v>
      </c>
      <c r="T125" s="633">
        <v>44196</v>
      </c>
      <c r="U125" s="633">
        <v>44104</v>
      </c>
      <c r="V125" s="633">
        <v>44012</v>
      </c>
      <c r="W125" s="633">
        <v>43921</v>
      </c>
      <c r="X125" s="633">
        <v>43830</v>
      </c>
      <c r="Y125" s="633">
        <v>43738</v>
      </c>
      <c r="Z125" s="633">
        <v>43646</v>
      </c>
      <c r="AA125" s="633">
        <v>43555</v>
      </c>
      <c r="AB125" s="633">
        <v>43465</v>
      </c>
      <c r="AC125" s="633">
        <v>43373</v>
      </c>
      <c r="AD125" s="633">
        <v>43281</v>
      </c>
      <c r="AE125" s="633">
        <v>43190</v>
      </c>
      <c r="AF125" s="633">
        <v>43100</v>
      </c>
      <c r="AG125" s="633">
        <v>43008</v>
      </c>
      <c r="AH125" s="633">
        <v>42916</v>
      </c>
      <c r="AI125" s="633">
        <v>42825</v>
      </c>
    </row>
    <row r="126" spans="1:35">
      <c r="C126" s="271" t="s">
        <v>500</v>
      </c>
      <c r="D126" s="420"/>
      <c r="E126" s="420"/>
      <c r="F126" s="420"/>
      <c r="G126" s="388"/>
      <c r="H126" s="388"/>
      <c r="I126" s="388"/>
      <c r="J126" s="388"/>
      <c r="K126" s="388"/>
      <c r="L126" s="388"/>
      <c r="M126" s="388"/>
      <c r="N126" s="388"/>
      <c r="O126" s="388"/>
      <c r="P126" s="388"/>
      <c r="Q126" s="388"/>
      <c r="R126" s="388"/>
      <c r="S126" s="388"/>
      <c r="T126" s="388"/>
      <c r="U126" s="388"/>
      <c r="V126" s="388"/>
      <c r="W126" s="388"/>
      <c r="X126" s="388"/>
      <c r="Y126" s="388"/>
      <c r="Z126" s="388"/>
      <c r="AA126" s="388"/>
      <c r="AB126" s="388"/>
      <c r="AC126" s="388"/>
      <c r="AD126" s="388"/>
      <c r="AE126" s="388"/>
      <c r="AF126" s="388"/>
      <c r="AG126" s="388"/>
      <c r="AH126" s="388"/>
      <c r="AI126" s="388"/>
    </row>
    <row r="127" spans="1:35">
      <c r="C127" s="29" t="s">
        <v>14</v>
      </c>
      <c r="D127" s="421">
        <v>0</v>
      </c>
      <c r="E127" s="421">
        <v>0</v>
      </c>
      <c r="F127" s="421">
        <v>-2.0662575400000001</v>
      </c>
      <c r="G127" s="389">
        <v>-1.0591574100000003</v>
      </c>
      <c r="H127" s="389">
        <v>-2.2417600000000002</v>
      </c>
      <c r="I127" s="389">
        <v>-1.6597578799999999</v>
      </c>
      <c r="J127" s="389">
        <v>-1.08047684</v>
      </c>
      <c r="K127" s="389">
        <v>-0.53970171</v>
      </c>
      <c r="L127" s="389">
        <v>-2.7910997499999999</v>
      </c>
      <c r="M127" s="389">
        <v>-1.8489686800000003</v>
      </c>
      <c r="N127" s="389">
        <v>-1.2129436</v>
      </c>
      <c r="O127" s="389">
        <v>-0.73763028000000008</v>
      </c>
      <c r="P127" s="389">
        <v>-1.9902464</v>
      </c>
      <c r="Q127" s="389">
        <v>-1.57094497</v>
      </c>
      <c r="R127" s="389">
        <v>-0.97266058999999994</v>
      </c>
      <c r="S127" s="389">
        <v>-0.60531000000000001</v>
      </c>
      <c r="T127" s="389">
        <v>-2.0197099999999999</v>
      </c>
      <c r="U127" s="389">
        <v>-1.6001000000000001</v>
      </c>
      <c r="V127" s="389">
        <v>-1.1379999999999999</v>
      </c>
      <c r="W127" s="389">
        <v>-0.65938423999999995</v>
      </c>
      <c r="X127" s="389">
        <v>-1.841</v>
      </c>
      <c r="Y127" s="389">
        <v>-1</v>
      </c>
      <c r="Z127" s="389">
        <v>-0.89300000000000002</v>
      </c>
      <c r="AA127" s="389">
        <v>-0.53739400000000004</v>
      </c>
      <c r="AB127" s="389">
        <v>-1.002451</v>
      </c>
      <c r="AC127" s="389">
        <v>-0.69895399999999996</v>
      </c>
      <c r="AD127" s="389">
        <v>-0.77932500000000005</v>
      </c>
      <c r="AE127" s="389">
        <v>-0.38869799999999999</v>
      </c>
      <c r="AF127" s="389">
        <v>-1.6868609999999999</v>
      </c>
      <c r="AG127" s="389">
        <v>-0.86945499999999998</v>
      </c>
      <c r="AH127" s="389">
        <v>-0.53432000000000002</v>
      </c>
      <c r="AI127" s="389">
        <v>0</v>
      </c>
    </row>
    <row r="128" spans="1:35">
      <c r="C128" s="29" t="s">
        <v>501</v>
      </c>
      <c r="D128" s="421">
        <v>0</v>
      </c>
      <c r="E128" s="421">
        <v>0</v>
      </c>
      <c r="F128" s="421">
        <v>106.28982332000001</v>
      </c>
      <c r="G128" s="389">
        <v>51.419240699999996</v>
      </c>
      <c r="H128" s="389">
        <v>135.97896</v>
      </c>
      <c r="I128" s="389">
        <v>105.05376756000001</v>
      </c>
      <c r="J128" s="389">
        <v>75.762513400000017</v>
      </c>
      <c r="K128" s="389">
        <v>38.340007700000008</v>
      </c>
      <c r="L128" s="389">
        <v>172.80832228999998</v>
      </c>
      <c r="M128" s="389">
        <v>142.37671900000001</v>
      </c>
      <c r="N128" s="389">
        <v>107.99629263</v>
      </c>
      <c r="O128" s="389">
        <v>55.871114480000003</v>
      </c>
      <c r="P128" s="389">
        <v>191.18774790999998</v>
      </c>
      <c r="Q128" s="389">
        <v>145.15772436</v>
      </c>
      <c r="R128" s="389">
        <v>103.09173568</v>
      </c>
      <c r="S128" s="389">
        <v>52.215940000000003</v>
      </c>
      <c r="T128" s="389">
        <v>185.41847000000001</v>
      </c>
      <c r="U128" s="389">
        <v>141.79456999999999</v>
      </c>
      <c r="V128" s="389">
        <v>101.991</v>
      </c>
      <c r="W128" s="389">
        <v>52.512827079999987</v>
      </c>
      <c r="X128" s="389">
        <v>184.56100000000001</v>
      </c>
      <c r="Y128" s="389">
        <v>140</v>
      </c>
      <c r="Z128" s="389">
        <v>102.304</v>
      </c>
      <c r="AA128" s="389">
        <v>52.707405000000001</v>
      </c>
      <c r="AB128" s="389">
        <v>164.20570699999999</v>
      </c>
      <c r="AC128" s="389">
        <v>121.101944</v>
      </c>
      <c r="AD128" s="389">
        <v>82.581670000000003</v>
      </c>
      <c r="AE128" s="389">
        <v>37.273116999999999</v>
      </c>
      <c r="AF128" s="389">
        <v>148.41016300000001</v>
      </c>
      <c r="AG128" s="389">
        <v>115.868967</v>
      </c>
      <c r="AH128" s="389">
        <v>86.968869999999995</v>
      </c>
      <c r="AI128" s="389">
        <v>46</v>
      </c>
    </row>
    <row r="129" spans="3:35">
      <c r="C129" s="29" t="s">
        <v>22</v>
      </c>
      <c r="D129" s="421">
        <v>0</v>
      </c>
      <c r="E129" s="421">
        <v>0</v>
      </c>
      <c r="F129" s="421">
        <v>0</v>
      </c>
      <c r="G129" s="389">
        <v>0</v>
      </c>
      <c r="H129" s="389">
        <v>0</v>
      </c>
      <c r="I129" s="389">
        <v>0</v>
      </c>
      <c r="J129" s="389">
        <v>0</v>
      </c>
      <c r="K129" s="389">
        <v>0</v>
      </c>
      <c r="L129" s="389">
        <v>-0.246277</v>
      </c>
      <c r="M129" s="389">
        <v>-0.246277</v>
      </c>
      <c r="N129" s="389">
        <v>0</v>
      </c>
      <c r="O129" s="389">
        <v>0</v>
      </c>
      <c r="P129" s="389">
        <v>0</v>
      </c>
      <c r="Q129" s="389">
        <v>0</v>
      </c>
      <c r="R129" s="389">
        <v>0</v>
      </c>
      <c r="S129" s="389">
        <v>0</v>
      </c>
      <c r="T129" s="389">
        <v>0</v>
      </c>
      <c r="U129" s="389">
        <v>0</v>
      </c>
      <c r="V129" s="389">
        <v>0</v>
      </c>
      <c r="W129" s="389">
        <v>3.0000000000000001E-3</v>
      </c>
      <c r="X129" s="389">
        <v>0</v>
      </c>
      <c r="Y129" s="389">
        <v>0</v>
      </c>
      <c r="Z129" s="389">
        <v>0</v>
      </c>
      <c r="AA129" s="389">
        <v>3.0000000000000001E-3</v>
      </c>
      <c r="AB129" s="389">
        <v>0</v>
      </c>
      <c r="AC129" s="389">
        <v>0</v>
      </c>
      <c r="AD129" s="389">
        <v>0</v>
      </c>
      <c r="AE129" s="389">
        <v>0</v>
      </c>
      <c r="AF129" s="389">
        <v>0</v>
      </c>
      <c r="AG129" s="389">
        <v>0</v>
      </c>
      <c r="AH129" s="389">
        <v>0</v>
      </c>
      <c r="AI129" s="389">
        <v>0</v>
      </c>
    </row>
    <row r="130" spans="3:35">
      <c r="C130" s="54" t="s">
        <v>27</v>
      </c>
      <c r="D130" s="422">
        <v>0</v>
      </c>
      <c r="E130" s="422">
        <v>0</v>
      </c>
      <c r="F130" s="422">
        <v>95.255479590000007</v>
      </c>
      <c r="G130" s="391">
        <v>47.517777480000007</v>
      </c>
      <c r="H130" s="391">
        <v>136.81426999999999</v>
      </c>
      <c r="I130" s="391">
        <v>103.07658287</v>
      </c>
      <c r="J130" s="391">
        <v>72.398788199999984</v>
      </c>
      <c r="K130" s="391">
        <v>37.950853330000001</v>
      </c>
      <c r="L130" s="391">
        <v>174.44950664999999</v>
      </c>
      <c r="M130" s="391">
        <v>140.99736383999999</v>
      </c>
      <c r="N130" s="391">
        <v>106.41019563</v>
      </c>
      <c r="O130" s="391">
        <v>49.066216369999992</v>
      </c>
      <c r="P130" s="391">
        <v>191.33512653000003</v>
      </c>
      <c r="Q130" s="391">
        <v>140.22928138999998</v>
      </c>
      <c r="R130" s="391">
        <v>98.956876090000009</v>
      </c>
      <c r="S130" s="391">
        <v>50.954070000000002</v>
      </c>
      <c r="T130" s="391">
        <v>183.44135</v>
      </c>
      <c r="U130" s="391">
        <v>137.13006999999999</v>
      </c>
      <c r="V130" s="391">
        <v>98.912000000000006</v>
      </c>
      <c r="W130" s="391">
        <v>52.299789079999982</v>
      </c>
      <c r="X130" s="391">
        <v>191.858</v>
      </c>
      <c r="Y130" s="391">
        <v>144</v>
      </c>
      <c r="Z130" s="391">
        <v>102.218</v>
      </c>
      <c r="AA130" s="391">
        <v>53.941265999999999</v>
      </c>
      <c r="AB130" s="391">
        <v>174.24659700000001</v>
      </c>
      <c r="AC130" s="391">
        <v>124.09616100000001</v>
      </c>
      <c r="AD130" s="391">
        <v>84.263976999999997</v>
      </c>
      <c r="AE130" s="391">
        <v>40.697114999999997</v>
      </c>
      <c r="AF130" s="391">
        <v>150.17683600000001</v>
      </c>
      <c r="AG130" s="391">
        <v>113.795987</v>
      </c>
      <c r="AH130" s="391">
        <v>82.506855000000002</v>
      </c>
      <c r="AI130" s="391">
        <v>42.823388000000001</v>
      </c>
    </row>
    <row r="131" spans="3:35">
      <c r="C131" s="271" t="s">
        <v>502</v>
      </c>
      <c r="D131" s="423">
        <v>0</v>
      </c>
      <c r="E131" s="423">
        <v>0</v>
      </c>
      <c r="F131" s="423">
        <v>8.9680861900000082</v>
      </c>
      <c r="G131" s="393">
        <v>2.8423058099999921</v>
      </c>
      <c r="H131" s="393">
        <v>-3.077069999999992</v>
      </c>
      <c r="I131" s="393">
        <v>0.31742681000001483</v>
      </c>
      <c r="J131" s="393">
        <v>2.2832483600000302</v>
      </c>
      <c r="K131" s="393">
        <v>-0.1505473399999957</v>
      </c>
      <c r="L131" s="393">
        <v>-4.678561110000004</v>
      </c>
      <c r="M131" s="393">
        <v>-0.71589051999998787</v>
      </c>
      <c r="N131" s="393">
        <v>0.37315339999999253</v>
      </c>
      <c r="O131" s="393">
        <v>6.0672678300000129</v>
      </c>
      <c r="P131" s="393">
        <v>-2.13762502000003</v>
      </c>
      <c r="Q131" s="393">
        <v>3.357498000000021</v>
      </c>
      <c r="R131" s="393">
        <v>3.1621989999999869</v>
      </c>
      <c r="S131" s="393">
        <v>0.65655999999999892</v>
      </c>
      <c r="T131" s="393">
        <v>-4.2589999999989914E-2</v>
      </c>
      <c r="U131" s="393">
        <v>3.0644000000000062</v>
      </c>
      <c r="V131" s="393">
        <v>1.9409999999999883</v>
      </c>
      <c r="W131" s="393">
        <v>-0.44334623999999678</v>
      </c>
      <c r="X131" s="393">
        <v>-9.1380000000000052</v>
      </c>
      <c r="Y131" s="393">
        <v>-5</v>
      </c>
      <c r="Z131" s="393">
        <v>-0.80700000000000216</v>
      </c>
      <c r="AA131" s="393">
        <v>-1.7712549999999965</v>
      </c>
      <c r="AB131" s="393">
        <v>-11.043341000000026</v>
      </c>
      <c r="AC131" s="393">
        <v>-3.6931710000000066</v>
      </c>
      <c r="AD131" s="393">
        <v>-2.4616319999999945</v>
      </c>
      <c r="AE131" s="393">
        <v>-3.8126959999999954</v>
      </c>
      <c r="AF131" s="393">
        <v>-3.4535339999999906</v>
      </c>
      <c r="AG131" s="393">
        <v>1.2035249999999991</v>
      </c>
      <c r="AH131" s="393">
        <v>3.9276949999999999</v>
      </c>
      <c r="AI131" s="393">
        <v>3.1766119999999987</v>
      </c>
    </row>
    <row r="132" spans="3:35">
      <c r="C132" s="176" t="s">
        <v>503</v>
      </c>
      <c r="D132" s="422">
        <v>0</v>
      </c>
      <c r="E132" s="422">
        <v>0</v>
      </c>
      <c r="F132" s="422">
        <v>0</v>
      </c>
      <c r="G132" s="391">
        <v>0</v>
      </c>
      <c r="H132" s="391">
        <v>0</v>
      </c>
      <c r="I132" s="391">
        <v>0</v>
      </c>
      <c r="J132" s="391">
        <v>0</v>
      </c>
      <c r="K132" s="391">
        <v>0</v>
      </c>
      <c r="L132" s="391">
        <v>0</v>
      </c>
      <c r="M132" s="391">
        <v>0</v>
      </c>
      <c r="N132" s="391">
        <v>0</v>
      </c>
      <c r="O132" s="391">
        <v>0</v>
      </c>
      <c r="P132" s="391">
        <v>0</v>
      </c>
      <c r="Q132" s="391">
        <v>0</v>
      </c>
      <c r="R132" s="391">
        <v>0</v>
      </c>
      <c r="S132" s="391">
        <v>0</v>
      </c>
      <c r="T132" s="391">
        <v>0</v>
      </c>
      <c r="U132" s="391">
        <v>0</v>
      </c>
      <c r="V132" s="391">
        <v>0</v>
      </c>
      <c r="W132" s="391">
        <v>0</v>
      </c>
      <c r="X132" s="391">
        <v>0</v>
      </c>
      <c r="Y132" s="391">
        <v>0</v>
      </c>
      <c r="Z132" s="391">
        <v>0</v>
      </c>
      <c r="AA132" s="391">
        <v>0</v>
      </c>
      <c r="AB132" s="391">
        <v>0</v>
      </c>
      <c r="AC132" s="391">
        <v>0</v>
      </c>
      <c r="AD132" s="391">
        <v>0</v>
      </c>
      <c r="AE132" s="391">
        <v>0</v>
      </c>
      <c r="AF132" s="391">
        <v>0</v>
      </c>
      <c r="AG132" s="391">
        <v>0</v>
      </c>
      <c r="AH132" s="391">
        <v>0</v>
      </c>
      <c r="AI132" s="391">
        <v>0</v>
      </c>
    </row>
    <row r="133" spans="3:35">
      <c r="C133" s="385" t="s">
        <v>30</v>
      </c>
      <c r="D133" s="423">
        <v>0</v>
      </c>
      <c r="E133" s="423">
        <v>0</v>
      </c>
      <c r="F133" s="423">
        <v>8.9680861900000082</v>
      </c>
      <c r="G133" s="393">
        <v>2.8423058099999921</v>
      </c>
      <c r="H133" s="393">
        <v>-3.077069999999992</v>
      </c>
      <c r="I133" s="393">
        <v>0.31742681000001483</v>
      </c>
      <c r="J133" s="393">
        <v>2.2832483600000302</v>
      </c>
      <c r="K133" s="393">
        <v>-0.1505473399999957</v>
      </c>
      <c r="L133" s="393">
        <v>-4.678561110000004</v>
      </c>
      <c r="M133" s="393">
        <v>-0.71589051999998787</v>
      </c>
      <c r="N133" s="393">
        <v>0.37315339999999253</v>
      </c>
      <c r="O133" s="393">
        <v>6.0672678300000129</v>
      </c>
      <c r="P133" s="393">
        <v>-2.13762502000003</v>
      </c>
      <c r="Q133" s="393">
        <v>3.357498000000021</v>
      </c>
      <c r="R133" s="393">
        <v>3.1621989999999869</v>
      </c>
      <c r="S133" s="393">
        <v>0.65655999999999892</v>
      </c>
      <c r="T133" s="393">
        <v>-4.2589999999989914E-2</v>
      </c>
      <c r="U133" s="393">
        <v>3.0644000000000062</v>
      </c>
      <c r="V133" s="393">
        <v>1.9409999999999883</v>
      </c>
      <c r="W133" s="393">
        <v>-0.44334623999999678</v>
      </c>
      <c r="X133" s="393">
        <v>-9.1380000000000052</v>
      </c>
      <c r="Y133" s="393">
        <v>-5</v>
      </c>
      <c r="Z133" s="393">
        <v>-0.80700000000000216</v>
      </c>
      <c r="AA133" s="393">
        <v>-1.7712549999999965</v>
      </c>
      <c r="AB133" s="393">
        <v>-11.043341000000026</v>
      </c>
      <c r="AC133" s="393">
        <v>-3.6931710000000066</v>
      </c>
      <c r="AD133" s="393">
        <v>-2.4616319999999945</v>
      </c>
      <c r="AE133" s="393">
        <v>-3.8126959999999954</v>
      </c>
      <c r="AF133" s="393">
        <v>-3.4535339999999906</v>
      </c>
      <c r="AG133" s="393">
        <v>1.2035249999999991</v>
      </c>
      <c r="AH133" s="393">
        <v>3.9276949999999999</v>
      </c>
      <c r="AI133" s="393">
        <v>3.1766119999999987</v>
      </c>
    </row>
    <row r="134" spans="3:35">
      <c r="C134" s="383" t="s">
        <v>31</v>
      </c>
      <c r="D134" s="424">
        <v>0</v>
      </c>
      <c r="E134" s="424">
        <v>0</v>
      </c>
      <c r="F134" s="424">
        <v>1.96118215</v>
      </c>
      <c r="G134" s="394">
        <v>0.61351811999999994</v>
      </c>
      <c r="H134" s="394">
        <v>-0.93340000000000001</v>
      </c>
      <c r="I134" s="394">
        <v>-0.18649399999999999</v>
      </c>
      <c r="J134" s="394">
        <v>0.24586935999999998</v>
      </c>
      <c r="K134" s="394">
        <v>0.56416413999999993</v>
      </c>
      <c r="L134" s="394">
        <v>0.18209848000000001</v>
      </c>
      <c r="M134" s="394">
        <v>1.0538859999999999</v>
      </c>
      <c r="N134" s="394">
        <v>1.3724979399999999</v>
      </c>
      <c r="O134" s="394">
        <v>1.250203</v>
      </c>
      <c r="P134" s="394">
        <v>-0.4439280000000001</v>
      </c>
      <c r="Q134" s="394">
        <v>0.70615731999999987</v>
      </c>
      <c r="R134" s="394">
        <v>0.663192</v>
      </c>
      <c r="S134" s="394">
        <v>0.11194999999999999</v>
      </c>
      <c r="T134" s="394">
        <v>4.1709999999999997E-2</v>
      </c>
      <c r="U134" s="394">
        <v>0.72577999999999998</v>
      </c>
      <c r="V134" s="394">
        <v>0.47899999999999998</v>
      </c>
      <c r="W134" s="394">
        <v>-4.6580179999999999E-2</v>
      </c>
      <c r="X134" s="394">
        <v>-2.2759999999999998</v>
      </c>
      <c r="Y134" s="394">
        <v>-1</v>
      </c>
      <c r="Z134" s="394">
        <v>-0.17799999999999999</v>
      </c>
      <c r="AA134" s="394">
        <v>-0.40462999999999999</v>
      </c>
      <c r="AB134" s="394">
        <v>-2.4744579999999998</v>
      </c>
      <c r="AC134" s="394">
        <v>-0.84946099999999991</v>
      </c>
      <c r="AD134" s="394">
        <v>-0.56616699999999998</v>
      </c>
      <c r="AE134" s="394">
        <v>-2.9357760000000002</v>
      </c>
      <c r="AF134" s="394">
        <v>-0.61579200000000001</v>
      </c>
      <c r="AG134" s="394">
        <v>-2.2166999999999999E-2</v>
      </c>
      <c r="AH134" s="394">
        <v>0.72422200000000003</v>
      </c>
      <c r="AI134" s="394">
        <v>0.64961100000000005</v>
      </c>
    </row>
    <row r="135" spans="3:35">
      <c r="C135" s="384" t="s">
        <v>504</v>
      </c>
      <c r="D135" s="425">
        <v>0</v>
      </c>
      <c r="E135" s="425">
        <v>0</v>
      </c>
      <c r="F135" s="425">
        <v>7.0069040400000082</v>
      </c>
      <c r="G135" s="395">
        <v>2.2287876899999919</v>
      </c>
      <c r="H135" s="395">
        <v>-2.1436699999999922</v>
      </c>
      <c r="I135" s="395">
        <v>0.50392081000001476</v>
      </c>
      <c r="J135" s="395">
        <v>2.0373790000000302</v>
      </c>
      <c r="K135" s="395">
        <v>-0.71471147999999562</v>
      </c>
      <c r="L135" s="395">
        <v>-4.8606595900000036</v>
      </c>
      <c r="M135" s="395">
        <v>-1.7697765199999878</v>
      </c>
      <c r="N135" s="395">
        <v>-0.99934454000000739</v>
      </c>
      <c r="O135" s="395">
        <v>4.817064830000013</v>
      </c>
      <c r="P135" s="395">
        <v>-1.6936970200000299</v>
      </c>
      <c r="Q135" s="395">
        <v>2.651340680000021</v>
      </c>
      <c r="R135" s="395">
        <v>2.4990069999999869</v>
      </c>
      <c r="S135" s="395">
        <v>0.54460999999999893</v>
      </c>
      <c r="T135" s="395">
        <v>-8.4299999999989911E-2</v>
      </c>
      <c r="U135" s="395">
        <v>2.3386200000000064</v>
      </c>
      <c r="V135" s="395">
        <v>1.4619999999999882</v>
      </c>
      <c r="W135" s="395">
        <v>-0.39676605999999681</v>
      </c>
      <c r="X135" s="395">
        <v>-6.8620000000000054</v>
      </c>
      <c r="Y135" s="395">
        <v>-4</v>
      </c>
      <c r="Z135" s="395">
        <v>-0.62900000000000222</v>
      </c>
      <c r="AA135" s="395">
        <v>-1.3666249999999964</v>
      </c>
      <c r="AB135" s="395">
        <v>-8.5688830000000262</v>
      </c>
      <c r="AC135" s="395">
        <v>-2.8437100000000068</v>
      </c>
      <c r="AD135" s="395">
        <v>-1.8954649999999944</v>
      </c>
      <c r="AE135" s="395">
        <v>-0.87691999999999526</v>
      </c>
      <c r="AF135" s="395">
        <v>-2.8377419999999907</v>
      </c>
      <c r="AG135" s="395">
        <v>1.2256919999999991</v>
      </c>
      <c r="AH135" s="395">
        <v>3.2034729999999998</v>
      </c>
      <c r="AI135" s="395">
        <v>2.5270009999999985</v>
      </c>
    </row>
    <row r="136" spans="3:35">
      <c r="C136" s="401" t="s">
        <v>516</v>
      </c>
      <c r="D136" s="423"/>
      <c r="E136" s="423"/>
      <c r="F136" s="423"/>
      <c r="G136" s="396"/>
      <c r="H136" s="396"/>
      <c r="I136" s="396"/>
      <c r="J136" s="396"/>
      <c r="K136" s="396"/>
      <c r="L136" s="396"/>
      <c r="M136" s="396"/>
      <c r="N136" s="396"/>
      <c r="O136" s="396"/>
      <c r="P136" s="396"/>
      <c r="Q136" s="396"/>
      <c r="R136" s="396"/>
      <c r="S136" s="396"/>
      <c r="T136" s="396"/>
      <c r="U136" s="396"/>
      <c r="V136" s="396"/>
      <c r="W136" s="396"/>
      <c r="X136" s="396"/>
      <c r="Y136" s="396"/>
      <c r="Z136" s="396"/>
      <c r="AA136" s="396"/>
      <c r="AB136" s="396"/>
      <c r="AC136" s="396"/>
      <c r="AD136" s="396"/>
      <c r="AE136" s="396"/>
      <c r="AF136" s="396"/>
      <c r="AG136" s="396"/>
      <c r="AH136" s="396"/>
      <c r="AI136" s="396"/>
    </row>
    <row r="137" spans="3:35">
      <c r="C137" s="382"/>
      <c r="D137" s="423"/>
      <c r="E137" s="423"/>
      <c r="F137" s="423"/>
      <c r="G137" s="393"/>
      <c r="H137" s="393"/>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row>
    <row r="138" spans="3:35">
      <c r="C138" s="271" t="s">
        <v>442</v>
      </c>
      <c r="D138" s="426"/>
      <c r="E138" s="426"/>
      <c r="F138" s="426"/>
      <c r="G138" s="397"/>
      <c r="H138" s="397"/>
      <c r="I138" s="397"/>
      <c r="J138" s="397"/>
      <c r="K138" s="397"/>
      <c r="L138" s="397"/>
      <c r="M138" s="397"/>
      <c r="N138" s="397"/>
      <c r="O138" s="397"/>
      <c r="P138" s="397"/>
      <c r="Q138" s="397"/>
      <c r="R138" s="397"/>
      <c r="S138" s="397"/>
      <c r="T138" s="397"/>
      <c r="U138" s="397"/>
      <c r="V138" s="397"/>
      <c r="W138" s="397"/>
      <c r="X138" s="397"/>
      <c r="Y138" s="397"/>
      <c r="Z138" s="397"/>
      <c r="AA138" s="397"/>
      <c r="AB138" s="397"/>
      <c r="AC138" s="397"/>
      <c r="AD138" s="397"/>
      <c r="AE138" s="397"/>
      <c r="AF138" s="397"/>
      <c r="AG138" s="397"/>
      <c r="AH138" s="397"/>
      <c r="AI138" s="397"/>
    </row>
    <row r="139" spans="3:35">
      <c r="C139" s="58" t="s">
        <v>505</v>
      </c>
      <c r="D139" s="421">
        <v>0</v>
      </c>
      <c r="E139" s="421">
        <v>0</v>
      </c>
      <c r="F139" s="421">
        <v>0</v>
      </c>
      <c r="G139" s="390">
        <v>0</v>
      </c>
      <c r="H139" s="390">
        <v>0</v>
      </c>
      <c r="I139" s="390">
        <v>0</v>
      </c>
      <c r="J139" s="390">
        <v>0</v>
      </c>
      <c r="K139" s="390">
        <v>0</v>
      </c>
      <c r="L139" s="390">
        <v>0</v>
      </c>
      <c r="M139" s="390">
        <v>0</v>
      </c>
      <c r="N139" s="390">
        <v>0</v>
      </c>
      <c r="O139" s="390">
        <v>0</v>
      </c>
      <c r="P139" s="390">
        <v>0</v>
      </c>
      <c r="Q139" s="390">
        <v>0</v>
      </c>
      <c r="R139" s="390">
        <v>9.9999999999999995E-7</v>
      </c>
      <c r="S139" s="390">
        <v>-0.10959000000000001</v>
      </c>
      <c r="T139" s="390">
        <v>-0.11591</v>
      </c>
      <c r="U139" s="390">
        <v>-0.18360000000000001</v>
      </c>
      <c r="V139" s="390">
        <v>0</v>
      </c>
      <c r="W139" s="390">
        <v>0</v>
      </c>
      <c r="X139" s="390">
        <v>0</v>
      </c>
      <c r="Y139" s="390">
        <v>0</v>
      </c>
      <c r="Z139" s="390">
        <v>0</v>
      </c>
      <c r="AA139" s="390">
        <v>0</v>
      </c>
      <c r="AB139" s="390">
        <v>0</v>
      </c>
      <c r="AC139" s="390">
        <v>0</v>
      </c>
      <c r="AD139" s="390">
        <v>2.1454770000000001</v>
      </c>
      <c r="AE139" s="390">
        <v>0</v>
      </c>
      <c r="AF139" s="390">
        <v>0</v>
      </c>
      <c r="AG139" s="390">
        <v>0</v>
      </c>
      <c r="AH139" s="390">
        <v>0</v>
      </c>
      <c r="AI139" s="390">
        <v>0</v>
      </c>
    </row>
    <row r="140" spans="3:35">
      <c r="C140" s="58" t="s">
        <v>506</v>
      </c>
      <c r="D140" s="421">
        <v>0</v>
      </c>
      <c r="E140" s="421">
        <v>0</v>
      </c>
      <c r="F140" s="421">
        <v>0</v>
      </c>
      <c r="G140" s="390">
        <v>0</v>
      </c>
      <c r="H140" s="390">
        <v>0</v>
      </c>
      <c r="I140" s="390">
        <v>0</v>
      </c>
      <c r="J140" s="390">
        <v>0</v>
      </c>
      <c r="K140" s="390">
        <v>0</v>
      </c>
      <c r="L140" s="390">
        <v>0</v>
      </c>
      <c r="M140" s="390">
        <v>0</v>
      </c>
      <c r="N140" s="390">
        <v>0</v>
      </c>
      <c r="O140" s="390">
        <v>0</v>
      </c>
      <c r="P140" s="390">
        <v>0</v>
      </c>
      <c r="Q140" s="390">
        <v>0</v>
      </c>
      <c r="R140" s="390">
        <v>0</v>
      </c>
      <c r="S140" s="390">
        <v>0</v>
      </c>
      <c r="T140" s="390">
        <v>0</v>
      </c>
      <c r="U140" s="390">
        <v>0</v>
      </c>
      <c r="V140" s="390">
        <v>0</v>
      </c>
      <c r="W140" s="390">
        <v>0</v>
      </c>
      <c r="X140" s="390">
        <v>0</v>
      </c>
      <c r="Y140" s="390">
        <v>0</v>
      </c>
      <c r="Z140" s="390">
        <v>0</v>
      </c>
      <c r="AA140" s="390">
        <v>0</v>
      </c>
      <c r="AB140" s="390">
        <v>0</v>
      </c>
      <c r="AC140" s="390">
        <v>0</v>
      </c>
      <c r="AD140" s="390">
        <v>0</v>
      </c>
      <c r="AE140" s="390">
        <v>0</v>
      </c>
      <c r="AF140" s="390">
        <v>0</v>
      </c>
      <c r="AG140" s="390">
        <v>0</v>
      </c>
      <c r="AH140" s="390">
        <v>0</v>
      </c>
      <c r="AI140" s="390">
        <v>0</v>
      </c>
    </row>
    <row r="141" spans="3:35">
      <c r="C141" s="31" t="s">
        <v>376</v>
      </c>
      <c r="D141" s="422">
        <v>0</v>
      </c>
      <c r="E141" s="422">
        <v>0</v>
      </c>
      <c r="F141" s="422">
        <v>231.51596237999999</v>
      </c>
      <c r="G141" s="390">
        <v>232.50514582999998</v>
      </c>
      <c r="H141" s="390">
        <v>195.17112</v>
      </c>
      <c r="I141" s="390">
        <v>129.58066300999997</v>
      </c>
      <c r="J141" s="390">
        <v>135.47783056999998</v>
      </c>
      <c r="K141" s="390">
        <v>138.52798612000001</v>
      </c>
      <c r="L141" s="390">
        <v>249.07119827</v>
      </c>
      <c r="M141" s="390">
        <v>180.23191002999997</v>
      </c>
      <c r="N141" s="390">
        <v>140.05749093</v>
      </c>
      <c r="O141" s="390">
        <v>141.52595815999999</v>
      </c>
      <c r="P141" s="390">
        <v>135.99839116000001</v>
      </c>
      <c r="Q141" s="390">
        <v>125.27007221999999</v>
      </c>
      <c r="R141" s="390">
        <v>133.96335128999999</v>
      </c>
      <c r="S141" s="390">
        <v>131.92836</v>
      </c>
      <c r="T141" s="390">
        <v>130.76527999999999</v>
      </c>
      <c r="U141" s="390">
        <v>136.23820000000001</v>
      </c>
      <c r="V141" s="390">
        <v>143.37</v>
      </c>
      <c r="W141" s="390">
        <v>144.36915984999999</v>
      </c>
      <c r="X141" s="390">
        <v>124.530056</v>
      </c>
      <c r="Y141" s="390">
        <v>121</v>
      </c>
      <c r="Z141" s="390">
        <v>136.134928</v>
      </c>
      <c r="AA141" s="390">
        <v>148.80676399999999</v>
      </c>
      <c r="AB141" s="390">
        <v>133.54427799999999</v>
      </c>
      <c r="AC141" s="390">
        <v>132.25641299999998</v>
      </c>
      <c r="AD141" s="390">
        <v>134.53381300000001</v>
      </c>
      <c r="AE141" s="390">
        <v>128.56798599999999</v>
      </c>
      <c r="AF141" s="390">
        <v>130.459405</v>
      </c>
      <c r="AG141" s="390">
        <v>135.18157099999999</v>
      </c>
      <c r="AH141" s="390">
        <v>146.633512</v>
      </c>
      <c r="AI141" s="390">
        <v>146.74288999999999</v>
      </c>
    </row>
    <row r="142" spans="3:35">
      <c r="C142" s="386" t="s">
        <v>507</v>
      </c>
      <c r="D142" s="427">
        <v>0</v>
      </c>
      <c r="E142" s="427">
        <v>0</v>
      </c>
      <c r="F142" s="427">
        <v>231.51596237999999</v>
      </c>
      <c r="G142" s="398">
        <v>232.50514582999998</v>
      </c>
      <c r="H142" s="398">
        <v>195.17112</v>
      </c>
      <c r="I142" s="398">
        <v>129.58066300999997</v>
      </c>
      <c r="J142" s="398">
        <v>135.47783056999998</v>
      </c>
      <c r="K142" s="398">
        <v>138.52798612000001</v>
      </c>
      <c r="L142" s="398">
        <v>249.07119827</v>
      </c>
      <c r="M142" s="398">
        <v>180.23191002999997</v>
      </c>
      <c r="N142" s="398">
        <v>140.05749093</v>
      </c>
      <c r="O142" s="398">
        <v>141.52595815999999</v>
      </c>
      <c r="P142" s="398">
        <v>135.99839116000001</v>
      </c>
      <c r="Q142" s="398">
        <v>125.27007221999999</v>
      </c>
      <c r="R142" s="398">
        <v>133.96335228999999</v>
      </c>
      <c r="S142" s="398">
        <v>131.81877</v>
      </c>
      <c r="T142" s="398">
        <v>130.64936999999998</v>
      </c>
      <c r="U142" s="398">
        <v>136.05459999999999</v>
      </c>
      <c r="V142" s="398">
        <v>143.37</v>
      </c>
      <c r="W142" s="398">
        <v>144.36915984999999</v>
      </c>
      <c r="X142" s="398">
        <v>124.530056</v>
      </c>
      <c r="Y142" s="398">
        <v>121</v>
      </c>
      <c r="Z142" s="398">
        <v>136.134928</v>
      </c>
      <c r="AA142" s="398">
        <v>148.80676399999999</v>
      </c>
      <c r="AB142" s="398">
        <v>133.54427799999999</v>
      </c>
      <c r="AC142" s="398">
        <v>132.25641299999998</v>
      </c>
      <c r="AD142" s="398">
        <v>136.67929000000001</v>
      </c>
      <c r="AE142" s="398">
        <v>128.56798599999999</v>
      </c>
      <c r="AF142" s="398">
        <v>130.459405</v>
      </c>
      <c r="AG142" s="398">
        <v>135.18157099999999</v>
      </c>
      <c r="AH142" s="398">
        <v>146.633512</v>
      </c>
      <c r="AI142" s="398">
        <v>146.74288999999999</v>
      </c>
    </row>
    <row r="143" spans="3:35">
      <c r="C143" s="25"/>
      <c r="D143" s="426"/>
      <c r="E143" s="426"/>
      <c r="F143" s="426"/>
      <c r="G143" s="397"/>
      <c r="H143" s="397"/>
      <c r="I143" s="397"/>
      <c r="J143" s="397"/>
      <c r="K143" s="397"/>
      <c r="L143" s="397"/>
      <c r="M143" s="397"/>
      <c r="N143" s="397"/>
      <c r="O143" s="397"/>
      <c r="P143" s="397"/>
      <c r="Q143" s="397"/>
      <c r="R143" s="397"/>
      <c r="S143" s="397"/>
      <c r="T143" s="397"/>
      <c r="U143" s="397"/>
      <c r="V143" s="397"/>
      <c r="W143" s="397"/>
      <c r="X143" s="397"/>
      <c r="Y143" s="397"/>
      <c r="Z143" s="397"/>
      <c r="AA143" s="397"/>
      <c r="AB143" s="397"/>
      <c r="AC143" s="397"/>
      <c r="AD143" s="397"/>
      <c r="AE143" s="397"/>
      <c r="AF143" s="397"/>
      <c r="AG143" s="397"/>
      <c r="AH143" s="397"/>
      <c r="AI143" s="397"/>
    </row>
    <row r="144" spans="3:35">
      <c r="C144" s="58" t="s">
        <v>508</v>
      </c>
      <c r="D144" s="421">
        <v>0</v>
      </c>
      <c r="E144" s="421">
        <v>0</v>
      </c>
      <c r="F144" s="421">
        <v>2.3283042160926472E-17</v>
      </c>
      <c r="G144" s="390">
        <v>2.4640650000000002</v>
      </c>
      <c r="H144" s="390">
        <v>0</v>
      </c>
      <c r="I144" s="390">
        <v>2.9103830456733702E-17</v>
      </c>
      <c r="J144" s="390">
        <v>2.9103830456733702E-17</v>
      </c>
      <c r="K144" s="390">
        <v>2.9103830456733702E-17</v>
      </c>
      <c r="L144" s="390">
        <v>1.7462298274040223E-16</v>
      </c>
      <c r="M144" s="390">
        <v>1.7462298274040223E-16</v>
      </c>
      <c r="N144" s="390">
        <v>1.7462298274040223E-16</v>
      </c>
      <c r="O144" s="390">
        <v>1.32936064</v>
      </c>
      <c r="P144" s="390">
        <v>0</v>
      </c>
      <c r="Q144" s="390">
        <v>0</v>
      </c>
      <c r="R144" s="390">
        <v>0</v>
      </c>
      <c r="S144" s="390">
        <v>0</v>
      </c>
      <c r="T144" s="390">
        <v>0</v>
      </c>
      <c r="U144" s="390">
        <v>0</v>
      </c>
      <c r="V144" s="390">
        <v>0</v>
      </c>
      <c r="W144" s="390">
        <v>0</v>
      </c>
      <c r="X144" s="390">
        <v>0</v>
      </c>
      <c r="Y144" s="390">
        <v>14</v>
      </c>
      <c r="Z144" s="390">
        <v>0</v>
      </c>
      <c r="AA144" s="390">
        <v>0</v>
      </c>
      <c r="AB144" s="390">
        <v>0</v>
      </c>
      <c r="AC144" s="390">
        <v>0</v>
      </c>
      <c r="AD144" s="390">
        <v>0</v>
      </c>
      <c r="AE144" s="390">
        <v>0</v>
      </c>
      <c r="AF144" s="390">
        <v>0</v>
      </c>
      <c r="AG144" s="390">
        <v>0</v>
      </c>
      <c r="AH144" s="390">
        <v>0</v>
      </c>
      <c r="AI144" s="390">
        <v>0</v>
      </c>
    </row>
    <row r="145" spans="3:35">
      <c r="C145" s="360" t="s">
        <v>509</v>
      </c>
      <c r="D145" s="421">
        <v>0</v>
      </c>
      <c r="E145" s="421">
        <v>0</v>
      </c>
      <c r="F145" s="421">
        <v>47.023245150000001</v>
      </c>
      <c r="G145" s="392">
        <v>230.04108083000003</v>
      </c>
      <c r="H145" s="392">
        <v>195.1711</v>
      </c>
      <c r="I145" s="392">
        <v>129.58066300999999</v>
      </c>
      <c r="J145" s="392">
        <v>135.47783057000001</v>
      </c>
      <c r="K145" s="392">
        <v>138.52798611999998</v>
      </c>
      <c r="L145" s="392">
        <v>249.07119827</v>
      </c>
      <c r="M145" s="392">
        <v>180.23191002999999</v>
      </c>
      <c r="N145" s="392">
        <v>140.05749092999994</v>
      </c>
      <c r="O145" s="392">
        <v>140.19659751999998</v>
      </c>
      <c r="P145" s="392">
        <v>135.99839152000001</v>
      </c>
      <c r="Q145" s="392">
        <v>125.15321856999999</v>
      </c>
      <c r="R145" s="392">
        <v>133.96335229000002</v>
      </c>
      <c r="S145" s="392">
        <v>131.81880000000001</v>
      </c>
      <c r="T145" s="392">
        <v>130.64930000000001</v>
      </c>
      <c r="U145" s="392">
        <v>136.05459999999999</v>
      </c>
      <c r="V145" s="392">
        <v>143.37</v>
      </c>
      <c r="W145" s="392">
        <v>144.36915984999999</v>
      </c>
      <c r="X145" s="392">
        <v>124.530056</v>
      </c>
      <c r="Y145" s="392">
        <v>108</v>
      </c>
      <c r="Z145" s="392">
        <v>136.134928</v>
      </c>
      <c r="AA145" s="392">
        <v>148.80676399999999</v>
      </c>
      <c r="AB145" s="392">
        <v>133.54427799999999</v>
      </c>
      <c r="AC145" s="392">
        <v>132.25641299999998</v>
      </c>
      <c r="AD145" s="392">
        <v>136.67929000000001</v>
      </c>
      <c r="AE145" s="392">
        <v>128.56798599999999</v>
      </c>
      <c r="AF145" s="392">
        <v>130.459405</v>
      </c>
      <c r="AG145" s="392">
        <v>135.18157099999999</v>
      </c>
      <c r="AH145" s="392">
        <v>146.633511</v>
      </c>
      <c r="AI145" s="392">
        <v>146.74288899999999</v>
      </c>
    </row>
    <row r="146" spans="3:35">
      <c r="C146" s="63" t="s">
        <v>510</v>
      </c>
      <c r="D146" s="427">
        <v>0</v>
      </c>
      <c r="E146" s="427">
        <v>0</v>
      </c>
      <c r="F146" s="427">
        <v>47.023245150000001</v>
      </c>
      <c r="G146" s="398">
        <v>232.50514583000003</v>
      </c>
      <c r="H146" s="398">
        <v>195.1711</v>
      </c>
      <c r="I146" s="398">
        <v>129.58066300999999</v>
      </c>
      <c r="J146" s="398">
        <v>135.47783057000001</v>
      </c>
      <c r="K146" s="398">
        <v>138.52798611999998</v>
      </c>
      <c r="L146" s="398">
        <v>249.07119827</v>
      </c>
      <c r="M146" s="398">
        <v>180.23191002999999</v>
      </c>
      <c r="N146" s="398">
        <v>140.05749092999994</v>
      </c>
      <c r="O146" s="398">
        <v>141.52595815999999</v>
      </c>
      <c r="P146" s="398">
        <v>135.99839152000001</v>
      </c>
      <c r="Q146" s="398">
        <v>125.15321856999999</v>
      </c>
      <c r="R146" s="398">
        <v>133.96335229000002</v>
      </c>
      <c r="S146" s="398">
        <v>131.81880000000001</v>
      </c>
      <c r="T146" s="398">
        <v>130.64930000000001</v>
      </c>
      <c r="U146" s="398">
        <v>136.05459999999999</v>
      </c>
      <c r="V146" s="398">
        <v>143.37</v>
      </c>
      <c r="W146" s="398">
        <v>144.36915984999999</v>
      </c>
      <c r="X146" s="398">
        <v>124.530056</v>
      </c>
      <c r="Y146" s="398">
        <v>121</v>
      </c>
      <c r="Z146" s="398">
        <v>136.134928</v>
      </c>
      <c r="AA146" s="398">
        <v>148.80676399999999</v>
      </c>
      <c r="AB146" s="398">
        <v>133.54427799999999</v>
      </c>
      <c r="AC146" s="398">
        <v>132.25641299999998</v>
      </c>
      <c r="AD146" s="398">
        <v>136.67929000000001</v>
      </c>
      <c r="AE146" s="398">
        <v>128.56798599999999</v>
      </c>
      <c r="AF146" s="398">
        <v>130.459405</v>
      </c>
      <c r="AG146" s="398">
        <v>135.18157099999999</v>
      </c>
      <c r="AH146" s="398">
        <v>146.633511</v>
      </c>
      <c r="AI146" s="398">
        <v>146.74288899999999</v>
      </c>
    </row>
    <row r="147" spans="3:35">
      <c r="D147" s="375"/>
      <c r="E147" s="375"/>
      <c r="F147" s="375"/>
      <c r="G147" s="374"/>
      <c r="H147" s="374"/>
      <c r="I147" s="374"/>
      <c r="J147" s="374"/>
      <c r="K147" s="374"/>
      <c r="L147" s="374"/>
      <c r="M147" s="374"/>
      <c r="N147" s="374"/>
      <c r="O147" s="374"/>
      <c r="P147" s="374"/>
    </row>
    <row r="148" spans="3:35">
      <c r="D148" s="375"/>
      <c r="E148" s="375"/>
      <c r="F148" s="375"/>
      <c r="G148" s="375"/>
      <c r="H148" s="375"/>
      <c r="I148" s="375"/>
      <c r="J148" s="375"/>
      <c r="K148" s="375"/>
      <c r="L148" s="375"/>
      <c r="M148" s="375"/>
      <c r="N148" s="375"/>
      <c r="O148" s="375"/>
      <c r="P148" s="375"/>
    </row>
    <row r="149" spans="3:35" s="96" customFormat="1">
      <c r="C149" s="428" t="s">
        <v>498</v>
      </c>
      <c r="D149" s="419">
        <v>45657</v>
      </c>
      <c r="E149" s="419">
        <v>45565</v>
      </c>
      <c r="F149" s="419">
        <v>45473</v>
      </c>
      <c r="G149" s="633">
        <v>45382</v>
      </c>
      <c r="H149" s="633">
        <v>45291</v>
      </c>
      <c r="I149" s="633">
        <v>45199</v>
      </c>
      <c r="J149" s="633">
        <v>45107</v>
      </c>
      <c r="K149" s="633">
        <v>45016</v>
      </c>
      <c r="L149" s="633">
        <v>44926</v>
      </c>
      <c r="M149" s="633">
        <v>44834</v>
      </c>
      <c r="N149" s="633">
        <v>44742</v>
      </c>
      <c r="O149" s="633">
        <v>44651</v>
      </c>
      <c r="P149" s="633">
        <v>44561</v>
      </c>
      <c r="Q149" s="633">
        <v>44469</v>
      </c>
      <c r="R149" s="633">
        <v>44377</v>
      </c>
      <c r="S149" s="633">
        <v>44286</v>
      </c>
      <c r="T149" s="633">
        <v>44196</v>
      </c>
      <c r="U149" s="633">
        <v>44104</v>
      </c>
      <c r="V149" s="633">
        <v>44012</v>
      </c>
      <c r="W149" s="633">
        <v>43921</v>
      </c>
      <c r="X149" s="633">
        <v>43830</v>
      </c>
      <c r="Y149" s="633">
        <v>43738</v>
      </c>
      <c r="Z149" s="633">
        <v>43646</v>
      </c>
      <c r="AA149" s="633">
        <v>43555</v>
      </c>
      <c r="AB149" s="633">
        <v>43465</v>
      </c>
      <c r="AC149" s="633">
        <v>43373</v>
      </c>
      <c r="AD149" s="633">
        <v>43281</v>
      </c>
      <c r="AE149" s="633">
        <v>43190</v>
      </c>
      <c r="AF149" s="633">
        <v>43100</v>
      </c>
      <c r="AG149" s="633">
        <v>43008</v>
      </c>
      <c r="AH149" s="633">
        <v>42916</v>
      </c>
      <c r="AI149" s="633">
        <v>42825</v>
      </c>
    </row>
    <row r="150" spans="3:35">
      <c r="C150" s="271" t="s">
        <v>500</v>
      </c>
      <c r="D150" s="420"/>
      <c r="E150" s="420"/>
      <c r="F150" s="420"/>
      <c r="G150" s="388"/>
      <c r="H150" s="388"/>
      <c r="I150" s="388"/>
      <c r="J150" s="388"/>
      <c r="K150" s="388"/>
      <c r="L150" s="388"/>
      <c r="M150" s="388"/>
      <c r="N150" s="388"/>
      <c r="O150" s="388"/>
      <c r="P150" s="388"/>
      <c r="Q150" s="388"/>
      <c r="R150" s="388"/>
      <c r="S150" s="388"/>
      <c r="T150" s="388"/>
      <c r="U150" s="388"/>
      <c r="V150" s="388"/>
      <c r="W150" s="388"/>
      <c r="X150" s="388"/>
      <c r="Y150" s="388"/>
      <c r="Z150" s="388"/>
      <c r="AA150" s="388"/>
      <c r="AB150" s="388"/>
      <c r="AC150" s="388"/>
      <c r="AD150" s="388"/>
      <c r="AE150" s="388"/>
      <c r="AF150" s="388"/>
      <c r="AG150" s="388"/>
      <c r="AH150" s="388"/>
      <c r="AI150" s="388"/>
    </row>
    <row r="151" spans="3:35">
      <c r="C151" s="29" t="s">
        <v>14</v>
      </c>
      <c r="D151" s="421">
        <v>0</v>
      </c>
      <c r="E151" s="421">
        <v>0</v>
      </c>
      <c r="F151" s="421">
        <v>103.86718346999942</v>
      </c>
      <c r="G151" s="389">
        <v>62.535613679999756</v>
      </c>
      <c r="H151" s="389">
        <v>323.96985000000001</v>
      </c>
      <c r="I151" s="389">
        <v>233.54251960999818</v>
      </c>
      <c r="J151" s="389">
        <v>144.44721926</v>
      </c>
      <c r="K151" s="389">
        <v>59.472843670000657</v>
      </c>
      <c r="L151" s="389">
        <v>216.33838927000079</v>
      </c>
      <c r="M151" s="389">
        <v>128.88443098137145</v>
      </c>
      <c r="N151" s="389">
        <v>57.742020189999501</v>
      </c>
      <c r="O151" s="389">
        <v>25.461640319999674</v>
      </c>
      <c r="P151" s="389">
        <v>9.7053239999240759E-2</v>
      </c>
      <c r="Q151" s="389">
        <v>-12.22313954000083</v>
      </c>
      <c r="R151" s="389">
        <v>-8.6126580800000738</v>
      </c>
      <c r="S151" s="389">
        <v>5.7410000000000003E-2</v>
      </c>
      <c r="T151" s="389">
        <v>7.7702099999999996</v>
      </c>
      <c r="U151" s="389">
        <v>-5.48916</v>
      </c>
      <c r="V151" s="389">
        <v>-20.356485010000142</v>
      </c>
      <c r="W151" s="389">
        <v>-41.898641210000562</v>
      </c>
      <c r="X151" s="389">
        <v>-83.94</v>
      </c>
      <c r="Y151" s="389">
        <v>-64</v>
      </c>
      <c r="Z151" s="389">
        <v>-44.97</v>
      </c>
      <c r="AA151" s="389">
        <v>-21.41</v>
      </c>
      <c r="AB151" s="389">
        <v>-93.23</v>
      </c>
      <c r="AC151" s="389">
        <v>-70.81</v>
      </c>
      <c r="AD151" s="389">
        <v>-13.627963020000038</v>
      </c>
      <c r="AE151" s="389">
        <v>10</v>
      </c>
      <c r="AF151" s="389">
        <v>-46.218020099999876</v>
      </c>
      <c r="AG151" s="389">
        <v>-46</v>
      </c>
      <c r="AH151" s="389">
        <v>-24.07430617</v>
      </c>
      <c r="AI151" s="389">
        <v>-12.870000000000001</v>
      </c>
    </row>
    <row r="152" spans="3:35">
      <c r="C152" s="29" t="s">
        <v>501</v>
      </c>
      <c r="D152" s="421">
        <v>0</v>
      </c>
      <c r="E152" s="421">
        <v>0</v>
      </c>
      <c r="F152" s="421">
        <v>-19.939165819999857</v>
      </c>
      <c r="G152" s="389">
        <v>-15.706822420000094</v>
      </c>
      <c r="H152" s="389">
        <v>-24.977699999999999</v>
      </c>
      <c r="I152" s="389">
        <v>-33.793825120000292</v>
      </c>
      <c r="J152" s="389">
        <v>-20.3300943600001</v>
      </c>
      <c r="K152" s="389">
        <v>-14.990224239999975</v>
      </c>
      <c r="L152" s="389">
        <v>-21.027983630000108</v>
      </c>
      <c r="M152" s="389">
        <v>-20.171382926311935</v>
      </c>
      <c r="N152" s="389">
        <v>-16.1476318799998</v>
      </c>
      <c r="O152" s="389">
        <v>-9.3454495799999791</v>
      </c>
      <c r="P152" s="389">
        <v>-16.781451640000114</v>
      </c>
      <c r="Q152" s="389">
        <v>-9.3006545699997787</v>
      </c>
      <c r="R152" s="389">
        <v>-10.081283230000054</v>
      </c>
      <c r="S152" s="389">
        <v>0.61938000000000004</v>
      </c>
      <c r="T152" s="389">
        <v>-3.1496300000000002</v>
      </c>
      <c r="U152" s="389">
        <v>-17.527159999999999</v>
      </c>
      <c r="V152" s="389">
        <v>-65.923686249999719</v>
      </c>
      <c r="W152" s="389">
        <v>-48.416941479999799</v>
      </c>
      <c r="X152" s="389">
        <v>-109.34</v>
      </c>
      <c r="Y152" s="389">
        <v>-78</v>
      </c>
      <c r="Z152" s="389">
        <v>-54.33</v>
      </c>
      <c r="AA152" s="389">
        <v>-16.96</v>
      </c>
      <c r="AB152" s="389">
        <v>-131.66999999999999</v>
      </c>
      <c r="AC152" s="389">
        <v>-93.94</v>
      </c>
      <c r="AD152" s="389">
        <v>-59.076405839999893</v>
      </c>
      <c r="AE152" s="389">
        <v>-11.4</v>
      </c>
      <c r="AF152" s="389">
        <v>-130.17878685999995</v>
      </c>
      <c r="AG152" s="389">
        <v>3</v>
      </c>
      <c r="AH152" s="389">
        <v>-5.5083852099999149</v>
      </c>
      <c r="AI152" s="389">
        <v>9.620000000000001</v>
      </c>
    </row>
    <row r="153" spans="3:35">
      <c r="C153" s="29" t="s">
        <v>22</v>
      </c>
      <c r="D153" s="421">
        <v>0</v>
      </c>
      <c r="E153" s="421">
        <v>0</v>
      </c>
      <c r="F153" s="421">
        <v>284.82262431000026</v>
      </c>
      <c r="G153" s="389">
        <v>185.16259481999995</v>
      </c>
      <c r="H153" s="389">
        <v>246.90185</v>
      </c>
      <c r="I153" s="389">
        <v>176.36937233999993</v>
      </c>
      <c r="J153" s="389">
        <v>192.24436511999988</v>
      </c>
      <c r="K153" s="389">
        <v>86.371076879999748</v>
      </c>
      <c r="L153" s="389">
        <v>86.946689770000162</v>
      </c>
      <c r="M153" s="389">
        <v>-59.816664589999164</v>
      </c>
      <c r="N153" s="389">
        <v>-58.942180059999785</v>
      </c>
      <c r="O153" s="389">
        <v>79.629958270000273</v>
      </c>
      <c r="P153" s="389">
        <v>492.26683650000024</v>
      </c>
      <c r="Q153" s="389">
        <v>409.26270555000019</v>
      </c>
      <c r="R153" s="389">
        <v>237.65926459000028</v>
      </c>
      <c r="S153" s="389">
        <v>82.939350000000005</v>
      </c>
      <c r="T153" s="389">
        <v>462.71679</v>
      </c>
      <c r="U153" s="389">
        <v>341.50583</v>
      </c>
      <c r="V153" s="389">
        <v>265.30921411000003</v>
      </c>
      <c r="W153" s="389">
        <v>-48.414827859999868</v>
      </c>
      <c r="X153" s="389">
        <v>734.74</v>
      </c>
      <c r="Y153" s="389">
        <v>724</v>
      </c>
      <c r="Z153" s="389">
        <v>620.66999999999996</v>
      </c>
      <c r="AA153" s="389">
        <v>422.65</v>
      </c>
      <c r="AB153" s="389">
        <v>290.95</v>
      </c>
      <c r="AC153" s="389">
        <v>284.3</v>
      </c>
      <c r="AD153" s="389">
        <v>194.39858389000031</v>
      </c>
      <c r="AE153" s="389">
        <v>45</v>
      </c>
      <c r="AF153" s="389">
        <v>277.418633</v>
      </c>
      <c r="AG153" s="389">
        <v>134</v>
      </c>
      <c r="AH153" s="389">
        <v>34.084324000000002</v>
      </c>
      <c r="AI153" s="389">
        <v>-1.5199999999999996</v>
      </c>
    </row>
    <row r="154" spans="3:35">
      <c r="C154" s="54" t="s">
        <v>27</v>
      </c>
      <c r="D154" s="422">
        <v>0</v>
      </c>
      <c r="E154" s="422">
        <v>0</v>
      </c>
      <c r="F154" s="422">
        <v>6.006120799999735</v>
      </c>
      <c r="G154" s="391">
        <v>2.9210716200001343</v>
      </c>
      <c r="H154" s="391">
        <v>19.511469999999999</v>
      </c>
      <c r="I154" s="391">
        <v>4.1984098800003267</v>
      </c>
      <c r="J154" s="391">
        <v>0.65198243000031697</v>
      </c>
      <c r="K154" s="391">
        <v>-0.2204970500000627</v>
      </c>
      <c r="L154" s="391">
        <v>-10.399354480000284</v>
      </c>
      <c r="M154" s="391">
        <v>43.443454875637599</v>
      </c>
      <c r="N154" s="391">
        <v>-6.0033204100000104</v>
      </c>
      <c r="O154" s="391">
        <v>-3.8709981000000084</v>
      </c>
      <c r="P154" s="391">
        <v>-4.9281998500005102</v>
      </c>
      <c r="Q154" s="391">
        <v>-5.527919449999672</v>
      </c>
      <c r="R154" s="391">
        <v>-4.3676828300003763</v>
      </c>
      <c r="S154" s="391">
        <v>-2.97783</v>
      </c>
      <c r="T154" s="391">
        <v>-4.7367100000000004</v>
      </c>
      <c r="U154" s="391">
        <v>-3.3774899999999999</v>
      </c>
      <c r="V154" s="391">
        <v>-3.9911833099999967</v>
      </c>
      <c r="W154" s="391">
        <v>-2.0431073499998398</v>
      </c>
      <c r="X154" s="391">
        <v>0.93</v>
      </c>
      <c r="Y154" s="391">
        <v>2</v>
      </c>
      <c r="Z154" s="391">
        <v>4.9400000000000004</v>
      </c>
      <c r="AA154" s="391">
        <v>5.51</v>
      </c>
      <c r="AB154" s="391">
        <v>-3.05</v>
      </c>
      <c r="AC154" s="391">
        <v>1.1100000000000001</v>
      </c>
      <c r="AD154" s="391">
        <v>8.3924914499999659</v>
      </c>
      <c r="AE154" s="391">
        <v>1.6</v>
      </c>
      <c r="AF154" s="391">
        <v>30.416223270000046</v>
      </c>
      <c r="AG154" s="391">
        <v>250</v>
      </c>
      <c r="AH154" s="391">
        <v>160.27426808000007</v>
      </c>
      <c r="AI154" s="391">
        <v>47.18</v>
      </c>
    </row>
    <row r="155" spans="3:35">
      <c r="C155" s="271" t="s">
        <v>502</v>
      </c>
      <c r="D155" s="423">
        <v>0</v>
      </c>
      <c r="E155" s="423">
        <v>0</v>
      </c>
      <c r="F155" s="423">
        <v>362.74452116000009</v>
      </c>
      <c r="G155" s="393">
        <v>229.07031445999948</v>
      </c>
      <c r="H155" s="393">
        <v>526.38252999999997</v>
      </c>
      <c r="I155" s="393">
        <v>371.91965694999749</v>
      </c>
      <c r="J155" s="393">
        <v>315.70950758999948</v>
      </c>
      <c r="K155" s="393">
        <v>131.07419336000049</v>
      </c>
      <c r="L155" s="393">
        <v>292.65644989000111</v>
      </c>
      <c r="M155" s="393">
        <v>48.776031799999643</v>
      </c>
      <c r="N155" s="393">
        <v>-10.237898320000163</v>
      </c>
      <c r="O155" s="393">
        <v>99.617147109999976</v>
      </c>
      <c r="P155" s="393">
        <v>480.51063794999988</v>
      </c>
      <c r="Q155" s="393">
        <v>393.26683088999926</v>
      </c>
      <c r="R155" s="393">
        <v>223.33300611000053</v>
      </c>
      <c r="S155" s="393">
        <v>86.593969999999999</v>
      </c>
      <c r="T155" s="393">
        <v>472.07408000000004</v>
      </c>
      <c r="U155" s="393">
        <v>321.86700000000002</v>
      </c>
      <c r="V155" s="393">
        <v>183.02022616000016</v>
      </c>
      <c r="W155" s="393">
        <v>-136.68730320000037</v>
      </c>
      <c r="X155" s="393">
        <v>540.53000000000009</v>
      </c>
      <c r="Y155" s="393">
        <v>579</v>
      </c>
      <c r="Z155" s="393">
        <v>516.42999999999995</v>
      </c>
      <c r="AA155" s="393">
        <v>378.77</v>
      </c>
      <c r="AB155" s="393">
        <v>69.100000000000009</v>
      </c>
      <c r="AC155" s="393">
        <v>118.44000000000001</v>
      </c>
      <c r="AD155" s="393">
        <v>113.30172358000041</v>
      </c>
      <c r="AE155" s="393">
        <v>42</v>
      </c>
      <c r="AF155" s="393">
        <v>70.605602770000132</v>
      </c>
      <c r="AG155" s="393">
        <v>-159</v>
      </c>
      <c r="AH155" s="393">
        <v>-155.77263545999998</v>
      </c>
      <c r="AI155" s="393">
        <v>-51.95</v>
      </c>
    </row>
    <row r="156" spans="3:35">
      <c r="C156" s="176" t="s">
        <v>503</v>
      </c>
      <c r="D156" s="422">
        <v>0</v>
      </c>
      <c r="E156" s="422">
        <v>0</v>
      </c>
      <c r="F156" s="422">
        <v>5.63315499999959E-2</v>
      </c>
      <c r="G156" s="391">
        <v>-1.0281249999998465E-2</v>
      </c>
      <c r="H156" s="391">
        <v>-0.21063999999999999</v>
      </c>
      <c r="I156" s="391">
        <v>-0.22500008000002936</v>
      </c>
      <c r="J156" s="391">
        <v>-0.21992273999998702</v>
      </c>
      <c r="K156" s="391">
        <v>-0.22193140000000255</v>
      </c>
      <c r="L156" s="391">
        <v>4.5753529999998932E-2</v>
      </c>
      <c r="M156" s="391">
        <v>-0.15834838999999334</v>
      </c>
      <c r="N156" s="391">
        <v>-0.16926441999999042</v>
      </c>
      <c r="O156" s="391">
        <v>9.8604510000001255E-2</v>
      </c>
      <c r="P156" s="391">
        <v>-0.27080593000000164</v>
      </c>
      <c r="Q156" s="391">
        <v>-0.14442134000001161</v>
      </c>
      <c r="R156" s="391">
        <v>-0.23297397999999703</v>
      </c>
      <c r="S156" s="391">
        <v>-0.23361999999999999</v>
      </c>
      <c r="T156" s="391">
        <v>5.6570000000000002E-2</v>
      </c>
      <c r="U156" s="391">
        <v>4.9610000000000001E-2</v>
      </c>
      <c r="V156" s="391">
        <v>3.8477100000591236E-3</v>
      </c>
      <c r="W156" s="391">
        <v>-9.3027299999999258E-2</v>
      </c>
      <c r="X156" s="391">
        <v>0.56000000000000005</v>
      </c>
      <c r="Y156" s="391">
        <v>0</v>
      </c>
      <c r="Z156" s="391">
        <v>0.21</v>
      </c>
      <c r="AA156" s="391">
        <v>-0.01</v>
      </c>
      <c r="AB156" s="391">
        <v>-0.15</v>
      </c>
      <c r="AC156" s="391">
        <v>-0.09</v>
      </c>
      <c r="AD156" s="391">
        <v>5.2363400000015048E-3</v>
      </c>
      <c r="AE156" s="391">
        <v>0</v>
      </c>
      <c r="AF156" s="391">
        <v>2.5984539999999612E-2</v>
      </c>
      <c r="AG156" s="391">
        <v>0</v>
      </c>
      <c r="AH156" s="391">
        <v>0</v>
      </c>
      <c r="AI156" s="391">
        <v>0</v>
      </c>
    </row>
    <row r="157" spans="3:35">
      <c r="C157" s="385" t="s">
        <v>30</v>
      </c>
      <c r="D157" s="423">
        <v>0</v>
      </c>
      <c r="E157" s="423">
        <v>0</v>
      </c>
      <c r="F157" s="423">
        <v>362.68818961000011</v>
      </c>
      <c r="G157" s="393">
        <v>229.08059570999947</v>
      </c>
      <c r="H157" s="393">
        <v>526.59316999999999</v>
      </c>
      <c r="I157" s="393">
        <v>372.14465702999752</v>
      </c>
      <c r="J157" s="393">
        <v>315.92943032999949</v>
      </c>
      <c r="K157" s="393">
        <v>131.29612476000051</v>
      </c>
      <c r="L157" s="393">
        <v>292.6106963600011</v>
      </c>
      <c r="M157" s="393">
        <v>48.934380189999636</v>
      </c>
      <c r="N157" s="393">
        <v>-10.068633900000172</v>
      </c>
      <c r="O157" s="393">
        <v>99.518542599999975</v>
      </c>
      <c r="P157" s="393">
        <v>480.78144387999987</v>
      </c>
      <c r="Q157" s="393">
        <v>393.41125222999926</v>
      </c>
      <c r="R157" s="393">
        <v>223.56598009000052</v>
      </c>
      <c r="S157" s="393">
        <v>86.827590000000001</v>
      </c>
      <c r="T157" s="393">
        <v>472.01751000000002</v>
      </c>
      <c r="U157" s="393">
        <v>321.81739000000005</v>
      </c>
      <c r="V157" s="393">
        <v>183.0163784500001</v>
      </c>
      <c r="W157" s="393">
        <v>-136.59427590000038</v>
      </c>
      <c r="X157" s="393">
        <v>539.97000000000014</v>
      </c>
      <c r="Y157" s="393">
        <v>579</v>
      </c>
      <c r="Z157" s="393">
        <v>516.21999999999991</v>
      </c>
      <c r="AA157" s="393">
        <v>378.78</v>
      </c>
      <c r="AB157" s="393">
        <v>69.250000000000014</v>
      </c>
      <c r="AC157" s="393">
        <v>118.53000000000002</v>
      </c>
      <c r="AD157" s="393">
        <v>113.29648724000042</v>
      </c>
      <c r="AE157" s="393">
        <v>42</v>
      </c>
      <c r="AF157" s="393">
        <v>70.579618230000136</v>
      </c>
      <c r="AG157" s="393">
        <v>-159</v>
      </c>
      <c r="AH157" s="393">
        <v>-155.77263545999998</v>
      </c>
      <c r="AI157" s="393">
        <v>-51.95</v>
      </c>
    </row>
    <row r="158" spans="3:35">
      <c r="C158" s="383" t="s">
        <v>31</v>
      </c>
      <c r="D158" s="424">
        <v>0</v>
      </c>
      <c r="E158" s="424">
        <v>0</v>
      </c>
      <c r="F158" s="424">
        <v>-4.6336931031723338</v>
      </c>
      <c r="G158" s="394">
        <v>-43.448100135336134</v>
      </c>
      <c r="H158" s="394">
        <v>97.976100000000002</v>
      </c>
      <c r="I158" s="394">
        <v>41.630559821092618</v>
      </c>
      <c r="J158" s="394">
        <v>13.703587007395299</v>
      </c>
      <c r="K158" s="394">
        <v>-61.098108934999971</v>
      </c>
      <c r="L158" s="394">
        <v>-19.655828235462309</v>
      </c>
      <c r="M158" s="394">
        <v>-39.643790931468516</v>
      </c>
      <c r="N158" s="394">
        <v>-63.329641156895399</v>
      </c>
      <c r="O158" s="394">
        <v>-62.22929113681321</v>
      </c>
      <c r="P158" s="394">
        <v>-5.085808471625171</v>
      </c>
      <c r="Q158" s="394">
        <v>54.718049184118343</v>
      </c>
      <c r="R158" s="394">
        <v>28.560823618338731</v>
      </c>
      <c r="S158" s="394">
        <v>14.5754</v>
      </c>
      <c r="T158" s="394">
        <v>20.024789999999999</v>
      </c>
      <c r="U158" s="394">
        <v>-15.885020000000001</v>
      </c>
      <c r="V158" s="394">
        <v>15.22473462001345</v>
      </c>
      <c r="W158" s="394">
        <v>16.6778339643033</v>
      </c>
      <c r="X158" s="394">
        <v>91.7</v>
      </c>
      <c r="Y158" s="394">
        <v>84</v>
      </c>
      <c r="Z158" s="394">
        <v>-48.96</v>
      </c>
      <c r="AA158" s="394">
        <v>-51.22</v>
      </c>
      <c r="AB158" s="394">
        <v>-95.16</v>
      </c>
      <c r="AC158" s="394">
        <v>-20.18</v>
      </c>
      <c r="AD158" s="394">
        <v>-5.3720873174998758</v>
      </c>
      <c r="AE158" s="394">
        <v>0.4</v>
      </c>
      <c r="AF158" s="394">
        <v>-34.329453192499955</v>
      </c>
      <c r="AG158" s="394">
        <v>-69</v>
      </c>
      <c r="AH158" s="394">
        <v>-46.700652054999978</v>
      </c>
      <c r="AI158" s="394">
        <v>-15.667668999999997</v>
      </c>
    </row>
    <row r="159" spans="3:35">
      <c r="C159" s="384" t="s">
        <v>504</v>
      </c>
      <c r="D159" s="425">
        <v>0</v>
      </c>
      <c r="E159" s="425">
        <v>0</v>
      </c>
      <c r="F159" s="425">
        <v>367.32188271317244</v>
      </c>
      <c r="G159" s="395">
        <v>272.52869584533562</v>
      </c>
      <c r="H159" s="395">
        <v>428.61707000000001</v>
      </c>
      <c r="I159" s="395">
        <v>330.5140972089049</v>
      </c>
      <c r="J159" s="395">
        <v>302.22584332260419</v>
      </c>
      <c r="K159" s="395">
        <v>192.39423369500048</v>
      </c>
      <c r="L159" s="395">
        <v>312.26652459546341</v>
      </c>
      <c r="M159" s="395">
        <v>88.578171121468159</v>
      </c>
      <c r="N159" s="395">
        <v>53.261061256895267</v>
      </c>
      <c r="O159" s="395">
        <v>161.74783373681319</v>
      </c>
      <c r="P159" s="395">
        <v>485.86725235162504</v>
      </c>
      <c r="Q159" s="395">
        <v>338.69320304588092</v>
      </c>
      <c r="R159" s="395">
        <v>195.00515647166179</v>
      </c>
      <c r="S159" s="395">
        <v>72.252189999999999</v>
      </c>
      <c r="T159" s="395">
        <v>451.99272000000002</v>
      </c>
      <c r="U159" s="395">
        <v>337.70241000000004</v>
      </c>
      <c r="V159" s="395">
        <v>167.79164382998664</v>
      </c>
      <c r="W159" s="395">
        <v>-153.27210986430367</v>
      </c>
      <c r="X159" s="395">
        <v>448.27000000000015</v>
      </c>
      <c r="Y159" s="395">
        <v>495</v>
      </c>
      <c r="Z159" s="395">
        <v>565.17999999999995</v>
      </c>
      <c r="AA159" s="395">
        <v>430</v>
      </c>
      <c r="AB159" s="395">
        <v>164.41000000000003</v>
      </c>
      <c r="AC159" s="395">
        <v>138.71</v>
      </c>
      <c r="AD159" s="395">
        <v>118.66857455750029</v>
      </c>
      <c r="AE159" s="395">
        <v>41.6</v>
      </c>
      <c r="AF159" s="395">
        <v>104.90907142250009</v>
      </c>
      <c r="AG159" s="395">
        <v>-90</v>
      </c>
      <c r="AH159" s="395">
        <v>-109.071983405</v>
      </c>
      <c r="AI159" s="395">
        <v>-36.282331000000006</v>
      </c>
    </row>
    <row r="160" spans="3:35">
      <c r="C160" s="401" t="s">
        <v>515</v>
      </c>
      <c r="D160" s="423"/>
      <c r="E160" s="423"/>
      <c r="F160" s="423"/>
      <c r="G160" s="396"/>
      <c r="H160" s="396"/>
      <c r="I160" s="396"/>
      <c r="J160" s="396"/>
      <c r="K160" s="396"/>
      <c r="L160" s="396"/>
      <c r="M160" s="396"/>
      <c r="N160" s="396"/>
      <c r="O160" s="396"/>
      <c r="P160" s="396"/>
      <c r="Q160" s="396"/>
      <c r="R160" s="396"/>
      <c r="S160" s="396"/>
      <c r="T160" s="396"/>
      <c r="U160" s="396"/>
      <c r="V160" s="396"/>
      <c r="W160" s="396"/>
      <c r="X160" s="396"/>
      <c r="Y160" s="396"/>
      <c r="Z160" s="396"/>
      <c r="AA160" s="396"/>
      <c r="AB160" s="396"/>
      <c r="AC160" s="396"/>
      <c r="AD160" s="396"/>
      <c r="AE160" s="396"/>
      <c r="AF160" s="396"/>
      <c r="AG160" s="396"/>
      <c r="AH160" s="396"/>
      <c r="AI160" s="396"/>
    </row>
    <row r="161" spans="1:35">
      <c r="C161" s="382"/>
      <c r="D161" s="423"/>
      <c r="E161" s="423"/>
      <c r="F161" s="423"/>
      <c r="G161" s="393"/>
      <c r="H161" s="393"/>
      <c r="I161" s="393"/>
      <c r="J161" s="393"/>
      <c r="K161" s="393"/>
      <c r="L161" s="393"/>
      <c r="M161" s="393"/>
      <c r="N161" s="393"/>
      <c r="O161" s="393"/>
      <c r="P161" s="393"/>
      <c r="Q161" s="393"/>
      <c r="R161" s="393"/>
      <c r="S161" s="393"/>
      <c r="T161" s="393"/>
      <c r="U161" s="393"/>
      <c r="V161" s="393"/>
      <c r="W161" s="393"/>
      <c r="X161" s="393"/>
      <c r="Y161" s="393"/>
      <c r="Z161" s="393"/>
      <c r="AA161" s="393"/>
      <c r="AB161" s="393"/>
      <c r="AC161" s="393"/>
      <c r="AD161" s="393"/>
      <c r="AE161" s="393"/>
      <c r="AF161" s="393"/>
      <c r="AG161" s="393"/>
      <c r="AH161" s="393"/>
      <c r="AI161" s="393"/>
    </row>
    <row r="162" spans="1:35">
      <c r="C162" s="271" t="s">
        <v>442</v>
      </c>
      <c r="D162" s="426"/>
      <c r="E162" s="426"/>
      <c r="F162" s="426"/>
      <c r="G162" s="397"/>
      <c r="H162" s="397"/>
      <c r="I162" s="397"/>
      <c r="J162" s="397"/>
      <c r="K162" s="397"/>
      <c r="L162" s="397"/>
      <c r="M162" s="397"/>
      <c r="N162" s="397"/>
      <c r="O162" s="397"/>
      <c r="P162" s="397"/>
      <c r="Q162" s="397"/>
      <c r="R162" s="397"/>
      <c r="S162" s="397"/>
      <c r="T162" s="397"/>
      <c r="U162" s="397"/>
      <c r="V162" s="397"/>
      <c r="W162" s="397"/>
      <c r="X162" s="397"/>
      <c r="Y162" s="397"/>
      <c r="Z162" s="397"/>
      <c r="AA162" s="397"/>
      <c r="AB162" s="397"/>
      <c r="AC162" s="397"/>
      <c r="AD162" s="397"/>
      <c r="AE162" s="397"/>
      <c r="AF162" s="397"/>
      <c r="AG162" s="397"/>
      <c r="AH162" s="397"/>
      <c r="AI162" s="397"/>
    </row>
    <row r="163" spans="1:35">
      <c r="C163" s="58" t="s">
        <v>505</v>
      </c>
      <c r="D163" s="421">
        <v>0</v>
      </c>
      <c r="E163" s="421">
        <v>0</v>
      </c>
      <c r="F163" s="421">
        <v>-327.88063112998498</v>
      </c>
      <c r="G163" s="390">
        <v>-327.37195016999613</v>
      </c>
      <c r="H163" s="390">
        <v>-326.65965999999997</v>
      </c>
      <c r="I163" s="390">
        <v>-432.27260679999017</v>
      </c>
      <c r="J163" s="390">
        <v>-394.95313111793075</v>
      </c>
      <c r="K163" s="390">
        <v>-300.50731419000658</v>
      </c>
      <c r="L163" s="390">
        <v>-315.01349328001379</v>
      </c>
      <c r="M163" s="390">
        <v>-376.50513937999494</v>
      </c>
      <c r="N163" s="390">
        <v>-324.11704176003701</v>
      </c>
      <c r="O163" s="390">
        <v>-204.08129692000512</v>
      </c>
      <c r="P163" s="390">
        <v>-58.320341130005545</v>
      </c>
      <c r="Q163" s="390">
        <v>-6.1280947499762988</v>
      </c>
      <c r="R163" s="390">
        <v>10.149757430015597</v>
      </c>
      <c r="S163" s="390">
        <v>18.596800000000002</v>
      </c>
      <c r="T163" s="390">
        <v>98.674790000000002</v>
      </c>
      <c r="U163" s="390">
        <v>112.6572</v>
      </c>
      <c r="V163" s="390">
        <v>84.83564326998021</v>
      </c>
      <c r="W163" s="390">
        <v>6.098470040007669</v>
      </c>
      <c r="X163" s="390">
        <v>-98</v>
      </c>
      <c r="Y163" s="390">
        <v>-36</v>
      </c>
      <c r="Z163" s="390">
        <v>-56.450983809999997</v>
      </c>
      <c r="AA163" s="390">
        <v>-466.53827138999998</v>
      </c>
      <c r="AB163" s="390">
        <v>-47</v>
      </c>
      <c r="AC163" s="390">
        <v>-7.964430960005302</v>
      </c>
      <c r="AD163" s="390">
        <v>673.37467349000508</v>
      </c>
      <c r="AE163" s="390">
        <v>26</v>
      </c>
      <c r="AF163" s="390">
        <v>75</v>
      </c>
      <c r="AG163" s="390">
        <v>610.5</v>
      </c>
      <c r="AH163" s="390">
        <v>608</v>
      </c>
      <c r="AI163" s="390">
        <v>773.95</v>
      </c>
    </row>
    <row r="164" spans="1:35">
      <c r="C164" s="58" t="s">
        <v>506</v>
      </c>
      <c r="D164" s="421">
        <v>0</v>
      </c>
      <c r="E164" s="421">
        <v>0</v>
      </c>
      <c r="F164" s="421">
        <v>-0.56497741999999107</v>
      </c>
      <c r="G164" s="390">
        <v>-0.37860041999999794</v>
      </c>
      <c r="H164" s="390">
        <v>-0.42541000000000001</v>
      </c>
      <c r="I164" s="390">
        <v>-0.43423162000010507</v>
      </c>
      <c r="J164" s="390">
        <v>-0.422472189999894</v>
      </c>
      <c r="K164" s="390">
        <v>-0.3537166199999433</v>
      </c>
      <c r="L164" s="390">
        <v>-0.68118244999999433</v>
      </c>
      <c r="M164" s="390">
        <v>-0.71516123000003518</v>
      </c>
      <c r="N164" s="390">
        <v>-0.77241875999999365</v>
      </c>
      <c r="O164" s="390">
        <v>-0.59666481999994403</v>
      </c>
      <c r="P164" s="390">
        <v>-0.66205612999993946</v>
      </c>
      <c r="Q164" s="390">
        <v>-4.2216957400000297</v>
      </c>
      <c r="R164" s="390">
        <v>-0.79362626999994745</v>
      </c>
      <c r="S164" s="390">
        <v>-4.04068</v>
      </c>
      <c r="T164" s="390">
        <v>-0.48986000000000002</v>
      </c>
      <c r="U164" s="390">
        <v>-0.49</v>
      </c>
      <c r="V164" s="390">
        <v>-0.48500000000001364</v>
      </c>
      <c r="W164" s="390">
        <v>-0.48296924000004537</v>
      </c>
      <c r="X164" s="390">
        <v>0</v>
      </c>
      <c r="Y164" s="390">
        <v>0</v>
      </c>
      <c r="Z164" s="390">
        <v>-0.46845566999999999</v>
      </c>
      <c r="AA164" s="390">
        <v>46.184558320000001</v>
      </c>
      <c r="AB164" s="390">
        <v>0</v>
      </c>
      <c r="AC164" s="390">
        <v>-3.5664109999956395E-2</v>
      </c>
      <c r="AD164" s="390">
        <v>9.6910469999954785E-2</v>
      </c>
      <c r="AE164" s="390">
        <v>-1</v>
      </c>
      <c r="AF164" s="390">
        <v>0</v>
      </c>
      <c r="AG164" s="390">
        <v>0</v>
      </c>
      <c r="AH164" s="390">
        <v>0</v>
      </c>
      <c r="AI164" s="390">
        <v>0</v>
      </c>
    </row>
    <row r="165" spans="1:35">
      <c r="C165" s="31" t="s">
        <v>376</v>
      </c>
      <c r="D165" s="422">
        <v>0</v>
      </c>
      <c r="E165" s="422">
        <v>0</v>
      </c>
      <c r="F165" s="422">
        <v>48492.32815120001</v>
      </c>
      <c r="G165" s="390">
        <v>40896.781412659999</v>
      </c>
      <c r="H165" s="390">
        <v>38528.610119999998</v>
      </c>
      <c r="I165" s="390">
        <v>37853.38197925999</v>
      </c>
      <c r="J165" s="390">
        <v>40527.627964480002</v>
      </c>
      <c r="K165" s="390">
        <v>38154.80242688</v>
      </c>
      <c r="L165" s="390">
        <v>35840.707492469999</v>
      </c>
      <c r="M165" s="390">
        <v>36142.625645629996</v>
      </c>
      <c r="N165" s="390">
        <v>35988.220053310004</v>
      </c>
      <c r="O165" s="390">
        <v>32070.934659969997</v>
      </c>
      <c r="P165" s="390">
        <v>30690.139410860007</v>
      </c>
      <c r="Q165" s="390">
        <v>31332.21532909001</v>
      </c>
      <c r="R165" s="390">
        <v>33438.128320110001</v>
      </c>
      <c r="S165" s="390">
        <v>32650.649170000001</v>
      </c>
      <c r="T165" s="390">
        <v>29231.454089999999</v>
      </c>
      <c r="U165" s="390">
        <v>31739.7556</v>
      </c>
      <c r="V165" s="390">
        <v>31423.867999999995</v>
      </c>
      <c r="W165" s="390">
        <v>30779.568123509998</v>
      </c>
      <c r="X165" s="390">
        <v>24246</v>
      </c>
      <c r="Y165" s="390">
        <v>28917</v>
      </c>
      <c r="Z165" s="390">
        <v>25799.209443259999</v>
      </c>
      <c r="AA165" s="390">
        <v>24562.28576368</v>
      </c>
      <c r="AB165" s="390">
        <v>21029</v>
      </c>
      <c r="AC165" s="390">
        <v>19800</v>
      </c>
      <c r="AD165" s="390">
        <v>19690.384616540003</v>
      </c>
      <c r="AE165" s="390">
        <v>18073.400000000001</v>
      </c>
      <c r="AF165" s="390">
        <v>15808</v>
      </c>
      <c r="AG165" s="390">
        <v>15674</v>
      </c>
      <c r="AH165" s="390">
        <v>17069.21770362003</v>
      </c>
      <c r="AI165" s="390">
        <v>15664.029999999999</v>
      </c>
    </row>
    <row r="166" spans="1:35">
      <c r="C166" s="386" t="s">
        <v>507</v>
      </c>
      <c r="D166" s="427">
        <v>0</v>
      </c>
      <c r="E166" s="427">
        <v>0</v>
      </c>
      <c r="F166" s="427">
        <v>48163.882542650026</v>
      </c>
      <c r="G166" s="398">
        <v>40569.030862070002</v>
      </c>
      <c r="H166" s="398">
        <v>38201.525049999997</v>
      </c>
      <c r="I166" s="398">
        <v>37420.675140840001</v>
      </c>
      <c r="J166" s="398">
        <v>40132.252361172068</v>
      </c>
      <c r="K166" s="398">
        <v>37853.941396069997</v>
      </c>
      <c r="L166" s="398">
        <v>35525.012816739989</v>
      </c>
      <c r="M166" s="398">
        <v>35765.405345020001</v>
      </c>
      <c r="N166" s="398">
        <v>35663.330592789964</v>
      </c>
      <c r="O166" s="398">
        <v>31866.25669822999</v>
      </c>
      <c r="P166" s="398">
        <v>30631.157013600001</v>
      </c>
      <c r="Q166" s="398">
        <v>31321.865538600032</v>
      </c>
      <c r="R166" s="398">
        <v>33447.484451270015</v>
      </c>
      <c r="S166" s="398">
        <v>32665.205290000002</v>
      </c>
      <c r="T166" s="398">
        <v>29329.639019999999</v>
      </c>
      <c r="U166" s="398">
        <v>31851.9228</v>
      </c>
      <c r="V166" s="398">
        <v>31508.218643269975</v>
      </c>
      <c r="W166" s="398">
        <v>30785.183624310004</v>
      </c>
      <c r="X166" s="398">
        <v>24148</v>
      </c>
      <c r="Y166" s="398">
        <v>28881</v>
      </c>
      <c r="Z166" s="398">
        <v>25742.290003779999</v>
      </c>
      <c r="AA166" s="398">
        <v>24141.932050610001</v>
      </c>
      <c r="AB166" s="398">
        <v>20982</v>
      </c>
      <c r="AC166" s="398">
        <v>19791.999904929995</v>
      </c>
      <c r="AD166" s="398">
        <v>20363.856200500009</v>
      </c>
      <c r="AE166" s="398">
        <v>18098.400000000001</v>
      </c>
      <c r="AF166" s="398">
        <v>15883</v>
      </c>
      <c r="AG166" s="398">
        <v>16285</v>
      </c>
      <c r="AH166" s="398">
        <v>17677.21770362003</v>
      </c>
      <c r="AI166" s="398">
        <v>16437.98</v>
      </c>
    </row>
    <row r="167" spans="1:35">
      <c r="C167" s="25"/>
      <c r="D167" s="426"/>
      <c r="E167" s="426"/>
      <c r="F167" s="426"/>
      <c r="G167" s="397"/>
      <c r="H167" s="397"/>
      <c r="I167" s="397"/>
      <c r="J167" s="397"/>
      <c r="K167" s="397"/>
      <c r="L167" s="397"/>
      <c r="M167" s="397"/>
      <c r="N167" s="397"/>
      <c r="O167" s="397"/>
      <c r="P167" s="397"/>
      <c r="Q167" s="397"/>
      <c r="R167" s="397"/>
      <c r="S167" s="397"/>
      <c r="T167" s="397"/>
      <c r="U167" s="397"/>
      <c r="V167" s="397"/>
      <c r="W167" s="397"/>
      <c r="X167" s="397"/>
      <c r="Y167" s="397"/>
      <c r="Z167" s="397"/>
      <c r="AA167" s="397"/>
      <c r="AB167" s="397"/>
      <c r="AC167" s="397"/>
      <c r="AD167" s="397"/>
      <c r="AE167" s="397"/>
      <c r="AF167" s="397"/>
      <c r="AG167" s="397"/>
      <c r="AH167" s="397"/>
      <c r="AI167" s="397"/>
    </row>
    <row r="168" spans="1:35">
      <c r="C168" s="58" t="s">
        <v>508</v>
      </c>
      <c r="D168" s="421">
        <v>0</v>
      </c>
      <c r="E168" s="421">
        <v>0</v>
      </c>
      <c r="F168" s="421">
        <v>3889.5600690400024</v>
      </c>
      <c r="G168" s="390">
        <v>3098.2613352800108</v>
      </c>
      <c r="H168" s="390">
        <v>2047.4428</v>
      </c>
      <c r="I168" s="390">
        <v>34.872015669971006</v>
      </c>
      <c r="J168" s="390">
        <v>25.744296310003847</v>
      </c>
      <c r="K168" s="390">
        <v>24.364323820002028</v>
      </c>
      <c r="L168" s="390">
        <v>20.350402279989794</v>
      </c>
      <c r="M168" s="390">
        <v>54.079308419968584</v>
      </c>
      <c r="N168" s="390">
        <v>78.593045439978596</v>
      </c>
      <c r="O168" s="390">
        <v>65.169557329994859</v>
      </c>
      <c r="P168" s="390">
        <v>32.344287110012374</v>
      </c>
      <c r="Q168" s="390">
        <v>47.127163570009202</v>
      </c>
      <c r="R168" s="390">
        <v>11.5368784000008</v>
      </c>
      <c r="S168" s="390">
        <v>15.5746</v>
      </c>
      <c r="T168" s="390">
        <v>49.838999999999999</v>
      </c>
      <c r="U168" s="390">
        <v>39.937399999999997</v>
      </c>
      <c r="V168" s="390">
        <v>47.452201770007377</v>
      </c>
      <c r="W168" s="390">
        <v>51.96608505002223</v>
      </c>
      <c r="X168" s="390">
        <v>43.503973990009399</v>
      </c>
      <c r="Y168" s="390">
        <v>46</v>
      </c>
      <c r="Z168" s="390">
        <v>31.217326660000001</v>
      </c>
      <c r="AA168" s="390">
        <v>53.701821469999999</v>
      </c>
      <c r="AB168" s="390">
        <v>36</v>
      </c>
      <c r="AC168" s="390">
        <v>58.301230590001069</v>
      </c>
      <c r="AD168" s="390">
        <v>74.172830290001002</v>
      </c>
      <c r="AE168" s="390">
        <v>97.4</v>
      </c>
      <c r="AF168" s="390">
        <v>81</v>
      </c>
      <c r="AG168" s="390">
        <v>7794</v>
      </c>
      <c r="AH168" s="390">
        <v>7527</v>
      </c>
      <c r="AI168" s="390">
        <v>761.05</v>
      </c>
    </row>
    <row r="169" spans="1:35">
      <c r="C169" s="360" t="s">
        <v>509</v>
      </c>
      <c r="D169" s="421">
        <v>0</v>
      </c>
      <c r="E169" s="421">
        <v>0</v>
      </c>
      <c r="F169" s="421">
        <v>44458.815750899987</v>
      </c>
      <c r="G169" s="392">
        <v>37471.714861849985</v>
      </c>
      <c r="H169" s="392">
        <v>36154.081899999997</v>
      </c>
      <c r="I169" s="392">
        <v>37385.802735779995</v>
      </c>
      <c r="J169" s="392">
        <v>40106.653289500005</v>
      </c>
      <c r="K169" s="392">
        <v>37829.57668285993</v>
      </c>
      <c r="L169" s="392">
        <v>35504.66202507</v>
      </c>
      <c r="M169" s="392">
        <v>35711.325665120014</v>
      </c>
      <c r="N169" s="392">
        <v>35584.73715796</v>
      </c>
      <c r="O169" s="392">
        <v>31801.086751740004</v>
      </c>
      <c r="P169" s="392">
        <v>30598.812336970019</v>
      </c>
      <c r="Q169" s="392">
        <v>31274.854839519998</v>
      </c>
      <c r="R169" s="392">
        <v>33435.947183709999</v>
      </c>
      <c r="S169" s="392">
        <v>32649.630300000001</v>
      </c>
      <c r="T169" s="392">
        <v>29279.799599999998</v>
      </c>
      <c r="U169" s="392">
        <v>31811.985399999998</v>
      </c>
      <c r="V169" s="392">
        <v>31460.797065610001</v>
      </c>
      <c r="W169" s="392">
        <v>30733.22518007</v>
      </c>
      <c r="X169" s="392">
        <v>24104.702256029985</v>
      </c>
      <c r="Y169" s="392">
        <v>28834</v>
      </c>
      <c r="Z169" s="392">
        <v>25710.072210120001</v>
      </c>
      <c r="AA169" s="392">
        <v>24088.14275427</v>
      </c>
      <c r="AB169" s="392">
        <v>20946</v>
      </c>
      <c r="AC169" s="392">
        <v>19734</v>
      </c>
      <c r="AD169" s="392">
        <v>20289.775489529999</v>
      </c>
      <c r="AE169" s="392">
        <v>18001</v>
      </c>
      <c r="AF169" s="392">
        <v>15802</v>
      </c>
      <c r="AG169" s="392">
        <v>8491</v>
      </c>
      <c r="AH169" s="392">
        <v>11650</v>
      </c>
      <c r="AI169" s="392">
        <v>15676.95</v>
      </c>
    </row>
    <row r="170" spans="1:35">
      <c r="C170" s="63" t="s">
        <v>510</v>
      </c>
      <c r="D170" s="427">
        <v>0</v>
      </c>
      <c r="E170" s="427">
        <v>0</v>
      </c>
      <c r="F170" s="427">
        <v>48348.375819939989</v>
      </c>
      <c r="G170" s="398">
        <v>40569.976197129996</v>
      </c>
      <c r="H170" s="398">
        <v>38201.524699999994</v>
      </c>
      <c r="I170" s="398">
        <v>37420.674751449966</v>
      </c>
      <c r="J170" s="398">
        <v>40132.397585810009</v>
      </c>
      <c r="K170" s="398">
        <v>37853.941006679932</v>
      </c>
      <c r="L170" s="398">
        <v>35525.01242734999</v>
      </c>
      <c r="M170" s="398">
        <v>35765.404973539982</v>
      </c>
      <c r="N170" s="398">
        <v>35663.330203399979</v>
      </c>
      <c r="O170" s="398">
        <v>31866.256309069999</v>
      </c>
      <c r="P170" s="398">
        <v>30631.156624080031</v>
      </c>
      <c r="Q170" s="398">
        <v>31321.982003090008</v>
      </c>
      <c r="R170" s="398">
        <v>33447.484062110001</v>
      </c>
      <c r="S170" s="398">
        <v>32665.204900000001</v>
      </c>
      <c r="T170" s="398">
        <v>29329.638599999998</v>
      </c>
      <c r="U170" s="398">
        <v>31851.922799999997</v>
      </c>
      <c r="V170" s="398">
        <v>31508.249267380008</v>
      </c>
      <c r="W170" s="398">
        <v>30785.191265120022</v>
      </c>
      <c r="X170" s="398">
        <v>24148.206230019994</v>
      </c>
      <c r="Y170" s="398">
        <v>28881</v>
      </c>
      <c r="Z170" s="398">
        <v>25741.289536780001</v>
      </c>
      <c r="AA170" s="398">
        <v>24141.84457574</v>
      </c>
      <c r="AB170" s="398">
        <v>20982</v>
      </c>
      <c r="AC170" s="398">
        <v>19792.301230590001</v>
      </c>
      <c r="AD170" s="398">
        <v>20363.94831982</v>
      </c>
      <c r="AE170" s="398">
        <v>18098.400000000001</v>
      </c>
      <c r="AF170" s="398">
        <v>15883</v>
      </c>
      <c r="AG170" s="398">
        <v>16285</v>
      </c>
      <c r="AH170" s="398">
        <v>19177</v>
      </c>
      <c r="AI170" s="398">
        <v>16438</v>
      </c>
    </row>
    <row r="171" spans="1:35">
      <c r="A171" s="381"/>
      <c r="B171" s="381"/>
      <c r="C171" s="381"/>
      <c r="D171" s="375"/>
      <c r="E171" s="375"/>
      <c r="F171" s="375"/>
      <c r="G171" s="374"/>
      <c r="H171" s="374"/>
      <c r="I171" s="374"/>
      <c r="J171" s="374"/>
      <c r="K171" s="374"/>
      <c r="L171" s="374"/>
      <c r="M171" s="374"/>
      <c r="N171" s="374"/>
      <c r="O171" s="374"/>
      <c r="P171" s="374"/>
      <c r="Q171" s="381"/>
      <c r="R171" s="381"/>
      <c r="S171" s="375"/>
    </row>
    <row r="172" spans="1:35" ht="14.25">
      <c r="A172" s="411"/>
      <c r="B172" s="411"/>
      <c r="D172" s="375"/>
      <c r="E172" s="375"/>
      <c r="F172" s="375"/>
      <c r="G172" s="375"/>
      <c r="H172" s="375"/>
      <c r="I172" s="375"/>
      <c r="J172" s="375"/>
      <c r="K172" s="375"/>
      <c r="L172" s="375"/>
      <c r="M172" s="375"/>
      <c r="N172" s="375"/>
      <c r="O172" s="375"/>
      <c r="P172" s="375"/>
      <c r="Q172" s="381"/>
      <c r="R172" s="381"/>
      <c r="S172" s="375"/>
    </row>
    <row r="173" spans="1:35" s="96" customFormat="1">
      <c r="C173" s="428" t="s">
        <v>499</v>
      </c>
      <c r="D173" s="419">
        <v>45657</v>
      </c>
      <c r="E173" s="419">
        <v>45565</v>
      </c>
      <c r="F173" s="419">
        <v>45473</v>
      </c>
      <c r="G173" s="633">
        <v>45382</v>
      </c>
      <c r="H173" s="633">
        <v>45291</v>
      </c>
      <c r="I173" s="633">
        <v>45199</v>
      </c>
      <c r="J173" s="633">
        <v>45107</v>
      </c>
      <c r="K173" s="633">
        <v>45016</v>
      </c>
      <c r="L173" s="633">
        <v>44926</v>
      </c>
      <c r="M173" s="633">
        <v>44834</v>
      </c>
      <c r="N173" s="633">
        <v>44742</v>
      </c>
      <c r="O173" s="633">
        <v>44651</v>
      </c>
      <c r="P173" s="633">
        <v>44561</v>
      </c>
      <c r="Q173" s="633">
        <v>44469</v>
      </c>
      <c r="R173" s="633">
        <v>44377</v>
      </c>
      <c r="S173" s="633">
        <v>44286</v>
      </c>
      <c r="T173" s="633">
        <v>44196</v>
      </c>
      <c r="U173" s="633">
        <v>44104</v>
      </c>
      <c r="V173" s="633">
        <v>44012</v>
      </c>
      <c r="W173" s="633">
        <v>43921</v>
      </c>
      <c r="X173" s="633">
        <v>43830</v>
      </c>
      <c r="Y173" s="633">
        <v>43738</v>
      </c>
      <c r="Z173" s="633">
        <v>43646</v>
      </c>
      <c r="AA173" s="633">
        <v>43555</v>
      </c>
      <c r="AB173" s="633">
        <v>43465</v>
      </c>
      <c r="AC173" s="633">
        <v>43373</v>
      </c>
      <c r="AD173" s="633">
        <v>43281</v>
      </c>
      <c r="AE173" s="633">
        <v>43190</v>
      </c>
      <c r="AF173" s="633">
        <v>43100</v>
      </c>
      <c r="AG173" s="633">
        <v>43008</v>
      </c>
      <c r="AH173" s="633">
        <v>42916</v>
      </c>
      <c r="AI173" s="633">
        <v>42825</v>
      </c>
    </row>
    <row r="174" spans="1:35">
      <c r="C174" s="271" t="s">
        <v>500</v>
      </c>
      <c r="D174" s="420"/>
      <c r="E174" s="420"/>
      <c r="F174" s="420"/>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row>
    <row r="175" spans="1:35">
      <c r="C175" s="29" t="s">
        <v>14</v>
      </c>
      <c r="D175" s="421">
        <v>0</v>
      </c>
      <c r="E175" s="421">
        <v>0</v>
      </c>
      <c r="F175" s="421">
        <v>2012.6797272300003</v>
      </c>
      <c r="G175" s="389">
        <v>1004.4198005400001</v>
      </c>
      <c r="H175" s="389">
        <v>3655.2702399999998</v>
      </c>
      <c r="I175" s="389">
        <v>2650.6387289799986</v>
      </c>
      <c r="J175" s="389">
        <v>1709.6182800299994</v>
      </c>
      <c r="K175" s="389">
        <v>857.25615971000059</v>
      </c>
      <c r="L175" s="389">
        <v>2692.5452329300006</v>
      </c>
      <c r="M175" s="389">
        <v>1903.2773526899994</v>
      </c>
      <c r="N175" s="389">
        <v>1218.8423893099998</v>
      </c>
      <c r="O175" s="389">
        <v>593.8600169399997</v>
      </c>
      <c r="P175" s="389">
        <v>2201.7838988499989</v>
      </c>
      <c r="Q175" s="389">
        <v>1628.4080707199996</v>
      </c>
      <c r="R175" s="389">
        <v>1076.7835948199997</v>
      </c>
      <c r="S175" s="389">
        <v>534.88564999999994</v>
      </c>
      <c r="T175" s="389">
        <v>2177.48999</v>
      </c>
      <c r="U175" s="389">
        <v>1628.3518699999997</v>
      </c>
      <c r="V175" s="389">
        <v>1092.5655149899999</v>
      </c>
      <c r="W175" s="389">
        <v>594.46852167999941</v>
      </c>
      <c r="X175" s="389">
        <v>2166.0321506699961</v>
      </c>
      <c r="Y175" s="389">
        <v>1582</v>
      </c>
      <c r="Z175" s="389">
        <v>1027.4127415699998</v>
      </c>
      <c r="AA175" s="389">
        <v>507.83228455</v>
      </c>
      <c r="AB175" s="389">
        <v>2074.28742074</v>
      </c>
      <c r="AC175" s="389">
        <v>1529.9682483500001</v>
      </c>
      <c r="AD175" s="389">
        <v>1006.1024146400001</v>
      </c>
      <c r="AE175" s="389">
        <v>494.61824254999902</v>
      </c>
      <c r="AF175" s="389">
        <v>1955.5776209999999</v>
      </c>
      <c r="AG175" s="389">
        <v>1453.97550961</v>
      </c>
      <c r="AH175" s="389">
        <v>955.93078700000001</v>
      </c>
      <c r="AI175" s="389">
        <v>464.75181000000003</v>
      </c>
    </row>
    <row r="176" spans="1:35">
      <c r="C176" s="29" t="s">
        <v>501</v>
      </c>
      <c r="D176" s="421">
        <v>0</v>
      </c>
      <c r="E176" s="421">
        <v>0</v>
      </c>
      <c r="F176" s="421">
        <v>815.31100799000023</v>
      </c>
      <c r="G176" s="389">
        <v>369.56568570999991</v>
      </c>
      <c r="H176" s="389">
        <v>1455.0497699999999</v>
      </c>
      <c r="I176" s="389">
        <v>1135.7296777499998</v>
      </c>
      <c r="J176" s="389">
        <v>777.36300821999976</v>
      </c>
      <c r="K176" s="389">
        <v>365.53448603000004</v>
      </c>
      <c r="L176" s="389">
        <v>1587.8558368599997</v>
      </c>
      <c r="M176" s="389">
        <v>1217.7992829499999</v>
      </c>
      <c r="N176" s="389">
        <v>823.06666552000013</v>
      </c>
      <c r="O176" s="389">
        <v>387.73858123000008</v>
      </c>
      <c r="P176" s="389">
        <v>1621.7427973899996</v>
      </c>
      <c r="Q176" s="389">
        <v>1207.8621227400001</v>
      </c>
      <c r="R176" s="389">
        <v>794.20537206000017</v>
      </c>
      <c r="S176" s="389">
        <v>378.58854000000002</v>
      </c>
      <c r="T176" s="389">
        <v>1441.2245500000001</v>
      </c>
      <c r="U176" s="389">
        <v>1035.1619000000001</v>
      </c>
      <c r="V176" s="389">
        <v>643.02531375000035</v>
      </c>
      <c r="W176" s="389">
        <v>342.73274682999994</v>
      </c>
      <c r="X176" s="389">
        <v>1387.8194031200001</v>
      </c>
      <c r="Y176" s="389">
        <v>1055</v>
      </c>
      <c r="Z176" s="389">
        <v>704.95336902999998</v>
      </c>
      <c r="AA176" s="389">
        <v>340.54984632999992</v>
      </c>
      <c r="AB176" s="389">
        <v>1286.0035018700012</v>
      </c>
      <c r="AC176" s="389">
        <v>972.83915886</v>
      </c>
      <c r="AD176" s="389">
        <v>657.20213145999992</v>
      </c>
      <c r="AE176" s="389">
        <v>323.11089330999965</v>
      </c>
      <c r="AF176" s="389">
        <v>1263.4467690000001</v>
      </c>
      <c r="AG176" s="389">
        <v>949.21517729000004</v>
      </c>
      <c r="AH176" s="389">
        <v>623.86206400000003</v>
      </c>
      <c r="AI176" s="389">
        <v>307.502453</v>
      </c>
    </row>
    <row r="177" spans="3:35">
      <c r="C177" s="29" t="s">
        <v>22</v>
      </c>
      <c r="D177" s="421">
        <v>0</v>
      </c>
      <c r="E177" s="421">
        <v>0</v>
      </c>
      <c r="F177" s="421">
        <v>371.94705092000032</v>
      </c>
      <c r="G177" s="389">
        <v>230.0852189199999</v>
      </c>
      <c r="H177" s="389">
        <v>232.85388999999998</v>
      </c>
      <c r="I177" s="389">
        <v>155.82652678999989</v>
      </c>
      <c r="J177" s="389">
        <v>218.89997025999998</v>
      </c>
      <c r="K177" s="389">
        <v>102.27337752999975</v>
      </c>
      <c r="L177" s="389">
        <v>162.31869026000038</v>
      </c>
      <c r="M177" s="389">
        <v>-9.9769555599991619</v>
      </c>
      <c r="N177" s="389">
        <v>-20.065181089999683</v>
      </c>
      <c r="O177" s="389">
        <v>99.713516310000244</v>
      </c>
      <c r="P177" s="389">
        <v>599.46852965000039</v>
      </c>
      <c r="Q177" s="389">
        <v>486.65274516000022</v>
      </c>
      <c r="R177" s="389">
        <v>289.0380622900002</v>
      </c>
      <c r="S177" s="389">
        <v>107.60424</v>
      </c>
      <c r="T177" s="389">
        <v>545.0489</v>
      </c>
      <c r="U177" s="389">
        <v>398.55045000000001</v>
      </c>
      <c r="V177" s="389">
        <v>265.31221411000001</v>
      </c>
      <c r="W177" s="389">
        <v>-48.399827859999867</v>
      </c>
      <c r="X177" s="389">
        <v>735.04</v>
      </c>
      <c r="Y177" s="389">
        <v>724</v>
      </c>
      <c r="Z177" s="389">
        <v>620.673</v>
      </c>
      <c r="AA177" s="389">
        <v>422.65</v>
      </c>
      <c r="AB177" s="389">
        <v>290.95</v>
      </c>
      <c r="AC177" s="389">
        <v>284.300003</v>
      </c>
      <c r="AD177" s="389">
        <v>194.39858389000031</v>
      </c>
      <c r="AE177" s="389">
        <v>45.000300000000003</v>
      </c>
      <c r="AF177" s="389">
        <v>277.42163299999999</v>
      </c>
      <c r="AG177" s="389">
        <v>134</v>
      </c>
      <c r="AH177" s="389">
        <v>34.084324000000002</v>
      </c>
      <c r="AI177" s="389">
        <v>-0.17289499999999958</v>
      </c>
    </row>
    <row r="178" spans="3:35">
      <c r="C178" s="54" t="s">
        <v>27</v>
      </c>
      <c r="D178" s="422">
        <v>0</v>
      </c>
      <c r="E178" s="422">
        <v>0</v>
      </c>
      <c r="F178" s="422">
        <v>1234.9589085499997</v>
      </c>
      <c r="G178" s="391">
        <v>598.89028895000013</v>
      </c>
      <c r="H178" s="391">
        <v>2190.7539699999998</v>
      </c>
      <c r="I178" s="391">
        <v>1596.5908711000004</v>
      </c>
      <c r="J178" s="391">
        <v>1063.7532894200001</v>
      </c>
      <c r="K178" s="391">
        <v>529.32108657999993</v>
      </c>
      <c r="L178" s="391">
        <v>2036.6750970399996</v>
      </c>
      <c r="M178" s="391">
        <v>1519.4486498800002</v>
      </c>
      <c r="N178" s="391">
        <v>1023.72115186</v>
      </c>
      <c r="O178" s="391">
        <v>503.81960638999999</v>
      </c>
      <c r="P178" s="391">
        <v>1980.4257139499998</v>
      </c>
      <c r="Q178" s="391">
        <v>1449.5889278900002</v>
      </c>
      <c r="R178" s="391">
        <v>976.41022638999982</v>
      </c>
      <c r="S178" s="391">
        <v>484.85463999999996</v>
      </c>
      <c r="T178" s="391">
        <v>1902.2408400000004</v>
      </c>
      <c r="U178" s="391">
        <v>1398.7123899999999</v>
      </c>
      <c r="V178" s="391">
        <v>933.40781669</v>
      </c>
      <c r="W178" s="391">
        <v>486.52954594000005</v>
      </c>
      <c r="X178" s="391">
        <v>1930.1969532399999</v>
      </c>
      <c r="Y178" s="391">
        <v>1441</v>
      </c>
      <c r="Z178" s="391">
        <v>983.0555202700001</v>
      </c>
      <c r="AA178" s="391">
        <v>493.71222697999997</v>
      </c>
      <c r="AB178" s="391">
        <v>1880.8802612300003</v>
      </c>
      <c r="AC178" s="391">
        <v>1374.8643445699997</v>
      </c>
      <c r="AD178" s="391">
        <v>917.88457713000105</v>
      </c>
      <c r="AE178" s="391">
        <v>449.40341333999982</v>
      </c>
      <c r="AF178" s="391">
        <v>1898.1372920000001</v>
      </c>
      <c r="AG178" s="391">
        <v>1348.4524769100001</v>
      </c>
      <c r="AH178" s="391">
        <v>915.47488899999996</v>
      </c>
      <c r="AI178" s="391">
        <v>437.10327699999999</v>
      </c>
    </row>
    <row r="179" spans="3:35">
      <c r="C179" s="271" t="s">
        <v>502</v>
      </c>
      <c r="D179" s="423">
        <v>0</v>
      </c>
      <c r="E179" s="423">
        <v>0</v>
      </c>
      <c r="F179" s="423">
        <v>1964.9788775900015</v>
      </c>
      <c r="G179" s="393">
        <v>1005.18041622</v>
      </c>
      <c r="H179" s="393">
        <v>3152.41993</v>
      </c>
      <c r="I179" s="393">
        <v>2345.6040624199977</v>
      </c>
      <c r="J179" s="393">
        <v>1642.1279690899989</v>
      </c>
      <c r="K179" s="393">
        <v>795.74293669000053</v>
      </c>
      <c r="L179" s="393">
        <v>2406.0446630100005</v>
      </c>
      <c r="M179" s="393">
        <v>1591.6510302000002</v>
      </c>
      <c r="N179" s="393">
        <v>998.12272188000043</v>
      </c>
      <c r="O179" s="393">
        <v>577.49250809</v>
      </c>
      <c r="P179" s="393">
        <v>2442.5695119399988</v>
      </c>
      <c r="Q179" s="393">
        <v>1873.3340107300003</v>
      </c>
      <c r="R179" s="393">
        <v>1183.6168027799999</v>
      </c>
      <c r="S179" s="393">
        <v>536.22379000000001</v>
      </c>
      <c r="T179" s="393">
        <v>2261.5225999999998</v>
      </c>
      <c r="U179" s="393">
        <v>1663.3518299999998</v>
      </c>
      <c r="V179" s="393">
        <v>1067.4952261600001</v>
      </c>
      <c r="W179" s="393">
        <v>402.27189470999951</v>
      </c>
      <c r="X179" s="393">
        <v>2358.6946005499958</v>
      </c>
      <c r="Y179" s="393">
        <v>1920</v>
      </c>
      <c r="Z179" s="393">
        <v>1369.98359033</v>
      </c>
      <c r="AA179" s="393">
        <v>777.31990389999987</v>
      </c>
      <c r="AB179" s="393">
        <v>1770.3606613800005</v>
      </c>
      <c r="AC179" s="393">
        <v>1412.2430656399999</v>
      </c>
      <c r="AD179" s="393">
        <v>939.81855285999939</v>
      </c>
      <c r="AE179" s="393">
        <v>413.3260225199989</v>
      </c>
      <c r="AF179" s="393">
        <v>1598.3087309999999</v>
      </c>
      <c r="AG179" s="393">
        <v>1189.7382099899999</v>
      </c>
      <c r="AH179" s="393">
        <v>698.40228600000012</v>
      </c>
      <c r="AI179" s="393">
        <v>334.97809100000001</v>
      </c>
    </row>
    <row r="180" spans="3:35">
      <c r="C180" s="176" t="s">
        <v>503</v>
      </c>
      <c r="D180" s="422">
        <v>0</v>
      </c>
      <c r="E180" s="422">
        <v>0</v>
      </c>
      <c r="F180" s="422">
        <v>72.140377390000012</v>
      </c>
      <c r="G180" s="391">
        <v>33.183056260000008</v>
      </c>
      <c r="H180" s="391">
        <v>307.45359000000002</v>
      </c>
      <c r="I180" s="391">
        <v>268.32096207999996</v>
      </c>
      <c r="J180" s="391">
        <v>134.76645195999998</v>
      </c>
      <c r="K180" s="391">
        <v>48.823381889999979</v>
      </c>
      <c r="L180" s="391">
        <v>26.829910310000013</v>
      </c>
      <c r="M180" s="391">
        <v>-36.252472379999993</v>
      </c>
      <c r="N180" s="391">
        <v>-54.840660849999985</v>
      </c>
      <c r="O180" s="391">
        <v>4.3408507300000041</v>
      </c>
      <c r="P180" s="391">
        <v>4.8699696199999973</v>
      </c>
      <c r="Q180" s="391">
        <v>-22.707549930000017</v>
      </c>
      <c r="R180" s="391">
        <v>-6.8160652799999983</v>
      </c>
      <c r="S180" s="391">
        <v>-17.568809999999996</v>
      </c>
      <c r="T180" s="391">
        <v>329.65713</v>
      </c>
      <c r="U180" s="391">
        <v>328.49134999999995</v>
      </c>
      <c r="V180" s="391">
        <v>281.87739035999999</v>
      </c>
      <c r="W180" s="391">
        <v>151.43119919999998</v>
      </c>
      <c r="X180" s="391">
        <v>32.482610739999998</v>
      </c>
      <c r="Y180" s="391">
        <v>0</v>
      </c>
      <c r="Z180" s="391">
        <v>-24.785036749999996</v>
      </c>
      <c r="AA180" s="391">
        <v>-32.902923440000002</v>
      </c>
      <c r="AB180" s="391">
        <v>35.338283420000003</v>
      </c>
      <c r="AC180" s="391">
        <v>23.8977234</v>
      </c>
      <c r="AD180" s="391">
        <v>11.968169710000002</v>
      </c>
      <c r="AE180" s="391">
        <v>4.8315189900000002</v>
      </c>
      <c r="AF180" s="391">
        <v>-20.143094999999999</v>
      </c>
      <c r="AG180" s="391">
        <v>-6.5160039699999999</v>
      </c>
      <c r="AH180" s="391">
        <v>-20.674524759999997</v>
      </c>
      <c r="AI180" s="391">
        <v>-26.174150000000004</v>
      </c>
    </row>
    <row r="181" spans="3:35">
      <c r="C181" s="385" t="s">
        <v>30</v>
      </c>
      <c r="D181" s="423">
        <v>0</v>
      </c>
      <c r="E181" s="423">
        <v>0</v>
      </c>
      <c r="F181" s="423">
        <v>1892.8385002000016</v>
      </c>
      <c r="G181" s="393">
        <v>971.99735995999993</v>
      </c>
      <c r="H181" s="393">
        <v>2844.9663399999999</v>
      </c>
      <c r="I181" s="393">
        <v>2077.2831003399979</v>
      </c>
      <c r="J181" s="393">
        <v>1507.3615171299989</v>
      </c>
      <c r="K181" s="393">
        <v>746.91955480000058</v>
      </c>
      <c r="L181" s="393">
        <v>2379.2147527000006</v>
      </c>
      <c r="M181" s="393">
        <v>1627.9035025800001</v>
      </c>
      <c r="N181" s="393">
        <v>1052.9633827300004</v>
      </c>
      <c r="O181" s="393">
        <v>573.15165735999994</v>
      </c>
      <c r="P181" s="393">
        <v>2437.6995423199987</v>
      </c>
      <c r="Q181" s="393">
        <v>1896.0415606600002</v>
      </c>
      <c r="R181" s="393">
        <v>1190.4328680599999</v>
      </c>
      <c r="S181" s="393">
        <v>553.79259999999999</v>
      </c>
      <c r="T181" s="393">
        <v>1931.8654699999997</v>
      </c>
      <c r="U181" s="393">
        <v>1334.8604799999998</v>
      </c>
      <c r="V181" s="393">
        <v>785.61783580000019</v>
      </c>
      <c r="W181" s="393">
        <v>250.84069550999953</v>
      </c>
      <c r="X181" s="393">
        <v>2326.2119898099959</v>
      </c>
      <c r="Y181" s="393">
        <v>1920</v>
      </c>
      <c r="Z181" s="393">
        <v>1394.76862708</v>
      </c>
      <c r="AA181" s="393">
        <v>810.22282733999987</v>
      </c>
      <c r="AB181" s="393">
        <v>1735.0223779600005</v>
      </c>
      <c r="AC181" s="393">
        <v>1388.34534224</v>
      </c>
      <c r="AD181" s="393">
        <v>927.8503831499994</v>
      </c>
      <c r="AE181" s="393">
        <v>409.49450352999889</v>
      </c>
      <c r="AF181" s="393">
        <v>1618.4518259999998</v>
      </c>
      <c r="AG181" s="393">
        <v>1196.2542139599998</v>
      </c>
      <c r="AH181" s="393">
        <v>719.07681076000017</v>
      </c>
      <c r="AI181" s="393">
        <v>361.152241</v>
      </c>
    </row>
    <row r="182" spans="3:35">
      <c r="C182" s="383" t="s">
        <v>31</v>
      </c>
      <c r="D182" s="424">
        <v>0</v>
      </c>
      <c r="E182" s="424">
        <v>0</v>
      </c>
      <c r="F182" s="424">
        <v>317.31632064000007</v>
      </c>
      <c r="G182" s="394">
        <v>112.32982826000001</v>
      </c>
      <c r="H182" s="394">
        <v>622.54810999999984</v>
      </c>
      <c r="I182" s="394">
        <v>428.57754839</v>
      </c>
      <c r="J182" s="394">
        <v>276.11019279000004</v>
      </c>
      <c r="K182" s="394">
        <v>95.13898488000001</v>
      </c>
      <c r="L182" s="394">
        <v>431.10452961000004</v>
      </c>
      <c r="M182" s="394">
        <v>301.53033171999999</v>
      </c>
      <c r="N182" s="394">
        <v>167.57603075000003</v>
      </c>
      <c r="O182" s="394">
        <v>37.455014679999998</v>
      </c>
      <c r="P182" s="394">
        <v>416.03958613999993</v>
      </c>
      <c r="Q182" s="394">
        <v>379.32515632999991</v>
      </c>
      <c r="R182" s="394">
        <v>235.13870158</v>
      </c>
      <c r="S182" s="394">
        <v>114.45631999999999</v>
      </c>
      <c r="T182" s="394">
        <v>323.38170000000002</v>
      </c>
      <c r="U182" s="394">
        <v>192.71314999999998</v>
      </c>
      <c r="V182" s="394">
        <v>81.348460119999999</v>
      </c>
      <c r="W182" s="394">
        <v>-15.586094520000035</v>
      </c>
      <c r="X182" s="394">
        <v>398.03783133395018</v>
      </c>
      <c r="Y182" s="394">
        <v>284</v>
      </c>
      <c r="Z182" s="394">
        <v>167.36565676999999</v>
      </c>
      <c r="AA182" s="394">
        <v>53.658440084999981</v>
      </c>
      <c r="AB182" s="394">
        <v>321.4589931400003</v>
      </c>
      <c r="AC182" s="394">
        <v>296.59650970999996</v>
      </c>
      <c r="AD182" s="394">
        <v>197.87053090999979</v>
      </c>
      <c r="AE182" s="394">
        <v>95.511284007499711</v>
      </c>
      <c r="AF182" s="394">
        <v>355.59706599999998</v>
      </c>
      <c r="AG182" s="394">
        <v>269.82037748999994</v>
      </c>
      <c r="AH182" s="394">
        <v>171.42495700000001</v>
      </c>
      <c r="AI182" s="394">
        <v>87.550749749999994</v>
      </c>
    </row>
    <row r="183" spans="3:35">
      <c r="C183" s="384" t="s">
        <v>504</v>
      </c>
      <c r="D183" s="425">
        <v>0</v>
      </c>
      <c r="E183" s="425">
        <v>0</v>
      </c>
      <c r="F183" s="425">
        <v>1575.5221795600014</v>
      </c>
      <c r="G183" s="395">
        <v>859.66753169999993</v>
      </c>
      <c r="H183" s="395">
        <v>2222.4182300000002</v>
      </c>
      <c r="I183" s="395">
        <v>1648.7055519499979</v>
      </c>
      <c r="J183" s="395">
        <v>1231.251324339999</v>
      </c>
      <c r="K183" s="395">
        <v>651.78056992000052</v>
      </c>
      <c r="L183" s="395">
        <v>1948.1102230900005</v>
      </c>
      <c r="M183" s="395">
        <v>1326.3731708599996</v>
      </c>
      <c r="N183" s="395">
        <v>885.3873519800004</v>
      </c>
      <c r="O183" s="395">
        <v>535.69664267999997</v>
      </c>
      <c r="P183" s="395">
        <v>2021.6599561799987</v>
      </c>
      <c r="Q183" s="395">
        <v>1516.7164043300004</v>
      </c>
      <c r="R183" s="395">
        <v>955.29416647999994</v>
      </c>
      <c r="S183" s="395">
        <v>439.33627999999999</v>
      </c>
      <c r="T183" s="395">
        <v>1608.48377</v>
      </c>
      <c r="U183" s="395">
        <v>1142.1473299999998</v>
      </c>
      <c r="V183" s="395">
        <v>704.26937568000017</v>
      </c>
      <c r="W183" s="395">
        <v>266.42679002999955</v>
      </c>
      <c r="X183" s="395">
        <v>1928.1741584760457</v>
      </c>
      <c r="Y183" s="395">
        <v>1637</v>
      </c>
      <c r="Z183" s="395">
        <v>1227.40297031</v>
      </c>
      <c r="AA183" s="395">
        <v>756.56438725499993</v>
      </c>
      <c r="AB183" s="395">
        <v>1413.5633848200002</v>
      </c>
      <c r="AC183" s="395">
        <v>1091.7488325300001</v>
      </c>
      <c r="AD183" s="395">
        <v>729.97985223999967</v>
      </c>
      <c r="AE183" s="395">
        <v>313.98321952249921</v>
      </c>
      <c r="AF183" s="395">
        <v>1262.8547599999997</v>
      </c>
      <c r="AG183" s="395">
        <v>926.43383646999985</v>
      </c>
      <c r="AH183" s="395">
        <v>547.65185376000022</v>
      </c>
      <c r="AI183" s="395">
        <v>273.60149124999998</v>
      </c>
    </row>
    <row r="184" spans="3:35">
      <c r="C184" s="401" t="s">
        <v>499</v>
      </c>
      <c r="D184" s="423"/>
      <c r="E184" s="423"/>
      <c r="F184" s="423"/>
      <c r="G184" s="396"/>
      <c r="H184" s="396"/>
      <c r="I184" s="396"/>
      <c r="J184" s="396"/>
      <c r="K184" s="396"/>
      <c r="L184" s="396"/>
      <c r="M184" s="396"/>
      <c r="N184" s="396"/>
      <c r="O184" s="396"/>
      <c r="P184" s="396"/>
      <c r="Q184" s="396"/>
      <c r="R184" s="396"/>
      <c r="S184" s="396"/>
      <c r="T184" s="396"/>
      <c r="U184" s="396"/>
      <c r="V184" s="396"/>
      <c r="W184" s="396"/>
      <c r="X184" s="396"/>
      <c r="Y184" s="396"/>
      <c r="Z184" s="396"/>
      <c r="AA184" s="396"/>
      <c r="AB184" s="396"/>
      <c r="AC184" s="396"/>
      <c r="AD184" s="396"/>
      <c r="AE184" s="396"/>
      <c r="AF184" s="396"/>
      <c r="AG184" s="396"/>
      <c r="AH184" s="396"/>
      <c r="AI184" s="396"/>
    </row>
    <row r="185" spans="3:35">
      <c r="C185" s="382"/>
      <c r="D185" s="423"/>
      <c r="E185" s="423"/>
      <c r="F185" s="423"/>
      <c r="G185" s="393"/>
      <c r="H185" s="393"/>
      <c r="I185" s="393"/>
      <c r="J185" s="393"/>
      <c r="K185" s="393"/>
      <c r="L185" s="393"/>
      <c r="M185" s="393"/>
      <c r="N185" s="393"/>
      <c r="O185" s="393"/>
      <c r="P185" s="393"/>
      <c r="Q185" s="393"/>
      <c r="R185" s="393"/>
      <c r="S185" s="393"/>
      <c r="T185" s="393"/>
      <c r="U185" s="393"/>
      <c r="V185" s="393"/>
      <c r="W185" s="393"/>
      <c r="X185" s="393"/>
      <c r="Y185" s="393"/>
      <c r="Z185" s="393"/>
      <c r="AA185" s="393"/>
      <c r="AB185" s="393"/>
      <c r="AC185" s="393"/>
      <c r="AD185" s="393"/>
      <c r="AE185" s="393"/>
      <c r="AF185" s="393"/>
      <c r="AG185" s="393"/>
      <c r="AH185" s="393"/>
      <c r="AI185" s="393"/>
    </row>
    <row r="186" spans="3:35">
      <c r="C186" s="271" t="s">
        <v>442</v>
      </c>
      <c r="D186" s="426"/>
      <c r="E186" s="426"/>
      <c r="F186" s="426"/>
      <c r="G186" s="397"/>
      <c r="H186" s="397"/>
      <c r="I186" s="397"/>
      <c r="J186" s="397"/>
      <c r="K186" s="397"/>
      <c r="L186" s="397"/>
      <c r="M186" s="397"/>
      <c r="N186" s="397"/>
      <c r="O186" s="397"/>
      <c r="P186" s="397"/>
      <c r="Q186" s="397"/>
      <c r="R186" s="397"/>
      <c r="S186" s="397"/>
      <c r="T186" s="397"/>
      <c r="U186" s="397"/>
      <c r="V186" s="397"/>
      <c r="W186" s="397"/>
      <c r="X186" s="397"/>
      <c r="Y186" s="397"/>
      <c r="Z186" s="397"/>
      <c r="AA186" s="397"/>
      <c r="AB186" s="397"/>
      <c r="AC186" s="397"/>
      <c r="AD186" s="397"/>
      <c r="AE186" s="397"/>
      <c r="AF186" s="397"/>
      <c r="AG186" s="397"/>
      <c r="AH186" s="397"/>
      <c r="AI186" s="397"/>
    </row>
    <row r="187" spans="3:35">
      <c r="C187" s="58" t="s">
        <v>505</v>
      </c>
      <c r="D187" s="421">
        <v>0</v>
      </c>
      <c r="E187" s="421">
        <v>0</v>
      </c>
      <c r="F187" s="421">
        <v>138508.82732556001</v>
      </c>
      <c r="G187" s="390">
        <v>134464.84167148001</v>
      </c>
      <c r="H187" s="390">
        <v>133680.77901999999</v>
      </c>
      <c r="I187" s="390">
        <v>132725.72314637998</v>
      </c>
      <c r="J187" s="390">
        <v>130814.04627561207</v>
      </c>
      <c r="K187" s="390">
        <v>127895.85782498</v>
      </c>
      <c r="L187" s="390">
        <v>130850.89922364001</v>
      </c>
      <c r="M187" s="390">
        <v>130408.67157913001</v>
      </c>
      <c r="N187" s="390">
        <v>128943.57930160998</v>
      </c>
      <c r="O187" s="390">
        <v>124052.51733662</v>
      </c>
      <c r="P187" s="390">
        <v>121283.87974718997</v>
      </c>
      <c r="Q187" s="390">
        <v>119510.93144916998</v>
      </c>
      <c r="R187" s="390">
        <v>118131.69937609999</v>
      </c>
      <c r="S187" s="390">
        <v>114037.25300000001</v>
      </c>
      <c r="T187" s="390">
        <v>113368.29196000002</v>
      </c>
      <c r="U187" s="390">
        <v>113623.80129999999</v>
      </c>
      <c r="V187" s="390">
        <v>112376.67499999999</v>
      </c>
      <c r="W187" s="390">
        <v>108810.93190927</v>
      </c>
      <c r="X187" s="390">
        <v>107034.89820219</v>
      </c>
      <c r="Y187" s="390">
        <v>104037</v>
      </c>
      <c r="Z187" s="390">
        <v>101666.34721651999</v>
      </c>
      <c r="AA187" s="390">
        <v>98327.881435700008</v>
      </c>
      <c r="AB187" s="390">
        <v>98939.985690770001</v>
      </c>
      <c r="AC187" s="390">
        <v>98258.98526299998</v>
      </c>
      <c r="AD187" s="390">
        <v>96680.740309000001</v>
      </c>
      <c r="AE187" s="390">
        <v>92818.19160387</v>
      </c>
      <c r="AF187" s="390">
        <v>90460.349329740013</v>
      </c>
      <c r="AG187" s="390">
        <v>88945</v>
      </c>
      <c r="AH187" s="390">
        <v>87527.978702990004</v>
      </c>
      <c r="AI187" s="390">
        <v>84901.495297000001</v>
      </c>
    </row>
    <row r="188" spans="3:35">
      <c r="C188" s="58" t="s">
        <v>506</v>
      </c>
      <c r="D188" s="421">
        <v>0</v>
      </c>
      <c r="E188" s="421">
        <v>0</v>
      </c>
      <c r="F188" s="421">
        <v>-687.68619816</v>
      </c>
      <c r="G188" s="390">
        <v>-672.03647900999999</v>
      </c>
      <c r="H188" s="390">
        <v>-671.58347000000003</v>
      </c>
      <c r="I188" s="390">
        <v>-632.53801224000006</v>
      </c>
      <c r="J188" s="390">
        <v>-532.16904395999995</v>
      </c>
      <c r="K188" s="390">
        <v>-474.08535642999993</v>
      </c>
      <c r="L188" s="390">
        <v>-445.99036142999995</v>
      </c>
      <c r="M188" s="390">
        <v>-391.06533836</v>
      </c>
      <c r="N188" s="390">
        <v>-385.51680304000001</v>
      </c>
      <c r="O188" s="390">
        <v>-436.41730744999995</v>
      </c>
      <c r="P188" s="390">
        <v>-443.26896928999997</v>
      </c>
      <c r="Q188" s="390">
        <v>-424.59674605000004</v>
      </c>
      <c r="R188" s="390">
        <v>-445.96360148999992</v>
      </c>
      <c r="S188" s="390">
        <v>-456.09656999999999</v>
      </c>
      <c r="T188" s="390">
        <v>-483.66532000000001</v>
      </c>
      <c r="U188" s="390">
        <v>-575.12210000000005</v>
      </c>
      <c r="V188" s="390">
        <v>-552.86500000000001</v>
      </c>
      <c r="W188" s="390">
        <v>-447.13003641</v>
      </c>
      <c r="X188" s="390">
        <v>-316.44247399</v>
      </c>
      <c r="Y188" s="390">
        <v>-293</v>
      </c>
      <c r="Z188" s="390">
        <v>-290.49062900000001</v>
      </c>
      <c r="AA188" s="390">
        <v>-246.33250777000001</v>
      </c>
      <c r="AB188" s="390">
        <v>-333.87474533</v>
      </c>
      <c r="AC188" s="390">
        <v>-362.82982099999998</v>
      </c>
      <c r="AD188" s="390">
        <v>-358.836207</v>
      </c>
      <c r="AE188" s="390">
        <v>-368.48996698999997</v>
      </c>
      <c r="AF188" s="390">
        <v>-362.63702372</v>
      </c>
      <c r="AG188" s="390">
        <v>-379.82404700000006</v>
      </c>
      <c r="AH188" s="390">
        <v>-373.27164909999999</v>
      </c>
      <c r="AI188" s="390">
        <v>-378.94518100000005</v>
      </c>
    </row>
    <row r="189" spans="3:35">
      <c r="C189" s="31" t="s">
        <v>376</v>
      </c>
      <c r="D189" s="422">
        <v>0</v>
      </c>
      <c r="E189" s="422">
        <v>0</v>
      </c>
      <c r="F189" s="422">
        <v>53996.934651640011</v>
      </c>
      <c r="G189" s="390">
        <v>46482.5575876</v>
      </c>
      <c r="H189" s="390">
        <v>43324.29984</v>
      </c>
      <c r="I189" s="390">
        <v>42521.048832739987</v>
      </c>
      <c r="J189" s="390">
        <v>45166.905209080003</v>
      </c>
      <c r="K189" s="390">
        <v>42353.960891449999</v>
      </c>
      <c r="L189" s="390">
        <v>40141.911806389995</v>
      </c>
      <c r="M189" s="390">
        <v>40778.159008759998</v>
      </c>
      <c r="N189" s="390">
        <v>40319.113999630004</v>
      </c>
      <c r="O189" s="390">
        <v>36164.460827819996</v>
      </c>
      <c r="P189" s="390">
        <v>34618.738499300009</v>
      </c>
      <c r="Q189" s="390">
        <v>35229.70274998001</v>
      </c>
      <c r="R189" s="390">
        <v>37557.130414010004</v>
      </c>
      <c r="S189" s="390">
        <v>36536.875950000001</v>
      </c>
      <c r="T189" s="390">
        <v>33189.059439999997</v>
      </c>
      <c r="U189" s="390">
        <v>35849.276100000003</v>
      </c>
      <c r="V189" s="390">
        <v>35373.592999999993</v>
      </c>
      <c r="W189" s="390">
        <v>35221.888826259994</v>
      </c>
      <c r="X189" s="390">
        <v>28064.278097980001</v>
      </c>
      <c r="Y189" s="390">
        <v>0</v>
      </c>
      <c r="Z189" s="390">
        <v>29478.249357819997</v>
      </c>
      <c r="AA189" s="390">
        <v>28209.997639069999</v>
      </c>
      <c r="AB189" s="390">
        <v>24866.377249630001</v>
      </c>
      <c r="AC189" s="390">
        <v>23422.868787719999</v>
      </c>
      <c r="AD189" s="390">
        <v>23269.968496000001</v>
      </c>
      <c r="AE189" s="390">
        <v>21638.200436700001</v>
      </c>
      <c r="AF189" s="390">
        <v>18223.329481220004</v>
      </c>
      <c r="AG189" s="390">
        <v>17745.708477759999</v>
      </c>
      <c r="AH189" s="390">
        <v>20497.319392250029</v>
      </c>
      <c r="AI189" s="390">
        <v>17338.200305999999</v>
      </c>
    </row>
    <row r="190" spans="3:35">
      <c r="C190" s="386" t="s">
        <v>507</v>
      </c>
      <c r="D190" s="427">
        <v>0</v>
      </c>
      <c r="E190" s="427">
        <v>0</v>
      </c>
      <c r="F190" s="427">
        <v>191818.07577904005</v>
      </c>
      <c r="G190" s="398">
        <v>180275.36278006999</v>
      </c>
      <c r="H190" s="398">
        <v>176333.49538999997</v>
      </c>
      <c r="I190" s="398">
        <v>174614.23396687995</v>
      </c>
      <c r="J190" s="398">
        <v>175448.78244073206</v>
      </c>
      <c r="K190" s="398">
        <v>169775.73335999998</v>
      </c>
      <c r="L190" s="398">
        <v>170546.8206686</v>
      </c>
      <c r="M190" s="398">
        <v>170795.76524953</v>
      </c>
      <c r="N190" s="398">
        <v>168877.17649819999</v>
      </c>
      <c r="O190" s="398">
        <v>159780.56085698999</v>
      </c>
      <c r="P190" s="398">
        <v>155459.34927719997</v>
      </c>
      <c r="Q190" s="398">
        <v>154316.0374531</v>
      </c>
      <c r="R190" s="398">
        <v>155242.86618861998</v>
      </c>
      <c r="S190" s="398">
        <v>150118.03237999999</v>
      </c>
      <c r="T190" s="398">
        <v>146073.68607999998</v>
      </c>
      <c r="U190" s="398">
        <v>148897.95529999997</v>
      </c>
      <c r="V190" s="398">
        <v>147197.40299999996</v>
      </c>
      <c r="W190" s="398">
        <v>143585.69069912002</v>
      </c>
      <c r="X190" s="398">
        <v>134782.73382617999</v>
      </c>
      <c r="Y190" s="398">
        <v>136568</v>
      </c>
      <c r="Z190" s="398">
        <v>130854.10594533998</v>
      </c>
      <c r="AA190" s="398">
        <v>126291.54656700001</v>
      </c>
      <c r="AB190" s="398">
        <v>123472.48730515</v>
      </c>
      <c r="AC190" s="398">
        <v>121319.02422971999</v>
      </c>
      <c r="AD190" s="398">
        <v>119591.872598</v>
      </c>
      <c r="AE190" s="398">
        <v>114087.90207358001</v>
      </c>
      <c r="AF190" s="398">
        <v>108321.04178724</v>
      </c>
      <c r="AG190" s="398">
        <v>106311.56701867</v>
      </c>
      <c r="AH190" s="398">
        <v>107652.02644614005</v>
      </c>
      <c r="AI190" s="398">
        <v>101860.750422</v>
      </c>
    </row>
    <row r="191" spans="3:35">
      <c r="C191" s="25"/>
      <c r="D191" s="426">
        <v>0</v>
      </c>
      <c r="E191" s="426">
        <v>0</v>
      </c>
      <c r="F191" s="426">
        <v>0</v>
      </c>
      <c r="G191" s="397">
        <v>0</v>
      </c>
      <c r="H191" s="397">
        <v>0</v>
      </c>
      <c r="I191" s="397">
        <v>0</v>
      </c>
      <c r="J191" s="397">
        <v>0</v>
      </c>
      <c r="K191" s="397">
        <v>0</v>
      </c>
      <c r="L191" s="397">
        <v>0</v>
      </c>
      <c r="M191" s="397">
        <v>0</v>
      </c>
      <c r="N191" s="397">
        <v>0</v>
      </c>
      <c r="O191" s="397">
        <v>0</v>
      </c>
      <c r="P191" s="397">
        <v>0</v>
      </c>
      <c r="Q191" s="397">
        <v>0</v>
      </c>
      <c r="R191" s="397">
        <v>0</v>
      </c>
      <c r="S191" s="397">
        <v>0</v>
      </c>
      <c r="T191" s="397">
        <v>0</v>
      </c>
      <c r="U191" s="397">
        <v>0</v>
      </c>
      <c r="V191" s="397">
        <v>0</v>
      </c>
      <c r="W191" s="397">
        <v>0</v>
      </c>
      <c r="X191" s="397">
        <v>0</v>
      </c>
      <c r="Y191" s="397">
        <v>0</v>
      </c>
      <c r="Z191" s="397">
        <v>0</v>
      </c>
      <c r="AA191" s="397">
        <v>0</v>
      </c>
      <c r="AB191" s="397">
        <v>0</v>
      </c>
      <c r="AC191" s="397">
        <v>0</v>
      </c>
      <c r="AD191" s="397">
        <v>0</v>
      </c>
      <c r="AE191" s="397">
        <v>0</v>
      </c>
      <c r="AF191" s="397">
        <v>0</v>
      </c>
      <c r="AG191" s="397">
        <v>0</v>
      </c>
      <c r="AH191" s="397">
        <v>0</v>
      </c>
      <c r="AI191" s="397">
        <v>0</v>
      </c>
    </row>
    <row r="192" spans="3:35">
      <c r="C192" s="58" t="s">
        <v>508</v>
      </c>
      <c r="D192" s="421">
        <v>0</v>
      </c>
      <c r="E192" s="421">
        <v>0</v>
      </c>
      <c r="F192" s="421">
        <v>115358.89544309999</v>
      </c>
      <c r="G192" s="390">
        <v>108192.96321607</v>
      </c>
      <c r="H192" s="390">
        <v>106534.51760000001</v>
      </c>
      <c r="I192" s="390">
        <v>103879.94605183997</v>
      </c>
      <c r="J192" s="390">
        <v>105881.11059816999</v>
      </c>
      <c r="K192" s="390">
        <v>100400.10823998002</v>
      </c>
      <c r="L192" s="390">
        <v>98812.72364828999</v>
      </c>
      <c r="M192" s="390">
        <v>98895.766511569964</v>
      </c>
      <c r="N192" s="390">
        <v>100005.10316020998</v>
      </c>
      <c r="O192" s="390">
        <v>93924.343946139998</v>
      </c>
      <c r="P192" s="390">
        <v>92177.839225180054</v>
      </c>
      <c r="Q192" s="390">
        <v>91265.248067860026</v>
      </c>
      <c r="R192" s="390">
        <v>92550.731136690025</v>
      </c>
      <c r="S192" s="390">
        <v>87476.069300000017</v>
      </c>
      <c r="T192" s="390">
        <v>85612.895900000003</v>
      </c>
      <c r="U192" s="390">
        <v>85495.425999999992</v>
      </c>
      <c r="V192" s="390">
        <v>85481.012000000002</v>
      </c>
      <c r="W192" s="390">
        <v>79901.20541366002</v>
      </c>
      <c r="X192" s="390">
        <v>78493.732629150007</v>
      </c>
      <c r="Y192" s="390">
        <v>76866</v>
      </c>
      <c r="Z192" s="390">
        <v>77352.269637999998</v>
      </c>
      <c r="AA192" s="390">
        <v>72377.261537999992</v>
      </c>
      <c r="AB192" s="390">
        <v>71496.26097073</v>
      </c>
      <c r="AC192" s="390">
        <v>70251.127166999999</v>
      </c>
      <c r="AD192" s="390">
        <v>70644.658796999996</v>
      </c>
      <c r="AE192" s="390">
        <v>66109.722276889996</v>
      </c>
      <c r="AF192" s="390">
        <v>65985.869774210005</v>
      </c>
      <c r="AG192" s="390">
        <v>65268.05091718</v>
      </c>
      <c r="AH192" s="390">
        <v>66653.265737490001</v>
      </c>
      <c r="AI192" s="390">
        <v>62781.858015999998</v>
      </c>
    </row>
    <row r="193" spans="1:35">
      <c r="C193" s="360" t="s">
        <v>509</v>
      </c>
      <c r="D193" s="421">
        <v>0</v>
      </c>
      <c r="E193" s="421">
        <v>0</v>
      </c>
      <c r="F193" s="421">
        <v>76459.180895999991</v>
      </c>
      <c r="G193" s="392">
        <v>72083.344899059986</v>
      </c>
      <c r="H193" s="392">
        <v>69798.977500000008</v>
      </c>
      <c r="I193" s="392">
        <v>70734.287525649997</v>
      </c>
      <c r="J193" s="392">
        <v>69567.817067199998</v>
      </c>
      <c r="K193" s="392">
        <v>69375.624730629963</v>
      </c>
      <c r="L193" s="392">
        <v>71734.096630920001</v>
      </c>
      <c r="M193" s="392">
        <v>71899.998366480024</v>
      </c>
      <c r="N193" s="392">
        <v>68872.072948599991</v>
      </c>
      <c r="O193" s="392">
        <v>65856.216521670009</v>
      </c>
      <c r="P193" s="392">
        <v>63281.509662839992</v>
      </c>
      <c r="Q193" s="392">
        <v>63050.788996079995</v>
      </c>
      <c r="R193" s="392">
        <v>62692.134662769975</v>
      </c>
      <c r="S193" s="392">
        <v>62641.962900000006</v>
      </c>
      <c r="T193" s="392">
        <v>60460.789699999994</v>
      </c>
      <c r="U193" s="392">
        <v>63402.529299999995</v>
      </c>
      <c r="V193" s="392">
        <v>61716.421999999999</v>
      </c>
      <c r="W193" s="392">
        <v>63684.485285460003</v>
      </c>
      <c r="X193" s="392">
        <v>56289.207427049987</v>
      </c>
      <c r="Y193" s="392">
        <v>59702</v>
      </c>
      <c r="Z193" s="392">
        <v>53501.836307340003</v>
      </c>
      <c r="AA193" s="392">
        <v>53914.285029000006</v>
      </c>
      <c r="AB193" s="392">
        <v>51976.235840680005</v>
      </c>
      <c r="AC193" s="392">
        <v>51068.107525059997</v>
      </c>
      <c r="AD193" s="392">
        <v>48947.315058000007</v>
      </c>
      <c r="AE193" s="392">
        <v>47978.48805593</v>
      </c>
      <c r="AF193" s="392">
        <v>42335.172056999996</v>
      </c>
      <c r="AG193" s="392">
        <v>41043.516378490007</v>
      </c>
      <c r="AH193" s="392">
        <v>40998.581609710003</v>
      </c>
      <c r="AI193" s="392">
        <v>39078.778688000006</v>
      </c>
    </row>
    <row r="194" spans="1:35">
      <c r="C194" s="63" t="s">
        <v>510</v>
      </c>
      <c r="D194" s="427">
        <v>0</v>
      </c>
      <c r="E194" s="427">
        <v>0</v>
      </c>
      <c r="F194" s="427">
        <v>191818.07633909996</v>
      </c>
      <c r="G194" s="398">
        <v>180276.30811512997</v>
      </c>
      <c r="H194" s="398">
        <v>176333.4951</v>
      </c>
      <c r="I194" s="398">
        <v>174614.23357748991</v>
      </c>
      <c r="J194" s="398">
        <v>175448.92766536996</v>
      </c>
      <c r="K194" s="398">
        <v>169775.73297060997</v>
      </c>
      <c r="L194" s="398">
        <v>170546.82027920996</v>
      </c>
      <c r="M194" s="398">
        <v>170795.76487804999</v>
      </c>
      <c r="N194" s="398">
        <v>168877.17610881</v>
      </c>
      <c r="O194" s="398">
        <v>159780.56046780999</v>
      </c>
      <c r="P194" s="398">
        <v>155459.34888802003</v>
      </c>
      <c r="Q194" s="398">
        <v>154316.03706394002</v>
      </c>
      <c r="R194" s="398">
        <v>155242.86579945998</v>
      </c>
      <c r="S194" s="398">
        <v>150118.03220000002</v>
      </c>
      <c r="T194" s="398">
        <v>146073.68560000003</v>
      </c>
      <c r="U194" s="398">
        <v>148897.95529999997</v>
      </c>
      <c r="V194" s="398">
        <v>147197.43400000001</v>
      </c>
      <c r="W194" s="398">
        <v>143585.69069912002</v>
      </c>
      <c r="X194" s="398">
        <v>134782.94005619999</v>
      </c>
      <c r="Y194" s="398">
        <v>136568</v>
      </c>
      <c r="Z194" s="398">
        <v>130854.10594534001</v>
      </c>
      <c r="AA194" s="398">
        <v>126291.54656700001</v>
      </c>
      <c r="AB194" s="398">
        <v>123472.49681140999</v>
      </c>
      <c r="AC194" s="398">
        <v>121319.23469206001</v>
      </c>
      <c r="AD194" s="398">
        <v>119591.97385499999</v>
      </c>
      <c r="AE194" s="398">
        <v>114088.21033282002</v>
      </c>
      <c r="AF194" s="398">
        <v>108321.04183120999</v>
      </c>
      <c r="AG194" s="398">
        <v>106311.56729567</v>
      </c>
      <c r="AH194" s="398">
        <v>107651.8473472</v>
      </c>
      <c r="AI194" s="398">
        <v>101860.636704</v>
      </c>
    </row>
    <row r="195" spans="1:35">
      <c r="C195" s="199"/>
      <c r="D195" s="199"/>
      <c r="E195" s="199"/>
      <c r="F195" s="199"/>
    </row>
    <row r="196" spans="1:35" ht="14.25">
      <c r="C196" s="418" t="s">
        <v>864</v>
      </c>
      <c r="D196" s="373"/>
      <c r="E196" s="373"/>
      <c r="F196" s="373"/>
    </row>
    <row r="199" spans="1:35" ht="15">
      <c r="A199" s="20" t="s">
        <v>636</v>
      </c>
    </row>
    <row r="200" spans="1:35" ht="15">
      <c r="A200" s="20"/>
    </row>
    <row r="201" spans="1:35" ht="15">
      <c r="A201" s="20"/>
    </row>
    <row r="202" spans="1:35" s="96" customFormat="1" ht="15.75">
      <c r="A202" s="412"/>
      <c r="B202" s="410"/>
      <c r="C202" s="428" t="s">
        <v>514</v>
      </c>
      <c r="D202" s="428" t="s">
        <v>818</v>
      </c>
      <c r="E202" s="428" t="s">
        <v>819</v>
      </c>
      <c r="F202" s="428" t="s">
        <v>820</v>
      </c>
      <c r="G202" s="636" t="s">
        <v>821</v>
      </c>
      <c r="H202" s="636" t="s">
        <v>673</v>
      </c>
      <c r="I202" s="636" t="s">
        <v>674</v>
      </c>
      <c r="J202" s="636" t="s">
        <v>675</v>
      </c>
      <c r="K202" s="636" t="s">
        <v>666</v>
      </c>
      <c r="L202" s="636" t="s">
        <v>521</v>
      </c>
      <c r="M202" s="636" t="s">
        <v>522</v>
      </c>
      <c r="N202" s="636" t="s">
        <v>523</v>
      </c>
      <c r="O202" s="636" t="s">
        <v>605</v>
      </c>
      <c r="P202" s="636" t="s">
        <v>606</v>
      </c>
      <c r="Q202" s="636" t="s">
        <v>607</v>
      </c>
      <c r="R202" s="636" t="s">
        <v>608</v>
      </c>
      <c r="S202" s="636" t="s">
        <v>609</v>
      </c>
      <c r="T202" s="636" t="s">
        <v>610</v>
      </c>
      <c r="U202" s="636" t="s">
        <v>611</v>
      </c>
      <c r="V202" s="636" t="s">
        <v>612</v>
      </c>
      <c r="W202" s="636" t="s">
        <v>613</v>
      </c>
      <c r="X202" s="636" t="s">
        <v>614</v>
      </c>
      <c r="Y202" s="636" t="s">
        <v>615</v>
      </c>
      <c r="Z202" s="636" t="s">
        <v>616</v>
      </c>
      <c r="AA202" s="636" t="s">
        <v>617</v>
      </c>
      <c r="AB202" s="636" t="s">
        <v>618</v>
      </c>
      <c r="AC202" s="636" t="s">
        <v>619</v>
      </c>
      <c r="AD202" s="636" t="s">
        <v>620</v>
      </c>
      <c r="AE202" s="636" t="s">
        <v>621</v>
      </c>
      <c r="AF202" s="636" t="s">
        <v>622</v>
      </c>
      <c r="AG202" s="636" t="s">
        <v>623</v>
      </c>
      <c r="AH202" s="636" t="s">
        <v>624</v>
      </c>
      <c r="AI202" s="636" t="s">
        <v>625</v>
      </c>
    </row>
    <row r="203" spans="1:35">
      <c r="A203" s="413"/>
      <c r="B203" s="96"/>
      <c r="C203" s="271" t="s">
        <v>500</v>
      </c>
      <c r="D203" s="271"/>
      <c r="E203" s="271"/>
      <c r="F203" s="271"/>
      <c r="G203" s="388"/>
      <c r="H203" s="388"/>
      <c r="I203" s="388"/>
      <c r="J203" s="388"/>
      <c r="K203" s="388"/>
      <c r="L203" s="388"/>
      <c r="M203" s="388"/>
      <c r="N203" s="388"/>
      <c r="O203" s="388"/>
      <c r="P203" s="388"/>
      <c r="Q203" s="388"/>
      <c r="R203" s="388"/>
      <c r="S203" s="388"/>
      <c r="T203" s="388"/>
      <c r="U203" s="388"/>
      <c r="V203" s="388"/>
      <c r="W203" s="388"/>
      <c r="X203" s="388"/>
      <c r="Y203" s="388"/>
      <c r="Z203" s="388"/>
      <c r="AA203" s="388"/>
      <c r="AB203" s="388"/>
      <c r="AC203" s="388"/>
      <c r="AD203" s="388"/>
      <c r="AE203" s="388"/>
      <c r="AF203" s="388"/>
      <c r="AG203" s="388"/>
      <c r="AH203" s="388"/>
      <c r="AI203" s="388"/>
    </row>
    <row r="204" spans="1:35">
      <c r="A204" s="413"/>
      <c r="B204" s="96"/>
      <c r="C204" s="29" t="s">
        <v>14</v>
      </c>
      <c r="D204" s="421">
        <v>0</v>
      </c>
      <c r="E204" s="421">
        <v>-814.06883419873452</v>
      </c>
      <c r="F204" s="421">
        <v>421.21532493265511</v>
      </c>
      <c r="G204" s="389">
        <v>392.85350926607941</v>
      </c>
      <c r="H204" s="389">
        <v>385.89463223616644</v>
      </c>
      <c r="I204" s="389">
        <v>378.16156204054346</v>
      </c>
      <c r="J204" s="389">
        <v>338.97635999354264</v>
      </c>
      <c r="K204" s="389">
        <v>329.30664572974734</v>
      </c>
      <c r="L204" s="389">
        <v>284.74578840695381</v>
      </c>
      <c r="M204" s="389">
        <v>250.31627550247481</v>
      </c>
      <c r="N204" s="389">
        <v>251.02232741636547</v>
      </c>
      <c r="O204" s="389">
        <v>240.10078283099094</v>
      </c>
      <c r="P204" s="389">
        <v>242.22706683484819</v>
      </c>
      <c r="Q204" s="389">
        <v>255.01477997964338</v>
      </c>
      <c r="R204" s="389">
        <v>247.27163760443821</v>
      </c>
      <c r="S204" s="389">
        <v>235.91851</v>
      </c>
      <c r="T204" s="389">
        <v>236.49502000000007</v>
      </c>
      <c r="U204" s="389">
        <v>220.43577999999997</v>
      </c>
      <c r="V204" s="389">
        <v>166.01462355190887</v>
      </c>
      <c r="W204" s="389">
        <v>285.42437644809115</v>
      </c>
      <c r="X204" s="389">
        <v>282.7371203135699</v>
      </c>
      <c r="Y204" s="389">
        <v>268.52765895085798</v>
      </c>
      <c r="Z204" s="389">
        <v>249.95368481937501</v>
      </c>
      <c r="AA204" s="389">
        <v>247.518656229767</v>
      </c>
      <c r="AB204" s="389">
        <v>255.66760954026495</v>
      </c>
      <c r="AC204" s="389">
        <v>260.72150949997604</v>
      </c>
      <c r="AD204" s="389">
        <v>247.27199109825798</v>
      </c>
      <c r="AE204" s="389">
        <v>223.45053836304501</v>
      </c>
      <c r="AF204" s="389">
        <v>229.06761957811193</v>
      </c>
      <c r="AG204" s="389">
        <v>247.66310729999998</v>
      </c>
      <c r="AH204" s="389">
        <v>237.62461119</v>
      </c>
      <c r="AI204" s="389">
        <v>224.01602700000001</v>
      </c>
    </row>
    <row r="205" spans="1:35">
      <c r="A205" s="413"/>
      <c r="B205" s="96"/>
      <c r="C205" s="29" t="s">
        <v>501</v>
      </c>
      <c r="D205" s="421">
        <v>0</v>
      </c>
      <c r="E205" s="421">
        <v>-405.1642800017496</v>
      </c>
      <c r="F205" s="421">
        <v>214.45036347327743</v>
      </c>
      <c r="G205" s="389">
        <v>190.71391652847217</v>
      </c>
      <c r="H205" s="389">
        <v>141.25125660405831</v>
      </c>
      <c r="I205" s="389">
        <v>176.95458160608774</v>
      </c>
      <c r="J205" s="389">
        <v>187.78278468807127</v>
      </c>
      <c r="K205" s="389">
        <v>187.26380710178267</v>
      </c>
      <c r="L205" s="389">
        <v>183.76453278354029</v>
      </c>
      <c r="M205" s="389">
        <v>203.69723815861198</v>
      </c>
      <c r="N205" s="389">
        <v>205.59793811158823</v>
      </c>
      <c r="O205" s="389">
        <v>187.2746928490414</v>
      </c>
      <c r="P205" s="389">
        <v>226.36371902925214</v>
      </c>
      <c r="Q205" s="389">
        <v>225.89777053629575</v>
      </c>
      <c r="R205" s="389">
        <v>206.96235146582396</v>
      </c>
      <c r="S205" s="389">
        <v>184.96025</v>
      </c>
      <c r="T205" s="389">
        <v>206.43362999999999</v>
      </c>
      <c r="U205" s="389">
        <v>177.10062999999997</v>
      </c>
      <c r="V205" s="389">
        <v>116.93295137747461</v>
      </c>
      <c r="W205" s="389">
        <v>178.3430486225254</v>
      </c>
      <c r="X205" s="389">
        <v>179.01440344826699</v>
      </c>
      <c r="Y205" s="389">
        <v>170.465689703507</v>
      </c>
      <c r="Z205" s="389">
        <v>192.243738015171</v>
      </c>
      <c r="AA205" s="389">
        <v>156.290572281322</v>
      </c>
      <c r="AB205" s="389">
        <v>190.29816206205999</v>
      </c>
      <c r="AC205" s="389">
        <v>181.78134791302506</v>
      </c>
      <c r="AD205" s="389">
        <v>181.86423893547098</v>
      </c>
      <c r="AE205" s="389">
        <v>209.841068504974</v>
      </c>
      <c r="AF205" s="389">
        <v>237.55209979808001</v>
      </c>
      <c r="AG205" s="389">
        <v>197.48874957999993</v>
      </c>
      <c r="AH205" s="389">
        <v>176.37152913000003</v>
      </c>
      <c r="AI205" s="389">
        <v>156.05292</v>
      </c>
    </row>
    <row r="206" spans="1:35">
      <c r="A206" s="413"/>
      <c r="B206" s="96"/>
      <c r="C206" s="29" t="s">
        <v>22</v>
      </c>
      <c r="D206" s="421">
        <v>0</v>
      </c>
      <c r="E206" s="421">
        <v>-54.041267189999999</v>
      </c>
      <c r="F206" s="421">
        <v>26.149125189999999</v>
      </c>
      <c r="G206" s="389">
        <v>27.892142</v>
      </c>
      <c r="H206" s="389">
        <v>2.4274304699999991</v>
      </c>
      <c r="I206" s="389">
        <v>1.5380770300000011</v>
      </c>
      <c r="J206" s="389">
        <v>5.0160574299999992</v>
      </c>
      <c r="K206" s="389">
        <v>2.7615450700000004</v>
      </c>
      <c r="L206" s="389">
        <v>11.358880619999994</v>
      </c>
      <c r="M206" s="389">
        <v>9.7452442000000019</v>
      </c>
      <c r="N206" s="389">
        <v>13.360254690000001</v>
      </c>
      <c r="O206" s="389">
        <v>10.622463239999998</v>
      </c>
      <c r="P206" s="389">
        <v>13.717389679999997</v>
      </c>
      <c r="Q206" s="389">
        <v>10.464462099999999</v>
      </c>
      <c r="R206" s="389">
        <v>12.454982639999997</v>
      </c>
      <c r="S206" s="389">
        <v>9.9644300000000001</v>
      </c>
      <c r="T206" s="389">
        <v>5.9228999999999985</v>
      </c>
      <c r="U206" s="389">
        <v>18.731850000000001</v>
      </c>
      <c r="V206" s="389">
        <v>0</v>
      </c>
      <c r="W206" s="389">
        <v>0</v>
      </c>
      <c r="X206" s="389">
        <v>0</v>
      </c>
      <c r="Y206" s="389">
        <v>0</v>
      </c>
      <c r="Z206" s="389">
        <v>0</v>
      </c>
      <c r="AA206" s="389">
        <v>0</v>
      </c>
      <c r="AB206" s="389">
        <v>0</v>
      </c>
      <c r="AC206" s="389">
        <v>0</v>
      </c>
      <c r="AD206" s="389">
        <v>0</v>
      </c>
      <c r="AE206" s="389">
        <v>0</v>
      </c>
      <c r="AF206" s="389">
        <v>0</v>
      </c>
      <c r="AG206" s="389">
        <v>0</v>
      </c>
      <c r="AH206" s="389">
        <v>-1.347105</v>
      </c>
      <c r="AI206" s="389">
        <v>1.347105</v>
      </c>
    </row>
    <row r="207" spans="1:35">
      <c r="A207" s="413"/>
      <c r="B207" s="96"/>
      <c r="C207" s="54" t="s">
        <v>27</v>
      </c>
      <c r="D207" s="422">
        <v>0</v>
      </c>
      <c r="E207" s="422">
        <v>-599.24467513670811</v>
      </c>
      <c r="F207" s="422">
        <v>306.92648732312352</v>
      </c>
      <c r="G207" s="391">
        <v>292.31818781358459</v>
      </c>
      <c r="H207" s="391">
        <v>292.64133551083114</v>
      </c>
      <c r="I207" s="391">
        <v>257.26189833311014</v>
      </c>
      <c r="J207" s="391">
        <v>254.30108185001853</v>
      </c>
      <c r="K207" s="391">
        <v>257.53798430604007</v>
      </c>
      <c r="L207" s="391">
        <v>260.45019301941602</v>
      </c>
      <c r="M207" s="391">
        <v>235.52276032671176</v>
      </c>
      <c r="N207" s="391">
        <v>235.46072269364271</v>
      </c>
      <c r="O207" s="391">
        <v>232.54802338906029</v>
      </c>
      <c r="P207" s="391">
        <v>248.18180460151052</v>
      </c>
      <c r="Q207" s="391">
        <v>217.92520262485965</v>
      </c>
      <c r="R207" s="391">
        <v>221.63854871237049</v>
      </c>
      <c r="S207" s="391">
        <v>223.03942000000001</v>
      </c>
      <c r="T207" s="391">
        <v>231.59902</v>
      </c>
      <c r="U207" s="391">
        <v>214.61356000000001</v>
      </c>
      <c r="V207" s="391">
        <v>213.49285575689248</v>
      </c>
      <c r="W207" s="391">
        <v>222.23814424310751</v>
      </c>
      <c r="X207" s="391">
        <v>220.23649964916797</v>
      </c>
      <c r="Y207" s="391">
        <v>211.47931172643001</v>
      </c>
      <c r="Z207" s="391">
        <v>230.94927424155398</v>
      </c>
      <c r="AA207" s="391">
        <v>225.57141403201601</v>
      </c>
      <c r="AB207" s="391">
        <v>232.52460309945502</v>
      </c>
      <c r="AC207" s="391">
        <v>219.86926769406801</v>
      </c>
      <c r="AD207" s="391">
        <v>218.858985202572</v>
      </c>
      <c r="AE207" s="391">
        <v>216.55049297963001</v>
      </c>
      <c r="AF207" s="391">
        <v>407.39328032661945</v>
      </c>
      <c r="AG207" s="391">
        <v>158.38047174999997</v>
      </c>
      <c r="AH207" s="391">
        <v>173.56476527999996</v>
      </c>
      <c r="AI207" s="391">
        <v>189.66011500000002</v>
      </c>
    </row>
    <row r="208" spans="1:35">
      <c r="A208" s="413"/>
      <c r="B208" s="96"/>
      <c r="C208" s="271" t="s">
        <v>502</v>
      </c>
      <c r="D208" s="423">
        <v>0</v>
      </c>
      <c r="E208" s="423">
        <v>-674.02970625377611</v>
      </c>
      <c r="F208" s="423">
        <v>354.88832627280908</v>
      </c>
      <c r="G208" s="393">
        <v>319.14137998096703</v>
      </c>
      <c r="H208" s="393">
        <v>236.93198379939372</v>
      </c>
      <c r="I208" s="393">
        <v>299.39232234352107</v>
      </c>
      <c r="J208" s="393">
        <v>277.47412026159515</v>
      </c>
      <c r="K208" s="393">
        <v>261.79401359548996</v>
      </c>
      <c r="L208" s="393">
        <v>219.41891187733711</v>
      </c>
      <c r="M208" s="393">
        <v>228.23599753437509</v>
      </c>
      <c r="N208" s="393">
        <v>234.51989443805201</v>
      </c>
      <c r="O208" s="393">
        <v>205.44991553097202</v>
      </c>
      <c r="P208" s="393">
        <v>234.1263709425898</v>
      </c>
      <c r="Q208" s="393">
        <v>273.45180999107941</v>
      </c>
      <c r="R208" s="393">
        <v>245.05042299789176</v>
      </c>
      <c r="S208" s="393">
        <v>207.80376999999999</v>
      </c>
      <c r="T208" s="393">
        <v>217.25253000000032</v>
      </c>
      <c r="U208" s="393">
        <v>201.65469999999971</v>
      </c>
      <c r="V208" s="393">
        <v>69.454719172490968</v>
      </c>
      <c r="W208" s="393">
        <v>241.52928082750907</v>
      </c>
      <c r="X208" s="393">
        <v>241.51502411266881</v>
      </c>
      <c r="Y208" s="393">
        <v>227.51403692793502</v>
      </c>
      <c r="Z208" s="393">
        <v>211.24814859299195</v>
      </c>
      <c r="AA208" s="393">
        <v>178.23781447907302</v>
      </c>
      <c r="AB208" s="393">
        <v>213.44116850287003</v>
      </c>
      <c r="AC208" s="393">
        <v>222.63358971893302</v>
      </c>
      <c r="AD208" s="393">
        <v>210.27724483115691</v>
      </c>
      <c r="AE208" s="393">
        <v>216.74111388838901</v>
      </c>
      <c r="AF208" s="393">
        <v>59.226439049572377</v>
      </c>
      <c r="AG208" s="393">
        <v>286.77138513</v>
      </c>
      <c r="AH208" s="393">
        <v>239.08427004000004</v>
      </c>
      <c r="AI208" s="393">
        <v>191.75593699999996</v>
      </c>
    </row>
    <row r="209" spans="1:35">
      <c r="A209" s="413"/>
      <c r="B209" s="96"/>
      <c r="C209" s="176" t="s">
        <v>503</v>
      </c>
      <c r="D209" s="422">
        <v>0</v>
      </c>
      <c r="E209" s="422">
        <v>-7.2783815300000008</v>
      </c>
      <c r="F209" s="422">
        <v>4.7672869300000009</v>
      </c>
      <c r="G209" s="391">
        <v>2.5110946000000003</v>
      </c>
      <c r="H209" s="391">
        <v>-4.0332508300000054</v>
      </c>
      <c r="I209" s="391">
        <v>-4.2040540399999973</v>
      </c>
      <c r="J209" s="391">
        <v>7.7318623900000052</v>
      </c>
      <c r="K209" s="391">
        <v>11.944652479999997</v>
      </c>
      <c r="L209" s="391">
        <v>1.7062885400000063</v>
      </c>
      <c r="M209" s="391">
        <v>-0.78350852999999532</v>
      </c>
      <c r="N209" s="391">
        <v>-23.50447839000001</v>
      </c>
      <c r="O209" s="391">
        <v>-0.59410769999999924</v>
      </c>
      <c r="P209" s="391">
        <v>-0.79344460999999944</v>
      </c>
      <c r="Q209" s="391">
        <v>-0.97948859000000466</v>
      </c>
      <c r="R209" s="391">
        <v>0.67723715000000229</v>
      </c>
      <c r="S209" s="391">
        <v>1.0528900000000001</v>
      </c>
      <c r="T209" s="391">
        <v>4.3511999999999986</v>
      </c>
      <c r="U209" s="391">
        <v>-1.0143993700000067</v>
      </c>
      <c r="V209" s="391">
        <v>9.9591996400000049</v>
      </c>
      <c r="W209" s="391">
        <v>16.179999730000002</v>
      </c>
      <c r="X209" s="391">
        <v>9.3333695500000005</v>
      </c>
      <c r="Y209" s="391">
        <v>0.71536080999999996</v>
      </c>
      <c r="Z209" s="391">
        <v>-0.15077486999999934</v>
      </c>
      <c r="AA209" s="391">
        <v>-8.5645859400000006</v>
      </c>
      <c r="AB209" s="391">
        <v>0.18894593000000004</v>
      </c>
      <c r="AC209" s="391">
        <v>3.5736971099999995</v>
      </c>
      <c r="AD209" s="391">
        <v>1.1190600100000005</v>
      </c>
      <c r="AE209" s="391">
        <v>3.1018168799999999</v>
      </c>
      <c r="AF209" s="391">
        <v>3.7285260700000022</v>
      </c>
      <c r="AG209" s="391">
        <v>3.8960141200000002</v>
      </c>
      <c r="AH209" s="391">
        <v>-2.2361173500000002</v>
      </c>
      <c r="AI209" s="391">
        <v>2.0600360000000002</v>
      </c>
    </row>
    <row r="210" spans="1:35">
      <c r="A210" s="413"/>
      <c r="B210" s="96"/>
      <c r="C210" s="385" t="s">
        <v>30</v>
      </c>
      <c r="D210" s="423">
        <v>0</v>
      </c>
      <c r="E210" s="423">
        <v>-666.75132472377607</v>
      </c>
      <c r="F210" s="423">
        <v>350.12103934280901</v>
      </c>
      <c r="G210" s="393">
        <v>316.63028538096705</v>
      </c>
      <c r="H210" s="393">
        <v>240.96523462939376</v>
      </c>
      <c r="I210" s="393">
        <v>303.59637638352103</v>
      </c>
      <c r="J210" s="393">
        <v>269.74225787159514</v>
      </c>
      <c r="K210" s="393">
        <v>249.84936111548996</v>
      </c>
      <c r="L210" s="393">
        <v>217.71262333733716</v>
      </c>
      <c r="M210" s="393">
        <v>229.01950606437504</v>
      </c>
      <c r="N210" s="393">
        <v>258.02437282805204</v>
      </c>
      <c r="O210" s="393">
        <v>206.04402323097202</v>
      </c>
      <c r="P210" s="393">
        <v>234.91981555258974</v>
      </c>
      <c r="Q210" s="393">
        <v>274.43129858107943</v>
      </c>
      <c r="R210" s="393">
        <v>244.37318584789176</v>
      </c>
      <c r="S210" s="393">
        <v>206.75088</v>
      </c>
      <c r="T210" s="393">
        <v>212.90133000000031</v>
      </c>
      <c r="U210" s="393">
        <v>202.66909936999974</v>
      </c>
      <c r="V210" s="393">
        <v>59.495519532490931</v>
      </c>
      <c r="W210" s="393">
        <v>225.34928109750908</v>
      </c>
      <c r="X210" s="393">
        <v>233.18165456266877</v>
      </c>
      <c r="Y210" s="393">
        <v>225.79867611793503</v>
      </c>
      <c r="Z210" s="393">
        <v>211.39892346299195</v>
      </c>
      <c r="AA210" s="393">
        <v>186.80240041907302</v>
      </c>
      <c r="AB210" s="393">
        <v>213.2522225728701</v>
      </c>
      <c r="AC210" s="393">
        <v>219.05989260893301</v>
      </c>
      <c r="AD210" s="393">
        <v>209.15818482115691</v>
      </c>
      <c r="AE210" s="393">
        <v>213.63929700838901</v>
      </c>
      <c r="AF210" s="393">
        <v>55.497912979572334</v>
      </c>
      <c r="AG210" s="393">
        <v>282.87537100999998</v>
      </c>
      <c r="AH210" s="393">
        <v>241.32038739000004</v>
      </c>
      <c r="AI210" s="393">
        <v>189.69590099999996</v>
      </c>
    </row>
    <row r="211" spans="1:35">
      <c r="A211" s="413"/>
      <c r="B211" s="96"/>
      <c r="C211" s="383" t="s">
        <v>31</v>
      </c>
      <c r="D211" s="424">
        <v>0</v>
      </c>
      <c r="E211" s="424">
        <v>-112.22697091346073</v>
      </c>
      <c r="F211" s="424">
        <v>60.296082608191654</v>
      </c>
      <c r="G211" s="394">
        <v>51.930888305269079</v>
      </c>
      <c r="H211" s="394">
        <v>42.998816711572573</v>
      </c>
      <c r="I211" s="394">
        <v>58.656598911138971</v>
      </c>
      <c r="J211" s="394">
        <v>32.34523296341596</v>
      </c>
      <c r="K211" s="394">
        <v>63.067681413872499</v>
      </c>
      <c r="L211" s="394">
        <v>36.734234374916596</v>
      </c>
      <c r="M211" s="394">
        <v>39.655238667561463</v>
      </c>
      <c r="N211" s="394">
        <v>46.911497816959809</v>
      </c>
      <c r="O211" s="394">
        <v>34.144145255685046</v>
      </c>
      <c r="P211" s="394">
        <v>43.659793045283834</v>
      </c>
      <c r="Q211" s="394">
        <v>53.746819190133536</v>
      </c>
      <c r="R211" s="394">
        <v>46.232005549200167</v>
      </c>
      <c r="S211" s="394">
        <v>36.826999999999998</v>
      </c>
      <c r="T211" s="394">
        <v>40.478999999999999</v>
      </c>
      <c r="U211" s="394">
        <v>59.795313524673944</v>
      </c>
      <c r="V211" s="394">
        <v>50.50996941947492</v>
      </c>
      <c r="W211" s="394">
        <v>-26.813282944148863</v>
      </c>
      <c r="X211" s="394">
        <v>53.838597290985518</v>
      </c>
      <c r="Y211" s="394">
        <v>-11.550330970516242</v>
      </c>
      <c r="Z211" s="394">
        <v>52.849730865747986</v>
      </c>
      <c r="AA211" s="394">
        <v>46.700600104768256</v>
      </c>
      <c r="AB211" s="394">
        <v>53.313055643217524</v>
      </c>
      <c r="AC211" s="394">
        <v>54.764973152233253</v>
      </c>
      <c r="AD211" s="394">
        <v>52.289546205289227</v>
      </c>
      <c r="AE211" s="394">
        <v>53.409824252097252</v>
      </c>
      <c r="AF211" s="394">
        <v>13.874478244893083</v>
      </c>
      <c r="AG211" s="394">
        <v>70.718842752499995</v>
      </c>
      <c r="AH211" s="394">
        <v>60.330096847500009</v>
      </c>
      <c r="AI211" s="394">
        <v>47.423975249999991</v>
      </c>
    </row>
    <row r="212" spans="1:35">
      <c r="A212" s="413"/>
      <c r="B212" s="96"/>
      <c r="C212" s="384" t="s">
        <v>504</v>
      </c>
      <c r="D212" s="425">
        <v>0</v>
      </c>
      <c r="E212" s="425">
        <v>-554.52435381031535</v>
      </c>
      <c r="F212" s="425">
        <v>289.82495673461739</v>
      </c>
      <c r="G212" s="395">
        <v>264.69939707569796</v>
      </c>
      <c r="H212" s="395">
        <v>197.9664179178211</v>
      </c>
      <c r="I212" s="395">
        <v>244.9397774723821</v>
      </c>
      <c r="J212" s="395">
        <v>237.39702490817916</v>
      </c>
      <c r="K212" s="395">
        <v>186.78167970161746</v>
      </c>
      <c r="L212" s="395">
        <v>180.97838896242058</v>
      </c>
      <c r="M212" s="395">
        <v>189.36426739681355</v>
      </c>
      <c r="N212" s="395">
        <v>211.11287501109223</v>
      </c>
      <c r="O212" s="395">
        <v>171.89987797528698</v>
      </c>
      <c r="P212" s="395">
        <v>191.26002250730596</v>
      </c>
      <c r="Q212" s="395">
        <v>220.68447939094585</v>
      </c>
      <c r="R212" s="395">
        <v>198.14118029869161</v>
      </c>
      <c r="S212" s="395">
        <v>169.92388</v>
      </c>
      <c r="T212" s="395">
        <v>172.42233000000033</v>
      </c>
      <c r="U212" s="395">
        <v>142.87378584532576</v>
      </c>
      <c r="V212" s="395">
        <v>8.9855501130160462</v>
      </c>
      <c r="W212" s="395">
        <v>252.16256404165793</v>
      </c>
      <c r="X212" s="395">
        <v>178.34305727168328</v>
      </c>
      <c r="Y212" s="395">
        <v>238.34900708845129</v>
      </c>
      <c r="Z212" s="395">
        <v>158.54919259724394</v>
      </c>
      <c r="AA212" s="395">
        <v>140.10180031430477</v>
      </c>
      <c r="AB212" s="395">
        <v>159.93916692965252</v>
      </c>
      <c r="AC212" s="395">
        <v>164.29491945669974</v>
      </c>
      <c r="AD212" s="395">
        <v>156.8686386158677</v>
      </c>
      <c r="AE212" s="395">
        <v>160.22947275629176</v>
      </c>
      <c r="AF212" s="395">
        <v>41.623434734679336</v>
      </c>
      <c r="AG212" s="395">
        <v>212.15652825749993</v>
      </c>
      <c r="AH212" s="395">
        <v>180.99029054250002</v>
      </c>
      <c r="AI212" s="395">
        <v>142.27192574999998</v>
      </c>
    </row>
    <row r="213" spans="1:35">
      <c r="A213" s="413"/>
      <c r="B213" s="96"/>
      <c r="C213" s="401" t="s">
        <v>511</v>
      </c>
      <c r="D213" s="423"/>
      <c r="E213" s="423"/>
      <c r="F213" s="423"/>
      <c r="G213" s="396"/>
      <c r="H213" s="396"/>
      <c r="I213" s="396"/>
      <c r="J213" s="396"/>
      <c r="K213" s="396"/>
      <c r="L213" s="396"/>
      <c r="M213" s="396"/>
      <c r="N213" s="396"/>
      <c r="O213" s="396"/>
      <c r="P213" s="396"/>
      <c r="Q213" s="396"/>
      <c r="R213" s="396"/>
      <c r="S213" s="396"/>
      <c r="T213" s="396"/>
      <c r="U213" s="396"/>
      <c r="V213" s="396"/>
      <c r="W213" s="396"/>
      <c r="X213" s="396"/>
      <c r="Y213" s="396"/>
      <c r="Z213" s="396"/>
      <c r="AA213" s="396"/>
      <c r="AB213" s="396"/>
      <c r="AC213" s="396"/>
      <c r="AD213" s="396"/>
      <c r="AE213" s="396"/>
      <c r="AF213" s="396"/>
      <c r="AG213" s="396"/>
      <c r="AH213" s="396"/>
      <c r="AI213" s="396"/>
    </row>
    <row r="214" spans="1:35">
      <c r="A214" s="413"/>
      <c r="B214" s="96"/>
      <c r="C214" s="382"/>
      <c r="D214" s="423"/>
      <c r="E214" s="423"/>
      <c r="F214" s="423"/>
      <c r="G214" s="393"/>
      <c r="H214" s="393"/>
      <c r="I214" s="393"/>
      <c r="J214" s="393"/>
      <c r="K214" s="393"/>
      <c r="L214" s="393"/>
      <c r="M214" s="393"/>
      <c r="N214" s="393"/>
      <c r="O214" s="393"/>
      <c r="P214" s="393"/>
      <c r="Q214" s="393"/>
      <c r="R214" s="393"/>
      <c r="S214" s="393"/>
      <c r="T214" s="393"/>
      <c r="U214" s="393"/>
      <c r="V214" s="393"/>
      <c r="W214" s="393"/>
      <c r="X214" s="393"/>
      <c r="Y214" s="393"/>
      <c r="Z214" s="393"/>
      <c r="AA214" s="393"/>
      <c r="AB214" s="393"/>
      <c r="AC214" s="393"/>
      <c r="AD214" s="393"/>
      <c r="AE214" s="393"/>
      <c r="AF214" s="393"/>
      <c r="AG214" s="393"/>
      <c r="AH214" s="393"/>
      <c r="AI214" s="393"/>
    </row>
    <row r="215" spans="1:35">
      <c r="A215" s="413"/>
      <c r="B215" s="96"/>
      <c r="C215" s="271" t="s">
        <v>442</v>
      </c>
      <c r="D215" s="426"/>
      <c r="E215" s="426"/>
      <c r="F215" s="426"/>
      <c r="G215" s="397"/>
      <c r="H215" s="397"/>
      <c r="I215" s="397"/>
      <c r="J215" s="397"/>
      <c r="K215" s="397"/>
      <c r="L215" s="397"/>
      <c r="M215" s="397"/>
      <c r="N215" s="397"/>
      <c r="O215" s="397"/>
      <c r="P215" s="397"/>
      <c r="Q215" s="397"/>
      <c r="R215" s="397"/>
      <c r="S215" s="397"/>
      <c r="T215" s="397"/>
      <c r="U215" s="397"/>
      <c r="V215" s="397"/>
      <c r="W215" s="397"/>
      <c r="X215" s="397"/>
      <c r="Y215" s="397"/>
      <c r="Z215" s="397"/>
      <c r="AA215" s="397"/>
      <c r="AB215" s="397"/>
      <c r="AC215" s="397"/>
      <c r="AD215" s="397"/>
      <c r="AE215" s="397"/>
      <c r="AF215" s="397"/>
      <c r="AG215" s="397"/>
      <c r="AH215" s="397"/>
      <c r="AI215" s="397"/>
    </row>
    <row r="216" spans="1:35">
      <c r="A216" s="413"/>
      <c r="B216" s="96"/>
      <c r="C216" s="58" t="s">
        <v>505</v>
      </c>
      <c r="D216" s="421">
        <v>0</v>
      </c>
      <c r="E216" s="421">
        <v>0</v>
      </c>
      <c r="F216" s="421">
        <v>77075.793127359997</v>
      </c>
      <c r="G216" s="390">
        <v>74723.900241840005</v>
      </c>
      <c r="H216" s="390">
        <v>74062.264429999996</v>
      </c>
      <c r="I216" s="390">
        <v>73821.89334619997</v>
      </c>
      <c r="J216" s="390">
        <v>73238.571540780002</v>
      </c>
      <c r="K216" s="390">
        <v>72854.579827940004</v>
      </c>
      <c r="L216" s="390">
        <v>76378.536822650014</v>
      </c>
      <c r="M216" s="390">
        <v>77005.561856480024</v>
      </c>
      <c r="N216" s="390">
        <v>77267.13274546001</v>
      </c>
      <c r="O216" s="390">
        <v>75039.765448110003</v>
      </c>
      <c r="P216" s="390">
        <v>73683.574521939983</v>
      </c>
      <c r="Q216" s="390">
        <v>73151.946410089964</v>
      </c>
      <c r="R216" s="390">
        <v>72673.552821739984</v>
      </c>
      <c r="S216" s="390">
        <v>70509.602440000002</v>
      </c>
      <c r="T216" s="390">
        <v>70021.04376</v>
      </c>
      <c r="U216" s="390">
        <v>69484.850099999996</v>
      </c>
      <c r="V216" s="390">
        <v>68155.715579209995</v>
      </c>
      <c r="W216" s="390">
        <v>65137.423108839997</v>
      </c>
      <c r="X216" s="390">
        <v>64281.305394609997</v>
      </c>
      <c r="Y216" s="390">
        <v>62761</v>
      </c>
      <c r="Z216" s="390">
        <v>61886.181373369996</v>
      </c>
      <c r="AA216" s="390">
        <v>60396.780655889997</v>
      </c>
      <c r="AB216" s="390">
        <v>60943.262641200003</v>
      </c>
      <c r="AC216" s="390">
        <v>61018.379693110001</v>
      </c>
      <c r="AD216" s="390">
        <v>59531.703293929997</v>
      </c>
      <c r="AE216" s="390">
        <v>57283.578384400003</v>
      </c>
      <c r="AF216" s="390">
        <v>56208.33418011001</v>
      </c>
      <c r="AG216" s="390">
        <v>55046.843848140001</v>
      </c>
      <c r="AH216" s="390">
        <v>54030.34398682</v>
      </c>
      <c r="AI216" s="390">
        <v>51360.096996</v>
      </c>
    </row>
    <row r="217" spans="1:35">
      <c r="A217" s="413"/>
      <c r="B217" s="96"/>
      <c r="C217" s="58" t="s">
        <v>506</v>
      </c>
      <c r="D217" s="421">
        <v>0</v>
      </c>
      <c r="E217" s="421">
        <v>0</v>
      </c>
      <c r="F217" s="421">
        <v>-54.793423379999993</v>
      </c>
      <c r="G217" s="390">
        <v>-55.310825939999994</v>
      </c>
      <c r="H217" s="390">
        <v>-57.261789999999998</v>
      </c>
      <c r="I217" s="390">
        <v>-55.783715469999997</v>
      </c>
      <c r="J217" s="390">
        <v>-62.222948839999987</v>
      </c>
      <c r="K217" s="390">
        <v>-58.749068929999993</v>
      </c>
      <c r="L217" s="390">
        <v>-48.918066109999998</v>
      </c>
      <c r="M217" s="390">
        <v>-45.207577260000001</v>
      </c>
      <c r="N217" s="390">
        <v>-47.085984379999992</v>
      </c>
      <c r="O217" s="390">
        <v>-57.913616759999996</v>
      </c>
      <c r="P217" s="390">
        <v>-60.731714349999997</v>
      </c>
      <c r="Q217" s="390">
        <v>-61.542726819999992</v>
      </c>
      <c r="R217" s="390">
        <v>-63.652304779999994</v>
      </c>
      <c r="S217" s="390">
        <v>-69.268889999999999</v>
      </c>
      <c r="T217" s="390">
        <v>-73.684280000000001</v>
      </c>
      <c r="U217" s="390">
        <v>-69.141900000000007</v>
      </c>
      <c r="V217" s="390">
        <v>-74.141000000000005</v>
      </c>
      <c r="W217" s="390">
        <v>-70.932517329999996</v>
      </c>
      <c r="X217" s="390">
        <v>-65.148698620000005</v>
      </c>
      <c r="Y217" s="390">
        <v>-59</v>
      </c>
      <c r="Z217" s="390">
        <v>-58.774020059999998</v>
      </c>
      <c r="AA217" s="390">
        <v>-60.206372270000003</v>
      </c>
      <c r="AB217" s="390">
        <v>-67.519011199999994</v>
      </c>
      <c r="AC217" s="390">
        <v>-68.727942420000005</v>
      </c>
      <c r="AD217" s="390">
        <v>-63.61857071</v>
      </c>
      <c r="AE217" s="390">
        <v>-64.335694349999997</v>
      </c>
      <c r="AF217" s="390">
        <v>-105.69255972000001</v>
      </c>
      <c r="AG217" s="390">
        <v>-103.69293500000001</v>
      </c>
      <c r="AH217" s="390">
        <v>-101.22376</v>
      </c>
      <c r="AI217" s="390">
        <v>-105.72232400000001</v>
      </c>
    </row>
    <row r="218" spans="1:35">
      <c r="A218" s="413"/>
      <c r="B218" s="96"/>
      <c r="C218" s="31" t="s">
        <v>376</v>
      </c>
      <c r="D218" s="422">
        <v>0</v>
      </c>
      <c r="E218" s="422">
        <v>0</v>
      </c>
      <c r="F218" s="422">
        <v>3385.0322728699998</v>
      </c>
      <c r="G218" s="390">
        <v>3446.5090614899996</v>
      </c>
      <c r="H218" s="390">
        <v>3098.31702</v>
      </c>
      <c r="I218" s="390">
        <v>3004.3170029100002</v>
      </c>
      <c r="J218" s="390">
        <v>2968.4279060899999</v>
      </c>
      <c r="K218" s="390">
        <v>2960.13615549</v>
      </c>
      <c r="L218" s="390">
        <v>2931.8187485599997</v>
      </c>
      <c r="M218" s="390">
        <v>2965.2663330499995</v>
      </c>
      <c r="N218" s="390">
        <v>2959.368781919999</v>
      </c>
      <c r="O218" s="390">
        <v>2934.91411741</v>
      </c>
      <c r="P218" s="390">
        <v>2943.6076252900002</v>
      </c>
      <c r="Q218" s="390">
        <v>2869.4601699499999</v>
      </c>
      <c r="R218" s="390">
        <v>2864.4709913400002</v>
      </c>
      <c r="S218" s="390">
        <v>2886.6514099999999</v>
      </c>
      <c r="T218" s="390">
        <v>2904.3673899999999</v>
      </c>
      <c r="U218" s="390">
        <v>2875.6433000000002</v>
      </c>
      <c r="V218" s="390">
        <v>2800.5520000000001</v>
      </c>
      <c r="W218" s="390">
        <v>2831.3909101099998</v>
      </c>
      <c r="X218" s="390">
        <v>2810.06188948</v>
      </c>
      <c r="Y218" s="390">
        <v>2804</v>
      </c>
      <c r="Z218" s="390">
        <v>2717.9519700800001</v>
      </c>
      <c r="AA218" s="390">
        <v>2835.35903934</v>
      </c>
      <c r="AB218" s="390">
        <v>2861.9111434900001</v>
      </c>
      <c r="AC218" s="390">
        <v>2682.9457470699999</v>
      </c>
      <c r="AD218" s="390">
        <v>2686.5252922099999</v>
      </c>
      <c r="AE218" s="390">
        <v>2692.6036164000002</v>
      </c>
      <c r="AF218" s="390">
        <v>1538.4053334200019</v>
      </c>
      <c r="AG218" s="390">
        <v>1289.8969780299999</v>
      </c>
      <c r="AH218" s="390">
        <v>1257.62686383</v>
      </c>
      <c r="AI218" s="390">
        <v>1188.4555</v>
      </c>
    </row>
    <row r="219" spans="1:35">
      <c r="A219" s="413"/>
      <c r="B219" s="96"/>
      <c r="C219" s="386" t="s">
        <v>507</v>
      </c>
      <c r="D219" s="427">
        <v>0</v>
      </c>
      <c r="E219" s="427">
        <v>0</v>
      </c>
      <c r="F219" s="427">
        <v>80406.03197684999</v>
      </c>
      <c r="G219" s="398">
        <v>78115.098477389998</v>
      </c>
      <c r="H219" s="398">
        <v>77103.319659999994</v>
      </c>
      <c r="I219" s="398">
        <v>76770.426633639974</v>
      </c>
      <c r="J219" s="398">
        <v>76144.776498029998</v>
      </c>
      <c r="K219" s="398">
        <v>75755.966914500008</v>
      </c>
      <c r="L219" s="398">
        <v>79261.437505100024</v>
      </c>
      <c r="M219" s="398">
        <v>79925.620612270024</v>
      </c>
      <c r="N219" s="398">
        <v>80179.41554300001</v>
      </c>
      <c r="O219" s="398">
        <v>77916.765948760003</v>
      </c>
      <c r="P219" s="398">
        <v>76566.450432879981</v>
      </c>
      <c r="Q219" s="398">
        <v>75959.863853219969</v>
      </c>
      <c r="R219" s="398">
        <v>75474.371508299984</v>
      </c>
      <c r="S219" s="398">
        <v>73326.984960000002</v>
      </c>
      <c r="T219" s="398">
        <v>72851.726869999999</v>
      </c>
      <c r="U219" s="398">
        <v>72291.35149999999</v>
      </c>
      <c r="V219" s="398">
        <v>70882.126579209988</v>
      </c>
      <c r="W219" s="398">
        <v>67897.881501619995</v>
      </c>
      <c r="X219" s="398">
        <v>67026.218585469993</v>
      </c>
      <c r="Y219" s="398">
        <v>65507</v>
      </c>
      <c r="Z219" s="398">
        <v>64545.359323389996</v>
      </c>
      <c r="AA219" s="398">
        <v>63171.933322960002</v>
      </c>
      <c r="AB219" s="398">
        <v>63737.653883569998</v>
      </c>
      <c r="AC219" s="398">
        <v>63632.597497759998</v>
      </c>
      <c r="AD219" s="398">
        <v>62154.610015429993</v>
      </c>
      <c r="AE219" s="398">
        <v>59911.84630645001</v>
      </c>
      <c r="AF219" s="398">
        <v>57641.046953810008</v>
      </c>
      <c r="AG219" s="398">
        <v>56233.047891170005</v>
      </c>
      <c r="AH219" s="398">
        <v>55186.747090650009</v>
      </c>
      <c r="AI219" s="398">
        <v>52442.830172000002</v>
      </c>
    </row>
    <row r="220" spans="1:35">
      <c r="A220" s="413"/>
      <c r="B220" s="96"/>
      <c r="C220" s="25"/>
      <c r="D220" s="426"/>
      <c r="E220" s="426"/>
      <c r="F220" s="426"/>
      <c r="G220" s="397">
        <v>0</v>
      </c>
      <c r="H220" s="397"/>
      <c r="I220" s="397"/>
      <c r="J220" s="397"/>
      <c r="K220" s="397">
        <v>0</v>
      </c>
      <c r="L220" s="397"/>
      <c r="M220" s="397"/>
      <c r="N220" s="397"/>
      <c r="O220" s="397"/>
      <c r="P220" s="397"/>
      <c r="Q220" s="397"/>
      <c r="R220" s="397"/>
      <c r="S220" s="397"/>
      <c r="T220" s="397"/>
      <c r="U220" s="397"/>
      <c r="V220" s="397"/>
      <c r="W220" s="397"/>
      <c r="X220" s="397"/>
      <c r="Y220" s="397"/>
      <c r="Z220" s="397"/>
      <c r="AA220" s="397"/>
      <c r="AB220" s="397"/>
      <c r="AC220" s="397"/>
      <c r="AD220" s="397"/>
      <c r="AE220" s="397"/>
      <c r="AF220" s="397"/>
      <c r="AG220" s="397"/>
      <c r="AH220" s="397"/>
      <c r="AI220" s="397"/>
    </row>
    <row r="221" spans="1:35">
      <c r="A221" s="413"/>
      <c r="B221" s="96"/>
      <c r="C221" s="58" t="s">
        <v>508</v>
      </c>
      <c r="D221" s="421">
        <v>0</v>
      </c>
      <c r="E221" s="421">
        <v>0</v>
      </c>
      <c r="F221" s="421">
        <v>66065.65082160999</v>
      </c>
      <c r="G221" s="390">
        <v>62456.564171579994</v>
      </c>
      <c r="H221" s="390">
        <v>61178.238400000002</v>
      </c>
      <c r="I221" s="390">
        <v>60072.403415849985</v>
      </c>
      <c r="J221" s="390">
        <v>60415.141860359996</v>
      </c>
      <c r="K221" s="390">
        <v>56888.331496790022</v>
      </c>
      <c r="L221" s="390">
        <v>55531.242093560002</v>
      </c>
      <c r="M221" s="390">
        <v>55087.043217199993</v>
      </c>
      <c r="N221" s="390">
        <v>56259.377680950012</v>
      </c>
      <c r="O221" s="390">
        <v>53297.931394769999</v>
      </c>
      <c r="P221" s="390">
        <v>52238.067037660032</v>
      </c>
      <c r="Q221" s="390">
        <v>51957.072419150027</v>
      </c>
      <c r="R221" s="390">
        <v>52494.93038308002</v>
      </c>
      <c r="S221" s="390">
        <v>49868.3004</v>
      </c>
      <c r="T221" s="390">
        <v>49520.084000000003</v>
      </c>
      <c r="U221" s="390">
        <v>49224.566299999999</v>
      </c>
      <c r="V221" s="390">
        <v>49929.513053729999</v>
      </c>
      <c r="W221" s="390">
        <v>46274.229827689996</v>
      </c>
      <c r="X221" s="390">
        <v>45028.056327619997</v>
      </c>
      <c r="Y221" s="390">
        <v>44005</v>
      </c>
      <c r="Z221" s="390">
        <v>44521.324846429998</v>
      </c>
      <c r="AA221" s="390">
        <v>42074.026094269997</v>
      </c>
      <c r="AB221" s="390">
        <v>41486.75861615</v>
      </c>
      <c r="AC221" s="390">
        <v>41329.570274619997</v>
      </c>
      <c r="AD221" s="390">
        <v>41972.536518770001</v>
      </c>
      <c r="AE221" s="390">
        <v>39454.170983540003</v>
      </c>
      <c r="AF221" s="390">
        <v>39259.531217129996</v>
      </c>
      <c r="AG221" s="390">
        <v>39080.242545749999</v>
      </c>
      <c r="AH221" s="390">
        <v>39494.510194540002</v>
      </c>
      <c r="AI221" s="390">
        <v>37098.625817</v>
      </c>
    </row>
    <row r="222" spans="1:35">
      <c r="A222" s="413"/>
      <c r="B222" s="96"/>
      <c r="C222" s="360" t="s">
        <v>509</v>
      </c>
      <c r="D222" s="421">
        <v>0</v>
      </c>
      <c r="E222" s="421">
        <v>0</v>
      </c>
      <c r="F222" s="421">
        <v>14340.381155239995</v>
      </c>
      <c r="G222" s="392">
        <v>15658.534305809999</v>
      </c>
      <c r="H222" s="392">
        <v>15925.0813</v>
      </c>
      <c r="I222" s="392">
        <v>16698.023217790007</v>
      </c>
      <c r="J222" s="392">
        <v>15729.634637670006</v>
      </c>
      <c r="K222" s="392">
        <v>18867.635417710015</v>
      </c>
      <c r="L222" s="392">
        <v>23730.195411539997</v>
      </c>
      <c r="M222" s="392">
        <v>24838.577395069999</v>
      </c>
      <c r="N222" s="392">
        <v>23920.037862050001</v>
      </c>
      <c r="O222" s="392">
        <v>24618.834553990007</v>
      </c>
      <c r="P222" s="392">
        <v>24328.383395219993</v>
      </c>
      <c r="Q222" s="392">
        <v>24002.791434069997</v>
      </c>
      <c r="R222" s="392">
        <v>22979.441125219986</v>
      </c>
      <c r="S222" s="392">
        <v>23458.684600000001</v>
      </c>
      <c r="T222" s="392">
        <v>23331.642899999999</v>
      </c>
      <c r="U222" s="392">
        <v>23066.785199999998</v>
      </c>
      <c r="V222" s="392">
        <v>20952.613934389999</v>
      </c>
      <c r="W222" s="392">
        <v>21623.651673929999</v>
      </c>
      <c r="X222" s="392">
        <v>21998.162257849999</v>
      </c>
      <c r="Y222" s="392">
        <v>21502</v>
      </c>
      <c r="Z222" s="392">
        <v>20024.034476960001</v>
      </c>
      <c r="AA222" s="392">
        <v>21097.907228690001</v>
      </c>
      <c r="AB222" s="392">
        <v>22250.895267420001</v>
      </c>
      <c r="AC222" s="392">
        <v>22303.027223140001</v>
      </c>
      <c r="AD222" s="392">
        <v>20182.073496659999</v>
      </c>
      <c r="AE222" s="392">
        <v>20458.15434623</v>
      </c>
      <c r="AF222" s="392">
        <v>18381.515786649994</v>
      </c>
      <c r="AG222" s="392">
        <v>17152.805345420002</v>
      </c>
      <c r="AH222" s="392">
        <v>15692.23689611</v>
      </c>
      <c r="AI222" s="392">
        <v>15344.558036</v>
      </c>
    </row>
    <row r="223" spans="1:35">
      <c r="A223" s="413"/>
      <c r="B223" s="96"/>
      <c r="C223" s="63" t="s">
        <v>510</v>
      </c>
      <c r="D223" s="427">
        <v>0</v>
      </c>
      <c r="E223" s="427">
        <v>0</v>
      </c>
      <c r="F223" s="427">
        <v>80406.03197684999</v>
      </c>
      <c r="G223" s="398">
        <v>78115.098477389998</v>
      </c>
      <c r="H223" s="398">
        <v>77103.319700000007</v>
      </c>
      <c r="I223" s="398">
        <v>76770.426633639989</v>
      </c>
      <c r="J223" s="398">
        <v>76144.776498029998</v>
      </c>
      <c r="K223" s="398">
        <v>75755.966914500037</v>
      </c>
      <c r="L223" s="398">
        <v>79261.437505099995</v>
      </c>
      <c r="M223" s="398">
        <v>79925.620612269995</v>
      </c>
      <c r="N223" s="398">
        <v>80179.41554300001</v>
      </c>
      <c r="O223" s="398">
        <v>77916.765948760003</v>
      </c>
      <c r="P223" s="398">
        <v>76566.450432880025</v>
      </c>
      <c r="Q223" s="398">
        <v>75959.863853220028</v>
      </c>
      <c r="R223" s="398">
        <v>75474.371508300013</v>
      </c>
      <c r="S223" s="398">
        <v>73326.985000000001</v>
      </c>
      <c r="T223" s="398">
        <v>72851.726900000009</v>
      </c>
      <c r="U223" s="398">
        <v>72291.35149999999</v>
      </c>
      <c r="V223" s="398">
        <v>70882.126988119999</v>
      </c>
      <c r="W223" s="398">
        <v>67897.881501619995</v>
      </c>
      <c r="X223" s="398">
        <v>67026.218585469993</v>
      </c>
      <c r="Y223" s="398">
        <v>65507</v>
      </c>
      <c r="Z223" s="398">
        <v>64545.359323390003</v>
      </c>
      <c r="AA223" s="398">
        <v>63171.933322960002</v>
      </c>
      <c r="AB223" s="398">
        <v>63737.653883569998</v>
      </c>
      <c r="AC223" s="398">
        <v>63632.597497759998</v>
      </c>
      <c r="AD223" s="398">
        <v>62154.61001543</v>
      </c>
      <c r="AE223" s="398">
        <v>59912.325329769999</v>
      </c>
      <c r="AF223" s="398">
        <v>57641.04700377999</v>
      </c>
      <c r="AG223" s="398">
        <v>56233.047891170005</v>
      </c>
      <c r="AH223" s="398">
        <v>55186.747090650002</v>
      </c>
      <c r="AI223" s="398">
        <v>52443.183853000002</v>
      </c>
    </row>
    <row r="224" spans="1:35">
      <c r="A224" s="413"/>
      <c r="B224" s="96"/>
      <c r="AF224" s="387"/>
      <c r="AG224" s="387"/>
      <c r="AH224" s="387"/>
      <c r="AI224" s="387"/>
    </row>
    <row r="225" spans="1:35">
      <c r="A225" s="413"/>
      <c r="B225" s="96"/>
      <c r="C225" s="374"/>
      <c r="Q225" s="374"/>
      <c r="R225" s="374"/>
      <c r="S225" s="374"/>
      <c r="AA225" s="387"/>
      <c r="AB225" s="387"/>
      <c r="AC225" s="387"/>
      <c r="AD225" s="387"/>
      <c r="AE225" s="291"/>
      <c r="AF225" s="291"/>
      <c r="AG225" s="291"/>
      <c r="AH225" s="291"/>
      <c r="AI225" s="291"/>
    </row>
    <row r="226" spans="1:35" s="96" customFormat="1">
      <c r="A226" s="413"/>
      <c r="C226" s="428" t="s">
        <v>495</v>
      </c>
      <c r="D226" s="419" t="s">
        <v>818</v>
      </c>
      <c r="E226" s="419" t="s">
        <v>819</v>
      </c>
      <c r="F226" s="419" t="s">
        <v>820</v>
      </c>
      <c r="G226" s="636" t="s">
        <v>821</v>
      </c>
      <c r="H226" s="636" t="s">
        <v>673</v>
      </c>
      <c r="I226" s="636" t="s">
        <v>674</v>
      </c>
      <c r="J226" s="636" t="s">
        <v>675</v>
      </c>
      <c r="K226" s="636" t="s">
        <v>666</v>
      </c>
      <c r="L226" s="636" t="s">
        <v>521</v>
      </c>
      <c r="M226" s="636" t="s">
        <v>522</v>
      </c>
      <c r="N226" s="636" t="s">
        <v>523</v>
      </c>
      <c r="O226" s="636" t="s">
        <v>605</v>
      </c>
      <c r="P226" s="636" t="s">
        <v>467</v>
      </c>
      <c r="Q226" s="636" t="s">
        <v>456</v>
      </c>
      <c r="R226" s="636" t="s">
        <v>455</v>
      </c>
      <c r="S226" s="636" t="s">
        <v>433</v>
      </c>
      <c r="T226" s="636" t="s">
        <v>366</v>
      </c>
      <c r="U226" s="636" t="s">
        <v>478</v>
      </c>
      <c r="V226" s="636" t="s">
        <v>479</v>
      </c>
      <c r="W226" s="636" t="s">
        <v>480</v>
      </c>
      <c r="X226" s="636" t="s">
        <v>481</v>
      </c>
      <c r="Y226" s="636" t="s">
        <v>473</v>
      </c>
      <c r="Z226" s="636" t="s">
        <v>474</v>
      </c>
      <c r="AA226" s="636" t="s">
        <v>475</v>
      </c>
      <c r="AB226" s="636" t="s">
        <v>476</v>
      </c>
      <c r="AC226" s="636" t="s">
        <v>477</v>
      </c>
      <c r="AD226" s="636" t="s">
        <v>482</v>
      </c>
      <c r="AE226" s="636" t="s">
        <v>483</v>
      </c>
      <c r="AF226" s="636" t="s">
        <v>484</v>
      </c>
      <c r="AG226" s="636" t="s">
        <v>485</v>
      </c>
      <c r="AH226" s="636" t="s">
        <v>486</v>
      </c>
      <c r="AI226" s="636" t="s">
        <v>487</v>
      </c>
    </row>
    <row r="227" spans="1:35">
      <c r="A227" s="413"/>
      <c r="B227" s="96"/>
      <c r="C227" s="271" t="s">
        <v>500</v>
      </c>
      <c r="D227" s="420"/>
      <c r="E227" s="420"/>
      <c r="F227" s="420"/>
      <c r="G227" s="388"/>
      <c r="H227" s="388"/>
      <c r="I227" s="388"/>
      <c r="J227" s="388"/>
      <c r="K227" s="388"/>
      <c r="L227" s="388"/>
      <c r="M227" s="388"/>
      <c r="N227" s="388"/>
      <c r="O227" s="388"/>
      <c r="P227" s="388"/>
      <c r="Q227" s="388"/>
      <c r="R227" s="388"/>
      <c r="S227" s="388"/>
      <c r="T227" s="388"/>
      <c r="U227" s="388"/>
      <c r="V227" s="388"/>
      <c r="W227" s="388"/>
      <c r="X227" s="388"/>
      <c r="Y227" s="388"/>
      <c r="Z227" s="388"/>
      <c r="AA227" s="388"/>
      <c r="AB227" s="388"/>
      <c r="AC227" s="388"/>
      <c r="AD227" s="388"/>
      <c r="AE227" s="388"/>
      <c r="AF227" s="388"/>
      <c r="AG227" s="388"/>
      <c r="AH227" s="388"/>
      <c r="AI227" s="388"/>
    </row>
    <row r="228" spans="1:35">
      <c r="A228" s="413"/>
      <c r="B228" s="96"/>
      <c r="C228" s="29" t="s">
        <v>14</v>
      </c>
      <c r="D228" s="421">
        <v>0</v>
      </c>
      <c r="E228" s="421">
        <v>-901.03294911126602</v>
      </c>
      <c r="F228" s="421">
        <v>450.67091406734522</v>
      </c>
      <c r="G228" s="389">
        <v>450.3620350439208</v>
      </c>
      <c r="H228" s="389">
        <v>458.43413632383272</v>
      </c>
      <c r="I228" s="389">
        <v>418.75884960945723</v>
      </c>
      <c r="J228" s="389">
        <v>379.11131169645745</v>
      </c>
      <c r="K228" s="389">
        <v>388.28054237025259</v>
      </c>
      <c r="L228" s="389">
        <v>371.08265054441779</v>
      </c>
      <c r="M228" s="389">
        <v>324.18161062615297</v>
      </c>
      <c r="N228" s="389">
        <v>298.31095293363478</v>
      </c>
      <c r="O228" s="389">
        <v>261.86906606900902</v>
      </c>
      <c r="P228" s="389">
        <v>251.15878180515153</v>
      </c>
      <c r="Q228" s="389">
        <v>229.25392630035691</v>
      </c>
      <c r="R228" s="389">
        <v>230.10701759556179</v>
      </c>
      <c r="S228" s="389">
        <v>226.14184</v>
      </c>
      <c r="T228" s="389">
        <v>225.47053000000005</v>
      </c>
      <c r="U228" s="389">
        <v>225.31448</v>
      </c>
      <c r="V228" s="389">
        <v>236.63348323809129</v>
      </c>
      <c r="W228" s="389">
        <v>280.81051676190867</v>
      </c>
      <c r="X228" s="389">
        <v>260.11902535642605</v>
      </c>
      <c r="Y228" s="389">
        <v>243.81859947914199</v>
      </c>
      <c r="Z228" s="389">
        <v>231.75022120062499</v>
      </c>
      <c r="AA228" s="389">
        <v>221.43117932023301</v>
      </c>
      <c r="AB228" s="389">
        <v>223.94849284973498</v>
      </c>
      <c r="AC228" s="389">
        <v>231.00440619002399</v>
      </c>
      <c r="AD228" s="389">
        <v>203.31009001174303</v>
      </c>
      <c r="AE228" s="389">
        <v>181.07049518695399</v>
      </c>
      <c r="AF228" s="389">
        <v>191.83700191188802</v>
      </c>
      <c r="AG228" s="389">
        <v>192.78920113999993</v>
      </c>
      <c r="AH228" s="389">
        <v>186.81246698000001</v>
      </c>
      <c r="AI228" s="389">
        <v>179.860793</v>
      </c>
    </row>
    <row r="229" spans="1:35">
      <c r="A229" s="413"/>
      <c r="B229" s="96"/>
      <c r="C229" s="29" t="s">
        <v>501</v>
      </c>
      <c r="D229" s="421">
        <v>0</v>
      </c>
      <c r="E229" s="421">
        <v>-102.24441549825048</v>
      </c>
      <c r="F229" s="421">
        <v>50.363454156722625</v>
      </c>
      <c r="G229" s="389">
        <v>51.880961341527851</v>
      </c>
      <c r="H229" s="389">
        <v>40.107661585941685</v>
      </c>
      <c r="I229" s="389">
        <v>53.737123333912336</v>
      </c>
      <c r="J229" s="389">
        <v>56.449777641928627</v>
      </c>
      <c r="K229" s="389">
        <v>57.587567438217341</v>
      </c>
      <c r="L229" s="389">
        <v>59.448442290147796</v>
      </c>
      <c r="M229" s="389">
        <v>49.408781137699933</v>
      </c>
      <c r="N229" s="389">
        <v>48.557189428411775</v>
      </c>
      <c r="O229" s="389">
        <v>57.484575230958626</v>
      </c>
      <c r="P229" s="389">
        <v>54.793888050747654</v>
      </c>
      <c r="Q229" s="389">
        <v>45.10978870370424</v>
      </c>
      <c r="R229" s="389">
        <v>46.295060254176136</v>
      </c>
      <c r="S229" s="389">
        <v>44.121600000000001</v>
      </c>
      <c r="T229" s="389">
        <v>52.268069999999994</v>
      </c>
      <c r="U229" s="389">
        <v>10.929399999999987</v>
      </c>
      <c r="V229" s="389">
        <v>53.46216177252559</v>
      </c>
      <c r="W229" s="389">
        <v>68.332838227474426</v>
      </c>
      <c r="X229" s="389">
        <v>54.87906267173301</v>
      </c>
      <c r="Y229" s="389">
        <v>63.283941266493002</v>
      </c>
      <c r="Z229" s="389">
        <v>52.0896376848291</v>
      </c>
      <c r="AA229" s="389">
        <v>57.626421048677898</v>
      </c>
      <c r="AB229" s="389">
        <v>48.295733747941</v>
      </c>
      <c r="AC229" s="389">
        <v>47.652516846975217</v>
      </c>
      <c r="AD229" s="389">
        <v>47.629677554529195</v>
      </c>
      <c r="AE229" s="389">
        <v>49.176043305025601</v>
      </c>
      <c r="AF229" s="389">
        <v>118.11261277192015</v>
      </c>
      <c r="AG229" s="389">
        <v>24.86460550000011</v>
      </c>
      <c r="AH229" s="389">
        <v>39.600486079999897</v>
      </c>
      <c r="AI229" s="389">
        <v>33.439532999999997</v>
      </c>
    </row>
    <row r="230" spans="1:35">
      <c r="A230" s="413"/>
      <c r="B230" s="96"/>
      <c r="C230" s="29" t="s">
        <v>22</v>
      </c>
      <c r="D230" s="421">
        <v>0</v>
      </c>
      <c r="E230" s="421">
        <v>-33.404472850000062</v>
      </c>
      <c r="F230" s="421">
        <v>16.360031870000103</v>
      </c>
      <c r="G230" s="389">
        <v>17.044440979999958</v>
      </c>
      <c r="H230" s="389">
        <v>15.346788120000028</v>
      </c>
      <c r="I230" s="389">
        <v>12.054529029999877</v>
      </c>
      <c r="J230" s="389">
        <v>12.644523490000093</v>
      </c>
      <c r="K230" s="389">
        <v>19.692499360000003</v>
      </c>
      <c r="L230" s="389">
        <v>20.14018179000022</v>
      </c>
      <c r="M230" s="389">
        <v>4.5829764499999008</v>
      </c>
      <c r="N230" s="389">
        <v>13.779050710000124</v>
      </c>
      <c r="O230" s="389">
        <v>12.933710789999978</v>
      </c>
      <c r="P230" s="389">
        <v>13.29261742000007</v>
      </c>
      <c r="Q230" s="389">
        <v>15.546779810000153</v>
      </c>
      <c r="R230" s="389">
        <v>14.258925059999918</v>
      </c>
      <c r="S230" s="389">
        <v>14.70046</v>
      </c>
      <c r="T230" s="389">
        <v>14.859590000000004</v>
      </c>
      <c r="U230" s="389">
        <v>42.816659999999999</v>
      </c>
      <c r="V230" s="389">
        <v>0</v>
      </c>
      <c r="W230" s="389">
        <v>3.0000000000000001E-3</v>
      </c>
      <c r="X230" s="389">
        <v>0</v>
      </c>
      <c r="Y230" s="389">
        <v>-3.0000000000000001E-3</v>
      </c>
      <c r="Z230" s="389">
        <v>0</v>
      </c>
      <c r="AA230" s="389">
        <v>3.0000000000000001E-3</v>
      </c>
      <c r="AB230" s="389">
        <v>-3.0000000000000001E-6</v>
      </c>
      <c r="AC230" s="389">
        <v>3.0000000000000001E-6</v>
      </c>
      <c r="AD230" s="389">
        <v>-2.9999999999999997E-4</v>
      </c>
      <c r="AE230" s="389">
        <v>2.9999999999999997E-4</v>
      </c>
      <c r="AF230" s="389">
        <v>3.0000000000000001E-3</v>
      </c>
      <c r="AG230" s="389">
        <v>0</v>
      </c>
      <c r="AH230" s="389">
        <v>0</v>
      </c>
      <c r="AI230" s="389">
        <v>0</v>
      </c>
    </row>
    <row r="231" spans="1:35">
      <c r="A231" s="413"/>
      <c r="B231" s="96"/>
      <c r="C231" s="54" t="s">
        <v>27</v>
      </c>
      <c r="D231" s="422">
        <v>0</v>
      </c>
      <c r="E231" s="422">
        <v>-287.7109723832919</v>
      </c>
      <c r="F231" s="422">
        <v>145.89339804687651</v>
      </c>
      <c r="G231" s="391">
        <v>141.81757433641539</v>
      </c>
      <c r="H231" s="391">
        <v>146.90617883916855</v>
      </c>
      <c r="I231" s="391">
        <v>125.01715208689009</v>
      </c>
      <c r="J231" s="391">
        <v>128.47962815998142</v>
      </c>
      <c r="K231" s="391">
        <v>125.89140091395993</v>
      </c>
      <c r="L231" s="391">
        <v>182.52309410622127</v>
      </c>
      <c r="M231" s="391">
        <v>67.372494287650852</v>
      </c>
      <c r="N231" s="391">
        <v>118.42111541635724</v>
      </c>
      <c r="O231" s="391">
        <v>121.26759839093971</v>
      </c>
      <c r="P231" s="391">
        <v>123.12954293848946</v>
      </c>
      <c r="Q231" s="391">
        <v>110.36274018514038</v>
      </c>
      <c r="R231" s="391">
        <v>110.67460728762953</v>
      </c>
      <c r="S231" s="391">
        <v>111.92140000000001</v>
      </c>
      <c r="T231" s="391">
        <v>112.28779000000003</v>
      </c>
      <c r="U231" s="391">
        <v>103.98188999999996</v>
      </c>
      <c r="V231" s="391">
        <v>107.29722370310756</v>
      </c>
      <c r="W231" s="391">
        <v>108.70877629689247</v>
      </c>
      <c r="X231" s="391">
        <v>112.35690659083201</v>
      </c>
      <c r="Y231" s="391">
        <v>102.95716800356999</v>
      </c>
      <c r="Z231" s="391">
        <v>108.661870048446</v>
      </c>
      <c r="AA231" s="391">
        <v>105.38096194798401</v>
      </c>
      <c r="AB231" s="391">
        <v>114.05931656054497</v>
      </c>
      <c r="AC231" s="391">
        <v>93.48219219593102</v>
      </c>
      <c r="AD231" s="391">
        <v>99.425931137429188</v>
      </c>
      <c r="AE231" s="391">
        <v>96.177693360369801</v>
      </c>
      <c r="AF231" s="391">
        <v>211.41340049338081</v>
      </c>
      <c r="AG231" s="391">
        <v>56.594210239999995</v>
      </c>
      <c r="AH231" s="391">
        <v>63.807698640000012</v>
      </c>
      <c r="AI231" s="391">
        <v>66.747086999999993</v>
      </c>
    </row>
    <row r="232" spans="1:35">
      <c r="A232" s="413"/>
      <c r="B232" s="96"/>
      <c r="C232" s="271" t="s">
        <v>502</v>
      </c>
      <c r="D232" s="423">
        <v>0</v>
      </c>
      <c r="E232" s="423">
        <v>-748.97086507622475</v>
      </c>
      <c r="F232" s="423">
        <v>371.50100204719161</v>
      </c>
      <c r="G232" s="393">
        <v>377.46986302903315</v>
      </c>
      <c r="H232" s="393">
        <v>366.98240719060595</v>
      </c>
      <c r="I232" s="393">
        <v>359.5333498864793</v>
      </c>
      <c r="J232" s="393">
        <v>319.72598466840475</v>
      </c>
      <c r="K232" s="393">
        <v>339.66920825450995</v>
      </c>
      <c r="L232" s="393">
        <v>311.47138064266289</v>
      </c>
      <c r="M232" s="393">
        <v>267.47777071562462</v>
      </c>
      <c r="N232" s="393">
        <v>242.22598074194843</v>
      </c>
      <c r="O232" s="393">
        <v>211.01975369902789</v>
      </c>
      <c r="P232" s="393">
        <v>196.11574433740998</v>
      </c>
      <c r="Q232" s="393">
        <v>179.54775462892076</v>
      </c>
      <c r="R232" s="393">
        <v>179.98639562210838</v>
      </c>
      <c r="S232" s="393">
        <v>173.04250000000002</v>
      </c>
      <c r="T232" s="393">
        <v>180.31039999999985</v>
      </c>
      <c r="U232" s="393">
        <v>175.07864999999998</v>
      </c>
      <c r="V232" s="393">
        <v>182.79842130750941</v>
      </c>
      <c r="W232" s="393">
        <v>240.43757869249063</v>
      </c>
      <c r="X232" s="393">
        <v>202.64118143732708</v>
      </c>
      <c r="Y232" s="393">
        <v>204.14237274206494</v>
      </c>
      <c r="Z232" s="393">
        <v>175.18098883700816</v>
      </c>
      <c r="AA232" s="393">
        <v>173.67663842092691</v>
      </c>
      <c r="AB232" s="393">
        <v>158.18490703713115</v>
      </c>
      <c r="AC232" s="393">
        <v>185.17473384106813</v>
      </c>
      <c r="AD232" s="393">
        <v>151.51353642884303</v>
      </c>
      <c r="AE232" s="393">
        <v>134.06914513160982</v>
      </c>
      <c r="AF232" s="393">
        <v>98.539214190427401</v>
      </c>
      <c r="AG232" s="393">
        <v>161.05959640000003</v>
      </c>
      <c r="AH232" s="393">
        <v>162.60525441999991</v>
      </c>
      <c r="AI232" s="393">
        <v>146.55323899999999</v>
      </c>
    </row>
    <row r="233" spans="1:35">
      <c r="A233" s="413"/>
      <c r="B233" s="96"/>
      <c r="C233" s="176" t="s">
        <v>503</v>
      </c>
      <c r="D233" s="422">
        <v>0</v>
      </c>
      <c r="E233" s="422">
        <v>-39.933049980000014</v>
      </c>
      <c r="F233" s="422">
        <v>24.93966308000001</v>
      </c>
      <c r="G233" s="391">
        <v>14.993386900000004</v>
      </c>
      <c r="H233" s="391">
        <v>30.50379379000006</v>
      </c>
      <c r="I233" s="391">
        <v>91.44096562999998</v>
      </c>
      <c r="J233" s="391">
        <v>68.747397259999985</v>
      </c>
      <c r="K233" s="391">
        <v>32.116173319999987</v>
      </c>
      <c r="L233" s="391">
        <v>55.730700010000007</v>
      </c>
      <c r="M233" s="391">
        <v>16.401803029999989</v>
      </c>
      <c r="N233" s="391">
        <v>-37.629731859999985</v>
      </c>
      <c r="O233" s="391">
        <v>6.7649347000000013</v>
      </c>
      <c r="P233" s="391">
        <v>25.0915581</v>
      </c>
      <c r="Q233" s="391">
        <v>-16.265498489999999</v>
      </c>
      <c r="R233" s="391">
        <v>7.6397275399999955</v>
      </c>
      <c r="S233" s="391">
        <v>-20.021529999999998</v>
      </c>
      <c r="T233" s="391">
        <v>-21.892969999999991</v>
      </c>
      <c r="U233" s="391">
        <v>35.65583072000004</v>
      </c>
      <c r="V233" s="391">
        <v>87.721612509999972</v>
      </c>
      <c r="W233" s="391">
        <v>114.27322676999998</v>
      </c>
      <c r="X233" s="391">
        <v>9.2442411900000003</v>
      </c>
      <c r="Y233" s="391">
        <v>11.395675939999997</v>
      </c>
      <c r="Z233" s="391">
        <v>2.6927495600000029</v>
      </c>
      <c r="AA233" s="391">
        <v>-36.0884255</v>
      </c>
      <c r="AB233" s="391">
        <v>5.1021398900000001</v>
      </c>
      <c r="AC233" s="391">
        <v>0.31904452000000028</v>
      </c>
      <c r="AD233" s="391">
        <v>4.7966843699999995</v>
      </c>
      <c r="AE233" s="391">
        <v>-1.88803389</v>
      </c>
      <c r="AF233" s="391">
        <v>-23.62163164</v>
      </c>
      <c r="AG233" s="391">
        <v>1.4001136699999996</v>
      </c>
      <c r="AH233" s="391">
        <v>3.6206205900000015</v>
      </c>
      <c r="AI233" s="391">
        <v>-34.930059</v>
      </c>
    </row>
    <row r="234" spans="1:35">
      <c r="A234" s="413"/>
      <c r="B234" s="96"/>
      <c r="C234" s="385" t="s">
        <v>30</v>
      </c>
      <c r="D234" s="423">
        <v>0</v>
      </c>
      <c r="E234" s="423">
        <v>-709.03781509622479</v>
      </c>
      <c r="F234" s="423">
        <v>346.56133896719166</v>
      </c>
      <c r="G234" s="393">
        <v>362.47647612903313</v>
      </c>
      <c r="H234" s="393">
        <v>336.47861340060581</v>
      </c>
      <c r="I234" s="393">
        <v>268.09238425647936</v>
      </c>
      <c r="J234" s="393">
        <v>250.97858740840474</v>
      </c>
      <c r="K234" s="393">
        <v>307.55303493450998</v>
      </c>
      <c r="L234" s="393">
        <v>255.74068063266293</v>
      </c>
      <c r="M234" s="393">
        <v>251.07596768562462</v>
      </c>
      <c r="N234" s="393">
        <v>279.85571260194843</v>
      </c>
      <c r="O234" s="393">
        <v>204.25481899902789</v>
      </c>
      <c r="P234" s="393">
        <v>171.02418623740994</v>
      </c>
      <c r="Q234" s="393">
        <v>195.81325311892078</v>
      </c>
      <c r="R234" s="393">
        <v>172.34666808210841</v>
      </c>
      <c r="S234" s="393">
        <v>193.06403</v>
      </c>
      <c r="T234" s="393">
        <v>202.20336999999984</v>
      </c>
      <c r="U234" s="393">
        <v>139.42281927999994</v>
      </c>
      <c r="V234" s="393">
        <v>95.076808797509443</v>
      </c>
      <c r="W234" s="393">
        <v>126.16435192249065</v>
      </c>
      <c r="X234" s="393">
        <v>193.39694024732705</v>
      </c>
      <c r="Y234" s="393">
        <v>192.74669680206495</v>
      </c>
      <c r="Z234" s="393">
        <v>172.48823927700815</v>
      </c>
      <c r="AA234" s="393">
        <v>209.76506392092691</v>
      </c>
      <c r="AB234" s="393">
        <v>153.08276714713111</v>
      </c>
      <c r="AC234" s="393">
        <v>184.85568932106816</v>
      </c>
      <c r="AD234" s="393">
        <v>146.71685205884302</v>
      </c>
      <c r="AE234" s="393">
        <v>135.95717902160982</v>
      </c>
      <c r="AF234" s="393">
        <v>122.16084583042743</v>
      </c>
      <c r="AG234" s="393">
        <v>159.65948273000004</v>
      </c>
      <c r="AH234" s="393">
        <v>158.98463382999989</v>
      </c>
      <c r="AI234" s="393">
        <v>181.48329799999999</v>
      </c>
    </row>
    <row r="235" spans="1:35">
      <c r="A235" s="413"/>
      <c r="B235" s="96"/>
      <c r="C235" s="383" t="s">
        <v>31</v>
      </c>
      <c r="D235" s="424">
        <v>0</v>
      </c>
      <c r="E235" s="424">
        <v>-171.6905023697116</v>
      </c>
      <c r="F235" s="424">
        <v>83.859606119644525</v>
      </c>
      <c r="G235" s="394">
        <v>87.83089625006707</v>
      </c>
      <c r="H235" s="394">
        <v>82.038849209520038</v>
      </c>
      <c r="I235" s="394">
        <v>64.942289695163566</v>
      </c>
      <c r="J235" s="394">
        <v>59.457433874188865</v>
      </c>
      <c r="K235" s="394">
        <v>76.081137221127506</v>
      </c>
      <c r="L235" s="394">
        <v>62.236066359077256</v>
      </c>
      <c r="M235" s="394">
        <v>60.976048287011594</v>
      </c>
      <c r="N235" s="394">
        <v>68.165720233122443</v>
      </c>
      <c r="O235" s="394">
        <v>49.037760381128159</v>
      </c>
      <c r="P235" s="394">
        <v>40.860398680459696</v>
      </c>
      <c r="Q235" s="394">
        <v>48.004294024086775</v>
      </c>
      <c r="R235" s="394">
        <v>40.291427122461094</v>
      </c>
      <c r="S235" s="394">
        <v>46.393999999999998</v>
      </c>
      <c r="T235" s="394">
        <v>45.835000000000008</v>
      </c>
      <c r="U235" s="394">
        <v>66.313960975339512</v>
      </c>
      <c r="V235" s="394">
        <v>33.417759714814956</v>
      </c>
      <c r="W235" s="394">
        <v>-15.011720690154474</v>
      </c>
      <c r="X235" s="394">
        <v>46.147313042964711</v>
      </c>
      <c r="Y235" s="394">
        <v>-14.563325799483763</v>
      </c>
      <c r="Z235" s="394">
        <v>43.122059819252037</v>
      </c>
      <c r="AA235" s="394">
        <v>52.441265980231726</v>
      </c>
      <c r="AB235" s="394">
        <v>38.270691786782777</v>
      </c>
      <c r="AC235" s="394">
        <v>46.213922330267039</v>
      </c>
      <c r="AD235" s="394">
        <v>36.679213014710754</v>
      </c>
      <c r="AE235" s="394">
        <v>33.989294755402454</v>
      </c>
      <c r="AF235" s="394">
        <v>30.540211457606858</v>
      </c>
      <c r="AG235" s="394">
        <v>39.914870682500009</v>
      </c>
      <c r="AH235" s="394">
        <v>39.746158457499966</v>
      </c>
      <c r="AI235" s="394">
        <v>45.370824500000005</v>
      </c>
    </row>
    <row r="236" spans="1:35">
      <c r="A236" s="413"/>
      <c r="B236" s="96"/>
      <c r="C236" s="384" t="s">
        <v>504</v>
      </c>
      <c r="D236" s="425">
        <v>0</v>
      </c>
      <c r="E236" s="425">
        <v>-537.34731272651322</v>
      </c>
      <c r="F236" s="425">
        <v>262.70173284754719</v>
      </c>
      <c r="G236" s="395">
        <v>274.64557987896603</v>
      </c>
      <c r="H236" s="395">
        <v>254.43976419108571</v>
      </c>
      <c r="I236" s="395">
        <v>203.15009456131577</v>
      </c>
      <c r="J236" s="395">
        <v>191.5211535342159</v>
      </c>
      <c r="K236" s="395">
        <v>231.47189771338248</v>
      </c>
      <c r="L236" s="395">
        <v>193.50461427358573</v>
      </c>
      <c r="M236" s="395">
        <v>190.099919398613</v>
      </c>
      <c r="N236" s="395">
        <v>211.68999236882598</v>
      </c>
      <c r="O236" s="395">
        <v>155.21705861789974</v>
      </c>
      <c r="P236" s="395">
        <v>130.1637875569503</v>
      </c>
      <c r="Q236" s="395">
        <v>147.80895909483399</v>
      </c>
      <c r="R236" s="395">
        <v>132.05524095964734</v>
      </c>
      <c r="S236" s="395">
        <v>146.67003</v>
      </c>
      <c r="T236" s="395">
        <v>156.36836999999986</v>
      </c>
      <c r="U236" s="395">
        <v>73.108858304660401</v>
      </c>
      <c r="V236" s="395">
        <v>61.65904908269448</v>
      </c>
      <c r="W236" s="395">
        <v>141.17607261264513</v>
      </c>
      <c r="X236" s="395">
        <v>147.24962720436235</v>
      </c>
      <c r="Y236" s="395">
        <v>207.31002260154872</v>
      </c>
      <c r="Z236" s="395">
        <v>129.36617945775609</v>
      </c>
      <c r="AA236" s="395">
        <v>157.32379794069519</v>
      </c>
      <c r="AB236" s="395">
        <v>114.81207536034833</v>
      </c>
      <c r="AC236" s="395">
        <v>138.6417669908011</v>
      </c>
      <c r="AD236" s="395">
        <v>110.03763904413228</v>
      </c>
      <c r="AE236" s="395">
        <v>101.96788426620736</v>
      </c>
      <c r="AF236" s="395">
        <v>91.620634372820632</v>
      </c>
      <c r="AG236" s="395">
        <v>119.7446120475</v>
      </c>
      <c r="AH236" s="395">
        <v>119.23847537249992</v>
      </c>
      <c r="AI236" s="395">
        <v>136.11247349999999</v>
      </c>
    </row>
    <row r="237" spans="1:35">
      <c r="A237" s="413"/>
      <c r="B237" s="96"/>
      <c r="C237" s="401" t="s">
        <v>512</v>
      </c>
      <c r="D237" s="423"/>
      <c r="E237" s="423"/>
      <c r="F237" s="423"/>
      <c r="G237" s="396"/>
      <c r="H237" s="396"/>
      <c r="I237" s="396"/>
      <c r="J237" s="396"/>
      <c r="K237" s="396"/>
      <c r="L237" s="396"/>
      <c r="M237" s="396"/>
      <c r="N237" s="396"/>
      <c r="O237" s="396"/>
      <c r="P237" s="396"/>
      <c r="Q237" s="396"/>
      <c r="R237" s="396"/>
      <c r="S237" s="396"/>
      <c r="T237" s="396"/>
      <c r="U237" s="396"/>
      <c r="V237" s="396"/>
      <c r="W237" s="396"/>
      <c r="X237" s="396"/>
      <c r="Y237" s="396"/>
      <c r="Z237" s="396"/>
      <c r="AA237" s="396"/>
      <c r="AB237" s="396"/>
      <c r="AC237" s="396"/>
      <c r="AD237" s="396"/>
      <c r="AE237" s="396"/>
      <c r="AF237" s="396"/>
      <c r="AG237" s="396"/>
      <c r="AH237" s="396"/>
      <c r="AI237" s="396"/>
    </row>
    <row r="238" spans="1:35">
      <c r="A238" s="413"/>
      <c r="B238" s="96"/>
      <c r="C238" s="382"/>
      <c r="D238" s="423"/>
      <c r="E238" s="423"/>
      <c r="F238" s="423"/>
      <c r="G238" s="393"/>
      <c r="H238" s="393"/>
      <c r="I238" s="393"/>
      <c r="J238" s="393"/>
      <c r="K238" s="393"/>
      <c r="L238" s="393"/>
      <c r="M238" s="393"/>
      <c r="N238" s="393"/>
      <c r="O238" s="393"/>
      <c r="P238" s="393"/>
      <c r="Q238" s="393"/>
      <c r="R238" s="393"/>
      <c r="S238" s="393"/>
      <c r="T238" s="393"/>
      <c r="U238" s="393"/>
      <c r="V238" s="393"/>
      <c r="W238" s="393"/>
      <c r="X238" s="393"/>
      <c r="Y238" s="393"/>
      <c r="Z238" s="393"/>
      <c r="AA238" s="393"/>
      <c r="AB238" s="393"/>
      <c r="AC238" s="393"/>
      <c r="AD238" s="393"/>
      <c r="AE238" s="393"/>
      <c r="AF238" s="393"/>
      <c r="AG238" s="393"/>
      <c r="AH238" s="393"/>
      <c r="AI238" s="393"/>
    </row>
    <row r="239" spans="1:35">
      <c r="A239" s="413"/>
      <c r="B239" s="96"/>
      <c r="C239" s="271" t="s">
        <v>442</v>
      </c>
      <c r="D239" s="426"/>
      <c r="E239" s="426"/>
      <c r="F239" s="426"/>
      <c r="G239" s="397"/>
      <c r="H239" s="397"/>
      <c r="I239" s="397"/>
      <c r="J239" s="397"/>
      <c r="K239" s="397"/>
      <c r="L239" s="397"/>
      <c r="M239" s="397"/>
      <c r="N239" s="397"/>
      <c r="O239" s="397"/>
      <c r="P239" s="397"/>
      <c r="Q239" s="397"/>
      <c r="R239" s="397"/>
      <c r="S239" s="397"/>
      <c r="T239" s="397"/>
      <c r="U239" s="397"/>
      <c r="V239" s="397"/>
      <c r="W239" s="397"/>
      <c r="X239" s="397"/>
      <c r="Y239" s="397"/>
      <c r="Z239" s="397"/>
      <c r="AA239" s="397"/>
      <c r="AB239" s="397"/>
      <c r="AC239" s="397"/>
      <c r="AD239" s="397"/>
      <c r="AE239" s="397"/>
      <c r="AF239" s="397"/>
      <c r="AG239" s="397"/>
      <c r="AH239" s="397"/>
      <c r="AI239" s="397"/>
    </row>
    <row r="240" spans="1:35">
      <c r="A240" s="413"/>
      <c r="B240" s="96"/>
      <c r="C240" s="58" t="s">
        <v>505</v>
      </c>
      <c r="D240" s="421">
        <v>0</v>
      </c>
      <c r="E240" s="421">
        <v>0</v>
      </c>
      <c r="F240" s="421">
        <v>49012.501459879997</v>
      </c>
      <c r="G240" s="390">
        <v>47850.493301900009</v>
      </c>
      <c r="H240" s="390">
        <v>48054.883260000002</v>
      </c>
      <c r="I240" s="390">
        <v>47561.097886490003</v>
      </c>
      <c r="J240" s="390">
        <v>46284.687366040002</v>
      </c>
      <c r="K240" s="390">
        <v>44097.946280670003</v>
      </c>
      <c r="L240" s="390">
        <v>43849.782172629995</v>
      </c>
      <c r="M240" s="390">
        <v>43169.15787753999</v>
      </c>
      <c r="N240" s="390">
        <v>41691.538972060007</v>
      </c>
      <c r="O240" s="390">
        <v>39247.039729430006</v>
      </c>
      <c r="P240" s="390">
        <v>38144.577431219994</v>
      </c>
      <c r="Q240" s="390">
        <v>37058.084138539998</v>
      </c>
      <c r="R240" s="390">
        <v>36398.791264599997</v>
      </c>
      <c r="S240" s="390">
        <v>34532.362549999998</v>
      </c>
      <c r="T240" s="390">
        <v>34128.440459999998</v>
      </c>
      <c r="U240" s="390">
        <v>34922.565499999997</v>
      </c>
      <c r="V240" s="390">
        <v>35051.948777520003</v>
      </c>
      <c r="W240" s="390">
        <v>34785.677269250002</v>
      </c>
      <c r="X240" s="390">
        <v>34027.979034579999</v>
      </c>
      <c r="Y240" s="390">
        <v>32515</v>
      </c>
      <c r="Z240" s="390">
        <v>31266.03528896</v>
      </c>
      <c r="AA240" s="390">
        <v>30146.8678602</v>
      </c>
      <c r="AB240" s="390">
        <v>30215.406627569999</v>
      </c>
      <c r="AC240" s="390">
        <v>29406.75651485</v>
      </c>
      <c r="AD240" s="390">
        <v>28848.765642580001</v>
      </c>
      <c r="AE240" s="390">
        <v>28190.568034470001</v>
      </c>
      <c r="AF240" s="390">
        <v>27045.576640630003</v>
      </c>
      <c r="AG240" s="390">
        <v>26259.795739770001</v>
      </c>
      <c r="AH240" s="390">
        <v>26086.850410169998</v>
      </c>
      <c r="AI240" s="390">
        <v>26242.781483999999</v>
      </c>
    </row>
    <row r="241" spans="1:35">
      <c r="A241" s="413"/>
      <c r="B241" s="96"/>
      <c r="C241" s="58" t="s">
        <v>506</v>
      </c>
      <c r="D241" s="421">
        <v>0</v>
      </c>
      <c r="E241" s="421">
        <v>0</v>
      </c>
      <c r="F241" s="421">
        <v>-469.13413697999999</v>
      </c>
      <c r="G241" s="390">
        <v>-455.37943529</v>
      </c>
      <c r="H241" s="390">
        <v>-462.76747</v>
      </c>
      <c r="I241" s="390">
        <v>-432.91677685999991</v>
      </c>
      <c r="J241" s="390">
        <v>-370.85922160000001</v>
      </c>
      <c r="K241" s="390">
        <v>-323.66993138000004</v>
      </c>
      <c r="L241" s="390">
        <v>-304.82072458999994</v>
      </c>
      <c r="M241" s="390">
        <v>-256.09078254999997</v>
      </c>
      <c r="N241" s="390">
        <v>-250.0199217</v>
      </c>
      <c r="O241" s="390">
        <v>-284.50001180999999</v>
      </c>
      <c r="P241" s="390">
        <v>-285.02032035000002</v>
      </c>
      <c r="Q241" s="390">
        <v>-259.64485459000002</v>
      </c>
      <c r="R241" s="390">
        <v>-275.71190224999992</v>
      </c>
      <c r="S241" s="390">
        <v>-275.27884999999998</v>
      </c>
      <c r="T241" s="390">
        <v>-297.64400000000001</v>
      </c>
      <c r="U241" s="390">
        <v>-400.0829</v>
      </c>
      <c r="V241" s="390">
        <v>-372.94200000000001</v>
      </c>
      <c r="W241" s="390">
        <v>-287.91611554999997</v>
      </c>
      <c r="X241" s="390">
        <v>-185.95244436999999</v>
      </c>
      <c r="Y241" s="390">
        <v>-174</v>
      </c>
      <c r="Z241" s="390">
        <v>-171.72961527000001</v>
      </c>
      <c r="AA241" s="390">
        <v>-171.84951982000001</v>
      </c>
      <c r="AB241" s="390">
        <v>-210.60091213000001</v>
      </c>
      <c r="AC241" s="390">
        <v>-226.35994047</v>
      </c>
      <c r="AD241" s="390">
        <v>-231.00833675999999</v>
      </c>
      <c r="AE241" s="390">
        <v>-236.08663264</v>
      </c>
      <c r="AF241" s="390">
        <v>-218.820998</v>
      </c>
      <c r="AG241" s="390">
        <v>-236.02314999999999</v>
      </c>
      <c r="AH241" s="390">
        <v>-234.46994810000001</v>
      </c>
      <c r="AI241" s="390">
        <v>-234.79372100000001</v>
      </c>
    </row>
    <row r="242" spans="1:35">
      <c r="A242" s="413"/>
      <c r="B242" s="96"/>
      <c r="C242" s="31" t="s">
        <v>376</v>
      </c>
      <c r="D242" s="422">
        <v>0</v>
      </c>
      <c r="E242" s="422">
        <v>0</v>
      </c>
      <c r="F242" s="422">
        <v>1458.2471377699999</v>
      </c>
      <c r="G242" s="390">
        <v>1527.2055781399999</v>
      </c>
      <c r="H242" s="390">
        <v>1148.5666200000001</v>
      </c>
      <c r="I242" s="390">
        <v>1160.5562727900001</v>
      </c>
      <c r="J242" s="390">
        <v>1073.1851903199999</v>
      </c>
      <c r="K242" s="390">
        <v>681.71527150000009</v>
      </c>
      <c r="L242" s="390">
        <v>670.10867025999983</v>
      </c>
      <c r="M242" s="390">
        <v>1056.7775933</v>
      </c>
      <c r="N242" s="390">
        <v>795.18143949000023</v>
      </c>
      <c r="O242" s="390">
        <v>585.82918153000003</v>
      </c>
      <c r="P242" s="390">
        <v>421.65151943999996</v>
      </c>
      <c r="Q242" s="390">
        <v>402.17872078000011</v>
      </c>
      <c r="R242" s="390">
        <v>703.64704128999995</v>
      </c>
      <c r="S242" s="390">
        <v>506.33307000000002</v>
      </c>
      <c r="T242" s="390">
        <v>552.83308</v>
      </c>
      <c r="U242" s="390">
        <v>686.41639999999995</v>
      </c>
      <c r="V242" s="390">
        <v>716.15100000000007</v>
      </c>
      <c r="W242" s="390">
        <v>1101.3708697300001</v>
      </c>
      <c r="X242" s="390">
        <v>486.07357949999999</v>
      </c>
      <c r="Y242" s="390">
        <v>597</v>
      </c>
      <c r="Z242" s="390">
        <v>437.61079247999999</v>
      </c>
      <c r="AA242" s="390">
        <v>338.26438105</v>
      </c>
      <c r="AB242" s="390">
        <v>462.09648413999997</v>
      </c>
      <c r="AC242" s="390">
        <v>461.33695065000001</v>
      </c>
      <c r="AD242" s="390">
        <v>414.81920224999999</v>
      </c>
      <c r="AE242" s="390">
        <v>420.49459830000001</v>
      </c>
      <c r="AF242" s="390">
        <v>447.98833580000036</v>
      </c>
      <c r="AG242" s="390">
        <v>272.74453573</v>
      </c>
      <c r="AH242" s="390">
        <v>1666.6237647999999</v>
      </c>
      <c r="AI242" s="390">
        <v>0.16875399999998297</v>
      </c>
    </row>
    <row r="243" spans="1:35">
      <c r="A243" s="413"/>
      <c r="B243" s="96"/>
      <c r="C243" s="386" t="s">
        <v>507</v>
      </c>
      <c r="D243" s="427">
        <v>0</v>
      </c>
      <c r="E243" s="427">
        <v>0</v>
      </c>
      <c r="F243" s="427">
        <v>50001.614460669996</v>
      </c>
      <c r="G243" s="398">
        <v>48922.319444750006</v>
      </c>
      <c r="H243" s="398">
        <v>48740.682410000001</v>
      </c>
      <c r="I243" s="398">
        <v>48288.737382420004</v>
      </c>
      <c r="J243" s="398">
        <v>46987.013334759999</v>
      </c>
      <c r="K243" s="398">
        <v>44455.991620790002</v>
      </c>
      <c r="L243" s="398">
        <v>44215.070118299998</v>
      </c>
      <c r="M243" s="398">
        <v>43969.844688289988</v>
      </c>
      <c r="N243" s="398">
        <v>42236.700489850009</v>
      </c>
      <c r="O243" s="398">
        <v>39548.368899150009</v>
      </c>
      <c r="P243" s="398">
        <v>38281.208630309993</v>
      </c>
      <c r="Q243" s="398">
        <v>37200.61800473</v>
      </c>
      <c r="R243" s="398">
        <v>36826.726403640001</v>
      </c>
      <c r="S243" s="398">
        <v>34763.416769999996</v>
      </c>
      <c r="T243" s="398">
        <v>34383.629539999994</v>
      </c>
      <c r="U243" s="398">
        <v>35208.898999999998</v>
      </c>
      <c r="V243" s="398">
        <v>35395.157777519998</v>
      </c>
      <c r="W243" s="398">
        <v>35599.132023430007</v>
      </c>
      <c r="X243" s="398">
        <v>34328.10016971</v>
      </c>
      <c r="Y243" s="398">
        <v>32937</v>
      </c>
      <c r="Z243" s="398">
        <v>31531.916466170002</v>
      </c>
      <c r="AA243" s="398">
        <v>30313.282721430001</v>
      </c>
      <c r="AB243" s="398">
        <v>30466.902199579999</v>
      </c>
      <c r="AC243" s="398">
        <v>29641.733525029998</v>
      </c>
      <c r="AD243" s="398">
        <v>29032.576508070004</v>
      </c>
      <c r="AE243" s="398">
        <v>28374.976000130002</v>
      </c>
      <c r="AF243" s="398">
        <v>27274.74397843</v>
      </c>
      <c r="AG243" s="398">
        <v>26296.517125499999</v>
      </c>
      <c r="AH243" s="398">
        <v>27519.004226869998</v>
      </c>
      <c r="AI243" s="398">
        <v>26008.156516999996</v>
      </c>
    </row>
    <row r="244" spans="1:35">
      <c r="A244" s="413"/>
      <c r="B244" s="96"/>
      <c r="C244" s="25"/>
      <c r="D244" s="426"/>
      <c r="E244" s="426"/>
      <c r="F244" s="426"/>
      <c r="G244" s="397">
        <v>0</v>
      </c>
      <c r="H244" s="397"/>
      <c r="I244" s="397"/>
      <c r="J244" s="397"/>
      <c r="K244" s="397">
        <v>0</v>
      </c>
      <c r="L244" s="397"/>
      <c r="M244" s="397"/>
      <c r="N244" s="397"/>
      <c r="O244" s="397"/>
      <c r="P244" s="397"/>
      <c r="Q244" s="397"/>
      <c r="R244" s="397"/>
      <c r="S244" s="397"/>
      <c r="T244" s="397"/>
      <c r="U244" s="397"/>
      <c r="V244" s="397"/>
      <c r="W244" s="397"/>
      <c r="X244" s="397"/>
      <c r="Y244" s="397"/>
      <c r="Z244" s="397"/>
      <c r="AA244" s="397"/>
      <c r="AB244" s="397"/>
      <c r="AC244" s="397"/>
      <c r="AD244" s="397"/>
      <c r="AE244" s="397"/>
      <c r="AF244" s="397"/>
      <c r="AG244" s="397"/>
      <c r="AH244" s="397"/>
      <c r="AI244" s="397"/>
    </row>
    <row r="245" spans="1:35">
      <c r="A245" s="413"/>
      <c r="B245" s="96"/>
      <c r="C245" s="58" t="s">
        <v>508</v>
      </c>
      <c r="D245" s="421">
        <v>0</v>
      </c>
      <c r="E245" s="421">
        <v>0</v>
      </c>
      <c r="F245" s="421">
        <v>45399.55440845</v>
      </c>
      <c r="G245" s="390">
        <v>42635.673644210008</v>
      </c>
      <c r="H245" s="390">
        <v>43308.8364</v>
      </c>
      <c r="I245" s="390">
        <v>43772.670620320008</v>
      </c>
      <c r="J245" s="390">
        <v>45440.224441419989</v>
      </c>
      <c r="K245" s="390">
        <v>43487.412419369997</v>
      </c>
      <c r="L245" s="390">
        <v>43261.131152449998</v>
      </c>
      <c r="M245" s="390">
        <v>43754.643985950002</v>
      </c>
      <c r="N245" s="390">
        <v>43667.132433819999</v>
      </c>
      <c r="O245" s="390">
        <v>40559.9136334</v>
      </c>
      <c r="P245" s="390">
        <v>39907.427900410003</v>
      </c>
      <c r="Q245" s="390">
        <v>39261.048485139989</v>
      </c>
      <c r="R245" s="390">
        <v>40044.263875209996</v>
      </c>
      <c r="S245" s="390">
        <v>37592.194300000003</v>
      </c>
      <c r="T245" s="390">
        <v>36042.972900000001</v>
      </c>
      <c r="U245" s="390">
        <v>36230.922299999998</v>
      </c>
      <c r="V245" s="390">
        <v>35504.046744499996</v>
      </c>
      <c r="W245" s="390">
        <v>33575.009500920001</v>
      </c>
      <c r="X245" s="390">
        <v>33422.17232754</v>
      </c>
      <c r="Y245" s="390">
        <v>32802</v>
      </c>
      <c r="Z245" s="390">
        <v>32799.72746491</v>
      </c>
      <c r="AA245" s="390">
        <v>30249.533622260002</v>
      </c>
      <c r="AB245" s="390">
        <v>29973.50235458</v>
      </c>
      <c r="AC245" s="390">
        <v>28863.255661790001</v>
      </c>
      <c r="AD245" s="390">
        <v>28597.949447939998</v>
      </c>
      <c r="AE245" s="390">
        <v>26558.151293350002</v>
      </c>
      <c r="AF245" s="390">
        <v>26645.338557080002</v>
      </c>
      <c r="AG245" s="390">
        <v>18393.808371430001</v>
      </c>
      <c r="AH245" s="390">
        <v>19631.755542949999</v>
      </c>
      <c r="AI245" s="390">
        <v>24922.182199000003</v>
      </c>
    </row>
    <row r="246" spans="1:35">
      <c r="A246" s="413"/>
      <c r="B246" s="96"/>
      <c r="C246" s="360" t="s">
        <v>509</v>
      </c>
      <c r="D246" s="421">
        <v>0</v>
      </c>
      <c r="E246" s="421">
        <v>0</v>
      </c>
      <c r="F246" s="421">
        <v>4602.0600522200011</v>
      </c>
      <c r="G246" s="392">
        <v>6286.6458005400018</v>
      </c>
      <c r="H246" s="392">
        <v>5431.8459999999995</v>
      </c>
      <c r="I246" s="392">
        <v>4516.0667620999911</v>
      </c>
      <c r="J246" s="392">
        <v>1546.7888933399952</v>
      </c>
      <c r="K246" s="392">
        <v>968.57920142001194</v>
      </c>
      <c r="L246" s="392">
        <v>953.93896585000118</v>
      </c>
      <c r="M246" s="392">
        <v>215.20070234000775</v>
      </c>
      <c r="N246" s="392">
        <v>-1430.4319439700078</v>
      </c>
      <c r="O246" s="392">
        <v>-1011.5447342500054</v>
      </c>
      <c r="P246" s="392">
        <v>-1626.2192701000181</v>
      </c>
      <c r="Q246" s="392">
        <v>-2060.4304804100047</v>
      </c>
      <c r="R246" s="392">
        <v>-3217.5374715700104</v>
      </c>
      <c r="S246" s="392">
        <v>-2828.7775000000001</v>
      </c>
      <c r="T246" s="392">
        <v>-1659.3434</v>
      </c>
      <c r="U246" s="392">
        <v>-1022.0232999999999</v>
      </c>
      <c r="V246" s="392">
        <v>-108.88899999999987</v>
      </c>
      <c r="W246" s="392">
        <v>2024.1225228400101</v>
      </c>
      <c r="X246" s="392">
        <v>905.92784217000201</v>
      </c>
      <c r="Y246" s="392">
        <v>135</v>
      </c>
      <c r="Z246" s="392">
        <v>-1267.8109987400001</v>
      </c>
      <c r="AA246" s="392">
        <v>63.836574040002098</v>
      </c>
      <c r="AB246" s="392">
        <v>493.40935625999902</v>
      </c>
      <c r="AC246" s="392">
        <v>778.38700091999999</v>
      </c>
      <c r="AD246" s="392">
        <v>434.63619781000205</v>
      </c>
      <c r="AE246" s="392">
        <v>1816.6539487</v>
      </c>
      <c r="AF246" s="392">
        <v>629.40542135000135</v>
      </c>
      <c r="AG246" s="392">
        <v>7902.7087540700004</v>
      </c>
      <c r="AH246" s="392">
        <v>6387.2872956000001</v>
      </c>
      <c r="AI246" s="392">
        <v>1085.6003189999992</v>
      </c>
    </row>
    <row r="247" spans="1:35">
      <c r="A247" s="413"/>
      <c r="B247" s="96"/>
      <c r="C247" s="63" t="s">
        <v>510</v>
      </c>
      <c r="D247" s="427">
        <v>0</v>
      </c>
      <c r="E247" s="427">
        <v>0</v>
      </c>
      <c r="F247" s="427">
        <v>50001.614460670004</v>
      </c>
      <c r="G247" s="398">
        <v>48922.319444750014</v>
      </c>
      <c r="H247" s="398">
        <v>48740.682399999998</v>
      </c>
      <c r="I247" s="398">
        <v>48288.737382419997</v>
      </c>
      <c r="J247" s="398">
        <v>46987.013334759984</v>
      </c>
      <c r="K247" s="398">
        <v>44455.99162079001</v>
      </c>
      <c r="L247" s="398">
        <v>44215.070118299998</v>
      </c>
      <c r="M247" s="398">
        <v>43969.84468829001</v>
      </c>
      <c r="N247" s="398">
        <v>42236.700489849994</v>
      </c>
      <c r="O247" s="398">
        <v>39548.368899149995</v>
      </c>
      <c r="P247" s="398">
        <v>38281.208630309986</v>
      </c>
      <c r="Q247" s="398">
        <v>37200.618004729986</v>
      </c>
      <c r="R247" s="398">
        <v>36826.726403639987</v>
      </c>
      <c r="S247" s="398">
        <v>34763.416800000006</v>
      </c>
      <c r="T247" s="398">
        <v>34383.629500000003</v>
      </c>
      <c r="U247" s="398">
        <v>35208.898999999998</v>
      </c>
      <c r="V247" s="398">
        <v>35395.157744499993</v>
      </c>
      <c r="W247" s="398">
        <v>35599.132023760008</v>
      </c>
      <c r="X247" s="398">
        <v>34328.10016971</v>
      </c>
      <c r="Y247" s="398">
        <v>32937</v>
      </c>
      <c r="Z247" s="398">
        <v>31531.916466170002</v>
      </c>
      <c r="AA247" s="398">
        <v>30313.370196300002</v>
      </c>
      <c r="AB247" s="398">
        <v>30466.911710839999</v>
      </c>
      <c r="AC247" s="398">
        <v>29641.642662710001</v>
      </c>
      <c r="AD247" s="398">
        <v>29032.585645750001</v>
      </c>
      <c r="AE247" s="398">
        <v>28374.805242050003</v>
      </c>
      <c r="AF247" s="398">
        <v>27274.743978430004</v>
      </c>
      <c r="AG247" s="398">
        <v>26296.517125500002</v>
      </c>
      <c r="AH247" s="398">
        <v>26019.042838549998</v>
      </c>
      <c r="AI247" s="398">
        <v>26007.782518</v>
      </c>
    </row>
    <row r="248" spans="1:35">
      <c r="A248" s="413"/>
      <c r="B248" s="96"/>
    </row>
    <row r="249" spans="1:35">
      <c r="A249" s="413"/>
      <c r="B249" s="96"/>
    </row>
    <row r="250" spans="1:35" s="96" customFormat="1">
      <c r="A250" s="413"/>
      <c r="C250" s="428" t="s">
        <v>496</v>
      </c>
      <c r="D250" s="419" t="s">
        <v>818</v>
      </c>
      <c r="E250" s="419" t="s">
        <v>819</v>
      </c>
      <c r="F250" s="419" t="s">
        <v>820</v>
      </c>
      <c r="G250" s="636" t="s">
        <v>821</v>
      </c>
      <c r="H250" s="636" t="s">
        <v>673</v>
      </c>
      <c r="I250" s="636" t="s">
        <v>674</v>
      </c>
      <c r="J250" s="636" t="s">
        <v>675</v>
      </c>
      <c r="K250" s="636" t="s">
        <v>666</v>
      </c>
      <c r="L250" s="636" t="s">
        <v>521</v>
      </c>
      <c r="M250" s="636" t="s">
        <v>522</v>
      </c>
      <c r="N250" s="636" t="s">
        <v>523</v>
      </c>
      <c r="O250" s="636" t="s">
        <v>605</v>
      </c>
      <c r="P250" s="636" t="s">
        <v>467</v>
      </c>
      <c r="Q250" s="636" t="s">
        <v>456</v>
      </c>
      <c r="R250" s="636" t="s">
        <v>455</v>
      </c>
      <c r="S250" s="636" t="s">
        <v>433</v>
      </c>
      <c r="T250" s="636" t="s">
        <v>366</v>
      </c>
      <c r="U250" s="636" t="s">
        <v>478</v>
      </c>
      <c r="V250" s="636" t="s">
        <v>479</v>
      </c>
      <c r="W250" s="636" t="s">
        <v>480</v>
      </c>
      <c r="X250" s="636" t="s">
        <v>481</v>
      </c>
      <c r="Y250" s="636" t="s">
        <v>473</v>
      </c>
      <c r="Z250" s="636" t="s">
        <v>474</v>
      </c>
      <c r="AA250" s="636" t="s">
        <v>475</v>
      </c>
      <c r="AB250" s="636" t="s">
        <v>476</v>
      </c>
      <c r="AC250" s="636" t="s">
        <v>477</v>
      </c>
      <c r="AD250" s="636" t="s">
        <v>482</v>
      </c>
      <c r="AE250" s="636" t="s">
        <v>483</v>
      </c>
      <c r="AF250" s="636" t="s">
        <v>484</v>
      </c>
      <c r="AG250" s="636" t="s">
        <v>485</v>
      </c>
      <c r="AH250" s="636" t="s">
        <v>486</v>
      </c>
      <c r="AI250" s="636" t="s">
        <v>487</v>
      </c>
    </row>
    <row r="251" spans="1:35">
      <c r="A251" s="413"/>
      <c r="B251" s="96"/>
      <c r="C251" s="271" t="s">
        <v>500</v>
      </c>
      <c r="D251" s="420"/>
      <c r="E251" s="420"/>
      <c r="F251" s="420"/>
      <c r="G251" s="388"/>
      <c r="H251" s="388"/>
      <c r="I251" s="388"/>
      <c r="J251" s="388"/>
      <c r="K251" s="388"/>
      <c r="L251" s="388"/>
      <c r="M251" s="388"/>
      <c r="N251" s="388"/>
      <c r="O251" s="388"/>
      <c r="P251" s="388"/>
      <c r="Q251" s="388"/>
      <c r="R251" s="388"/>
      <c r="S251" s="388"/>
      <c r="T251" s="388"/>
      <c r="U251" s="388"/>
      <c r="V251" s="388"/>
      <c r="W251" s="388"/>
      <c r="X251" s="388"/>
      <c r="Y251" s="388"/>
      <c r="Z251" s="388"/>
      <c r="AA251" s="388"/>
      <c r="AB251" s="388"/>
      <c r="AC251" s="388"/>
      <c r="AD251" s="388"/>
      <c r="AE251" s="388"/>
      <c r="AF251" s="388"/>
      <c r="AG251" s="388"/>
      <c r="AH251" s="388"/>
      <c r="AI251" s="388"/>
    </row>
    <row r="252" spans="1:35">
      <c r="A252" s="413"/>
      <c r="B252" s="96"/>
      <c r="C252" s="29" t="s">
        <v>14</v>
      </c>
      <c r="D252" s="421">
        <v>0</v>
      </c>
      <c r="E252" s="421">
        <v>-197.97441347000009</v>
      </c>
      <c r="F252" s="421">
        <v>97.372937270000023</v>
      </c>
      <c r="G252" s="389">
        <v>100.60147620000006</v>
      </c>
      <c r="H252" s="389">
        <v>72.211434880000013</v>
      </c>
      <c r="I252" s="389">
        <v>56.95202347999998</v>
      </c>
      <c r="J252" s="389">
        <v>50.936188139999985</v>
      </c>
      <c r="K252" s="389">
        <v>81.512353500000046</v>
      </c>
      <c r="L252" s="389">
        <v>45.758042990000035</v>
      </c>
      <c r="M252" s="389">
        <v>40.501663710000059</v>
      </c>
      <c r="N252" s="389">
        <v>53.209762570000009</v>
      </c>
      <c r="O252" s="389">
        <v>57.877188150000052</v>
      </c>
      <c r="P252" s="389">
        <v>57.988849849999951</v>
      </c>
      <c r="Q252" s="389">
        <v>61.949708420000093</v>
      </c>
      <c r="R252" s="389">
        <v>63.753779659999971</v>
      </c>
      <c r="S252" s="389">
        <v>62.809140599999999</v>
      </c>
      <c r="T252" s="389">
        <v>74.43631000000002</v>
      </c>
      <c r="U252" s="389">
        <v>76.273979999999995</v>
      </c>
      <c r="V252" s="389">
        <v>75.510621929999999</v>
      </c>
      <c r="W252" s="389">
        <v>70.923378069999998</v>
      </c>
      <c r="X252" s="389">
        <v>61.850999999999999</v>
      </c>
      <c r="Y252" s="389">
        <v>61.766000000000005</v>
      </c>
      <c r="Z252" s="389">
        <v>61.212665999999992</v>
      </c>
      <c r="AA252" s="389">
        <v>61.021334000000003</v>
      </c>
      <c r="AB252" s="389">
        <v>87.218606999999992</v>
      </c>
      <c r="AC252" s="389">
        <v>88.302103999999986</v>
      </c>
      <c r="AD252" s="389">
        <v>83.825347000000008</v>
      </c>
      <c r="AE252" s="389">
        <v>80.219938999999997</v>
      </c>
      <c r="AF252" s="389">
        <v>81.00094999999996</v>
      </c>
      <c r="AG252" s="389">
        <v>79.716654000000005</v>
      </c>
      <c r="AH252" s="389">
        <v>77.774225000000001</v>
      </c>
      <c r="AI252" s="389">
        <v>73.251990000000006</v>
      </c>
    </row>
    <row r="253" spans="1:35">
      <c r="A253" s="413"/>
      <c r="B253" s="96"/>
      <c r="C253" s="29" t="s">
        <v>501</v>
      </c>
      <c r="D253" s="421">
        <v>0</v>
      </c>
      <c r="E253" s="421">
        <v>-25.560026720000003</v>
      </c>
      <c r="F253" s="421">
        <v>12.999201860000003</v>
      </c>
      <c r="G253" s="389">
        <v>12.56082486</v>
      </c>
      <c r="H253" s="389">
        <v>30.526868780000001</v>
      </c>
      <c r="I253" s="389">
        <v>29.561101430000001</v>
      </c>
      <c r="J253" s="389">
        <v>39.18618369</v>
      </c>
      <c r="K253" s="389">
        <v>22.113116099999999</v>
      </c>
      <c r="L253" s="389">
        <v>27.946184220000006</v>
      </c>
      <c r="M253" s="389">
        <v>26.853769790000008</v>
      </c>
      <c r="N253" s="389">
        <v>26.537200809999995</v>
      </c>
      <c r="O253" s="389">
        <v>29.884938820000002</v>
      </c>
      <c r="P253" s="389">
        <v>27.148552670000015</v>
      </c>
      <c r="Q253" s="389">
        <v>25.487550699999993</v>
      </c>
      <c r="R253" s="389">
        <v>26.159731219999994</v>
      </c>
      <c r="S253" s="389">
        <v>26.440619399999999</v>
      </c>
      <c r="T253" s="389">
        <v>11.770700000000005</v>
      </c>
      <c r="U253" s="389">
        <v>13.954629999999998</v>
      </c>
      <c r="V253" s="389">
        <v>13.91</v>
      </c>
      <c r="W253" s="389">
        <v>15.673999999999999</v>
      </c>
      <c r="X253" s="389">
        <v>15.805999999999997</v>
      </c>
      <c r="Y253" s="389">
        <v>13.076000000000001</v>
      </c>
      <c r="Z253" s="389">
        <v>12.639647999999999</v>
      </c>
      <c r="AA253" s="389">
        <v>13.284352</v>
      </c>
      <c r="AB253" s="389">
        <v>-8.447460999999997</v>
      </c>
      <c r="AC253" s="389">
        <v>-2.9295300000000033</v>
      </c>
      <c r="AD253" s="389">
        <v>-10.630121999999998</v>
      </c>
      <c r="AE253" s="389">
        <v>-9.414021</v>
      </c>
      <c r="AF253" s="389">
        <v>-10.701497</v>
      </c>
      <c r="AG253" s="389">
        <v>-9.9388749999999995</v>
      </c>
      <c r="AH253" s="389">
        <v>-9.2930220000000006</v>
      </c>
      <c r="AI253" s="389">
        <v>-9</v>
      </c>
    </row>
    <row r="254" spans="1:35">
      <c r="A254" s="413"/>
      <c r="B254" s="96"/>
      <c r="C254" s="29" t="s">
        <v>22</v>
      </c>
      <c r="D254" s="421">
        <v>0</v>
      </c>
      <c r="E254" s="421">
        <v>0.32131342999999996</v>
      </c>
      <c r="F254" s="421">
        <v>-0.30735454999999995</v>
      </c>
      <c r="G254" s="389">
        <v>-1.3958879999999998E-2</v>
      </c>
      <c r="H254" s="389">
        <v>-11.279333039999997</v>
      </c>
      <c r="I254" s="389">
        <v>-60.791056750000003</v>
      </c>
      <c r="J254" s="389">
        <v>-6.9072764300000005</v>
      </c>
      <c r="K254" s="389">
        <v>-6.5517437799999998</v>
      </c>
      <c r="L254" s="389">
        <v>-5.9667709500000008</v>
      </c>
      <c r="M254" s="389">
        <v>-3.1192335900000003</v>
      </c>
      <c r="N254" s="389">
        <v>-8.3458644699999986</v>
      </c>
      <c r="O254" s="389">
        <v>-3.4726159900000004</v>
      </c>
      <c r="P254" s="389">
        <v>2.8016464400000043</v>
      </c>
      <c r="Q254" s="389">
        <v>0</v>
      </c>
      <c r="R254" s="389">
        <v>0</v>
      </c>
      <c r="S254" s="389">
        <v>0</v>
      </c>
      <c r="T254" s="389">
        <v>4.5049999999999999</v>
      </c>
      <c r="U254" s="389">
        <v>-4.5068900000000003</v>
      </c>
      <c r="V254" s="389">
        <v>-3.0000000000000001E-3</v>
      </c>
      <c r="W254" s="389">
        <v>3.0000000000000001E-3</v>
      </c>
      <c r="X254" s="389">
        <v>0.3</v>
      </c>
      <c r="Y254" s="389">
        <v>0</v>
      </c>
      <c r="Z254" s="389">
        <v>-3.0000000000000001E-3</v>
      </c>
      <c r="AA254" s="389">
        <v>3.0000000000000001E-3</v>
      </c>
      <c r="AB254" s="389">
        <v>0</v>
      </c>
      <c r="AC254" s="389">
        <v>0</v>
      </c>
      <c r="AD254" s="389">
        <v>0</v>
      </c>
      <c r="AE254" s="389">
        <v>0</v>
      </c>
      <c r="AF254" s="389">
        <v>0</v>
      </c>
      <c r="AG254" s="389">
        <v>0</v>
      </c>
      <c r="AH254" s="389">
        <v>0</v>
      </c>
      <c r="AI254" s="389">
        <v>0</v>
      </c>
    </row>
    <row r="255" spans="1:35">
      <c r="A255" s="413"/>
      <c r="B255" s="96"/>
      <c r="C255" s="54" t="s">
        <v>27</v>
      </c>
      <c r="D255" s="422">
        <v>0</v>
      </c>
      <c r="E255" s="422">
        <v>-65.093200609999997</v>
      </c>
      <c r="F255" s="422">
        <v>33.604080530000005</v>
      </c>
      <c r="G255" s="391">
        <v>31.489120079999996</v>
      </c>
      <c r="H255" s="391">
        <v>28.600406759999984</v>
      </c>
      <c r="I255" s="391">
        <v>29.403345650000013</v>
      </c>
      <c r="J255" s="391">
        <v>27.94337397</v>
      </c>
      <c r="K255" s="391">
        <v>26.546003619999997</v>
      </c>
      <c r="L255" s="391">
        <v>27.53253294000001</v>
      </c>
      <c r="M255" s="391">
        <v>25.982491240000002</v>
      </c>
      <c r="N255" s="391">
        <v>24.227390889999999</v>
      </c>
      <c r="O255" s="391">
        <v>26.707965789999999</v>
      </c>
      <c r="P255" s="391">
        <v>29.865376100000006</v>
      </c>
      <c r="Q255" s="391">
        <v>24.040181230000009</v>
      </c>
      <c r="R255" s="391">
        <v>25.029307970000001</v>
      </c>
      <c r="S255" s="391">
        <v>23.636379999999999</v>
      </c>
      <c r="T255" s="391">
        <v>29.784229999999994</v>
      </c>
      <c r="U255" s="391">
        <v>21.61965</v>
      </c>
      <c r="V255" s="391">
        <v>18.795000000000002</v>
      </c>
      <c r="W255" s="391">
        <v>29.207000000000001</v>
      </c>
      <c r="X255" s="391">
        <v>28.692999999999998</v>
      </c>
      <c r="Y255" s="391">
        <v>23.555</v>
      </c>
      <c r="Z255" s="391">
        <v>23.711107000000002</v>
      </c>
      <c r="AA255" s="391">
        <v>23.733892999999998</v>
      </c>
      <c r="AB255" s="391">
        <v>28.832047000000003</v>
      </c>
      <c r="AC255" s="391">
        <v>32.105585000000005</v>
      </c>
      <c r="AD255" s="391">
        <v>19.622599999999998</v>
      </c>
      <c r="AE255" s="391">
        <v>22.567270000000001</v>
      </c>
      <c r="AF255" s="391">
        <v>27.466801000000004</v>
      </c>
      <c r="AG255" s="391">
        <v>22.488773000000002</v>
      </c>
      <c r="AH255" s="391">
        <v>18.523223999999995</v>
      </c>
      <c r="AI255" s="391">
        <v>20.606328000000001</v>
      </c>
    </row>
    <row r="256" spans="1:35">
      <c r="A256" s="413"/>
      <c r="B256" s="96"/>
      <c r="C256" s="271" t="s">
        <v>502</v>
      </c>
      <c r="D256" s="423">
        <v>0</v>
      </c>
      <c r="E256" s="423">
        <v>-158.11992615000008</v>
      </c>
      <c r="F256" s="423">
        <v>76.460704050000018</v>
      </c>
      <c r="G256" s="393">
        <v>81.659222100000065</v>
      </c>
      <c r="H256" s="393">
        <v>62.858563860000061</v>
      </c>
      <c r="I256" s="393">
        <v>-3.681277490000042</v>
      </c>
      <c r="J256" s="393">
        <v>55.271721429999957</v>
      </c>
      <c r="K256" s="393">
        <v>70.527722200000056</v>
      </c>
      <c r="L256" s="393">
        <v>40.204923320000034</v>
      </c>
      <c r="M256" s="393">
        <v>38.253708670000051</v>
      </c>
      <c r="N256" s="393">
        <v>47.173708020000021</v>
      </c>
      <c r="O256" s="393">
        <v>57.581545190000057</v>
      </c>
      <c r="P256" s="393">
        <v>58.073672859999959</v>
      </c>
      <c r="Q256" s="393">
        <v>63.397077890000077</v>
      </c>
      <c r="R256" s="393">
        <v>64.884202909999985</v>
      </c>
      <c r="S256" s="393">
        <v>65.613379999999992</v>
      </c>
      <c r="T256" s="393">
        <v>60.927780000000013</v>
      </c>
      <c r="U256" s="393">
        <v>64.102069999999998</v>
      </c>
      <c r="V256" s="393">
        <v>70.622621930000008</v>
      </c>
      <c r="W256" s="393">
        <v>57.39337806999999</v>
      </c>
      <c r="X256" s="393">
        <v>49.26400000000001</v>
      </c>
      <c r="Y256" s="393">
        <v>51.287000000000006</v>
      </c>
      <c r="Z256" s="393">
        <v>50.14120699999998</v>
      </c>
      <c r="AA256" s="393">
        <v>50.571793000000014</v>
      </c>
      <c r="AB256" s="393">
        <v>49.939098999999999</v>
      </c>
      <c r="AC256" s="393">
        <v>53.266988999999981</v>
      </c>
      <c r="AD256" s="393">
        <v>53.572625000000023</v>
      </c>
      <c r="AE256" s="393">
        <v>48.238647999999991</v>
      </c>
      <c r="AF256" s="393">
        <v>42.832651999999939</v>
      </c>
      <c r="AG256" s="393">
        <v>47.289006000000001</v>
      </c>
      <c r="AH256" s="393">
        <v>49.957979000000009</v>
      </c>
      <c r="AI256" s="393">
        <v>43.645662000000002</v>
      </c>
    </row>
    <row r="257" spans="1:35">
      <c r="A257" s="413"/>
      <c r="B257" s="96"/>
      <c r="C257" s="176" t="s">
        <v>503</v>
      </c>
      <c r="D257" s="422">
        <v>0</v>
      </c>
      <c r="E257" s="422">
        <v>-24.872614329999998</v>
      </c>
      <c r="F257" s="422">
        <v>9.183758319999999</v>
      </c>
      <c r="G257" s="391">
        <v>15.688856009999999</v>
      </c>
      <c r="H257" s="391">
        <v>12.647724879999998</v>
      </c>
      <c r="I257" s="391">
        <v>46.322675870000005</v>
      </c>
      <c r="J257" s="391">
        <v>9.4618017600000002</v>
      </c>
      <c r="K257" s="391">
        <v>4.9844874900000002</v>
      </c>
      <c r="L257" s="391">
        <v>5.4412922200000011</v>
      </c>
      <c r="M257" s="391">
        <v>2.9589779400000014</v>
      </c>
      <c r="N257" s="391">
        <v>2.2205675999999994</v>
      </c>
      <c r="O257" s="391">
        <v>-1.9285807799999992</v>
      </c>
      <c r="P257" s="391">
        <v>3.4057906500000037</v>
      </c>
      <c r="Q257" s="391">
        <v>1.2649497900000011</v>
      </c>
      <c r="R257" s="391">
        <v>2.4351340099999987</v>
      </c>
      <c r="S257" s="391">
        <v>1.6334500000000001</v>
      </c>
      <c r="T257" s="391">
        <v>18.700590000000005</v>
      </c>
      <c r="U257" s="391">
        <v>11.879269999999998</v>
      </c>
      <c r="V257" s="391">
        <v>32.715999999999994</v>
      </c>
      <c r="W257" s="391">
        <v>21.071000000000002</v>
      </c>
      <c r="X257" s="391">
        <v>14.344999999999999</v>
      </c>
      <c r="Y257" s="391">
        <v>11.884</v>
      </c>
      <c r="Z257" s="391">
        <v>5.355912</v>
      </c>
      <c r="AA257" s="391">
        <v>11.760088</v>
      </c>
      <c r="AB257" s="391">
        <v>6.1999750000000002</v>
      </c>
      <c r="AC257" s="391">
        <v>8.089302</v>
      </c>
      <c r="AD257" s="391">
        <v>1.2156699999999998</v>
      </c>
      <c r="AE257" s="391">
        <v>3.665232</v>
      </c>
      <c r="AF257" s="391">
        <v>6.2394420000000004</v>
      </c>
      <c r="AG257" s="391">
        <v>8.8623929999999991</v>
      </c>
      <c r="AH257" s="391">
        <v>4.1151220000000004</v>
      </c>
      <c r="AI257" s="391">
        <v>6.6958729999999997</v>
      </c>
    </row>
    <row r="258" spans="1:35">
      <c r="A258" s="413"/>
      <c r="B258" s="96"/>
      <c r="C258" s="385" t="s">
        <v>30</v>
      </c>
      <c r="D258" s="423">
        <v>0</v>
      </c>
      <c r="E258" s="423">
        <v>-133.24731182000008</v>
      </c>
      <c r="F258" s="423">
        <v>67.276945730000008</v>
      </c>
      <c r="G258" s="393">
        <v>65.97036609000007</v>
      </c>
      <c r="H258" s="393">
        <v>50.210838980000062</v>
      </c>
      <c r="I258" s="393">
        <v>-50.00395336000004</v>
      </c>
      <c r="J258" s="393">
        <v>45.809919669999957</v>
      </c>
      <c r="K258" s="393">
        <v>65.54323471000005</v>
      </c>
      <c r="L258" s="393">
        <v>34.763631100000026</v>
      </c>
      <c r="M258" s="393">
        <v>35.294730730000069</v>
      </c>
      <c r="N258" s="393">
        <v>44.953140420000018</v>
      </c>
      <c r="O258" s="393">
        <v>59.510125970000054</v>
      </c>
      <c r="P258" s="393">
        <v>54.667882209999959</v>
      </c>
      <c r="Q258" s="393">
        <v>62.132128100000074</v>
      </c>
      <c r="R258" s="393">
        <v>62.449068899999993</v>
      </c>
      <c r="S258" s="393">
        <v>63.979929999999989</v>
      </c>
      <c r="T258" s="393">
        <v>42.227190000000007</v>
      </c>
      <c r="U258" s="393">
        <v>52.222800000000007</v>
      </c>
      <c r="V258" s="393">
        <v>37.90662193</v>
      </c>
      <c r="W258" s="393">
        <v>36.322378069999985</v>
      </c>
      <c r="X258" s="393">
        <v>33.919000000000011</v>
      </c>
      <c r="Y258" s="393">
        <v>40.403000000000006</v>
      </c>
      <c r="Z258" s="393">
        <v>44.785294999999977</v>
      </c>
      <c r="AA258" s="393">
        <v>38.811705000000018</v>
      </c>
      <c r="AB258" s="393">
        <v>43.739124000000004</v>
      </c>
      <c r="AC258" s="393">
        <v>45.177686999999992</v>
      </c>
      <c r="AD258" s="393">
        <v>52.356955000000021</v>
      </c>
      <c r="AE258" s="393">
        <v>44.573415999999987</v>
      </c>
      <c r="AF258" s="393">
        <v>36.593209999999956</v>
      </c>
      <c r="AG258" s="393">
        <v>38.426613000000003</v>
      </c>
      <c r="AH258" s="393">
        <v>45.842857000000002</v>
      </c>
      <c r="AI258" s="393">
        <v>36.949789000000003</v>
      </c>
    </row>
    <row r="259" spans="1:35">
      <c r="A259" s="413"/>
      <c r="B259" s="96"/>
      <c r="C259" s="383" t="s">
        <v>31</v>
      </c>
      <c r="D259" s="424">
        <v>0</v>
      </c>
      <c r="E259" s="424">
        <v>-33.392156320000005</v>
      </c>
      <c r="F259" s="424">
        <v>16.896075320000008</v>
      </c>
      <c r="G259" s="394">
        <v>16.496080999999997</v>
      </c>
      <c r="H259" s="394">
        <v>15.736315009999991</v>
      </c>
      <c r="I259" s="394">
        <v>2.6967759900000061</v>
      </c>
      <c r="J259" s="394">
        <v>13.179299</v>
      </c>
      <c r="K259" s="394">
        <v>18.024509999999999</v>
      </c>
      <c r="L259" s="394">
        <v>10.699945999999997</v>
      </c>
      <c r="M259" s="394">
        <v>9.6076999999999977</v>
      </c>
      <c r="N259" s="394">
        <v>13.324752000000002</v>
      </c>
      <c r="O259" s="394">
        <v>15.745685</v>
      </c>
      <c r="P259" s="394">
        <v>13.244242</v>
      </c>
      <c r="Q259" s="394">
        <v>15.533033</v>
      </c>
      <c r="R259" s="394">
        <v>15.612269</v>
      </c>
      <c r="S259" s="394">
        <v>15.99498</v>
      </c>
      <c r="T259" s="394">
        <v>10.737199999999998</v>
      </c>
      <c r="U259" s="394">
        <v>12.806950000000001</v>
      </c>
      <c r="V259" s="394">
        <v>9.4770000000000003</v>
      </c>
      <c r="W259" s="394">
        <v>9.3290000000000006</v>
      </c>
      <c r="X259" s="394">
        <v>9.046999999999997</v>
      </c>
      <c r="Y259" s="394">
        <v>9.9250000000000007</v>
      </c>
      <c r="Z259" s="394">
        <v>11.323896999999999</v>
      </c>
      <c r="AA259" s="394">
        <v>9.7511030000000005</v>
      </c>
      <c r="AB259" s="394">
        <v>11.143461000000002</v>
      </c>
      <c r="AC259" s="394">
        <v>11.294423999999999</v>
      </c>
      <c r="AD259" s="394">
        <v>13.089236999999999</v>
      </c>
      <c r="AE259" s="394">
        <v>11.143354</v>
      </c>
      <c r="AF259" s="394">
        <v>9.0967340000000014</v>
      </c>
      <c r="AG259" s="394">
        <v>9.6066529999999979</v>
      </c>
      <c r="AH259" s="394">
        <v>11.464997</v>
      </c>
      <c r="AI259" s="394">
        <v>9.2331660000000007</v>
      </c>
    </row>
    <row r="260" spans="1:35">
      <c r="A260" s="413"/>
      <c r="B260" s="96"/>
      <c r="C260" s="384" t="s">
        <v>504</v>
      </c>
      <c r="D260" s="425">
        <v>0</v>
      </c>
      <c r="E260" s="425">
        <v>-99.85515550000008</v>
      </c>
      <c r="F260" s="425">
        <v>50.380870410000007</v>
      </c>
      <c r="G260" s="395">
        <v>49.474285090000073</v>
      </c>
      <c r="H260" s="395">
        <v>34.474523970000071</v>
      </c>
      <c r="I260" s="395">
        <v>-52.700729350000039</v>
      </c>
      <c r="J260" s="395">
        <v>32.630620669999949</v>
      </c>
      <c r="K260" s="395">
        <v>47.51872471000005</v>
      </c>
      <c r="L260" s="395">
        <v>24.063685100000015</v>
      </c>
      <c r="M260" s="395">
        <v>25.687030730000075</v>
      </c>
      <c r="N260" s="395">
        <v>31.628388420000022</v>
      </c>
      <c r="O260" s="395">
        <v>43.764440970000052</v>
      </c>
      <c r="P260" s="395">
        <v>41.423640209999974</v>
      </c>
      <c r="Q260" s="395">
        <v>46.599095100000056</v>
      </c>
      <c r="R260" s="395">
        <v>46.836799899999995</v>
      </c>
      <c r="S260" s="395">
        <v>47.984949999999991</v>
      </c>
      <c r="T260" s="395">
        <v>31.489990000000006</v>
      </c>
      <c r="U260" s="395">
        <v>39.415850000000006</v>
      </c>
      <c r="V260" s="395">
        <v>28.429621930000003</v>
      </c>
      <c r="W260" s="395">
        <v>26.993378069999984</v>
      </c>
      <c r="X260" s="395">
        <v>24.872000000000014</v>
      </c>
      <c r="Y260" s="395">
        <v>30.478000000000009</v>
      </c>
      <c r="Z260" s="395">
        <v>33.461397999999974</v>
      </c>
      <c r="AA260" s="395">
        <v>29.060602000000017</v>
      </c>
      <c r="AB260" s="395">
        <v>32.595663000000002</v>
      </c>
      <c r="AC260" s="395">
        <v>33.883262999999985</v>
      </c>
      <c r="AD260" s="395">
        <v>39.267718000000023</v>
      </c>
      <c r="AE260" s="395">
        <v>33.430061999999985</v>
      </c>
      <c r="AF260" s="395">
        <v>27.496475999999959</v>
      </c>
      <c r="AG260" s="395">
        <v>28.819960000000002</v>
      </c>
      <c r="AH260" s="395">
        <v>34.377859999999998</v>
      </c>
      <c r="AI260" s="395">
        <v>27.716623000000002</v>
      </c>
    </row>
    <row r="261" spans="1:35">
      <c r="A261" s="413"/>
      <c r="B261" s="96"/>
      <c r="C261" s="401" t="s">
        <v>513</v>
      </c>
      <c r="D261" s="423"/>
      <c r="E261" s="423"/>
      <c r="F261" s="423"/>
      <c r="G261" s="396"/>
      <c r="H261" s="396"/>
      <c r="I261" s="396"/>
      <c r="J261" s="396"/>
      <c r="K261" s="396"/>
      <c r="L261" s="396"/>
      <c r="M261" s="396"/>
      <c r="N261" s="396"/>
      <c r="O261" s="396"/>
      <c r="P261" s="396"/>
      <c r="Q261" s="396"/>
      <c r="R261" s="396"/>
      <c r="S261" s="396"/>
      <c r="T261" s="396"/>
      <c r="U261" s="396"/>
      <c r="V261" s="396"/>
      <c r="W261" s="396"/>
      <c r="X261" s="396"/>
      <c r="Y261" s="396"/>
      <c r="Z261" s="396"/>
      <c r="AA261" s="396"/>
      <c r="AB261" s="396"/>
      <c r="AC261" s="396"/>
      <c r="AD261" s="396"/>
      <c r="AE261" s="396"/>
      <c r="AF261" s="396"/>
      <c r="AG261" s="396"/>
      <c r="AH261" s="396"/>
      <c r="AI261" s="396"/>
    </row>
    <row r="262" spans="1:35">
      <c r="A262" s="413"/>
      <c r="B262" s="96"/>
      <c r="C262" s="382"/>
      <c r="D262" s="423"/>
      <c r="E262" s="423"/>
      <c r="F262" s="423"/>
      <c r="G262" s="393"/>
      <c r="H262" s="393"/>
      <c r="I262" s="393"/>
      <c r="J262" s="393"/>
      <c r="K262" s="393"/>
      <c r="L262" s="393"/>
      <c r="M262" s="393"/>
      <c r="N262" s="393"/>
      <c r="O262" s="393"/>
      <c r="P262" s="393"/>
      <c r="Q262" s="393"/>
      <c r="R262" s="393"/>
      <c r="S262" s="393"/>
      <c r="T262" s="393"/>
      <c r="U262" s="393"/>
      <c r="V262" s="393"/>
      <c r="W262" s="393"/>
      <c r="X262" s="393"/>
      <c r="Y262" s="393"/>
      <c r="Z262" s="393"/>
      <c r="AA262" s="393"/>
      <c r="AB262" s="393"/>
      <c r="AC262" s="393"/>
      <c r="AD262" s="393"/>
      <c r="AE262" s="393"/>
      <c r="AF262" s="393"/>
      <c r="AG262" s="393"/>
      <c r="AH262" s="393"/>
      <c r="AI262" s="393"/>
    </row>
    <row r="263" spans="1:35">
      <c r="A263" s="413"/>
      <c r="B263" s="96"/>
      <c r="C263" s="271" t="s">
        <v>442</v>
      </c>
      <c r="D263" s="426"/>
      <c r="E263" s="426"/>
      <c r="F263" s="426"/>
      <c r="G263" s="397"/>
      <c r="H263" s="397"/>
      <c r="I263" s="397"/>
      <c r="J263" s="397"/>
      <c r="K263" s="397"/>
      <c r="L263" s="397"/>
      <c r="M263" s="397"/>
      <c r="N263" s="397"/>
      <c r="O263" s="397"/>
      <c r="P263" s="397"/>
      <c r="Q263" s="397"/>
      <c r="R263" s="397"/>
      <c r="S263" s="397"/>
      <c r="T263" s="397"/>
      <c r="U263" s="397"/>
      <c r="V263" s="397"/>
      <c r="W263" s="397"/>
      <c r="X263" s="397"/>
      <c r="Y263" s="397"/>
      <c r="Z263" s="397"/>
      <c r="AA263" s="397"/>
      <c r="AB263" s="397"/>
      <c r="AC263" s="397"/>
      <c r="AD263" s="397"/>
      <c r="AE263" s="397"/>
      <c r="AF263" s="397"/>
      <c r="AG263" s="397"/>
      <c r="AH263" s="397"/>
      <c r="AI263" s="397"/>
    </row>
    <row r="264" spans="1:35">
      <c r="A264" s="413"/>
      <c r="B264" s="96"/>
      <c r="C264" s="58" t="s">
        <v>505</v>
      </c>
      <c r="D264" s="421">
        <v>0</v>
      </c>
      <c r="E264" s="421">
        <v>0</v>
      </c>
      <c r="F264" s="421">
        <v>12747.165662180001</v>
      </c>
      <c r="G264" s="390">
        <v>12216.39615681</v>
      </c>
      <c r="H264" s="390">
        <v>11888.523859999999</v>
      </c>
      <c r="I264" s="390">
        <v>11773.796633330001</v>
      </c>
      <c r="J264" s="390">
        <v>11685.74049991</v>
      </c>
      <c r="K264" s="390">
        <v>11242.570874809999</v>
      </c>
      <c r="L264" s="390">
        <v>10937.268197889998</v>
      </c>
      <c r="M264" s="390">
        <v>10610.13146074</v>
      </c>
      <c r="N264" s="390">
        <v>10308.024625849999</v>
      </c>
      <c r="O264" s="390">
        <v>9969.7934559999994</v>
      </c>
      <c r="P264" s="390">
        <v>9514.0481351599992</v>
      </c>
      <c r="Q264" s="390">
        <v>9307.0289952899984</v>
      </c>
      <c r="R264" s="390">
        <v>9049.2055313300007</v>
      </c>
      <c r="S264" s="390">
        <v>8976.8008000000009</v>
      </c>
      <c r="T264" s="390">
        <v>9120.2488599999997</v>
      </c>
      <c r="U264" s="390">
        <v>9103.9120999999996</v>
      </c>
      <c r="V264" s="390">
        <v>9084.1749999999993</v>
      </c>
      <c r="W264" s="390">
        <v>8878.2496411400007</v>
      </c>
      <c r="X264" s="390">
        <v>8823.6137730000009</v>
      </c>
      <c r="Y264" s="390">
        <v>8798</v>
      </c>
      <c r="Z264" s="390">
        <v>8570.5815380000004</v>
      </c>
      <c r="AA264" s="390">
        <v>8250.7711909999998</v>
      </c>
      <c r="AB264" s="390">
        <v>7828.3164219999999</v>
      </c>
      <c r="AC264" s="390">
        <v>7841.813486</v>
      </c>
      <c r="AD264" s="390">
        <v>7623.9454589999996</v>
      </c>
      <c r="AE264" s="390">
        <v>7318.0451849999999</v>
      </c>
      <c r="AF264" s="390">
        <v>7131.4385089999996</v>
      </c>
      <c r="AG264" s="390">
        <v>7028.0429999999997</v>
      </c>
      <c r="AH264" s="390">
        <v>6802.7843059999996</v>
      </c>
      <c r="AI264" s="390">
        <v>6524.6668170000003</v>
      </c>
    </row>
    <row r="265" spans="1:35">
      <c r="A265" s="413"/>
      <c r="B265" s="96"/>
      <c r="C265" s="58" t="s">
        <v>506</v>
      </c>
      <c r="D265" s="421">
        <v>0</v>
      </c>
      <c r="E265" s="421">
        <v>0</v>
      </c>
      <c r="F265" s="421">
        <v>-163.19366037999998</v>
      </c>
      <c r="G265" s="390">
        <v>-160.96761735999999</v>
      </c>
      <c r="H265" s="390">
        <v>-151.12880000000001</v>
      </c>
      <c r="I265" s="390">
        <v>-143.40328829000001</v>
      </c>
      <c r="J265" s="390">
        <v>-98.664401330000004</v>
      </c>
      <c r="K265" s="390">
        <v>-91.312639500000003</v>
      </c>
      <c r="L265" s="390">
        <v>-91.570388280000003</v>
      </c>
      <c r="M265" s="390">
        <v>-89.051817320000012</v>
      </c>
      <c r="N265" s="390">
        <v>-87.638478200000009</v>
      </c>
      <c r="O265" s="390">
        <v>-93.407014059999995</v>
      </c>
      <c r="P265" s="390">
        <v>-96.854878459999995</v>
      </c>
      <c r="Q265" s="390">
        <v>-99.187468900000027</v>
      </c>
      <c r="R265" s="390">
        <v>-105.80576819000001</v>
      </c>
      <c r="S265" s="390">
        <v>-107.50815</v>
      </c>
      <c r="T265" s="390">
        <v>-111.84717999999999</v>
      </c>
      <c r="U265" s="390">
        <v>-105.40730000000001</v>
      </c>
      <c r="V265" s="390">
        <v>-105.29700000000001</v>
      </c>
      <c r="W265" s="390">
        <v>-87.798434289999989</v>
      </c>
      <c r="X265" s="390">
        <v>-65.341330999999997</v>
      </c>
      <c r="Y265" s="390">
        <v>-60</v>
      </c>
      <c r="Z265" s="390">
        <v>-59.518537999999992</v>
      </c>
      <c r="AA265" s="390">
        <v>-60.461174</v>
      </c>
      <c r="AB265" s="390">
        <v>-55.754821999999997</v>
      </c>
      <c r="AC265" s="390">
        <v>-67.706273999999993</v>
      </c>
      <c r="AD265" s="390">
        <v>-64.306209999999993</v>
      </c>
      <c r="AE265" s="390">
        <v>-67.067639999999997</v>
      </c>
      <c r="AF265" s="390">
        <v>-38.123466000000001</v>
      </c>
      <c r="AG265" s="390">
        <v>-40.107962000000001</v>
      </c>
      <c r="AH265" s="390">
        <v>-37.577941000000003</v>
      </c>
      <c r="AI265" s="390">
        <v>-38.427136000000004</v>
      </c>
    </row>
    <row r="266" spans="1:35">
      <c r="A266" s="413"/>
      <c r="B266" s="96"/>
      <c r="C266" s="31" t="s">
        <v>376</v>
      </c>
      <c r="D266" s="422">
        <v>0</v>
      </c>
      <c r="E266" s="422">
        <v>0</v>
      </c>
      <c r="F266" s="422">
        <v>169.39829423999998</v>
      </c>
      <c r="G266" s="390">
        <v>171.35286712000001</v>
      </c>
      <c r="H266" s="390">
        <v>159.80610999999999</v>
      </c>
      <c r="I266" s="390">
        <v>156.36870568000001</v>
      </c>
      <c r="J266" s="390">
        <v>229.67581203000003</v>
      </c>
      <c r="K266" s="390">
        <v>207.10199073999999</v>
      </c>
      <c r="L266" s="390">
        <v>237.70770938000001</v>
      </c>
      <c r="M266" s="390">
        <v>206.07758731999999</v>
      </c>
      <c r="N266" s="390">
        <v>204.28309805999999</v>
      </c>
      <c r="O266" s="390">
        <v>211.51843048000001</v>
      </c>
      <c r="P266" s="390">
        <v>207.40707954999996</v>
      </c>
      <c r="Q266" s="390">
        <v>265.43844240999994</v>
      </c>
      <c r="R266" s="390">
        <v>162.98953407999994</v>
      </c>
      <c r="S266" s="390">
        <v>137.55751000000001</v>
      </c>
      <c r="T266" s="390">
        <v>151.03277</v>
      </c>
      <c r="U266" s="390">
        <v>166.86009999999999</v>
      </c>
      <c r="V266" s="390">
        <v>48.601999999999997</v>
      </c>
      <c r="W266" s="390">
        <v>162.47543429000001</v>
      </c>
      <c r="X266" s="390">
        <v>169.40137199999882</v>
      </c>
      <c r="Y266" s="390">
        <v>169</v>
      </c>
      <c r="Z266" s="390">
        <v>166.49382199999999</v>
      </c>
      <c r="AA266" s="390">
        <v>135.70655799999983</v>
      </c>
      <c r="AB266" s="390">
        <v>233.61552300000051</v>
      </c>
      <c r="AC266" s="390">
        <v>182.2298840000002</v>
      </c>
      <c r="AD266" s="390">
        <v>182.03718499999999</v>
      </c>
      <c r="AE266" s="390">
        <v>174.919477</v>
      </c>
      <c r="AF266" s="390">
        <v>153.96178599999999</v>
      </c>
      <c r="AG266" s="390">
        <v>210.59968600000047</v>
      </c>
      <c r="AH266" s="390">
        <v>191.54832300000001</v>
      </c>
      <c r="AI266" s="390">
        <v>180.87871799999999</v>
      </c>
    </row>
    <row r="267" spans="1:35">
      <c r="A267" s="413"/>
      <c r="B267" s="96"/>
      <c r="C267" s="386" t="s">
        <v>507</v>
      </c>
      <c r="D267" s="427">
        <v>0</v>
      </c>
      <c r="E267" s="427">
        <v>0</v>
      </c>
      <c r="F267" s="427">
        <v>12753.370296040001</v>
      </c>
      <c r="G267" s="398">
        <v>12226.78140657</v>
      </c>
      <c r="H267" s="398">
        <v>11897.201169999998</v>
      </c>
      <c r="I267" s="398">
        <v>11786.762050720003</v>
      </c>
      <c r="J267" s="398">
        <v>11816.751910610001</v>
      </c>
      <c r="K267" s="398">
        <v>11358.360226049999</v>
      </c>
      <c r="L267" s="398">
        <v>11083.405518989997</v>
      </c>
      <c r="M267" s="398">
        <v>10727.15723074</v>
      </c>
      <c r="N267" s="398">
        <v>10424.669245709998</v>
      </c>
      <c r="O267" s="398">
        <v>10087.90487242</v>
      </c>
      <c r="P267" s="398">
        <v>9624.6003362499978</v>
      </c>
      <c r="Q267" s="398">
        <v>9473.2799687999996</v>
      </c>
      <c r="R267" s="398">
        <v>9106.3892972199992</v>
      </c>
      <c r="S267" s="398">
        <v>9006.8501600000018</v>
      </c>
      <c r="T267" s="398">
        <v>9159.4344499999988</v>
      </c>
      <c r="U267" s="398">
        <v>9165.3648999999987</v>
      </c>
      <c r="V267" s="398">
        <v>9027.48</v>
      </c>
      <c r="W267" s="398">
        <v>8952.9266411400004</v>
      </c>
      <c r="X267" s="398">
        <v>8927.6738139999998</v>
      </c>
      <c r="Y267" s="398">
        <v>8907</v>
      </c>
      <c r="Z267" s="398">
        <v>8677.5568220000005</v>
      </c>
      <c r="AA267" s="398">
        <v>8326.0165749999996</v>
      </c>
      <c r="AB267" s="398">
        <v>8006.1771230000004</v>
      </c>
      <c r="AC267" s="398">
        <v>7956.3370960000002</v>
      </c>
      <c r="AD267" s="398">
        <v>7741.676434</v>
      </c>
      <c r="AE267" s="398">
        <v>7425.8970220000001</v>
      </c>
      <c r="AF267" s="398">
        <v>7247.2768289999995</v>
      </c>
      <c r="AG267" s="398">
        <v>7198.5347240000001</v>
      </c>
      <c r="AH267" s="398">
        <v>6956.7546879999991</v>
      </c>
      <c r="AI267" s="398">
        <v>6667.118399</v>
      </c>
    </row>
    <row r="268" spans="1:35">
      <c r="A268" s="413"/>
      <c r="B268" s="96"/>
      <c r="C268" s="25"/>
      <c r="D268" s="426"/>
      <c r="E268" s="426"/>
      <c r="F268" s="426"/>
      <c r="G268" s="397">
        <v>0</v>
      </c>
      <c r="H268" s="397"/>
      <c r="I268" s="397"/>
      <c r="J268" s="397"/>
      <c r="K268" s="397">
        <v>0</v>
      </c>
      <c r="L268" s="397"/>
      <c r="M268" s="397"/>
      <c r="N268" s="397"/>
      <c r="O268" s="397"/>
      <c r="P268" s="397"/>
      <c r="Q268" s="397"/>
      <c r="R268" s="397"/>
      <c r="S268" s="397"/>
      <c r="T268" s="397"/>
      <c r="U268" s="397"/>
      <c r="V268" s="397"/>
      <c r="W268" s="397"/>
      <c r="X268" s="397"/>
      <c r="Y268" s="397"/>
      <c r="Z268" s="397"/>
      <c r="AA268" s="397"/>
      <c r="AB268" s="397"/>
      <c r="AC268" s="397"/>
      <c r="AD268" s="397"/>
      <c r="AE268" s="397"/>
      <c r="AF268" s="397"/>
      <c r="AG268" s="397"/>
      <c r="AH268" s="397"/>
      <c r="AI268" s="397"/>
    </row>
    <row r="269" spans="1:35">
      <c r="A269" s="413"/>
      <c r="B269" s="96"/>
      <c r="C269" s="58" t="s">
        <v>508</v>
      </c>
      <c r="D269" s="421">
        <v>0</v>
      </c>
      <c r="E269" s="421">
        <v>0</v>
      </c>
      <c r="F269" s="421">
        <v>4.1301440000000005</v>
      </c>
      <c r="G269" s="390">
        <v>0</v>
      </c>
      <c r="H269" s="390">
        <v>0</v>
      </c>
      <c r="I269" s="390">
        <v>0</v>
      </c>
      <c r="J269" s="390">
        <v>8.0000000000000002E-8</v>
      </c>
      <c r="K269" s="390">
        <v>0</v>
      </c>
      <c r="L269" s="390">
        <v>0</v>
      </c>
      <c r="M269" s="390">
        <v>0</v>
      </c>
      <c r="N269" s="390">
        <v>0</v>
      </c>
      <c r="O269" s="390">
        <v>0</v>
      </c>
      <c r="P269" s="390">
        <v>0</v>
      </c>
      <c r="Q269" s="390">
        <v>0</v>
      </c>
      <c r="R269" s="390">
        <v>0</v>
      </c>
      <c r="S269" s="390">
        <v>0</v>
      </c>
      <c r="T269" s="390">
        <v>0</v>
      </c>
      <c r="U269" s="390">
        <v>0</v>
      </c>
      <c r="V269" s="390">
        <v>0</v>
      </c>
      <c r="W269" s="390">
        <v>0</v>
      </c>
      <c r="X269" s="390">
        <v>0</v>
      </c>
      <c r="Y269" s="390">
        <v>0</v>
      </c>
      <c r="Z269" s="390">
        <v>0</v>
      </c>
      <c r="AA269" s="390">
        <v>0</v>
      </c>
      <c r="AB269" s="390">
        <v>0</v>
      </c>
      <c r="AC269" s="390">
        <v>0</v>
      </c>
      <c r="AD269" s="390">
        <v>0</v>
      </c>
      <c r="AE269" s="390">
        <v>0</v>
      </c>
      <c r="AF269" s="390">
        <v>0</v>
      </c>
      <c r="AG269" s="390">
        <v>0</v>
      </c>
      <c r="AH269" s="390">
        <v>0</v>
      </c>
      <c r="AI269" s="390">
        <v>0</v>
      </c>
    </row>
    <row r="270" spans="1:35">
      <c r="A270" s="413"/>
      <c r="B270" s="96"/>
      <c r="C270" s="360" t="s">
        <v>509</v>
      </c>
      <c r="D270" s="421">
        <v>0</v>
      </c>
      <c r="E270" s="421">
        <v>0</v>
      </c>
      <c r="F270" s="421">
        <v>12749.240152040002</v>
      </c>
      <c r="G270" s="392">
        <v>12226.78140657</v>
      </c>
      <c r="H270" s="392">
        <v>11897.2012</v>
      </c>
      <c r="I270" s="392">
        <v>11786.762050720003</v>
      </c>
      <c r="J270" s="392">
        <v>11816.75191053</v>
      </c>
      <c r="K270" s="392">
        <v>11358.360226050003</v>
      </c>
      <c r="L270" s="392">
        <v>11083.405518989997</v>
      </c>
      <c r="M270" s="392">
        <v>10727.157230739998</v>
      </c>
      <c r="N270" s="392">
        <v>10424.669245710002</v>
      </c>
      <c r="O270" s="392">
        <v>10087.904872420002</v>
      </c>
      <c r="P270" s="392">
        <v>9624.6003362499996</v>
      </c>
      <c r="Q270" s="392">
        <v>9473.2799687999996</v>
      </c>
      <c r="R270" s="392">
        <v>9106.3892972199974</v>
      </c>
      <c r="S270" s="392">
        <v>9006.8502000000008</v>
      </c>
      <c r="T270" s="392">
        <v>9159.4344999999994</v>
      </c>
      <c r="U270" s="392">
        <v>9165.3647999999994</v>
      </c>
      <c r="V270" s="392">
        <v>9027.48</v>
      </c>
      <c r="W270" s="392">
        <v>8952.9189999999999</v>
      </c>
      <c r="X270" s="392">
        <v>8927.6738139999998</v>
      </c>
      <c r="Y270" s="392">
        <v>8907</v>
      </c>
      <c r="Z270" s="392">
        <v>8678.5572890000003</v>
      </c>
      <c r="AA270" s="392">
        <v>8326.0165749999996</v>
      </c>
      <c r="AB270" s="392">
        <v>8006.1771250000002</v>
      </c>
      <c r="AC270" s="392">
        <v>7956.337098</v>
      </c>
      <c r="AD270" s="392">
        <v>7741.676434</v>
      </c>
      <c r="AE270" s="392">
        <v>7425.8970179999997</v>
      </c>
      <c r="AF270" s="392">
        <v>7247.2768269999997</v>
      </c>
      <c r="AG270" s="392">
        <v>7198.534721</v>
      </c>
      <c r="AH270" s="392">
        <v>6956.7546860000002</v>
      </c>
      <c r="AI270" s="392">
        <v>6667</v>
      </c>
    </row>
    <row r="271" spans="1:35">
      <c r="A271" s="413"/>
      <c r="B271" s="96"/>
      <c r="C271" s="63" t="s">
        <v>510</v>
      </c>
      <c r="D271" s="427">
        <v>0</v>
      </c>
      <c r="E271" s="427">
        <v>0</v>
      </c>
      <c r="F271" s="427">
        <v>12753.370296040002</v>
      </c>
      <c r="G271" s="398">
        <v>12226.78140657</v>
      </c>
      <c r="H271" s="398">
        <v>11897.2012</v>
      </c>
      <c r="I271" s="398">
        <v>11786.762050720003</v>
      </c>
      <c r="J271" s="398">
        <v>11816.751910609999</v>
      </c>
      <c r="K271" s="398">
        <v>11358.360226050003</v>
      </c>
      <c r="L271" s="398">
        <v>11083.405518989997</v>
      </c>
      <c r="M271" s="398">
        <v>10727.157230739998</v>
      </c>
      <c r="N271" s="398">
        <v>10424.669245710002</v>
      </c>
      <c r="O271" s="398">
        <v>10087.904872420002</v>
      </c>
      <c r="P271" s="398">
        <v>9624.6003362499996</v>
      </c>
      <c r="Q271" s="398">
        <v>9473.2799687999996</v>
      </c>
      <c r="R271" s="398">
        <v>9106.3892972199974</v>
      </c>
      <c r="S271" s="398">
        <v>9006.8502000000008</v>
      </c>
      <c r="T271" s="398">
        <v>9159.4344999999994</v>
      </c>
      <c r="U271" s="398">
        <v>9165.3647999999994</v>
      </c>
      <c r="V271" s="398">
        <v>9027.48</v>
      </c>
      <c r="W271" s="398">
        <v>8952.9189999999999</v>
      </c>
      <c r="X271" s="398">
        <v>8927.6738139999998</v>
      </c>
      <c r="Y271" s="398">
        <v>8907</v>
      </c>
      <c r="Z271" s="398">
        <v>8678.5572890000003</v>
      </c>
      <c r="AA271" s="398">
        <v>8326.0165749999996</v>
      </c>
      <c r="AB271" s="398">
        <v>8006.1771250000002</v>
      </c>
      <c r="AC271" s="398">
        <v>7956.337098</v>
      </c>
      <c r="AD271" s="398">
        <v>7741.676434</v>
      </c>
      <c r="AE271" s="398">
        <v>7425.8970179999997</v>
      </c>
      <c r="AF271" s="398">
        <v>7247.2768269999997</v>
      </c>
      <c r="AG271" s="398">
        <v>7198.534721</v>
      </c>
      <c r="AH271" s="398">
        <v>6956.7546860000002</v>
      </c>
      <c r="AI271" s="398">
        <v>6667</v>
      </c>
    </row>
    <row r="272" spans="1:35">
      <c r="A272" s="413"/>
      <c r="B272" s="96"/>
      <c r="C272" s="375"/>
      <c r="Q272" s="375"/>
      <c r="R272" s="375"/>
      <c r="S272" s="375"/>
    </row>
    <row r="273" spans="1:35">
      <c r="A273" s="413"/>
      <c r="B273" s="96"/>
      <c r="C273" s="374"/>
      <c r="Q273" s="374"/>
      <c r="R273" s="374"/>
      <c r="S273" s="374"/>
    </row>
    <row r="274" spans="1:35" s="96" customFormat="1">
      <c r="A274" s="413"/>
      <c r="C274" s="428" t="s">
        <v>497</v>
      </c>
      <c r="D274" s="419" t="s">
        <v>818</v>
      </c>
      <c r="E274" s="419" t="s">
        <v>819</v>
      </c>
      <c r="F274" s="419" t="s">
        <v>820</v>
      </c>
      <c r="G274" s="636" t="s">
        <v>821</v>
      </c>
      <c r="H274" s="636" t="s">
        <v>673</v>
      </c>
      <c r="I274" s="636" t="s">
        <v>674</v>
      </c>
      <c r="J274" s="636" t="s">
        <v>675</v>
      </c>
      <c r="K274" s="636" t="s">
        <v>666</v>
      </c>
      <c r="L274" s="636" t="s">
        <v>521</v>
      </c>
      <c r="M274" s="636" t="s">
        <v>522</v>
      </c>
      <c r="N274" s="636" t="s">
        <v>523</v>
      </c>
      <c r="O274" s="636" t="s">
        <v>605</v>
      </c>
      <c r="P274" s="636" t="s">
        <v>467</v>
      </c>
      <c r="Q274" s="636" t="s">
        <v>456</v>
      </c>
      <c r="R274" s="636" t="s">
        <v>455</v>
      </c>
      <c r="S274" s="636" t="s">
        <v>433</v>
      </c>
      <c r="T274" s="636" t="s">
        <v>366</v>
      </c>
      <c r="U274" s="636" t="s">
        <v>478</v>
      </c>
      <c r="V274" s="636" t="s">
        <v>479</v>
      </c>
      <c r="W274" s="636" t="s">
        <v>480</v>
      </c>
      <c r="X274" s="636" t="s">
        <v>481</v>
      </c>
      <c r="Y274" s="636" t="s">
        <v>473</v>
      </c>
      <c r="Z274" s="636" t="s">
        <v>474</v>
      </c>
      <c r="AA274" s="636" t="s">
        <v>475</v>
      </c>
      <c r="AB274" s="636" t="s">
        <v>476</v>
      </c>
      <c r="AC274" s="636" t="s">
        <v>477</v>
      </c>
      <c r="AD274" s="636" t="s">
        <v>482</v>
      </c>
      <c r="AE274" s="636" t="s">
        <v>483</v>
      </c>
      <c r="AF274" s="636" t="s">
        <v>484</v>
      </c>
      <c r="AG274" s="636" t="s">
        <v>485</v>
      </c>
      <c r="AH274" s="636" t="s">
        <v>486</v>
      </c>
      <c r="AI274" s="636" t="s">
        <v>487</v>
      </c>
    </row>
    <row r="275" spans="1:35">
      <c r="A275" s="413"/>
      <c r="B275" s="96"/>
      <c r="C275" s="271" t="s">
        <v>500</v>
      </c>
      <c r="D275" s="420"/>
      <c r="E275" s="420"/>
      <c r="F275" s="420"/>
      <c r="G275" s="388"/>
      <c r="H275" s="388"/>
      <c r="I275" s="388"/>
      <c r="J275" s="388"/>
      <c r="K275" s="388"/>
      <c r="L275" s="388"/>
      <c r="M275" s="388"/>
      <c r="N275" s="388"/>
      <c r="O275" s="388"/>
      <c r="P275" s="388"/>
      <c r="Q275" s="388"/>
      <c r="R275" s="388"/>
      <c r="S275" s="388"/>
      <c r="T275" s="388"/>
      <c r="U275" s="388"/>
      <c r="V275" s="388"/>
      <c r="W275" s="388"/>
      <c r="X275" s="388"/>
      <c r="Y275" s="388"/>
      <c r="Z275" s="388"/>
      <c r="AA275" s="388"/>
      <c r="AB275" s="388"/>
      <c r="AC275" s="388"/>
      <c r="AD275" s="388"/>
      <c r="AE275" s="388"/>
      <c r="AF275" s="388"/>
      <c r="AG275" s="388"/>
      <c r="AH275" s="388"/>
      <c r="AI275" s="388"/>
    </row>
    <row r="276" spans="1:35">
      <c r="A276" s="413"/>
      <c r="B276" s="96"/>
      <c r="C276" s="29" t="s">
        <v>14</v>
      </c>
      <c r="D276" s="421">
        <v>0</v>
      </c>
      <c r="E276" s="421">
        <v>1.8513263499999992</v>
      </c>
      <c r="F276" s="421">
        <v>-0.95150238999999948</v>
      </c>
      <c r="G276" s="389">
        <v>-0.89982395999999976</v>
      </c>
      <c r="H276" s="389">
        <v>0.55748248000000045</v>
      </c>
      <c r="I276" s="389">
        <v>-1.2222924800000003</v>
      </c>
      <c r="J276" s="389">
        <v>-1.0641620300000003</v>
      </c>
      <c r="K276" s="389">
        <v>-0.68283796999999991</v>
      </c>
      <c r="L276" s="389">
        <v>0.68544309000000037</v>
      </c>
      <c r="M276" s="389">
        <v>-1.3670381000000003</v>
      </c>
      <c r="N276" s="389">
        <v>0.78153222000000011</v>
      </c>
      <c r="O276" s="389">
        <v>-0.22853222000000009</v>
      </c>
      <c r="P276" s="389">
        <v>1.488864000000012E-2</v>
      </c>
      <c r="Q276" s="389">
        <v>-0.27898599999999996</v>
      </c>
      <c r="R276" s="389">
        <v>-0.21403899999999998</v>
      </c>
      <c r="S276" s="389">
        <v>-0.12324</v>
      </c>
      <c r="T276" s="389">
        <v>0.15886</v>
      </c>
      <c r="U276" s="389">
        <v>-0.19035999999999997</v>
      </c>
      <c r="V276" s="389">
        <v>-0.34370700000000004</v>
      </c>
      <c r="W276" s="389">
        <v>-0.31729299999999999</v>
      </c>
      <c r="X276" s="389">
        <v>0.26300000000000001</v>
      </c>
      <c r="Y276" s="389">
        <v>-0.31200000000000006</v>
      </c>
      <c r="Z276" s="389">
        <v>-0.42383099999999996</v>
      </c>
      <c r="AA276" s="389">
        <v>-0.26416899999999999</v>
      </c>
      <c r="AB276" s="389">
        <v>0.38466899999999998</v>
      </c>
      <c r="AC276" s="389">
        <v>2.4535000000000001E-2</v>
      </c>
      <c r="AD276" s="389">
        <v>-7.7182000000000001E-2</v>
      </c>
      <c r="AE276" s="389">
        <v>-5.407E-2</v>
      </c>
      <c r="AF276" s="389">
        <v>0.33032600000000001</v>
      </c>
      <c r="AG276" s="389">
        <v>0.100192</v>
      </c>
      <c r="AH276" s="389">
        <v>0</v>
      </c>
      <c r="AI276" s="389">
        <v>0</v>
      </c>
    </row>
    <row r="277" spans="1:35">
      <c r="A277" s="413"/>
      <c r="B277" s="96"/>
      <c r="C277" s="29" t="s">
        <v>501</v>
      </c>
      <c r="D277" s="421">
        <v>0</v>
      </c>
      <c r="E277" s="421">
        <v>-80.867075909999983</v>
      </c>
      <c r="F277" s="421">
        <v>49.841460799999979</v>
      </c>
      <c r="G277" s="389">
        <v>31.02561511</v>
      </c>
      <c r="H277" s="389">
        <v>27.860537720000011</v>
      </c>
      <c r="I277" s="389">
        <v>33.099792279999988</v>
      </c>
      <c r="J277" s="389">
        <v>39.177739989999992</v>
      </c>
      <c r="K277" s="389">
        <v>29.893260010000002</v>
      </c>
      <c r="L277" s="389">
        <v>28.035648960000032</v>
      </c>
      <c r="M277" s="389">
        <v>36.67887807999999</v>
      </c>
      <c r="N277" s="389">
        <v>38.73476697000001</v>
      </c>
      <c r="O277" s="389">
        <v>28.067233029999997</v>
      </c>
      <c r="P277" s="389">
        <v>25.829021960000006</v>
      </c>
      <c r="Q277" s="389">
        <v>34.054321999999999</v>
      </c>
      <c r="R277" s="389">
        <v>41.62891900000001</v>
      </c>
      <c r="S277" s="389">
        <v>28.430420000000002</v>
      </c>
      <c r="T277" s="389">
        <v>29.229349999999997</v>
      </c>
      <c r="U277" s="389">
        <v>39.73172000000001</v>
      </c>
      <c r="V277" s="389">
        <v>36.308633</v>
      </c>
      <c r="W277" s="389">
        <v>27.833366999999999</v>
      </c>
      <c r="X277" s="389">
        <v>27.593999999999994</v>
      </c>
      <c r="Y277" s="389">
        <v>35.137</v>
      </c>
      <c r="Z277" s="389">
        <v>35.436688000000004</v>
      </c>
      <c r="AA277" s="389">
        <v>25.426311999999999</v>
      </c>
      <c r="AB277" s="389">
        <v>28.882216</v>
      </c>
      <c r="AC277" s="389">
        <v>35.141787000000008</v>
      </c>
      <c r="AD277" s="389">
        <v>53.688385499999995</v>
      </c>
      <c r="AE277" s="389">
        <v>2.2011205</v>
      </c>
      <c r="AF277" s="389">
        <v>24.708072999999999</v>
      </c>
      <c r="AG277" s="389">
        <v>31.353114999999995</v>
      </c>
      <c r="AH277" s="389">
        <v>29.397601000000002</v>
      </c>
      <c r="AI277" s="389">
        <v>23</v>
      </c>
    </row>
    <row r="278" spans="1:35">
      <c r="A278" s="413"/>
      <c r="B278" s="96"/>
      <c r="C278" s="29" t="s">
        <v>22</v>
      </c>
      <c r="D278" s="421">
        <v>0</v>
      </c>
      <c r="E278" s="421">
        <v>0</v>
      </c>
      <c r="F278" s="421">
        <v>0</v>
      </c>
      <c r="G278" s="389">
        <v>0</v>
      </c>
      <c r="H278" s="389">
        <v>0</v>
      </c>
      <c r="I278" s="389">
        <v>0</v>
      </c>
      <c r="J278" s="389">
        <v>0</v>
      </c>
      <c r="K278" s="389">
        <v>0</v>
      </c>
      <c r="L278" s="389">
        <v>0</v>
      </c>
      <c r="M278" s="389">
        <v>0</v>
      </c>
      <c r="N278" s="389">
        <v>0</v>
      </c>
      <c r="O278" s="389">
        <v>0</v>
      </c>
      <c r="P278" s="389">
        <v>0</v>
      </c>
      <c r="Q278" s="389">
        <v>0</v>
      </c>
      <c r="R278" s="389">
        <v>0</v>
      </c>
      <c r="S278" s="389">
        <v>0</v>
      </c>
      <c r="T278" s="389">
        <v>0</v>
      </c>
      <c r="U278" s="389">
        <v>0</v>
      </c>
      <c r="V278" s="389">
        <v>-3.0000000000000001E-3</v>
      </c>
      <c r="W278" s="389">
        <v>3.0000000000000001E-3</v>
      </c>
      <c r="X278" s="389">
        <v>0</v>
      </c>
      <c r="Y278" s="389">
        <v>0</v>
      </c>
      <c r="Z278" s="389">
        <v>-3.0000000000000001E-3</v>
      </c>
      <c r="AA278" s="389">
        <v>3.0000000000000001E-3</v>
      </c>
      <c r="AB278" s="389">
        <v>0</v>
      </c>
      <c r="AC278" s="389">
        <v>0</v>
      </c>
      <c r="AD278" s="389">
        <v>0</v>
      </c>
      <c r="AE278" s="389">
        <v>0</v>
      </c>
      <c r="AF278" s="389">
        <v>0</v>
      </c>
      <c r="AG278" s="389">
        <v>0</v>
      </c>
      <c r="AH278" s="389">
        <v>0</v>
      </c>
      <c r="AI278" s="389">
        <v>0</v>
      </c>
    </row>
    <row r="279" spans="1:35">
      <c r="A279" s="413"/>
      <c r="B279" s="96"/>
      <c r="C279" s="54" t="s">
        <v>27</v>
      </c>
      <c r="D279" s="422">
        <v>0</v>
      </c>
      <c r="E279" s="422">
        <v>-75.314504200000002</v>
      </c>
      <c r="F279" s="422">
        <v>41.354940450000001</v>
      </c>
      <c r="G279" s="391">
        <v>33.959563750000001</v>
      </c>
      <c r="H279" s="391">
        <v>28.917446489999989</v>
      </c>
      <c r="I279" s="391">
        <v>36.533723510000002</v>
      </c>
      <c r="J279" s="391">
        <v>36.59642706999999</v>
      </c>
      <c r="K279" s="391">
        <v>33.664572930000006</v>
      </c>
      <c r="L279" s="391">
        <v>26.510722460000011</v>
      </c>
      <c r="M279" s="391">
        <v>36.059825680000003</v>
      </c>
      <c r="N279" s="391">
        <v>34.892036190000006</v>
      </c>
      <c r="O279" s="391">
        <v>31.687963809999992</v>
      </c>
      <c r="P279" s="391">
        <v>28.301801269999984</v>
      </c>
      <c r="Q279" s="391">
        <v>33.124870000000001</v>
      </c>
      <c r="R279" s="391">
        <v>33.646996999999999</v>
      </c>
      <c r="S279" s="391">
        <v>30.054670000000002</v>
      </c>
      <c r="T279" s="391">
        <v>38.324470000000005</v>
      </c>
      <c r="U279" s="391">
        <v>32.458210000000001</v>
      </c>
      <c r="V279" s="391">
        <v>22.283462</v>
      </c>
      <c r="W279" s="391">
        <v>27.155538</v>
      </c>
      <c r="X279" s="391">
        <v>35.903000000000006</v>
      </c>
      <c r="Y279" s="391">
        <v>28.348999999999997</v>
      </c>
      <c r="Z279" s="391">
        <v>23.949893000000003</v>
      </c>
      <c r="AA279" s="391">
        <v>27.701107</v>
      </c>
      <c r="AB279" s="391">
        <v>35.111688999999998</v>
      </c>
      <c r="AC279" s="391">
        <v>28.376296000000004</v>
      </c>
      <c r="AD279" s="391">
        <v>21.769406</v>
      </c>
      <c r="AE279" s="391">
        <v>24.076395999999999</v>
      </c>
      <c r="AF279" s="391">
        <v>31.505344999999998</v>
      </c>
      <c r="AG279" s="391">
        <v>24.148557000000004</v>
      </c>
      <c r="AH279" s="391">
        <v>19.281150999999998</v>
      </c>
      <c r="AI279" s="391">
        <v>20.289359000000001</v>
      </c>
    </row>
    <row r="280" spans="1:35">
      <c r="A280" s="413"/>
      <c r="B280" s="96"/>
      <c r="C280" s="271" t="s">
        <v>502</v>
      </c>
      <c r="D280" s="423">
        <v>0</v>
      </c>
      <c r="E280" s="423">
        <v>-3.7012453599999873</v>
      </c>
      <c r="F280" s="423">
        <v>7.5350179599999869</v>
      </c>
      <c r="G280" s="393">
        <v>-3.8337725999999996</v>
      </c>
      <c r="H280" s="393">
        <v>-0.49942628999997396</v>
      </c>
      <c r="I280" s="393">
        <v>-4.6562237100000203</v>
      </c>
      <c r="J280" s="393">
        <v>1.517150890000007</v>
      </c>
      <c r="K280" s="393">
        <v>-4.4541508900000046</v>
      </c>
      <c r="L280" s="393">
        <v>2.2103695900000417</v>
      </c>
      <c r="M280" s="393">
        <v>0.35858731999996962</v>
      </c>
      <c r="N280" s="393">
        <v>3.5176899800000037</v>
      </c>
      <c r="O280" s="393">
        <v>-3.849262999999997</v>
      </c>
      <c r="P280" s="393">
        <v>-2.4578906699999692</v>
      </c>
      <c r="Q280" s="393">
        <v>0.65046599999999444</v>
      </c>
      <c r="R280" s="393">
        <v>7.7678830000000119</v>
      </c>
      <c r="S280" s="393">
        <v>-1.7474899999999991</v>
      </c>
      <c r="T280" s="393">
        <v>-8.9362600000000043</v>
      </c>
      <c r="U280" s="393">
        <v>7.0831500000000105</v>
      </c>
      <c r="V280" s="393">
        <v>13.678463999999995</v>
      </c>
      <c r="W280" s="393">
        <v>0.36353599999999986</v>
      </c>
      <c r="X280" s="393">
        <v>-8.0460000000000065</v>
      </c>
      <c r="Y280" s="393">
        <v>6.4760000000000062</v>
      </c>
      <c r="Z280" s="393">
        <v>11.062963999999994</v>
      </c>
      <c r="AA280" s="393">
        <v>-2.538964</v>
      </c>
      <c r="AB280" s="393">
        <v>-5.8448039999999963</v>
      </c>
      <c r="AC280" s="393">
        <v>6.7900260000000046</v>
      </c>
      <c r="AD280" s="393">
        <v>31.841797499999995</v>
      </c>
      <c r="AE280" s="393">
        <v>-21.9293455</v>
      </c>
      <c r="AF280" s="393">
        <v>-6.4669460000000001</v>
      </c>
      <c r="AG280" s="393">
        <v>7.3047499999999985</v>
      </c>
      <c r="AH280" s="393">
        <v>10.116450000000004</v>
      </c>
      <c r="AI280" s="393">
        <v>2.710640999999999</v>
      </c>
    </row>
    <row r="281" spans="1:35">
      <c r="A281" s="413"/>
      <c r="B281" s="96"/>
      <c r="C281" s="176" t="s">
        <v>503</v>
      </c>
      <c r="D281" s="422">
        <v>0</v>
      </c>
      <c r="E281" s="422">
        <v>0</v>
      </c>
      <c r="F281" s="422">
        <v>0</v>
      </c>
      <c r="G281" s="391">
        <v>0</v>
      </c>
      <c r="H281" s="391">
        <v>0</v>
      </c>
      <c r="I281" s="391">
        <v>0</v>
      </c>
      <c r="J281" s="391">
        <v>0</v>
      </c>
      <c r="K281" s="391">
        <v>0</v>
      </c>
      <c r="L281" s="391">
        <v>0</v>
      </c>
      <c r="M281" s="391">
        <v>0</v>
      </c>
      <c r="N281" s="391">
        <v>0</v>
      </c>
      <c r="O281" s="391">
        <v>0</v>
      </c>
      <c r="P281" s="391">
        <v>0</v>
      </c>
      <c r="Q281" s="391">
        <v>0</v>
      </c>
      <c r="R281" s="391">
        <v>0</v>
      </c>
      <c r="S281" s="391">
        <v>0</v>
      </c>
      <c r="T281" s="391">
        <v>0</v>
      </c>
      <c r="U281" s="391">
        <v>0</v>
      </c>
      <c r="V281" s="391">
        <v>0</v>
      </c>
      <c r="W281" s="391">
        <v>0</v>
      </c>
      <c r="X281" s="391">
        <v>0</v>
      </c>
      <c r="Y281" s="391">
        <v>0</v>
      </c>
      <c r="Z281" s="391">
        <v>0</v>
      </c>
      <c r="AA281" s="391">
        <v>0</v>
      </c>
      <c r="AB281" s="391">
        <v>0</v>
      </c>
      <c r="AC281" s="391">
        <v>0</v>
      </c>
      <c r="AD281" s="391">
        <v>0</v>
      </c>
      <c r="AE281" s="391">
        <v>0</v>
      </c>
      <c r="AF281" s="391">
        <v>0</v>
      </c>
      <c r="AG281" s="391">
        <v>0</v>
      </c>
      <c r="AH281" s="391">
        <v>0</v>
      </c>
      <c r="AI281" s="391">
        <v>0</v>
      </c>
    </row>
    <row r="282" spans="1:35">
      <c r="A282" s="413"/>
      <c r="B282" s="96"/>
      <c r="C282" s="385" t="s">
        <v>30</v>
      </c>
      <c r="D282" s="423">
        <v>0</v>
      </c>
      <c r="E282" s="423">
        <v>-3.7012453599999873</v>
      </c>
      <c r="F282" s="423">
        <v>7.5350179599999869</v>
      </c>
      <c r="G282" s="393">
        <v>-3.8337725999999996</v>
      </c>
      <c r="H282" s="393">
        <v>-0.49942628999997396</v>
      </c>
      <c r="I282" s="393">
        <v>-4.6562237100000203</v>
      </c>
      <c r="J282" s="393">
        <v>1.517150890000007</v>
      </c>
      <c r="K282" s="393">
        <v>-4.4541508900000046</v>
      </c>
      <c r="L282" s="393">
        <v>2.2103695900000417</v>
      </c>
      <c r="M282" s="393">
        <v>0.35858731999996962</v>
      </c>
      <c r="N282" s="393">
        <v>3.5176899800000037</v>
      </c>
      <c r="O282" s="393">
        <v>-3.849262999999997</v>
      </c>
      <c r="P282" s="393">
        <v>-2.4578906699999692</v>
      </c>
      <c r="Q282" s="393">
        <v>0.65046599999999444</v>
      </c>
      <c r="R282" s="393">
        <v>7.7678830000000119</v>
      </c>
      <c r="S282" s="393">
        <v>-1.7474899999999991</v>
      </c>
      <c r="T282" s="393">
        <v>-8.9362600000000043</v>
      </c>
      <c r="U282" s="393">
        <v>7.0831500000000105</v>
      </c>
      <c r="V282" s="393">
        <v>13.678463999999995</v>
      </c>
      <c r="W282" s="393">
        <v>0.36353599999999986</v>
      </c>
      <c r="X282" s="393">
        <v>-8.0460000000000065</v>
      </c>
      <c r="Y282" s="393">
        <v>6.4760000000000062</v>
      </c>
      <c r="Z282" s="393">
        <v>11.062963999999994</v>
      </c>
      <c r="AA282" s="393">
        <v>-2.538964</v>
      </c>
      <c r="AB282" s="393">
        <v>-5.8448039999999963</v>
      </c>
      <c r="AC282" s="393">
        <v>6.7900260000000046</v>
      </c>
      <c r="AD282" s="393">
        <v>31.841797499999995</v>
      </c>
      <c r="AE282" s="393">
        <v>-21.9293455</v>
      </c>
      <c r="AF282" s="393">
        <v>-6.4669460000000001</v>
      </c>
      <c r="AG282" s="393">
        <v>7.3047499999999985</v>
      </c>
      <c r="AH282" s="393">
        <v>10.116450000000004</v>
      </c>
      <c r="AI282" s="393">
        <v>2.710640999999999</v>
      </c>
    </row>
    <row r="283" spans="1:35">
      <c r="A283" s="413"/>
      <c r="B283" s="96"/>
      <c r="C283" s="383" t="s">
        <v>31</v>
      </c>
      <c r="D283" s="424">
        <v>0</v>
      </c>
      <c r="E283" s="424">
        <v>-0.81427400000000005</v>
      </c>
      <c r="F283" s="424">
        <v>1.6577039999999998</v>
      </c>
      <c r="G283" s="394">
        <v>-0.8434299999999999</v>
      </c>
      <c r="H283" s="394">
        <v>-8.6320759999999774E-2</v>
      </c>
      <c r="I283" s="394">
        <v>-1.02450924</v>
      </c>
      <c r="J283" s="394">
        <v>0.33391300000000002</v>
      </c>
      <c r="K283" s="394">
        <v>-0.97991300000000003</v>
      </c>
      <c r="L283" s="394">
        <v>0.53030999999999995</v>
      </c>
      <c r="M283" s="394">
        <v>6.7056999999999992E-2</v>
      </c>
      <c r="N283" s="394">
        <v>0.77383900000000005</v>
      </c>
      <c r="O283" s="394">
        <v>-0.84683900000000001</v>
      </c>
      <c r="P283" s="394">
        <v>-0.51790299999999989</v>
      </c>
      <c r="Q283" s="394">
        <v>0.14310299999999998</v>
      </c>
      <c r="R283" s="394">
        <v>1.7089369999999999</v>
      </c>
      <c r="S283" s="394">
        <v>-0.38445000000000001</v>
      </c>
      <c r="T283" s="394">
        <v>-1.9659799999999996</v>
      </c>
      <c r="U283" s="394">
        <v>1.5585299999999997</v>
      </c>
      <c r="V283" s="394">
        <v>3.0096819999999997</v>
      </c>
      <c r="W283" s="394">
        <v>7.9318E-2</v>
      </c>
      <c r="X283" s="394">
        <v>-1.452</v>
      </c>
      <c r="Y283" s="394">
        <v>1.125</v>
      </c>
      <c r="Z283" s="394">
        <v>2.4335719999999998</v>
      </c>
      <c r="AA283" s="394">
        <v>-0.55857199999999996</v>
      </c>
      <c r="AB283" s="394">
        <v>-1.3527119999999999</v>
      </c>
      <c r="AC283" s="394">
        <v>1.543866</v>
      </c>
      <c r="AD283" s="394">
        <v>2.3286069999999999</v>
      </c>
      <c r="AE283" s="394">
        <v>-4.8743000000000002E-2</v>
      </c>
      <c r="AF283" s="394">
        <v>-1.7908270000000002</v>
      </c>
      <c r="AG283" s="394">
        <v>1.8140330000000002</v>
      </c>
      <c r="AH283" s="394">
        <v>2.4495849999999999</v>
      </c>
      <c r="AI283" s="394">
        <v>0.76934199999999997</v>
      </c>
    </row>
    <row r="284" spans="1:35">
      <c r="A284" s="413"/>
      <c r="B284" s="96"/>
      <c r="C284" s="384" t="s">
        <v>504</v>
      </c>
      <c r="D284" s="425">
        <v>0</v>
      </c>
      <c r="E284" s="425">
        <v>-2.8869713599999871</v>
      </c>
      <c r="F284" s="425">
        <v>5.8773139599999871</v>
      </c>
      <c r="G284" s="395">
        <v>-2.9903426</v>
      </c>
      <c r="H284" s="395">
        <v>-0.41310552999997441</v>
      </c>
      <c r="I284" s="395">
        <v>-3.6317144700000199</v>
      </c>
      <c r="J284" s="395">
        <v>1.1832378900000071</v>
      </c>
      <c r="K284" s="395">
        <v>-3.4742378900000048</v>
      </c>
      <c r="L284" s="395">
        <v>1.6800595900000419</v>
      </c>
      <c r="M284" s="395">
        <v>0.29158431999996959</v>
      </c>
      <c r="N284" s="395">
        <v>2.7437969800000035</v>
      </c>
      <c r="O284" s="395">
        <v>-3.0024239999999969</v>
      </c>
      <c r="P284" s="395">
        <v>-1.9399876699999696</v>
      </c>
      <c r="Q284" s="395">
        <v>0.50736299999999446</v>
      </c>
      <c r="R284" s="395">
        <v>6.0589460000000122</v>
      </c>
      <c r="S284" s="395">
        <v>-1.3630399999999991</v>
      </c>
      <c r="T284" s="395">
        <v>-6.9702800000000043</v>
      </c>
      <c r="U284" s="395">
        <v>5.5246200000000112</v>
      </c>
      <c r="V284" s="395">
        <v>10.668781999999995</v>
      </c>
      <c r="W284" s="395">
        <v>0.28421799999999986</v>
      </c>
      <c r="X284" s="395">
        <v>-5.5940000000000065</v>
      </c>
      <c r="Y284" s="395">
        <v>4.3510000000000062</v>
      </c>
      <c r="Z284" s="395">
        <v>8.629391999999994</v>
      </c>
      <c r="AA284" s="395">
        <v>-1.9803920000000002</v>
      </c>
      <c r="AB284" s="395">
        <v>-4.4920919999999978</v>
      </c>
      <c r="AC284" s="395">
        <v>5.246160000000005</v>
      </c>
      <c r="AD284" s="395">
        <v>29.513190499999993</v>
      </c>
      <c r="AE284" s="395">
        <v>-21.880602499999998</v>
      </c>
      <c r="AF284" s="395">
        <v>-4.6761189999999999</v>
      </c>
      <c r="AG284" s="395">
        <v>5.4907170000000001</v>
      </c>
      <c r="AH284" s="395">
        <v>7.6668650000000031</v>
      </c>
      <c r="AI284" s="395">
        <v>1.941298999999999</v>
      </c>
    </row>
    <row r="285" spans="1:35">
      <c r="A285" s="413"/>
      <c r="B285" s="96"/>
      <c r="C285" s="401" t="s">
        <v>518</v>
      </c>
      <c r="D285" s="423"/>
      <c r="E285" s="423"/>
      <c r="F285" s="423"/>
      <c r="G285" s="396"/>
      <c r="H285" s="396"/>
      <c r="I285" s="396"/>
      <c r="J285" s="396"/>
      <c r="K285" s="396"/>
      <c r="L285" s="396"/>
      <c r="M285" s="396"/>
      <c r="N285" s="396"/>
      <c r="O285" s="396"/>
      <c r="P285" s="396"/>
      <c r="Q285" s="396"/>
      <c r="R285" s="396"/>
      <c r="S285" s="396"/>
      <c r="T285" s="396"/>
      <c r="U285" s="396"/>
      <c r="V285" s="396"/>
      <c r="W285" s="396"/>
      <c r="X285" s="396"/>
      <c r="Y285" s="396"/>
      <c r="Z285" s="396"/>
      <c r="AA285" s="396"/>
      <c r="AB285" s="396"/>
      <c r="AC285" s="396"/>
      <c r="AD285" s="396"/>
      <c r="AE285" s="396"/>
      <c r="AF285" s="396"/>
      <c r="AG285" s="396"/>
      <c r="AH285" s="396"/>
      <c r="AI285" s="396"/>
    </row>
    <row r="286" spans="1:35">
      <c r="A286" s="413"/>
      <c r="B286" s="96"/>
      <c r="C286" s="382"/>
      <c r="D286" s="423"/>
      <c r="E286" s="423"/>
      <c r="F286" s="423"/>
      <c r="G286" s="393"/>
      <c r="H286" s="393"/>
      <c r="I286" s="393"/>
      <c r="J286" s="393"/>
      <c r="K286" s="393"/>
      <c r="L286" s="393"/>
      <c r="M286" s="393"/>
      <c r="N286" s="393"/>
      <c r="O286" s="393"/>
      <c r="P286" s="393"/>
      <c r="Q286" s="393"/>
      <c r="R286" s="393"/>
      <c r="S286" s="393"/>
      <c r="T286" s="393"/>
      <c r="U286" s="393"/>
      <c r="V286" s="393"/>
      <c r="W286" s="393"/>
      <c r="X286" s="393"/>
      <c r="Y286" s="393"/>
      <c r="Z286" s="393"/>
      <c r="AA286" s="393"/>
      <c r="AB286" s="393"/>
      <c r="AC286" s="393"/>
      <c r="AD286" s="393"/>
      <c r="AE286" s="393"/>
      <c r="AF286" s="393"/>
      <c r="AG286" s="393"/>
      <c r="AH286" s="393"/>
      <c r="AI286" s="393"/>
    </row>
    <row r="287" spans="1:35">
      <c r="A287" s="413"/>
      <c r="B287" s="96"/>
      <c r="C287" s="271" t="s">
        <v>442</v>
      </c>
      <c r="D287" s="426"/>
      <c r="E287" s="426"/>
      <c r="F287" s="426"/>
      <c r="G287" s="397"/>
      <c r="H287" s="397"/>
      <c r="I287" s="397"/>
      <c r="J287" s="397"/>
      <c r="K287" s="397"/>
      <c r="L287" s="397"/>
      <c r="M287" s="397"/>
      <c r="N287" s="397"/>
      <c r="O287" s="397"/>
      <c r="P287" s="397"/>
      <c r="Q287" s="397"/>
      <c r="R287" s="397"/>
      <c r="S287" s="397"/>
      <c r="T287" s="397"/>
      <c r="U287" s="397"/>
      <c r="V287" s="397"/>
      <c r="W287" s="397"/>
      <c r="X287" s="397"/>
      <c r="Y287" s="397"/>
      <c r="Z287" s="397"/>
      <c r="AA287" s="397"/>
      <c r="AB287" s="397"/>
      <c r="AC287" s="397"/>
      <c r="AD287" s="397"/>
      <c r="AE287" s="397"/>
      <c r="AF287" s="397"/>
      <c r="AG287" s="397"/>
      <c r="AH287" s="397"/>
      <c r="AI287" s="397"/>
    </row>
    <row r="288" spans="1:35">
      <c r="A288" s="413"/>
      <c r="B288" s="96"/>
      <c r="C288" s="58" t="s">
        <v>505</v>
      </c>
      <c r="D288" s="421">
        <v>0</v>
      </c>
      <c r="E288" s="421">
        <v>0</v>
      </c>
      <c r="F288" s="421">
        <v>1.24770727</v>
      </c>
      <c r="G288" s="390">
        <v>1.4239211000000001</v>
      </c>
      <c r="H288" s="390">
        <v>1.7671300000000001</v>
      </c>
      <c r="I288" s="390">
        <v>1.2078871600000003</v>
      </c>
      <c r="J288" s="390">
        <v>0</v>
      </c>
      <c r="K288" s="390">
        <v>1.2681557499999998</v>
      </c>
      <c r="L288" s="390">
        <v>0.32552375</v>
      </c>
      <c r="M288" s="390">
        <v>0.32552375</v>
      </c>
      <c r="N288" s="390">
        <v>1</v>
      </c>
      <c r="O288" s="390">
        <v>0</v>
      </c>
      <c r="P288" s="390">
        <v>0</v>
      </c>
      <c r="Q288" s="390">
        <v>0</v>
      </c>
      <c r="R288" s="390">
        <v>0</v>
      </c>
      <c r="S288" s="390">
        <v>0</v>
      </c>
      <c r="T288" s="390">
        <v>0</v>
      </c>
      <c r="U288" s="390">
        <v>0</v>
      </c>
      <c r="V288" s="390">
        <v>0</v>
      </c>
      <c r="W288" s="390">
        <v>3.4834200000000002</v>
      </c>
      <c r="X288" s="390">
        <v>0</v>
      </c>
      <c r="Y288" s="390">
        <v>0</v>
      </c>
      <c r="Z288" s="390">
        <v>0</v>
      </c>
      <c r="AA288" s="390">
        <v>0</v>
      </c>
      <c r="AB288" s="390">
        <v>0</v>
      </c>
      <c r="AC288" s="390">
        <v>0</v>
      </c>
      <c r="AD288" s="390">
        <v>0.80576300000000001</v>
      </c>
      <c r="AE288" s="390">
        <v>0</v>
      </c>
      <c r="AF288" s="390">
        <v>0</v>
      </c>
      <c r="AG288" s="390">
        <v>0</v>
      </c>
      <c r="AH288" s="390">
        <v>0</v>
      </c>
      <c r="AI288" s="390">
        <v>0</v>
      </c>
    </row>
    <row r="289" spans="1:35">
      <c r="A289" s="413"/>
      <c r="B289" s="96"/>
      <c r="C289" s="58" t="s">
        <v>506</v>
      </c>
      <c r="D289" s="421">
        <v>0</v>
      </c>
      <c r="E289" s="421">
        <v>0</v>
      </c>
      <c r="F289" s="421">
        <v>0</v>
      </c>
      <c r="G289" s="390">
        <v>0</v>
      </c>
      <c r="H289" s="390">
        <v>0</v>
      </c>
      <c r="I289" s="390">
        <v>0</v>
      </c>
      <c r="J289" s="390">
        <v>0</v>
      </c>
      <c r="K289" s="390">
        <v>0</v>
      </c>
      <c r="L289" s="390">
        <v>0</v>
      </c>
      <c r="M289" s="390">
        <v>0</v>
      </c>
      <c r="N289" s="390">
        <v>0</v>
      </c>
      <c r="O289" s="390">
        <v>0</v>
      </c>
      <c r="P289" s="390">
        <v>0</v>
      </c>
      <c r="Q289" s="390">
        <v>0</v>
      </c>
      <c r="R289" s="390">
        <v>0</v>
      </c>
      <c r="S289" s="390">
        <v>0</v>
      </c>
      <c r="T289" s="390">
        <v>0</v>
      </c>
      <c r="U289" s="390">
        <v>0</v>
      </c>
      <c r="V289" s="390">
        <v>0</v>
      </c>
      <c r="W289" s="390">
        <v>0</v>
      </c>
      <c r="X289" s="390">
        <v>0</v>
      </c>
      <c r="Y289" s="390">
        <v>0</v>
      </c>
      <c r="Z289" s="390">
        <v>0</v>
      </c>
      <c r="AA289" s="390">
        <v>0</v>
      </c>
      <c r="AB289" s="390">
        <v>0</v>
      </c>
      <c r="AC289" s="390">
        <v>0</v>
      </c>
      <c r="AD289" s="390">
        <v>0</v>
      </c>
      <c r="AE289" s="390">
        <v>0</v>
      </c>
      <c r="AF289" s="390">
        <v>0</v>
      </c>
      <c r="AG289" s="390">
        <v>0</v>
      </c>
      <c r="AH289" s="390">
        <v>0</v>
      </c>
      <c r="AI289" s="390">
        <v>0</v>
      </c>
    </row>
    <row r="290" spans="1:35">
      <c r="A290" s="413"/>
      <c r="B290" s="96"/>
      <c r="C290" s="31" t="s">
        <v>376</v>
      </c>
      <c r="D290" s="422">
        <v>0</v>
      </c>
      <c r="E290" s="422">
        <v>0</v>
      </c>
      <c r="F290" s="422">
        <v>109.11815838000001</v>
      </c>
      <c r="G290" s="390">
        <v>82.980667620000062</v>
      </c>
      <c r="H290" s="390">
        <v>83.127369999999999</v>
      </c>
      <c r="I290" s="390">
        <v>90.218509179999984</v>
      </c>
      <c r="J290" s="390">
        <v>94.164000000000001</v>
      </c>
      <c r="K290" s="390">
        <v>81.628265080000006</v>
      </c>
      <c r="L290" s="390">
        <v>81.965344610000244</v>
      </c>
      <c r="M290" s="390">
        <v>84.483894530000228</v>
      </c>
      <c r="N290" s="390">
        <v>84.244</v>
      </c>
      <c r="O290" s="390">
        <v>75.232023540000228</v>
      </c>
      <c r="P290" s="390">
        <v>69.037557160000006</v>
      </c>
      <c r="Q290" s="390">
        <v>79.556362000000007</v>
      </c>
      <c r="R290" s="390">
        <v>87.955803000000003</v>
      </c>
      <c r="S290" s="390">
        <v>72.719350000000006</v>
      </c>
      <c r="T290" s="390">
        <v>69.653239999999997</v>
      </c>
      <c r="U290" s="390">
        <v>84.396000000000001</v>
      </c>
      <c r="V290" s="390">
        <v>82.992999999999995</v>
      </c>
      <c r="W290" s="390">
        <v>68.047007000000008</v>
      </c>
      <c r="X290" s="390">
        <v>73.834475999999995</v>
      </c>
      <c r="Y290" s="390">
        <v>85</v>
      </c>
      <c r="Z290" s="390">
        <v>84.415276000000006</v>
      </c>
      <c r="AA290" s="390">
        <v>69.617024999999998</v>
      </c>
      <c r="AB290" s="390">
        <v>70.605924000000002</v>
      </c>
      <c r="AC290" s="390">
        <v>82.293293000000006</v>
      </c>
      <c r="AD290" s="390">
        <v>75.911670000000001</v>
      </c>
      <c r="AE290" s="390">
        <v>62.827041999999999</v>
      </c>
      <c r="AF290" s="390">
        <v>60.999509000000003</v>
      </c>
      <c r="AG290" s="390">
        <v>67.830325999999999</v>
      </c>
      <c r="AH290" s="390">
        <v>65.634737000000001</v>
      </c>
      <c r="AI290" s="390">
        <v>57.927444000000001</v>
      </c>
    </row>
    <row r="291" spans="1:35">
      <c r="A291" s="413"/>
      <c r="B291" s="96"/>
      <c r="C291" s="386" t="s">
        <v>507</v>
      </c>
      <c r="D291" s="427">
        <v>0</v>
      </c>
      <c r="E291" s="427">
        <v>0</v>
      </c>
      <c r="F291" s="427">
        <v>110.36586565000002</v>
      </c>
      <c r="G291" s="398">
        <v>84.404588720000064</v>
      </c>
      <c r="H291" s="398">
        <v>84.894499999999994</v>
      </c>
      <c r="I291" s="398">
        <v>91.426396339999982</v>
      </c>
      <c r="J291" s="398">
        <v>94.164000000000001</v>
      </c>
      <c r="K291" s="398">
        <v>82.896420830000011</v>
      </c>
      <c r="L291" s="398">
        <v>82.290868360000246</v>
      </c>
      <c r="M291" s="398">
        <v>84.80941828000023</v>
      </c>
      <c r="N291" s="398">
        <v>85.244</v>
      </c>
      <c r="O291" s="398">
        <v>75.232023540000228</v>
      </c>
      <c r="P291" s="398">
        <v>69.037557160000006</v>
      </c>
      <c r="Q291" s="398">
        <v>79.556362000000007</v>
      </c>
      <c r="R291" s="398">
        <v>87.955803000000003</v>
      </c>
      <c r="S291" s="398">
        <v>72.719350000000006</v>
      </c>
      <c r="T291" s="398">
        <v>69.653239999999997</v>
      </c>
      <c r="U291" s="398">
        <v>84.396000000000001</v>
      </c>
      <c r="V291" s="398">
        <v>82.992999999999995</v>
      </c>
      <c r="W291" s="398">
        <v>71.530427000000003</v>
      </c>
      <c r="X291" s="398">
        <v>73.834475999999995</v>
      </c>
      <c r="Y291" s="398">
        <v>85</v>
      </c>
      <c r="Z291" s="398">
        <v>84.415276000000006</v>
      </c>
      <c r="AA291" s="398">
        <v>69.617024999999998</v>
      </c>
      <c r="AB291" s="398">
        <v>70.605924000000002</v>
      </c>
      <c r="AC291" s="398">
        <v>82.293293000000006</v>
      </c>
      <c r="AD291" s="398">
        <v>76.717433</v>
      </c>
      <c r="AE291" s="398">
        <v>62.827041999999999</v>
      </c>
      <c r="AF291" s="398">
        <v>60.999509000000003</v>
      </c>
      <c r="AG291" s="398">
        <v>67.830325999999999</v>
      </c>
      <c r="AH291" s="398">
        <v>65.634737000000001</v>
      </c>
      <c r="AI291" s="398">
        <v>57.927444000000001</v>
      </c>
    </row>
    <row r="292" spans="1:35">
      <c r="A292" s="413"/>
      <c r="B292" s="96"/>
      <c r="C292" s="25"/>
      <c r="D292" s="426"/>
      <c r="E292" s="426"/>
      <c r="F292" s="426"/>
      <c r="G292" s="397">
        <v>0</v>
      </c>
      <c r="H292" s="397"/>
      <c r="I292" s="397"/>
      <c r="J292" s="397"/>
      <c r="K292" s="397">
        <v>0</v>
      </c>
      <c r="L292" s="397"/>
      <c r="M292" s="397"/>
      <c r="N292" s="397"/>
      <c r="O292" s="397"/>
      <c r="P292" s="397"/>
      <c r="Q292" s="397"/>
      <c r="R292" s="397"/>
      <c r="S292" s="397"/>
      <c r="T292" s="397"/>
      <c r="U292" s="397"/>
      <c r="V292" s="397"/>
      <c r="W292" s="397"/>
      <c r="X292" s="397"/>
      <c r="Y292" s="397"/>
      <c r="Z292" s="397"/>
      <c r="AA292" s="397"/>
      <c r="AB292" s="397"/>
      <c r="AC292" s="397"/>
      <c r="AD292" s="397"/>
      <c r="AE292" s="397"/>
      <c r="AF292" s="397"/>
      <c r="AG292" s="397"/>
      <c r="AH292" s="397"/>
      <c r="AI292" s="397"/>
    </row>
    <row r="293" spans="1:35">
      <c r="A293" s="413"/>
      <c r="B293" s="96"/>
      <c r="C293" s="58" t="s">
        <v>508</v>
      </c>
      <c r="D293" s="421">
        <v>0</v>
      </c>
      <c r="E293" s="421">
        <v>0</v>
      </c>
      <c r="F293" s="421">
        <v>0</v>
      </c>
      <c r="G293" s="390">
        <v>0</v>
      </c>
      <c r="H293" s="390">
        <v>0</v>
      </c>
      <c r="I293" s="390">
        <v>0</v>
      </c>
      <c r="J293" s="390">
        <v>0</v>
      </c>
      <c r="K293" s="390">
        <v>0</v>
      </c>
      <c r="L293" s="390">
        <v>0</v>
      </c>
      <c r="M293" s="390">
        <v>0</v>
      </c>
      <c r="N293" s="390">
        <v>0</v>
      </c>
      <c r="O293" s="390">
        <v>0</v>
      </c>
      <c r="P293" s="390">
        <v>0</v>
      </c>
      <c r="Q293" s="390">
        <v>0</v>
      </c>
      <c r="R293" s="390">
        <v>0</v>
      </c>
      <c r="S293" s="390">
        <v>0</v>
      </c>
      <c r="T293" s="390">
        <v>0</v>
      </c>
      <c r="U293" s="390">
        <v>0</v>
      </c>
      <c r="V293" s="390">
        <v>0</v>
      </c>
      <c r="W293" s="390">
        <v>0</v>
      </c>
      <c r="X293" s="390">
        <v>0</v>
      </c>
      <c r="Y293" s="390">
        <v>0</v>
      </c>
      <c r="Z293" s="390">
        <v>0</v>
      </c>
      <c r="AA293" s="390">
        <v>0</v>
      </c>
      <c r="AB293" s="390">
        <v>0</v>
      </c>
      <c r="AC293" s="390">
        <v>0</v>
      </c>
      <c r="AD293" s="390">
        <v>0</v>
      </c>
      <c r="AE293" s="390">
        <v>0</v>
      </c>
      <c r="AF293" s="390">
        <v>0</v>
      </c>
      <c r="AG293" s="390">
        <v>0</v>
      </c>
      <c r="AH293" s="390">
        <v>0</v>
      </c>
      <c r="AI293" s="390">
        <v>0</v>
      </c>
    </row>
    <row r="294" spans="1:35">
      <c r="A294" s="413"/>
      <c r="B294" s="96"/>
      <c r="C294" s="360" t="s">
        <v>509</v>
      </c>
      <c r="D294" s="421">
        <v>0</v>
      </c>
      <c r="E294" s="421">
        <v>0</v>
      </c>
      <c r="F294" s="421">
        <v>110.36586565000003</v>
      </c>
      <c r="G294" s="392">
        <v>84.404588720000092</v>
      </c>
      <c r="H294" s="392">
        <v>84.894499999999994</v>
      </c>
      <c r="I294" s="392">
        <v>91.426396339999997</v>
      </c>
      <c r="J294" s="392">
        <v>94.164000000000001</v>
      </c>
      <c r="K294" s="392">
        <v>82.896420830000011</v>
      </c>
      <c r="L294" s="392">
        <v>82.290868360000246</v>
      </c>
      <c r="M294" s="392">
        <v>84.809418280000216</v>
      </c>
      <c r="N294" s="392">
        <v>85.244</v>
      </c>
      <c r="O294" s="392">
        <v>75.23202352000024</v>
      </c>
      <c r="P294" s="392">
        <v>69.03755713999999</v>
      </c>
      <c r="Q294" s="392">
        <v>79.556361999999993</v>
      </c>
      <c r="R294" s="392">
        <v>87.955803000000003</v>
      </c>
      <c r="S294" s="392">
        <v>72.719399999999993</v>
      </c>
      <c r="T294" s="392">
        <v>69.653199999999998</v>
      </c>
      <c r="U294" s="392">
        <v>84.396100000000004</v>
      </c>
      <c r="V294" s="392">
        <v>82.992999999999995</v>
      </c>
      <c r="W294" s="392">
        <v>134.66732176999997</v>
      </c>
      <c r="X294" s="392">
        <v>73.834475999999995</v>
      </c>
      <c r="Y294" s="392">
        <v>85</v>
      </c>
      <c r="Z294" s="392">
        <v>84.415276000000006</v>
      </c>
      <c r="AA294" s="392">
        <v>69.617024999999998</v>
      </c>
      <c r="AB294" s="392">
        <v>70.605919</v>
      </c>
      <c r="AC294" s="392">
        <v>82.293289999999999</v>
      </c>
      <c r="AD294" s="392">
        <v>76.717433</v>
      </c>
      <c r="AE294" s="392">
        <v>62.827041999999999</v>
      </c>
      <c r="AF294" s="392">
        <v>60.999509000000003</v>
      </c>
      <c r="AG294" s="392">
        <v>67.830603999999994</v>
      </c>
      <c r="AH294" s="392">
        <v>65.634737000000001</v>
      </c>
      <c r="AI294" s="392">
        <v>57.927444000000001</v>
      </c>
    </row>
    <row r="295" spans="1:35">
      <c r="A295" s="413"/>
      <c r="B295" s="96"/>
      <c r="C295" s="63" t="s">
        <v>510</v>
      </c>
      <c r="D295" s="427">
        <v>0</v>
      </c>
      <c r="E295" s="427">
        <v>0</v>
      </c>
      <c r="F295" s="427">
        <v>110.36586565000003</v>
      </c>
      <c r="G295" s="398">
        <v>84.404588720000092</v>
      </c>
      <c r="H295" s="398">
        <v>84.894499999999994</v>
      </c>
      <c r="I295" s="398">
        <v>91.426396339999997</v>
      </c>
      <c r="J295" s="398">
        <v>94.164000000000001</v>
      </c>
      <c r="K295" s="398">
        <v>82.896420830000011</v>
      </c>
      <c r="L295" s="398">
        <v>82.290868360000246</v>
      </c>
      <c r="M295" s="398">
        <v>84.809418280000216</v>
      </c>
      <c r="N295" s="398">
        <v>85.244</v>
      </c>
      <c r="O295" s="398">
        <v>75.23202352000024</v>
      </c>
      <c r="P295" s="398">
        <v>69.03755713999999</v>
      </c>
      <c r="Q295" s="398">
        <v>79.556361999999993</v>
      </c>
      <c r="R295" s="398">
        <v>87.955803000000003</v>
      </c>
      <c r="S295" s="398">
        <v>72.719399999999993</v>
      </c>
      <c r="T295" s="398">
        <v>69.653199999999998</v>
      </c>
      <c r="U295" s="398">
        <v>84.396100000000004</v>
      </c>
      <c r="V295" s="398">
        <v>82.992999999999995</v>
      </c>
      <c r="W295" s="398">
        <v>134.66732176999997</v>
      </c>
      <c r="X295" s="398">
        <v>73.834475999999995</v>
      </c>
      <c r="Y295" s="398">
        <v>85</v>
      </c>
      <c r="Z295" s="398">
        <v>84.415276000000006</v>
      </c>
      <c r="AA295" s="398">
        <v>69.617024999999998</v>
      </c>
      <c r="AB295" s="398">
        <v>70.605919</v>
      </c>
      <c r="AC295" s="398">
        <v>82.293289999999999</v>
      </c>
      <c r="AD295" s="398">
        <v>76.717433</v>
      </c>
      <c r="AE295" s="398">
        <v>62.827041999999999</v>
      </c>
      <c r="AF295" s="398">
        <v>60.999509000000003</v>
      </c>
      <c r="AG295" s="398">
        <v>67.830603999999994</v>
      </c>
      <c r="AH295" s="398">
        <v>65.634737000000001</v>
      </c>
      <c r="AI295" s="398">
        <v>57.927444000000001</v>
      </c>
    </row>
    <row r="296" spans="1:35">
      <c r="A296" s="413"/>
      <c r="B296" s="96"/>
    </row>
    <row r="297" spans="1:35">
      <c r="A297" s="413"/>
      <c r="B297" s="96"/>
    </row>
    <row r="298" spans="1:35" s="96" customFormat="1">
      <c r="A298" s="413"/>
      <c r="C298" s="428" t="s">
        <v>519</v>
      </c>
      <c r="D298" s="419" t="s">
        <v>818</v>
      </c>
      <c r="E298" s="419" t="s">
        <v>819</v>
      </c>
      <c r="F298" s="419" t="s">
        <v>820</v>
      </c>
      <c r="G298" s="636" t="s">
        <v>821</v>
      </c>
      <c r="H298" s="636" t="s">
        <v>673</v>
      </c>
      <c r="I298" s="636" t="s">
        <v>674</v>
      </c>
      <c r="J298" s="636" t="s">
        <v>675</v>
      </c>
      <c r="K298" s="636" t="s">
        <v>666</v>
      </c>
      <c r="L298" s="636" t="s">
        <v>521</v>
      </c>
      <c r="M298" s="636" t="s">
        <v>522</v>
      </c>
      <c r="N298" s="636" t="s">
        <v>523</v>
      </c>
      <c r="O298" s="636" t="s">
        <v>605</v>
      </c>
      <c r="P298" s="636" t="s">
        <v>467</v>
      </c>
      <c r="Q298" s="636" t="s">
        <v>456</v>
      </c>
      <c r="R298" s="636" t="s">
        <v>455</v>
      </c>
      <c r="S298" s="636" t="s">
        <v>433</v>
      </c>
      <c r="T298" s="636" t="s">
        <v>366</v>
      </c>
      <c r="U298" s="636" t="s">
        <v>478</v>
      </c>
      <c r="V298" s="636" t="s">
        <v>479</v>
      </c>
      <c r="W298" s="636" t="s">
        <v>480</v>
      </c>
      <c r="X298" s="636" t="s">
        <v>481</v>
      </c>
      <c r="Y298" s="636" t="s">
        <v>473</v>
      </c>
      <c r="Z298" s="636" t="s">
        <v>474</v>
      </c>
      <c r="AA298" s="636" t="s">
        <v>475</v>
      </c>
      <c r="AB298" s="636" t="s">
        <v>476</v>
      </c>
      <c r="AC298" s="636" t="s">
        <v>477</v>
      </c>
      <c r="AD298" s="636" t="s">
        <v>482</v>
      </c>
      <c r="AE298" s="636" t="s">
        <v>483</v>
      </c>
      <c r="AF298" s="636" t="s">
        <v>484</v>
      </c>
      <c r="AG298" s="636" t="s">
        <v>485</v>
      </c>
      <c r="AH298" s="636" t="s">
        <v>486</v>
      </c>
      <c r="AI298" s="636" t="s">
        <v>487</v>
      </c>
    </row>
    <row r="299" spans="1:35">
      <c r="A299" s="413"/>
      <c r="B299" s="96"/>
      <c r="C299" s="271" t="s">
        <v>500</v>
      </c>
      <c r="D299" s="420"/>
      <c r="E299" s="420"/>
      <c r="F299" s="420"/>
      <c r="G299" s="388"/>
      <c r="H299" s="388"/>
      <c r="I299" s="388"/>
      <c r="J299" s="388"/>
      <c r="K299" s="388"/>
      <c r="L299" s="388"/>
      <c r="M299" s="388"/>
      <c r="N299" s="388"/>
      <c r="O299" s="388"/>
      <c r="P299" s="388"/>
      <c r="Q299" s="388"/>
      <c r="R299" s="388"/>
      <c r="S299" s="388"/>
      <c r="T299" s="388"/>
      <c r="U299" s="388"/>
      <c r="V299" s="388"/>
      <c r="W299" s="388"/>
      <c r="X299" s="388"/>
      <c r="Y299" s="388"/>
      <c r="Z299" s="388"/>
      <c r="AA299" s="388"/>
      <c r="AB299" s="388"/>
      <c r="AC299" s="388"/>
      <c r="AD299" s="388"/>
      <c r="AE299" s="388"/>
      <c r="AF299" s="388"/>
      <c r="AG299" s="388"/>
      <c r="AH299" s="388"/>
      <c r="AI299" s="388"/>
    </row>
    <row r="300" spans="1:35">
      <c r="A300" s="413"/>
      <c r="B300" s="96"/>
      <c r="C300" s="29" t="s">
        <v>14</v>
      </c>
      <c r="D300" s="421">
        <v>0</v>
      </c>
      <c r="E300" s="421">
        <v>0.34606912999999706</v>
      </c>
      <c r="F300" s="421">
        <v>-0.37221684999999727</v>
      </c>
      <c r="G300" s="389">
        <v>2.6147720000000204E-2</v>
      </c>
      <c r="H300" s="389">
        <v>-2.3115031700000017</v>
      </c>
      <c r="I300" s="389">
        <v>-0.14571300999999887</v>
      </c>
      <c r="J300" s="389">
        <v>-3.1177939999999474E-2</v>
      </c>
      <c r="K300" s="389">
        <v>-9.3685879999999888E-2</v>
      </c>
      <c r="L300" s="389">
        <v>0.48412798999999929</v>
      </c>
      <c r="M300" s="389">
        <v>0.29606593000000064</v>
      </c>
      <c r="N300" s="389">
        <v>-0.97204818999999998</v>
      </c>
      <c r="O300" s="389">
        <v>0.34228093999999992</v>
      </c>
      <c r="P300" s="389">
        <v>0.12738335000000006</v>
      </c>
      <c r="Q300" s="389">
        <v>-6.4332469999999975E-2</v>
      </c>
      <c r="R300" s="389">
        <v>-0.19609565999999989</v>
      </c>
      <c r="S300" s="389">
        <v>2.9579999999999999E-2</v>
      </c>
      <c r="T300" s="389">
        <v>-0.26235999999999993</v>
      </c>
      <c r="U300" s="389">
        <v>-0.4527500000000001</v>
      </c>
      <c r="V300" s="389">
        <v>-0.78156885000000009</v>
      </c>
      <c r="W300" s="389">
        <v>0.18556885000000009</v>
      </c>
      <c r="X300" s="389">
        <v>-1.156995</v>
      </c>
      <c r="Y300" s="389">
        <v>0.92399999999999993</v>
      </c>
      <c r="Z300" s="389">
        <v>1.003322</v>
      </c>
      <c r="AA300" s="389">
        <v>7.2678000000000006E-2</v>
      </c>
      <c r="AB300" s="389">
        <v>-0.17670900000000023</v>
      </c>
      <c r="AC300" s="389">
        <v>0.91494500000000012</v>
      </c>
      <c r="AD300" s="389">
        <v>1.1725159999999999</v>
      </c>
      <c r="AE300" s="389">
        <v>0.32003799999999999</v>
      </c>
      <c r="AF300" s="389">
        <v>0.40164</v>
      </c>
      <c r="AG300" s="389">
        <v>3.6397000000000013E-2</v>
      </c>
      <c r="AH300" s="389">
        <v>0.70630000000000004</v>
      </c>
      <c r="AI300" s="389">
        <v>0.49299999999999999</v>
      </c>
    </row>
    <row r="301" spans="1:35">
      <c r="A301" s="413"/>
      <c r="B301" s="96"/>
      <c r="C301" s="29" t="s">
        <v>501</v>
      </c>
      <c r="D301" s="421">
        <v>0</v>
      </c>
      <c r="E301" s="421">
        <v>-115.12455236</v>
      </c>
      <c r="F301" s="421">
        <v>67.452602769999999</v>
      </c>
      <c r="G301" s="389">
        <v>47.671949589999997</v>
      </c>
      <c r="H301" s="389">
        <v>39.832449999999994</v>
      </c>
      <c r="I301" s="389">
        <v>49.186547480000002</v>
      </c>
      <c r="J301" s="389">
        <v>57.149400600000007</v>
      </c>
      <c r="K301" s="389">
        <v>45.326951919999999</v>
      </c>
      <c r="L301" s="389">
        <v>41.286743070000028</v>
      </c>
      <c r="M301" s="389">
        <v>47.737274939999978</v>
      </c>
      <c r="N301" s="389">
        <v>61.402771990000012</v>
      </c>
      <c r="O301" s="389">
        <v>47.676697530000006</v>
      </c>
      <c r="P301" s="389">
        <v>51.154232759999985</v>
      </c>
      <c r="Q301" s="389">
        <v>50.218846910000011</v>
      </c>
      <c r="R301" s="389">
        <v>64.608700959999993</v>
      </c>
      <c r="S301" s="389">
        <v>52.45805</v>
      </c>
      <c r="T301" s="389">
        <v>48.359469999999988</v>
      </c>
      <c r="U301" s="389">
        <v>62.220110000000005</v>
      </c>
      <c r="V301" s="389">
        <v>47.70739262</v>
      </c>
      <c r="W301" s="389">
        <v>48.453607380000001</v>
      </c>
      <c r="X301" s="389">
        <v>42.304936999999995</v>
      </c>
      <c r="Y301" s="389">
        <v>54.058000000000007</v>
      </c>
      <c r="Z301" s="389">
        <v>59.767215999999991</v>
      </c>
      <c r="AA301" s="389">
        <v>52.174784000000002</v>
      </c>
      <c r="AB301" s="389">
        <v>48.761929199999997</v>
      </c>
      <c r="AC301" s="389">
        <v>50.334225800000013</v>
      </c>
      <c r="AD301" s="389">
        <v>63.906910999999994</v>
      </c>
      <c r="AE301" s="389">
        <v>45.433565000000002</v>
      </c>
      <c r="AF301" s="389">
        <v>45.197893999999991</v>
      </c>
      <c r="AG301" s="389">
        <v>44.177036000000001</v>
      </c>
      <c r="AH301" s="389">
        <v>54.442532</v>
      </c>
      <c r="AI301" s="389">
        <v>48.39</v>
      </c>
    </row>
    <row r="302" spans="1:35">
      <c r="A302" s="413"/>
      <c r="B302" s="96"/>
      <c r="C302" s="29" t="s">
        <v>22</v>
      </c>
      <c r="D302" s="421">
        <v>0</v>
      </c>
      <c r="E302" s="421">
        <v>0</v>
      </c>
      <c r="F302" s="421">
        <v>0</v>
      </c>
      <c r="G302" s="389">
        <v>0</v>
      </c>
      <c r="H302" s="389">
        <v>0</v>
      </c>
      <c r="I302" s="389">
        <v>0</v>
      </c>
      <c r="J302" s="389">
        <v>0</v>
      </c>
      <c r="K302" s="389">
        <v>0</v>
      </c>
      <c r="L302" s="389">
        <v>0</v>
      </c>
      <c r="M302" s="389">
        <v>0</v>
      </c>
      <c r="N302" s="389">
        <v>0</v>
      </c>
      <c r="O302" s="389">
        <v>0</v>
      </c>
      <c r="P302" s="389">
        <v>0</v>
      </c>
      <c r="Q302" s="389">
        <v>0</v>
      </c>
      <c r="R302" s="389">
        <v>0</v>
      </c>
      <c r="S302" s="389">
        <v>0</v>
      </c>
      <c r="T302" s="389">
        <v>0</v>
      </c>
      <c r="U302" s="389">
        <v>0</v>
      </c>
      <c r="V302" s="389">
        <v>-3.0000000000000001E-3</v>
      </c>
      <c r="W302" s="389">
        <v>3.0000000000000001E-3</v>
      </c>
      <c r="X302" s="389">
        <v>0</v>
      </c>
      <c r="Y302" s="389">
        <v>0</v>
      </c>
      <c r="Z302" s="389">
        <v>-3.0000000000000001E-3</v>
      </c>
      <c r="AA302" s="389">
        <v>3.0000000000000001E-3</v>
      </c>
      <c r="AB302" s="389">
        <v>0</v>
      </c>
      <c r="AC302" s="389">
        <v>0</v>
      </c>
      <c r="AD302" s="389">
        <v>0</v>
      </c>
      <c r="AE302" s="389">
        <v>0</v>
      </c>
      <c r="AF302" s="389">
        <v>0</v>
      </c>
      <c r="AG302" s="389">
        <v>0</v>
      </c>
      <c r="AH302" s="389">
        <v>0</v>
      </c>
      <c r="AI302" s="389">
        <v>0</v>
      </c>
    </row>
    <row r="303" spans="1:35">
      <c r="A303" s="413"/>
      <c r="B303" s="96"/>
      <c r="C303" s="54" t="s">
        <v>27</v>
      </c>
      <c r="D303" s="422">
        <v>0</v>
      </c>
      <c r="E303" s="422">
        <v>-106.33395583000001</v>
      </c>
      <c r="F303" s="422">
        <v>57.466961959999999</v>
      </c>
      <c r="G303" s="391">
        <v>48.866993870000009</v>
      </c>
      <c r="H303" s="391">
        <v>48.04698405000002</v>
      </c>
      <c r="I303" s="391">
        <v>50.397239979999995</v>
      </c>
      <c r="J303" s="391">
        <v>51.791277439999995</v>
      </c>
      <c r="K303" s="391">
        <v>47.950768529999998</v>
      </c>
      <c r="L303" s="391">
        <v>40.600571180000031</v>
      </c>
      <c r="M303" s="391">
        <v>46.755982989999993</v>
      </c>
      <c r="N303" s="391">
        <v>51.688623329999999</v>
      </c>
      <c r="O303" s="391">
        <v>46.412836739999989</v>
      </c>
      <c r="P303" s="391">
        <v>49.652696410000033</v>
      </c>
      <c r="Q303" s="391">
        <v>47.613538779999971</v>
      </c>
      <c r="R303" s="391">
        <v>53.953172160000008</v>
      </c>
      <c r="S303" s="391">
        <v>48.226529999999997</v>
      </c>
      <c r="T303" s="391">
        <v>46.580880000000008</v>
      </c>
      <c r="U303" s="391">
        <v>53.799499999999995</v>
      </c>
      <c r="V303" s="391">
        <v>40.34559432999999</v>
      </c>
      <c r="W303" s="391">
        <v>48.963405670000007</v>
      </c>
      <c r="X303" s="391">
        <v>45.219547000000006</v>
      </c>
      <c r="Y303" s="391">
        <v>52.762</v>
      </c>
      <c r="Z303" s="391">
        <v>54.364415000000001</v>
      </c>
      <c r="AA303" s="391">
        <v>51.873584999999999</v>
      </c>
      <c r="AB303" s="391">
        <v>49.497824999999978</v>
      </c>
      <c r="AC303" s="391">
        <v>50.596734000000012</v>
      </c>
      <c r="AD303" s="391">
        <v>58.444887999999999</v>
      </c>
      <c r="AE303" s="391">
        <v>47.734445999999998</v>
      </c>
      <c r="AF303" s="391">
        <v>56.108915999999994</v>
      </c>
      <c r="AG303" s="391">
        <v>49.350712000000001</v>
      </c>
      <c r="AH303" s="391">
        <v>50.417038000000005</v>
      </c>
      <c r="AI303" s="391">
        <v>49.796999999999997</v>
      </c>
    </row>
    <row r="304" spans="1:35">
      <c r="A304" s="413"/>
      <c r="B304" s="96"/>
      <c r="C304" s="271" t="s">
        <v>502</v>
      </c>
      <c r="D304" s="423">
        <v>0</v>
      </c>
      <c r="E304" s="423">
        <v>-8.4445273999999841</v>
      </c>
      <c r="F304" s="423">
        <v>9.6134239599999987</v>
      </c>
      <c r="G304" s="393">
        <v>-1.1688965600000145</v>
      </c>
      <c r="H304" s="393">
        <v>-10.526037220000006</v>
      </c>
      <c r="I304" s="393">
        <v>-1.3564055100000019</v>
      </c>
      <c r="J304" s="393">
        <v>5.3269452200000131</v>
      </c>
      <c r="K304" s="393">
        <v>-2.7175024900000011</v>
      </c>
      <c r="L304" s="393">
        <v>1.1702998799999875</v>
      </c>
      <c r="M304" s="393">
        <v>1.2773578799999967</v>
      </c>
      <c r="N304" s="393">
        <v>8.7421004700000111</v>
      </c>
      <c r="O304" s="393">
        <v>1.6061417300000187</v>
      </c>
      <c r="P304" s="393">
        <v>1.6289196999999547</v>
      </c>
      <c r="Q304" s="393">
        <v>2.5409756600000435</v>
      </c>
      <c r="R304" s="393">
        <v>10.45943313999998</v>
      </c>
      <c r="S304" s="393">
        <v>4.2611000000000061</v>
      </c>
      <c r="T304" s="393">
        <v>1.5162299999999789</v>
      </c>
      <c r="U304" s="393">
        <v>7.9678600000000017</v>
      </c>
      <c r="V304" s="393">
        <v>6.5772294400000035</v>
      </c>
      <c r="W304" s="393">
        <v>-0.32122944000000331</v>
      </c>
      <c r="X304" s="393">
        <v>-4.0716050000000052</v>
      </c>
      <c r="Y304" s="393">
        <v>2.2200000000000131</v>
      </c>
      <c r="Z304" s="393">
        <v>6.4061229999999796</v>
      </c>
      <c r="AA304" s="393">
        <v>0.37387700000000734</v>
      </c>
      <c r="AB304" s="393">
        <v>-0.91260479999996846</v>
      </c>
      <c r="AC304" s="393">
        <v>0.65243680000000381</v>
      </c>
      <c r="AD304" s="393">
        <v>6.6345389999999966</v>
      </c>
      <c r="AE304" s="393">
        <v>-1.9808430000000001</v>
      </c>
      <c r="AF304" s="393">
        <v>-10.509381999999988</v>
      </c>
      <c r="AG304" s="393">
        <v>-5.1372790000000066</v>
      </c>
      <c r="AH304" s="393">
        <v>4.7317939999999865</v>
      </c>
      <c r="AI304" s="393">
        <v>-0.91399999999999437</v>
      </c>
    </row>
    <row r="305" spans="1:35">
      <c r="A305" s="413"/>
      <c r="B305" s="96"/>
      <c r="C305" s="176" t="s">
        <v>503</v>
      </c>
      <c r="D305" s="422">
        <v>0</v>
      </c>
      <c r="E305" s="422">
        <v>0</v>
      </c>
      <c r="F305" s="422">
        <v>0</v>
      </c>
      <c r="G305" s="391">
        <v>0</v>
      </c>
      <c r="H305" s="391">
        <v>0</v>
      </c>
      <c r="I305" s="391">
        <v>0</v>
      </c>
      <c r="J305" s="391">
        <v>0</v>
      </c>
      <c r="K305" s="391">
        <v>0</v>
      </c>
      <c r="L305" s="391">
        <v>0</v>
      </c>
      <c r="M305" s="391">
        <v>0</v>
      </c>
      <c r="N305" s="391">
        <v>0</v>
      </c>
      <c r="O305" s="391">
        <v>0</v>
      </c>
      <c r="P305" s="391">
        <v>0</v>
      </c>
      <c r="Q305" s="391">
        <v>0</v>
      </c>
      <c r="R305" s="391">
        <v>0</v>
      </c>
      <c r="S305" s="391">
        <v>0</v>
      </c>
      <c r="T305" s="391">
        <v>0</v>
      </c>
      <c r="U305" s="391">
        <v>4.7495999999999997E-2</v>
      </c>
      <c r="V305" s="391">
        <v>-4.7495999999999997E-2</v>
      </c>
      <c r="W305" s="391">
        <v>0</v>
      </c>
      <c r="X305" s="391">
        <v>0</v>
      </c>
      <c r="Y305" s="391">
        <v>0</v>
      </c>
      <c r="Z305" s="391">
        <v>0</v>
      </c>
      <c r="AA305" s="391">
        <v>0</v>
      </c>
      <c r="AB305" s="391">
        <v>9.4991999999999993E-3</v>
      </c>
      <c r="AC305" s="391">
        <v>4.2746399999999997E-2</v>
      </c>
      <c r="AD305" s="391">
        <v>0</v>
      </c>
      <c r="AE305" s="391">
        <v>-4.7495999999999997E-2</v>
      </c>
      <c r="AF305" s="391">
        <v>5.8799999999999998E-4</v>
      </c>
      <c r="AG305" s="391">
        <v>0</v>
      </c>
      <c r="AH305" s="391">
        <v>0</v>
      </c>
      <c r="AI305" s="391">
        <v>0</v>
      </c>
    </row>
    <row r="306" spans="1:35">
      <c r="A306" s="413"/>
      <c r="B306" s="96"/>
      <c r="C306" s="385" t="s">
        <v>30</v>
      </c>
      <c r="D306" s="423">
        <v>0</v>
      </c>
      <c r="E306" s="423">
        <v>-8.4445273999999841</v>
      </c>
      <c r="F306" s="423">
        <v>9.6134239599999987</v>
      </c>
      <c r="G306" s="393">
        <v>-1.1688965600000145</v>
      </c>
      <c r="H306" s="393">
        <v>-10.526037220000006</v>
      </c>
      <c r="I306" s="393">
        <v>-1.3564055100000019</v>
      </c>
      <c r="J306" s="393">
        <v>5.3269452200000131</v>
      </c>
      <c r="K306" s="393">
        <v>-2.7175024900000011</v>
      </c>
      <c r="L306" s="393">
        <v>1.1702998799999875</v>
      </c>
      <c r="M306" s="393">
        <v>1.2773578799999967</v>
      </c>
      <c r="N306" s="393">
        <v>8.7421004700000111</v>
      </c>
      <c r="O306" s="393">
        <v>1.6061417300000187</v>
      </c>
      <c r="P306" s="393">
        <v>1.6289196999999547</v>
      </c>
      <c r="Q306" s="393">
        <v>2.5409756600000435</v>
      </c>
      <c r="R306" s="393">
        <v>10.45943313999998</v>
      </c>
      <c r="S306" s="393">
        <v>4.2611000000000061</v>
      </c>
      <c r="T306" s="393">
        <v>1.5162299999999789</v>
      </c>
      <c r="U306" s="393">
        <v>7.920364000000002</v>
      </c>
      <c r="V306" s="393">
        <v>6.6247254400000033</v>
      </c>
      <c r="W306" s="393">
        <v>-0.32122944000000331</v>
      </c>
      <c r="X306" s="393">
        <v>-4.0716050000000052</v>
      </c>
      <c r="Y306" s="393">
        <v>2.2200000000000131</v>
      </c>
      <c r="Z306" s="393">
        <v>6.4061229999999796</v>
      </c>
      <c r="AA306" s="393">
        <v>0.37387700000000734</v>
      </c>
      <c r="AB306" s="393">
        <v>-0.92210399999996895</v>
      </c>
      <c r="AC306" s="393">
        <v>0.6096904000000043</v>
      </c>
      <c r="AD306" s="393">
        <v>6.6345389999999966</v>
      </c>
      <c r="AE306" s="393">
        <v>-1.9333470000000001</v>
      </c>
      <c r="AF306" s="393">
        <v>-10.509969999999988</v>
      </c>
      <c r="AG306" s="393">
        <v>-5.1372790000000066</v>
      </c>
      <c r="AH306" s="393">
        <v>4.7317939999999865</v>
      </c>
      <c r="AI306" s="393">
        <v>-0.91399999999999437</v>
      </c>
    </row>
    <row r="307" spans="1:35">
      <c r="A307" s="413"/>
      <c r="B307" s="96"/>
      <c r="C307" s="383" t="s">
        <v>31</v>
      </c>
      <c r="D307" s="424">
        <v>0</v>
      </c>
      <c r="E307" s="424">
        <v>-1.86492799</v>
      </c>
      <c r="F307" s="424">
        <v>2.11495327</v>
      </c>
      <c r="G307" s="394">
        <v>-0.25002528000000002</v>
      </c>
      <c r="H307" s="394">
        <v>-2.3157327399999996</v>
      </c>
      <c r="I307" s="394">
        <v>-0.29840920999999998</v>
      </c>
      <c r="J307" s="394">
        <v>1.17192791</v>
      </c>
      <c r="K307" s="394">
        <v>-0.52048596000000003</v>
      </c>
      <c r="L307" s="394">
        <v>0.25746598000000009</v>
      </c>
      <c r="M307" s="394">
        <v>0.28101872999999999</v>
      </c>
      <c r="N307" s="394">
        <v>1.9232621000000003</v>
      </c>
      <c r="O307" s="394">
        <v>0.35335117999999999</v>
      </c>
      <c r="P307" s="394">
        <v>0.42184206000000035</v>
      </c>
      <c r="Q307" s="394">
        <v>0.5590146499999995</v>
      </c>
      <c r="R307" s="394">
        <v>2.3010772900000003</v>
      </c>
      <c r="S307" s="394">
        <v>0.93744000000000005</v>
      </c>
      <c r="T307" s="394">
        <v>0.35758999999999963</v>
      </c>
      <c r="U307" s="394">
        <v>1.7529100000000002</v>
      </c>
      <c r="V307" s="394">
        <v>1.4476626700000002</v>
      </c>
      <c r="W307" s="394">
        <v>0.19933732999999998</v>
      </c>
      <c r="X307" s="394">
        <v>-0.96707900000000002</v>
      </c>
      <c r="Y307" s="394">
        <v>0.56000000000000005</v>
      </c>
      <c r="Z307" s="394">
        <v>1.4913270000000001</v>
      </c>
      <c r="AA307" s="394">
        <v>-3.0513270000000001</v>
      </c>
      <c r="AB307" s="394">
        <v>9.2983999999999956E-2</v>
      </c>
      <c r="AC307" s="394">
        <v>0</v>
      </c>
      <c r="AD307" s="394">
        <v>1.3751220000000002</v>
      </c>
      <c r="AE307" s="394">
        <v>-0.44667000000000001</v>
      </c>
      <c r="AF307" s="394">
        <v>-2.0830000000000001E-2</v>
      </c>
      <c r="AG307" s="394">
        <v>-0.61324199999999995</v>
      </c>
      <c r="AH307" s="394">
        <v>0.84174199999999855</v>
      </c>
      <c r="AI307" s="394">
        <v>-0.22849999999999859</v>
      </c>
    </row>
    <row r="308" spans="1:35">
      <c r="A308" s="413"/>
      <c r="B308" s="96"/>
      <c r="C308" s="384" t="s">
        <v>504</v>
      </c>
      <c r="D308" s="425">
        <v>0</v>
      </c>
      <c r="E308" s="425">
        <v>-6.5795994099999842</v>
      </c>
      <c r="F308" s="425">
        <v>7.4984706899999987</v>
      </c>
      <c r="G308" s="395">
        <v>-0.9188712800000145</v>
      </c>
      <c r="H308" s="395">
        <v>-8.2103044800000067</v>
      </c>
      <c r="I308" s="395">
        <v>-1.0579963000000019</v>
      </c>
      <c r="J308" s="395">
        <v>4.1550173100000132</v>
      </c>
      <c r="K308" s="395">
        <v>-2.1970165300000009</v>
      </c>
      <c r="L308" s="395">
        <v>0.91283389999998832</v>
      </c>
      <c r="M308" s="395">
        <v>0.9963391499999954</v>
      </c>
      <c r="N308" s="395">
        <v>6.8188383700000115</v>
      </c>
      <c r="O308" s="395">
        <v>1.2527905500000187</v>
      </c>
      <c r="P308" s="395">
        <v>1.2070776399999534</v>
      </c>
      <c r="Q308" s="395">
        <v>1.9819610100000453</v>
      </c>
      <c r="R308" s="395">
        <v>8.15835584999998</v>
      </c>
      <c r="S308" s="395">
        <v>3.3236600000000061</v>
      </c>
      <c r="T308" s="395">
        <v>1.1586399999999788</v>
      </c>
      <c r="U308" s="395">
        <v>6.167454000000002</v>
      </c>
      <c r="V308" s="395">
        <v>5.1770627700000027</v>
      </c>
      <c r="W308" s="395">
        <v>-0.52056677000000329</v>
      </c>
      <c r="X308" s="395">
        <v>-3.1045260000000052</v>
      </c>
      <c r="Y308" s="395">
        <v>1.6600000000000126</v>
      </c>
      <c r="Z308" s="395">
        <v>4.9147959999999795</v>
      </c>
      <c r="AA308" s="395">
        <v>3.4252040000000075</v>
      </c>
      <c r="AB308" s="395">
        <v>-1.0150879999999689</v>
      </c>
      <c r="AC308" s="395">
        <v>0.6096904000000043</v>
      </c>
      <c r="AD308" s="395">
        <v>5.2594169999999965</v>
      </c>
      <c r="AE308" s="395">
        <v>-1.4866770000000002</v>
      </c>
      <c r="AF308" s="395">
        <v>-10.489139999999988</v>
      </c>
      <c r="AG308" s="395">
        <v>-4.524037000000007</v>
      </c>
      <c r="AH308" s="395">
        <v>3.8900519999999879</v>
      </c>
      <c r="AI308" s="395">
        <v>-0.68549999999999578</v>
      </c>
    </row>
    <row r="309" spans="1:35">
      <c r="A309" s="413"/>
      <c r="B309" s="96"/>
      <c r="C309" s="401" t="s">
        <v>517</v>
      </c>
      <c r="D309" s="423"/>
      <c r="E309" s="423"/>
      <c r="F309" s="423"/>
      <c r="G309" s="396"/>
      <c r="H309" s="396"/>
      <c r="I309" s="396"/>
      <c r="J309" s="396"/>
      <c r="K309" s="396"/>
      <c r="L309" s="396"/>
      <c r="M309" s="396"/>
      <c r="N309" s="396"/>
      <c r="O309" s="396"/>
      <c r="P309" s="396"/>
      <c r="Q309" s="396"/>
      <c r="R309" s="396"/>
      <c r="S309" s="396"/>
      <c r="T309" s="396"/>
      <c r="U309" s="396"/>
      <c r="V309" s="396"/>
      <c r="W309" s="396"/>
      <c r="X309" s="396"/>
      <c r="Y309" s="396"/>
      <c r="Z309" s="396"/>
      <c r="AA309" s="396"/>
      <c r="AB309" s="396"/>
      <c r="AC309" s="396"/>
      <c r="AD309" s="396"/>
      <c r="AE309" s="396"/>
      <c r="AF309" s="396"/>
      <c r="AG309" s="396"/>
      <c r="AH309" s="396"/>
      <c r="AI309" s="396"/>
    </row>
    <row r="310" spans="1:35">
      <c r="A310" s="413"/>
      <c r="B310" s="96"/>
      <c r="C310" s="382"/>
      <c r="D310" s="423"/>
      <c r="E310" s="423"/>
      <c r="F310" s="423"/>
      <c r="G310" s="393"/>
      <c r="H310" s="393"/>
      <c r="I310" s="393"/>
      <c r="J310" s="393"/>
      <c r="K310" s="393"/>
      <c r="L310" s="393"/>
      <c r="M310" s="393"/>
      <c r="N310" s="393"/>
      <c r="O310" s="393"/>
      <c r="P310" s="393"/>
      <c r="Q310" s="393"/>
      <c r="R310" s="393"/>
      <c r="S310" s="393"/>
      <c r="T310" s="393"/>
      <c r="U310" s="393"/>
      <c r="V310" s="393"/>
      <c r="W310" s="393"/>
      <c r="X310" s="393"/>
      <c r="Y310" s="393"/>
      <c r="Z310" s="393"/>
      <c r="AA310" s="393"/>
      <c r="AB310" s="393"/>
      <c r="AC310" s="393"/>
      <c r="AD310" s="393"/>
      <c r="AE310" s="393"/>
      <c r="AF310" s="393"/>
      <c r="AG310" s="393"/>
      <c r="AH310" s="393"/>
      <c r="AI310" s="393"/>
    </row>
    <row r="311" spans="1:35">
      <c r="A311" s="413"/>
      <c r="B311" s="96"/>
      <c r="C311" s="271" t="s">
        <v>442</v>
      </c>
      <c r="D311" s="426"/>
      <c r="E311" s="426"/>
      <c r="F311" s="426"/>
      <c r="G311" s="397"/>
      <c r="H311" s="397"/>
      <c r="I311" s="397"/>
      <c r="J311" s="397"/>
      <c r="K311" s="397"/>
      <c r="L311" s="397"/>
      <c r="M311" s="397"/>
      <c r="N311" s="397"/>
      <c r="O311" s="397"/>
      <c r="P311" s="397"/>
      <c r="Q311" s="397"/>
      <c r="R311" s="397"/>
      <c r="S311" s="397"/>
      <c r="T311" s="397"/>
      <c r="U311" s="397"/>
      <c r="V311" s="397"/>
      <c r="W311" s="397"/>
      <c r="X311" s="397"/>
      <c r="Y311" s="397"/>
      <c r="Z311" s="397"/>
      <c r="AA311" s="397"/>
      <c r="AB311" s="397"/>
      <c r="AC311" s="397"/>
      <c r="AD311" s="397"/>
      <c r="AE311" s="397"/>
      <c r="AF311" s="397"/>
      <c r="AG311" s="397"/>
      <c r="AH311" s="397"/>
      <c r="AI311" s="397"/>
    </row>
    <row r="312" spans="1:35">
      <c r="A312" s="413"/>
      <c r="B312" s="96"/>
      <c r="C312" s="58" t="s">
        <v>505</v>
      </c>
      <c r="D312" s="421">
        <v>0</v>
      </c>
      <c r="E312" s="421">
        <v>0</v>
      </c>
      <c r="F312" s="421">
        <v>0</v>
      </c>
      <c r="G312" s="390">
        <v>0</v>
      </c>
      <c r="H312" s="390">
        <v>0</v>
      </c>
      <c r="I312" s="390">
        <v>0</v>
      </c>
      <c r="J312" s="390">
        <v>0</v>
      </c>
      <c r="K312" s="390">
        <v>0</v>
      </c>
      <c r="L312" s="390">
        <v>0</v>
      </c>
      <c r="M312" s="390">
        <v>0</v>
      </c>
      <c r="N312" s="390">
        <v>0</v>
      </c>
      <c r="O312" s="390">
        <v>0</v>
      </c>
      <c r="P312" s="390">
        <v>0</v>
      </c>
      <c r="Q312" s="390">
        <v>0</v>
      </c>
      <c r="R312" s="390">
        <v>0</v>
      </c>
      <c r="S312" s="390">
        <v>0</v>
      </c>
      <c r="T312" s="390">
        <v>0</v>
      </c>
      <c r="U312" s="390">
        <v>0</v>
      </c>
      <c r="V312" s="390">
        <v>0</v>
      </c>
      <c r="W312" s="390">
        <v>0</v>
      </c>
      <c r="X312" s="390">
        <v>0</v>
      </c>
      <c r="Y312" s="390">
        <v>0</v>
      </c>
      <c r="Z312" s="390">
        <v>0</v>
      </c>
      <c r="AA312" s="390">
        <v>0</v>
      </c>
      <c r="AB312" s="390">
        <v>0</v>
      </c>
      <c r="AC312" s="390">
        <v>0</v>
      </c>
      <c r="AD312" s="390">
        <v>0</v>
      </c>
      <c r="AE312" s="390">
        <v>0</v>
      </c>
      <c r="AF312" s="390">
        <v>0</v>
      </c>
      <c r="AG312" s="390">
        <v>0</v>
      </c>
      <c r="AH312" s="390">
        <v>0</v>
      </c>
      <c r="AI312" s="390">
        <v>0</v>
      </c>
    </row>
    <row r="313" spans="1:35">
      <c r="A313" s="413"/>
      <c r="B313" s="96"/>
      <c r="C313" s="58" t="s">
        <v>506</v>
      </c>
      <c r="D313" s="421">
        <v>0</v>
      </c>
      <c r="E313" s="421">
        <v>0</v>
      </c>
      <c r="F313" s="421">
        <v>0</v>
      </c>
      <c r="G313" s="390">
        <v>0</v>
      </c>
      <c r="H313" s="390">
        <v>0</v>
      </c>
      <c r="I313" s="390">
        <v>0</v>
      </c>
      <c r="J313" s="390">
        <v>0</v>
      </c>
      <c r="K313" s="390">
        <v>0</v>
      </c>
      <c r="L313" s="390">
        <v>0</v>
      </c>
      <c r="M313" s="390">
        <v>0</v>
      </c>
      <c r="N313" s="390">
        <v>0</v>
      </c>
      <c r="O313" s="390">
        <v>0</v>
      </c>
      <c r="P313" s="390">
        <v>0</v>
      </c>
      <c r="Q313" s="390">
        <v>0</v>
      </c>
      <c r="R313" s="390">
        <v>0</v>
      </c>
      <c r="S313" s="390">
        <v>0</v>
      </c>
      <c r="T313" s="390">
        <v>0</v>
      </c>
      <c r="U313" s="390">
        <v>0</v>
      </c>
      <c r="V313" s="390">
        <v>0</v>
      </c>
      <c r="W313" s="390">
        <v>0</v>
      </c>
      <c r="X313" s="390">
        <v>0</v>
      </c>
      <c r="Y313" s="390">
        <v>0</v>
      </c>
      <c r="Z313" s="390">
        <v>0</v>
      </c>
      <c r="AA313" s="390">
        <v>0</v>
      </c>
      <c r="AB313" s="390">
        <v>0</v>
      </c>
      <c r="AC313" s="390">
        <v>0</v>
      </c>
      <c r="AD313" s="390">
        <v>0</v>
      </c>
      <c r="AE313" s="390">
        <v>0</v>
      </c>
      <c r="AF313" s="390">
        <v>0</v>
      </c>
      <c r="AG313" s="390">
        <v>0</v>
      </c>
      <c r="AH313" s="390">
        <v>0</v>
      </c>
      <c r="AI313" s="390">
        <v>0</v>
      </c>
    </row>
    <row r="314" spans="1:35">
      <c r="A314" s="413"/>
      <c r="B314" s="96"/>
      <c r="C314" s="31" t="s">
        <v>376</v>
      </c>
      <c r="D314" s="422">
        <v>0</v>
      </c>
      <c r="E314" s="422">
        <v>0</v>
      </c>
      <c r="F314" s="422">
        <v>151.2946748</v>
      </c>
      <c r="G314" s="390">
        <v>125.22285474000002</v>
      </c>
      <c r="H314" s="390">
        <v>110.70148</v>
      </c>
      <c r="I314" s="390">
        <v>126.62569990999999</v>
      </c>
      <c r="J314" s="390">
        <v>138.34650559000002</v>
      </c>
      <c r="K314" s="390">
        <v>130.04879564000001</v>
      </c>
      <c r="L314" s="390">
        <v>130.53264284000002</v>
      </c>
      <c r="M314" s="390">
        <v>142.6960449</v>
      </c>
      <c r="N314" s="390">
        <v>147.75913592000001</v>
      </c>
      <c r="O314" s="390">
        <v>144.50645673</v>
      </c>
      <c r="P314" s="390">
        <v>150.89691584000002</v>
      </c>
      <c r="Q314" s="390">
        <v>155.58365353000005</v>
      </c>
      <c r="R314" s="390">
        <v>165.97537290000002</v>
      </c>
      <c r="S314" s="390">
        <v>151.03708</v>
      </c>
      <c r="T314" s="390">
        <v>148.95358999999999</v>
      </c>
      <c r="U314" s="390">
        <v>159.9665</v>
      </c>
      <c r="V314" s="390">
        <v>158.05699999999999</v>
      </c>
      <c r="W314" s="390">
        <v>134.66732177</v>
      </c>
      <c r="X314" s="390">
        <v>154.37672499999999</v>
      </c>
      <c r="Y314" s="390">
        <v>130</v>
      </c>
      <c r="Z314" s="390">
        <v>136.43312599999999</v>
      </c>
      <c r="AA314" s="390">
        <v>119.958108</v>
      </c>
      <c r="AB314" s="390">
        <v>75.603897000000003</v>
      </c>
      <c r="AC314" s="390">
        <v>81.8065</v>
      </c>
      <c r="AD314" s="390">
        <v>85.756716999999995</v>
      </c>
      <c r="AE314" s="390">
        <v>85.387716999999995</v>
      </c>
      <c r="AF314" s="390">
        <v>83.515112000000002</v>
      </c>
      <c r="AG314" s="390">
        <v>95.455381000000003</v>
      </c>
      <c r="AH314" s="390">
        <v>100.034488</v>
      </c>
      <c r="AI314" s="390">
        <v>100</v>
      </c>
    </row>
    <row r="315" spans="1:35">
      <c r="A315" s="413"/>
      <c r="B315" s="96"/>
      <c r="C315" s="386" t="s">
        <v>507</v>
      </c>
      <c r="D315" s="427">
        <v>0</v>
      </c>
      <c r="E315" s="427">
        <v>0</v>
      </c>
      <c r="F315" s="427">
        <v>151.2946748</v>
      </c>
      <c r="G315" s="398">
        <v>125.22285474000002</v>
      </c>
      <c r="H315" s="398">
        <v>110.70148</v>
      </c>
      <c r="I315" s="398">
        <v>126.62569990999999</v>
      </c>
      <c r="J315" s="398">
        <v>138.34650559000002</v>
      </c>
      <c r="K315" s="398">
        <v>130.04879564000001</v>
      </c>
      <c r="L315" s="398">
        <v>130.53264284000002</v>
      </c>
      <c r="M315" s="398">
        <v>142.6960449</v>
      </c>
      <c r="N315" s="398">
        <v>147.75913592000001</v>
      </c>
      <c r="O315" s="398">
        <v>144.50645673</v>
      </c>
      <c r="P315" s="398">
        <v>150.89691584000002</v>
      </c>
      <c r="Q315" s="398">
        <v>155.58365353000005</v>
      </c>
      <c r="R315" s="398">
        <v>165.97537290000002</v>
      </c>
      <c r="S315" s="398">
        <v>151.03708</v>
      </c>
      <c r="T315" s="398">
        <v>148.95358999999999</v>
      </c>
      <c r="U315" s="398">
        <v>159.9665</v>
      </c>
      <c r="V315" s="398">
        <v>158.05699999999999</v>
      </c>
      <c r="W315" s="398">
        <v>134.66732177</v>
      </c>
      <c r="X315" s="398">
        <v>154.37672499999999</v>
      </c>
      <c r="Y315" s="398">
        <v>130</v>
      </c>
      <c r="Z315" s="398">
        <v>136.43312599999999</v>
      </c>
      <c r="AA315" s="398">
        <v>119.958108</v>
      </c>
      <c r="AB315" s="398">
        <v>75.603897000000003</v>
      </c>
      <c r="AC315" s="398">
        <v>81.8065</v>
      </c>
      <c r="AD315" s="398">
        <v>85.756716999999995</v>
      </c>
      <c r="AE315" s="398">
        <v>85.387716999999995</v>
      </c>
      <c r="AF315" s="398">
        <v>83.515112000000002</v>
      </c>
      <c r="AG315" s="398">
        <v>95.455381000000003</v>
      </c>
      <c r="AH315" s="398">
        <v>100.034488</v>
      </c>
      <c r="AI315" s="398">
        <v>100</v>
      </c>
    </row>
    <row r="316" spans="1:35">
      <c r="A316" s="413"/>
      <c r="B316" s="96"/>
      <c r="C316" s="25"/>
      <c r="D316" s="426"/>
      <c r="E316" s="426"/>
      <c r="F316" s="426"/>
      <c r="G316" s="397">
        <v>0</v>
      </c>
      <c r="H316" s="397"/>
      <c r="I316" s="397"/>
      <c r="J316" s="397"/>
      <c r="K316" s="397">
        <v>0</v>
      </c>
      <c r="L316" s="397"/>
      <c r="M316" s="397"/>
      <c r="N316" s="397"/>
      <c r="O316" s="397"/>
      <c r="P316" s="397"/>
      <c r="Q316" s="397"/>
      <c r="R316" s="397"/>
      <c r="S316" s="397"/>
      <c r="T316" s="397"/>
      <c r="U316" s="397"/>
      <c r="V316" s="397"/>
      <c r="W316" s="397"/>
      <c r="X316" s="397"/>
      <c r="Y316" s="397"/>
      <c r="Z316" s="397"/>
      <c r="AA316" s="397"/>
      <c r="AB316" s="397"/>
      <c r="AC316" s="397"/>
      <c r="AD316" s="397"/>
      <c r="AE316" s="397"/>
      <c r="AF316" s="397"/>
      <c r="AG316" s="397"/>
      <c r="AH316" s="397"/>
      <c r="AI316" s="397"/>
    </row>
    <row r="317" spans="1:35">
      <c r="A317" s="413"/>
      <c r="B317" s="96"/>
      <c r="C317" s="58" t="s">
        <v>508</v>
      </c>
      <c r="D317" s="421">
        <v>0</v>
      </c>
      <c r="E317" s="421">
        <v>0</v>
      </c>
      <c r="F317" s="421">
        <v>0</v>
      </c>
      <c r="G317" s="390">
        <v>0</v>
      </c>
      <c r="H317" s="390">
        <v>0</v>
      </c>
      <c r="I317" s="390">
        <v>0</v>
      </c>
      <c r="J317" s="390">
        <v>0</v>
      </c>
      <c r="K317" s="390">
        <v>0</v>
      </c>
      <c r="L317" s="390">
        <v>0</v>
      </c>
      <c r="M317" s="390">
        <v>0</v>
      </c>
      <c r="N317" s="390">
        <v>0</v>
      </c>
      <c r="O317" s="390">
        <v>0</v>
      </c>
      <c r="P317" s="390">
        <v>0</v>
      </c>
      <c r="Q317" s="390">
        <v>0</v>
      </c>
      <c r="R317" s="390">
        <v>0</v>
      </c>
      <c r="S317" s="390">
        <v>0</v>
      </c>
      <c r="T317" s="390">
        <v>0</v>
      </c>
      <c r="U317" s="390">
        <v>0</v>
      </c>
      <c r="V317" s="390">
        <v>0</v>
      </c>
      <c r="W317" s="390">
        <v>0</v>
      </c>
      <c r="X317" s="390">
        <v>0</v>
      </c>
      <c r="Y317" s="390">
        <v>0</v>
      </c>
      <c r="Z317" s="390">
        <v>0</v>
      </c>
      <c r="AA317" s="390">
        <v>0</v>
      </c>
      <c r="AB317" s="390">
        <v>0</v>
      </c>
      <c r="AC317" s="390">
        <v>0</v>
      </c>
      <c r="AD317" s="390">
        <v>0</v>
      </c>
      <c r="AE317" s="390">
        <v>0</v>
      </c>
      <c r="AF317" s="390">
        <v>0</v>
      </c>
      <c r="AG317" s="390">
        <v>0</v>
      </c>
      <c r="AH317" s="390">
        <v>0</v>
      </c>
      <c r="AI317" s="390">
        <v>0</v>
      </c>
    </row>
    <row r="318" spans="1:35">
      <c r="A318" s="413"/>
      <c r="B318" s="96"/>
      <c r="C318" s="360" t="s">
        <v>509</v>
      </c>
      <c r="D318" s="421">
        <v>0</v>
      </c>
      <c r="E318" s="421">
        <v>0</v>
      </c>
      <c r="F318" s="421">
        <v>151.2946748</v>
      </c>
      <c r="G318" s="392">
        <v>125.22285473999997</v>
      </c>
      <c r="H318" s="392">
        <v>110.7015</v>
      </c>
      <c r="I318" s="392">
        <v>126.62569991000001</v>
      </c>
      <c r="J318" s="392">
        <v>138.34650558999999</v>
      </c>
      <c r="K318" s="392">
        <v>130.04879563999998</v>
      </c>
      <c r="L318" s="392">
        <v>130.53264283999999</v>
      </c>
      <c r="M318" s="392">
        <v>142.6960449</v>
      </c>
      <c r="N318" s="392">
        <v>147.75913591999998</v>
      </c>
      <c r="O318" s="392">
        <v>144.50645672999997</v>
      </c>
      <c r="P318" s="392">
        <v>150.89691584000005</v>
      </c>
      <c r="Q318" s="392">
        <v>155.58365352999999</v>
      </c>
      <c r="R318" s="392">
        <v>165.9753729</v>
      </c>
      <c r="S318" s="392">
        <v>151.03710000000001</v>
      </c>
      <c r="T318" s="392">
        <v>148.95359999999999</v>
      </c>
      <c r="U318" s="392">
        <v>159.9665</v>
      </c>
      <c r="V318" s="392">
        <v>158.05699999999999</v>
      </c>
      <c r="W318" s="392">
        <v>71.530427000000003</v>
      </c>
      <c r="X318" s="392">
        <v>154.37672499999999</v>
      </c>
      <c r="Y318" s="392">
        <v>130</v>
      </c>
      <c r="Z318" s="392">
        <v>136.43312599999999</v>
      </c>
      <c r="AA318" s="392">
        <v>119.958108</v>
      </c>
      <c r="AB318" s="392">
        <v>75.603894999999994</v>
      </c>
      <c r="AC318" s="392">
        <v>81.8065</v>
      </c>
      <c r="AD318" s="392">
        <v>85.756716999999995</v>
      </c>
      <c r="AE318" s="392">
        <v>85.387715</v>
      </c>
      <c r="AF318" s="392">
        <v>83.515107999999998</v>
      </c>
      <c r="AG318" s="392">
        <v>95.455382999999998</v>
      </c>
      <c r="AH318" s="392">
        <v>100.03448400000001</v>
      </c>
      <c r="AI318" s="392">
        <v>100</v>
      </c>
    </row>
    <row r="319" spans="1:35">
      <c r="A319" s="413"/>
      <c r="B319" s="96"/>
      <c r="C319" s="63" t="s">
        <v>510</v>
      </c>
      <c r="D319" s="427">
        <v>0</v>
      </c>
      <c r="E319" s="427">
        <v>0</v>
      </c>
      <c r="F319" s="427">
        <v>151.2946748</v>
      </c>
      <c r="G319" s="398">
        <v>125.22285473999997</v>
      </c>
      <c r="H319" s="398">
        <v>110.7015</v>
      </c>
      <c r="I319" s="398">
        <v>126.62569991000001</v>
      </c>
      <c r="J319" s="398">
        <v>138.34650558999999</v>
      </c>
      <c r="K319" s="398">
        <v>130.04879563999998</v>
      </c>
      <c r="L319" s="398">
        <v>130.53264283999999</v>
      </c>
      <c r="M319" s="398">
        <v>142.6960449</v>
      </c>
      <c r="N319" s="398">
        <v>147.75913591999998</v>
      </c>
      <c r="O319" s="398">
        <v>144.50645672999997</v>
      </c>
      <c r="P319" s="398">
        <v>150.89691584000005</v>
      </c>
      <c r="Q319" s="398">
        <v>155.58365352999999</v>
      </c>
      <c r="R319" s="398">
        <v>165.9753729</v>
      </c>
      <c r="S319" s="398">
        <v>151.03710000000001</v>
      </c>
      <c r="T319" s="398">
        <v>148.95359999999999</v>
      </c>
      <c r="U319" s="398">
        <v>159.9665</v>
      </c>
      <c r="V319" s="398">
        <v>158.05699999999999</v>
      </c>
      <c r="W319" s="398">
        <v>71.530427000000003</v>
      </c>
      <c r="X319" s="398">
        <v>154.37672499999999</v>
      </c>
      <c r="Y319" s="398">
        <v>130</v>
      </c>
      <c r="Z319" s="398">
        <v>136.43312599999999</v>
      </c>
      <c r="AA319" s="398">
        <v>119.958108</v>
      </c>
      <c r="AB319" s="398">
        <v>75.603894999999994</v>
      </c>
      <c r="AC319" s="398">
        <v>81.8065</v>
      </c>
      <c r="AD319" s="398">
        <v>85.756716999999995</v>
      </c>
      <c r="AE319" s="398">
        <v>85.387715</v>
      </c>
      <c r="AF319" s="398">
        <v>83.515107999999998</v>
      </c>
      <c r="AG319" s="398">
        <v>95.455382999999998</v>
      </c>
      <c r="AH319" s="398">
        <v>100.03448400000001</v>
      </c>
      <c r="AI319" s="398">
        <v>100</v>
      </c>
    </row>
    <row r="320" spans="1:35">
      <c r="A320" s="413"/>
      <c r="B320" s="96"/>
      <c r="C320" s="374"/>
      <c r="Q320" s="374"/>
      <c r="R320" s="374"/>
      <c r="S320" s="375"/>
    </row>
    <row r="321" spans="1:35">
      <c r="A321" s="413"/>
      <c r="B321" s="96"/>
      <c r="C321" s="375"/>
      <c r="Q321" s="375"/>
      <c r="R321" s="375"/>
      <c r="S321" s="375"/>
    </row>
    <row r="322" spans="1:35" s="96" customFormat="1">
      <c r="A322" s="413"/>
      <c r="C322" s="428" t="s">
        <v>862</v>
      </c>
      <c r="D322" s="419" t="s">
        <v>818</v>
      </c>
      <c r="E322" s="419" t="s">
        <v>819</v>
      </c>
      <c r="F322" s="419" t="s">
        <v>820</v>
      </c>
      <c r="G322" s="636" t="s">
        <v>821</v>
      </c>
      <c r="H322" s="636" t="s">
        <v>673</v>
      </c>
      <c r="I322" s="636" t="s">
        <v>674</v>
      </c>
      <c r="J322" s="636" t="s">
        <v>675</v>
      </c>
      <c r="K322" s="636" t="s">
        <v>666</v>
      </c>
      <c r="L322" s="636" t="s">
        <v>521</v>
      </c>
      <c r="M322" s="636" t="s">
        <v>522</v>
      </c>
      <c r="N322" s="636" t="s">
        <v>523</v>
      </c>
      <c r="O322" s="636" t="s">
        <v>605</v>
      </c>
      <c r="P322" s="636" t="s">
        <v>467</v>
      </c>
      <c r="Q322" s="636" t="s">
        <v>456</v>
      </c>
      <c r="R322" s="636" t="s">
        <v>455</v>
      </c>
      <c r="S322" s="636" t="s">
        <v>433</v>
      </c>
      <c r="T322" s="636" t="s">
        <v>366</v>
      </c>
      <c r="U322" s="636" t="s">
        <v>478</v>
      </c>
      <c r="V322" s="636" t="s">
        <v>479</v>
      </c>
      <c r="W322" s="636" t="s">
        <v>480</v>
      </c>
      <c r="X322" s="636" t="s">
        <v>481</v>
      </c>
      <c r="Y322" s="636" t="s">
        <v>473</v>
      </c>
      <c r="Z322" s="636" t="s">
        <v>474</v>
      </c>
      <c r="AA322" s="636" t="s">
        <v>475</v>
      </c>
      <c r="AB322" s="636" t="s">
        <v>476</v>
      </c>
      <c r="AC322" s="636" t="s">
        <v>477</v>
      </c>
      <c r="AD322" s="636" t="s">
        <v>482</v>
      </c>
      <c r="AE322" s="636" t="s">
        <v>483</v>
      </c>
      <c r="AF322" s="636" t="s">
        <v>484</v>
      </c>
      <c r="AG322" s="636" t="s">
        <v>485</v>
      </c>
      <c r="AH322" s="636" t="s">
        <v>486</v>
      </c>
      <c r="AI322" s="636" t="s">
        <v>487</v>
      </c>
    </row>
    <row r="323" spans="1:35">
      <c r="A323" s="413"/>
      <c r="B323" s="96"/>
      <c r="C323" s="271" t="s">
        <v>500</v>
      </c>
      <c r="D323" s="420"/>
      <c r="E323" s="420"/>
      <c r="F323" s="420"/>
      <c r="G323" s="388"/>
      <c r="H323" s="388"/>
      <c r="I323" s="388"/>
      <c r="J323" s="388"/>
      <c r="K323" s="388"/>
      <c r="L323" s="388"/>
      <c r="M323" s="388"/>
      <c r="N323" s="388"/>
      <c r="O323" s="388"/>
      <c r="P323" s="388"/>
      <c r="Q323" s="388"/>
      <c r="R323" s="388"/>
      <c r="S323" s="388"/>
      <c r="T323" s="388"/>
      <c r="U323" s="388"/>
      <c r="V323" s="388"/>
      <c r="W323" s="388"/>
      <c r="X323" s="388"/>
      <c r="Y323" s="388"/>
      <c r="Z323" s="388"/>
      <c r="AA323" s="388"/>
      <c r="AB323" s="388"/>
      <c r="AC323" s="388"/>
      <c r="AD323" s="388"/>
      <c r="AE323" s="388"/>
      <c r="AF323" s="388"/>
      <c r="AG323" s="388"/>
      <c r="AH323" s="388"/>
      <c r="AI323" s="388"/>
    </row>
    <row r="324" spans="1:35">
      <c r="A324" s="413"/>
      <c r="B324" s="96"/>
      <c r="C324" s="29" t="s">
        <v>14</v>
      </c>
      <c r="D324" s="421">
        <v>0</v>
      </c>
      <c r="E324" s="421">
        <v>2.0662575400000001</v>
      </c>
      <c r="F324" s="421">
        <v>-1.0071001299999998</v>
      </c>
      <c r="G324" s="389">
        <v>-1.0591574100000003</v>
      </c>
      <c r="H324" s="389">
        <v>-0.58200212000000029</v>
      </c>
      <c r="I324" s="389">
        <v>-0.57928103999999991</v>
      </c>
      <c r="J324" s="389">
        <v>-0.54077512999999999</v>
      </c>
      <c r="K324" s="389">
        <v>-0.53970171</v>
      </c>
      <c r="L324" s="389">
        <v>-0.94213106999999963</v>
      </c>
      <c r="M324" s="389">
        <v>-0.63602508000000024</v>
      </c>
      <c r="N324" s="389">
        <v>-0.47531331999999993</v>
      </c>
      <c r="O324" s="389">
        <v>-0.73763028000000008</v>
      </c>
      <c r="P324" s="389">
        <v>-0.41930142999999997</v>
      </c>
      <c r="Q324" s="389">
        <v>-0.59828438000000006</v>
      </c>
      <c r="R324" s="389">
        <v>-0.36735058999999992</v>
      </c>
      <c r="S324" s="389">
        <v>-0.60531000000000001</v>
      </c>
      <c r="T324" s="389">
        <v>-0.41960999999999982</v>
      </c>
      <c r="U324" s="389">
        <v>-0.46210000000000018</v>
      </c>
      <c r="V324" s="389">
        <v>-0.47861575999999995</v>
      </c>
      <c r="W324" s="389">
        <v>-0.65938423999999995</v>
      </c>
      <c r="X324" s="389">
        <v>-0.84099999999999997</v>
      </c>
      <c r="Y324" s="389">
        <v>-0.10699999999999998</v>
      </c>
      <c r="Z324" s="389">
        <v>-0.35560599999999998</v>
      </c>
      <c r="AA324" s="389">
        <v>-0.53739400000000004</v>
      </c>
      <c r="AB324" s="389">
        <v>-0.30349700000000002</v>
      </c>
      <c r="AC324" s="389">
        <v>8.0371000000000081E-2</v>
      </c>
      <c r="AD324" s="389">
        <v>-0.39062700000000006</v>
      </c>
      <c r="AE324" s="389">
        <v>-0.38869799999999999</v>
      </c>
      <c r="AF324" s="389">
        <v>-0.81740599999999997</v>
      </c>
      <c r="AG324" s="389">
        <v>-0.33513499999999996</v>
      </c>
      <c r="AH324" s="389">
        <v>-0.53432000000000002</v>
      </c>
      <c r="AI324" s="389">
        <v>0</v>
      </c>
    </row>
    <row r="325" spans="1:35">
      <c r="A325" s="413"/>
      <c r="B325" s="96"/>
      <c r="C325" s="29" t="s">
        <v>501</v>
      </c>
      <c r="D325" s="421">
        <v>0</v>
      </c>
      <c r="E325" s="421">
        <v>-106.28982332000001</v>
      </c>
      <c r="F325" s="421">
        <v>54.870582620000015</v>
      </c>
      <c r="G325" s="389">
        <v>51.419240699999996</v>
      </c>
      <c r="H325" s="389">
        <v>30.925192439999989</v>
      </c>
      <c r="I325" s="389">
        <v>29.291254159999994</v>
      </c>
      <c r="J325" s="389">
        <v>37.422505700000009</v>
      </c>
      <c r="K325" s="389">
        <v>38.340007700000008</v>
      </c>
      <c r="L325" s="389">
        <v>30.43160328999997</v>
      </c>
      <c r="M325" s="389">
        <v>34.380426370000009</v>
      </c>
      <c r="N325" s="389">
        <v>52.125178149999996</v>
      </c>
      <c r="O325" s="389">
        <v>55.871114480000003</v>
      </c>
      <c r="P325" s="389">
        <v>46.030023549999981</v>
      </c>
      <c r="Q325" s="389">
        <v>42.065988680000004</v>
      </c>
      <c r="R325" s="389">
        <v>50.875795679999996</v>
      </c>
      <c r="S325" s="389">
        <v>52.215940000000003</v>
      </c>
      <c r="T325" s="389">
        <v>43.62390000000002</v>
      </c>
      <c r="U325" s="389">
        <v>39.803569999999993</v>
      </c>
      <c r="V325" s="389">
        <v>49.478172920000013</v>
      </c>
      <c r="W325" s="389">
        <v>52.512827079999987</v>
      </c>
      <c r="X325" s="389">
        <v>44.561000000000007</v>
      </c>
      <c r="Y325" s="389">
        <v>37.695999999999998</v>
      </c>
      <c r="Z325" s="389">
        <v>49.596595000000001</v>
      </c>
      <c r="AA325" s="389">
        <v>52.707405000000001</v>
      </c>
      <c r="AB325" s="389">
        <v>43.103762999999987</v>
      </c>
      <c r="AC325" s="389">
        <v>38.520274000000001</v>
      </c>
      <c r="AD325" s="389">
        <v>45.308553000000003</v>
      </c>
      <c r="AE325" s="389">
        <v>37.273116999999999</v>
      </c>
      <c r="AF325" s="389">
        <v>32.541196000000014</v>
      </c>
      <c r="AG325" s="389">
        <v>28.900097000000002</v>
      </c>
      <c r="AH325" s="389">
        <v>40.968869999999995</v>
      </c>
      <c r="AI325" s="389">
        <v>46</v>
      </c>
    </row>
    <row r="326" spans="1:35">
      <c r="A326" s="413"/>
      <c r="B326" s="96"/>
      <c r="C326" s="29" t="s">
        <v>22</v>
      </c>
      <c r="D326" s="421">
        <v>0</v>
      </c>
      <c r="E326" s="421">
        <v>0</v>
      </c>
      <c r="F326" s="421">
        <v>0</v>
      </c>
      <c r="G326" s="389">
        <v>0</v>
      </c>
      <c r="H326" s="389">
        <v>0</v>
      </c>
      <c r="I326" s="389">
        <v>0</v>
      </c>
      <c r="J326" s="389">
        <v>0</v>
      </c>
      <c r="K326" s="389">
        <v>0</v>
      </c>
      <c r="L326" s="389">
        <v>0</v>
      </c>
      <c r="M326" s="389">
        <v>-0.246277</v>
      </c>
      <c r="N326" s="389">
        <v>0</v>
      </c>
      <c r="O326" s="389">
        <v>0</v>
      </c>
      <c r="P326" s="389">
        <v>0</v>
      </c>
      <c r="Q326" s="389">
        <v>0</v>
      </c>
      <c r="R326" s="389">
        <v>0</v>
      </c>
      <c r="S326" s="389">
        <v>0</v>
      </c>
      <c r="T326" s="389">
        <v>0</v>
      </c>
      <c r="U326" s="389">
        <v>0</v>
      </c>
      <c r="V326" s="389">
        <v>-3.0000000000000001E-3</v>
      </c>
      <c r="W326" s="389">
        <v>3.0000000000000001E-3</v>
      </c>
      <c r="X326" s="389">
        <v>0</v>
      </c>
      <c r="Y326" s="389">
        <v>0</v>
      </c>
      <c r="Z326" s="389">
        <v>-3.0000000000000001E-3</v>
      </c>
      <c r="AA326" s="389">
        <v>3.0000000000000001E-3</v>
      </c>
      <c r="AB326" s="389">
        <v>0</v>
      </c>
      <c r="AC326" s="389">
        <v>0</v>
      </c>
      <c r="AD326" s="389">
        <v>0</v>
      </c>
      <c r="AE326" s="389">
        <v>0</v>
      </c>
      <c r="AF326" s="389">
        <v>0</v>
      </c>
      <c r="AG326" s="389">
        <v>0</v>
      </c>
      <c r="AH326" s="389">
        <v>0</v>
      </c>
      <c r="AI326" s="389">
        <v>0</v>
      </c>
    </row>
    <row r="327" spans="1:35">
      <c r="A327" s="413"/>
      <c r="B327" s="96"/>
      <c r="C327" s="54" t="s">
        <v>27</v>
      </c>
      <c r="D327" s="422">
        <v>0</v>
      </c>
      <c r="E327" s="422">
        <v>-95.255479590000007</v>
      </c>
      <c r="F327" s="422">
        <v>47.737702110000001</v>
      </c>
      <c r="G327" s="391">
        <v>47.517777480000007</v>
      </c>
      <c r="H327" s="391">
        <v>33.737687129999998</v>
      </c>
      <c r="I327" s="391">
        <v>30.677794670000011</v>
      </c>
      <c r="J327" s="391">
        <v>34.447934869999983</v>
      </c>
      <c r="K327" s="391">
        <v>37.950853330000001</v>
      </c>
      <c r="L327" s="391">
        <v>33.452142809999998</v>
      </c>
      <c r="M327" s="391">
        <v>34.587168209999987</v>
      </c>
      <c r="N327" s="391">
        <v>57.343979260000012</v>
      </c>
      <c r="O327" s="391">
        <v>49.066216369999992</v>
      </c>
      <c r="P327" s="391">
        <v>51.105845140000042</v>
      </c>
      <c r="Q327" s="391">
        <v>41.272405299999974</v>
      </c>
      <c r="R327" s="391">
        <v>48.002806090000007</v>
      </c>
      <c r="S327" s="391">
        <v>50.954070000000002</v>
      </c>
      <c r="T327" s="391">
        <v>46.311280000000011</v>
      </c>
      <c r="U327" s="391">
        <v>38.218069999999983</v>
      </c>
      <c r="V327" s="391">
        <v>46.612210920000024</v>
      </c>
      <c r="W327" s="391">
        <v>52.299789079999982</v>
      </c>
      <c r="X327" s="391">
        <v>47.858000000000004</v>
      </c>
      <c r="Y327" s="391">
        <v>41.781999999999996</v>
      </c>
      <c r="Z327" s="391">
        <v>48.276734000000005</v>
      </c>
      <c r="AA327" s="391">
        <v>53.941265999999999</v>
      </c>
      <c r="AB327" s="391">
        <v>50.150435999999999</v>
      </c>
      <c r="AC327" s="391">
        <v>39.832184000000012</v>
      </c>
      <c r="AD327" s="391">
        <v>43.566862</v>
      </c>
      <c r="AE327" s="391">
        <v>40.697114999999997</v>
      </c>
      <c r="AF327" s="391">
        <v>36.380849000000012</v>
      </c>
      <c r="AG327" s="391">
        <v>31.289131999999995</v>
      </c>
      <c r="AH327" s="391">
        <v>39.683467</v>
      </c>
      <c r="AI327" s="391">
        <v>42.823388000000001</v>
      </c>
    </row>
    <row r="328" spans="1:35">
      <c r="A328" s="413"/>
      <c r="B328" s="96"/>
      <c r="C328" s="271" t="s">
        <v>502</v>
      </c>
      <c r="D328" s="423">
        <v>0</v>
      </c>
      <c r="E328" s="423">
        <v>-8.9680861900000082</v>
      </c>
      <c r="F328" s="423">
        <v>6.1257803800000161</v>
      </c>
      <c r="G328" s="393">
        <v>2.8423058099999921</v>
      </c>
      <c r="H328" s="393">
        <v>-3.3944968100000068</v>
      </c>
      <c r="I328" s="393">
        <v>-1.9658215500000153</v>
      </c>
      <c r="J328" s="393">
        <v>2.4337957000000259</v>
      </c>
      <c r="K328" s="393">
        <v>-0.1505473399999957</v>
      </c>
      <c r="L328" s="393">
        <v>-3.9626705900000161</v>
      </c>
      <c r="M328" s="393">
        <v>-1.0890439199999804</v>
      </c>
      <c r="N328" s="393">
        <v>-5.6941144300000204</v>
      </c>
      <c r="O328" s="393">
        <v>6.0672678300000129</v>
      </c>
      <c r="P328" s="393">
        <v>-5.4951230200000509</v>
      </c>
      <c r="Q328" s="393">
        <v>0.19529900000003408</v>
      </c>
      <c r="R328" s="393">
        <v>2.505638999999988</v>
      </c>
      <c r="S328" s="393">
        <v>0.65655999999999892</v>
      </c>
      <c r="T328" s="393">
        <v>-3.1069899999999961</v>
      </c>
      <c r="U328" s="393">
        <v>1.1234000000000179</v>
      </c>
      <c r="V328" s="393">
        <v>2.3843462399999851</v>
      </c>
      <c r="W328" s="393">
        <v>-0.44334623999999678</v>
      </c>
      <c r="X328" s="393">
        <v>-4.1380000000000052</v>
      </c>
      <c r="Y328" s="393">
        <v>-4.1929999999999978</v>
      </c>
      <c r="Z328" s="393">
        <v>0.96425499999999431</v>
      </c>
      <c r="AA328" s="393">
        <v>-1.7712549999999965</v>
      </c>
      <c r="AB328" s="393">
        <v>-7.3501700000000199</v>
      </c>
      <c r="AC328" s="393">
        <v>-1.2315390000000122</v>
      </c>
      <c r="AD328" s="393">
        <v>1.3510640000000009</v>
      </c>
      <c r="AE328" s="393">
        <v>-3.8126959999999954</v>
      </c>
      <c r="AF328" s="393">
        <v>-4.6570589999999896</v>
      </c>
      <c r="AG328" s="393">
        <v>-2.7241700000000009</v>
      </c>
      <c r="AH328" s="393">
        <v>0.75108300000000128</v>
      </c>
      <c r="AI328" s="393">
        <v>3.1766119999999987</v>
      </c>
    </row>
    <row r="329" spans="1:35">
      <c r="A329" s="413"/>
      <c r="B329" s="96"/>
      <c r="C329" s="176" t="s">
        <v>503</v>
      </c>
      <c r="D329" s="422">
        <v>0</v>
      </c>
      <c r="E329" s="422">
        <v>0</v>
      </c>
      <c r="F329" s="422">
        <v>0</v>
      </c>
      <c r="G329" s="391">
        <v>0</v>
      </c>
      <c r="H329" s="391">
        <v>0</v>
      </c>
      <c r="I329" s="391">
        <v>0</v>
      </c>
      <c r="J329" s="391">
        <v>0</v>
      </c>
      <c r="K329" s="391">
        <v>0</v>
      </c>
      <c r="L329" s="391">
        <v>0</v>
      </c>
      <c r="M329" s="391">
        <v>0</v>
      </c>
      <c r="N329" s="391">
        <v>0</v>
      </c>
      <c r="O329" s="391">
        <v>0</v>
      </c>
      <c r="P329" s="391">
        <v>0</v>
      </c>
      <c r="Q329" s="391">
        <v>0</v>
      </c>
      <c r="R329" s="391">
        <v>0</v>
      </c>
      <c r="S329" s="391">
        <v>0</v>
      </c>
      <c r="T329" s="391">
        <v>0</v>
      </c>
      <c r="U329" s="391">
        <v>0</v>
      </c>
      <c r="V329" s="391">
        <v>0</v>
      </c>
      <c r="W329" s="391">
        <v>0</v>
      </c>
      <c r="X329" s="391">
        <v>0</v>
      </c>
      <c r="Y329" s="391">
        <v>0</v>
      </c>
      <c r="Z329" s="391">
        <v>0</v>
      </c>
      <c r="AA329" s="391">
        <v>0</v>
      </c>
      <c r="AB329" s="391">
        <v>0</v>
      </c>
      <c r="AC329" s="391">
        <v>0</v>
      </c>
      <c r="AD329" s="391">
        <v>0</v>
      </c>
      <c r="AE329" s="391">
        <v>0</v>
      </c>
      <c r="AF329" s="391">
        <v>0</v>
      </c>
      <c r="AG329" s="391">
        <v>0</v>
      </c>
      <c r="AH329" s="391">
        <v>0</v>
      </c>
      <c r="AI329" s="391">
        <v>0</v>
      </c>
    </row>
    <row r="330" spans="1:35">
      <c r="A330" s="413"/>
      <c r="B330" s="96"/>
      <c r="C330" s="385" t="s">
        <v>30</v>
      </c>
      <c r="D330" s="423">
        <v>0</v>
      </c>
      <c r="E330" s="423">
        <v>-8.9680861900000082</v>
      </c>
      <c r="F330" s="423">
        <v>6.1257803800000161</v>
      </c>
      <c r="G330" s="393">
        <v>2.8423058099999921</v>
      </c>
      <c r="H330" s="393">
        <v>-3.3944968100000068</v>
      </c>
      <c r="I330" s="393">
        <v>-1.9658215500000153</v>
      </c>
      <c r="J330" s="393">
        <v>2.4337957000000259</v>
      </c>
      <c r="K330" s="393">
        <v>-0.1505473399999957</v>
      </c>
      <c r="L330" s="393">
        <v>-3.9626705900000161</v>
      </c>
      <c r="M330" s="393">
        <v>-1.0890439199999804</v>
      </c>
      <c r="N330" s="393">
        <v>-5.6941144300000204</v>
      </c>
      <c r="O330" s="393">
        <v>6.0672678300000129</v>
      </c>
      <c r="P330" s="393">
        <v>-5.4951230200000509</v>
      </c>
      <c r="Q330" s="393">
        <v>0.19529900000003408</v>
      </c>
      <c r="R330" s="393">
        <v>2.505638999999988</v>
      </c>
      <c r="S330" s="393">
        <v>0.65655999999999892</v>
      </c>
      <c r="T330" s="393">
        <v>-3.1069899999999961</v>
      </c>
      <c r="U330" s="393">
        <v>1.1234000000000179</v>
      </c>
      <c r="V330" s="393">
        <v>2.3843462399999851</v>
      </c>
      <c r="W330" s="393">
        <v>-0.44334623999999678</v>
      </c>
      <c r="X330" s="393">
        <v>-4.1380000000000052</v>
      </c>
      <c r="Y330" s="393">
        <v>-4.1929999999999978</v>
      </c>
      <c r="Z330" s="393">
        <v>0.96425499999999431</v>
      </c>
      <c r="AA330" s="393">
        <v>-1.7712549999999965</v>
      </c>
      <c r="AB330" s="393">
        <v>-7.3501700000000199</v>
      </c>
      <c r="AC330" s="393">
        <v>-1.2315390000000122</v>
      </c>
      <c r="AD330" s="393">
        <v>1.3510640000000009</v>
      </c>
      <c r="AE330" s="393">
        <v>-3.8126959999999954</v>
      </c>
      <c r="AF330" s="393">
        <v>-4.6570589999999896</v>
      </c>
      <c r="AG330" s="393">
        <v>-2.7241700000000009</v>
      </c>
      <c r="AH330" s="393">
        <v>0.75108300000000128</v>
      </c>
      <c r="AI330" s="393">
        <v>3.1766119999999987</v>
      </c>
    </row>
    <row r="331" spans="1:35">
      <c r="A331" s="413"/>
      <c r="B331" s="96"/>
      <c r="C331" s="383" t="s">
        <v>31</v>
      </c>
      <c r="D331" s="424">
        <v>0</v>
      </c>
      <c r="E331" s="424">
        <v>-1.96118215</v>
      </c>
      <c r="F331" s="424">
        <v>1.34766403</v>
      </c>
      <c r="G331" s="394">
        <v>0.61351811999999994</v>
      </c>
      <c r="H331" s="394">
        <v>-0.74690600000000007</v>
      </c>
      <c r="I331" s="394">
        <v>-0.43236335999999997</v>
      </c>
      <c r="J331" s="394">
        <v>-0.31829477999999994</v>
      </c>
      <c r="K331" s="394">
        <v>0.56416413999999993</v>
      </c>
      <c r="L331" s="394">
        <v>-0.87178751999999982</v>
      </c>
      <c r="M331" s="394">
        <v>-0.31861194000000004</v>
      </c>
      <c r="N331" s="394">
        <v>0.12229493999999996</v>
      </c>
      <c r="O331" s="394">
        <v>1.250203</v>
      </c>
      <c r="P331" s="394">
        <v>-1.1500853200000001</v>
      </c>
      <c r="Q331" s="394">
        <v>4.2965319999999863E-2</v>
      </c>
      <c r="R331" s="394">
        <v>0.55124200000000001</v>
      </c>
      <c r="S331" s="394">
        <v>0.11194999999999999</v>
      </c>
      <c r="T331" s="394">
        <v>-0.68406999999999996</v>
      </c>
      <c r="U331" s="394">
        <v>0.24678</v>
      </c>
      <c r="V331" s="394">
        <v>0.52558017999999995</v>
      </c>
      <c r="W331" s="394">
        <v>-4.6580179999999999E-2</v>
      </c>
      <c r="X331" s="394">
        <v>-1.2759999999999998</v>
      </c>
      <c r="Y331" s="394">
        <v>-0.82200000000000006</v>
      </c>
      <c r="Z331" s="394">
        <v>0.22663</v>
      </c>
      <c r="AA331" s="394">
        <v>-0.40462999999999999</v>
      </c>
      <c r="AB331" s="394">
        <v>-1.624997</v>
      </c>
      <c r="AC331" s="394">
        <v>-0.28329399999999993</v>
      </c>
      <c r="AD331" s="394">
        <v>2.3696090000000001</v>
      </c>
      <c r="AE331" s="394">
        <v>-2.9357760000000002</v>
      </c>
      <c r="AF331" s="394">
        <v>-0.59362499999999996</v>
      </c>
      <c r="AG331" s="394">
        <v>-0.74638900000000008</v>
      </c>
      <c r="AH331" s="394">
        <v>7.4610999999999983E-2</v>
      </c>
      <c r="AI331" s="394">
        <v>0.64961100000000005</v>
      </c>
    </row>
    <row r="332" spans="1:35">
      <c r="A332" s="413"/>
      <c r="B332" s="96"/>
      <c r="C332" s="384" t="s">
        <v>504</v>
      </c>
      <c r="D332" s="425">
        <v>0</v>
      </c>
      <c r="E332" s="425">
        <v>-7.0069040400000082</v>
      </c>
      <c r="F332" s="425">
        <v>4.7781163500000163</v>
      </c>
      <c r="G332" s="395">
        <v>2.2287876899999919</v>
      </c>
      <c r="H332" s="395">
        <v>-2.6475908100000067</v>
      </c>
      <c r="I332" s="395">
        <v>-1.5334581900000155</v>
      </c>
      <c r="J332" s="395">
        <v>2.7520904800000259</v>
      </c>
      <c r="K332" s="395">
        <v>-0.71471147999999562</v>
      </c>
      <c r="L332" s="395">
        <v>-3.0908830700000158</v>
      </c>
      <c r="M332" s="395">
        <v>-0.77043197999998037</v>
      </c>
      <c r="N332" s="395">
        <v>-5.8164093700000201</v>
      </c>
      <c r="O332" s="395">
        <v>4.817064830000013</v>
      </c>
      <c r="P332" s="395">
        <v>-4.3450377000000504</v>
      </c>
      <c r="Q332" s="395">
        <v>0.15233368000003411</v>
      </c>
      <c r="R332" s="395">
        <v>1.9543969999999879</v>
      </c>
      <c r="S332" s="395">
        <v>0.54460999999999893</v>
      </c>
      <c r="T332" s="395">
        <v>-2.4229199999999964</v>
      </c>
      <c r="U332" s="395">
        <v>0.87662000000001816</v>
      </c>
      <c r="V332" s="395">
        <v>1.8587660599999851</v>
      </c>
      <c r="W332" s="395">
        <v>-0.39676605999999681</v>
      </c>
      <c r="X332" s="395">
        <v>-2.8620000000000054</v>
      </c>
      <c r="Y332" s="395">
        <v>-3.3709999999999978</v>
      </c>
      <c r="Z332" s="395">
        <v>0.7376249999999942</v>
      </c>
      <c r="AA332" s="395">
        <v>-1.3666249999999964</v>
      </c>
      <c r="AB332" s="395">
        <v>-5.7251730000000194</v>
      </c>
      <c r="AC332" s="395">
        <v>-0.94824500000001244</v>
      </c>
      <c r="AD332" s="395">
        <v>-1.0185449999999991</v>
      </c>
      <c r="AE332" s="395">
        <v>-0.87691999999999526</v>
      </c>
      <c r="AF332" s="395">
        <v>-4.0634339999999902</v>
      </c>
      <c r="AG332" s="395">
        <v>-1.9777810000000007</v>
      </c>
      <c r="AH332" s="395">
        <v>0.67647200000000129</v>
      </c>
      <c r="AI332" s="395">
        <v>2.5270009999999985</v>
      </c>
    </row>
    <row r="333" spans="1:35">
      <c r="A333" s="413"/>
      <c r="B333" s="96"/>
      <c r="C333" s="401" t="s">
        <v>516</v>
      </c>
      <c r="D333" s="423"/>
      <c r="E333" s="423"/>
      <c r="F333" s="423"/>
      <c r="G333" s="396"/>
      <c r="H333" s="396"/>
      <c r="I333" s="396"/>
      <c r="J333" s="396"/>
      <c r="K333" s="396"/>
      <c r="L333" s="396"/>
      <c r="M333" s="396"/>
      <c r="N333" s="396"/>
      <c r="O333" s="396"/>
      <c r="P333" s="396"/>
      <c r="Q333" s="396"/>
      <c r="R333" s="396"/>
      <c r="S333" s="396"/>
      <c r="T333" s="396"/>
      <c r="U333" s="396"/>
      <c r="V333" s="396"/>
      <c r="W333" s="396"/>
      <c r="X333" s="396"/>
      <c r="Y333" s="396"/>
      <c r="Z333" s="396"/>
      <c r="AA333" s="396"/>
      <c r="AB333" s="396"/>
      <c r="AC333" s="396"/>
      <c r="AD333" s="396"/>
      <c r="AE333" s="396"/>
      <c r="AF333" s="396"/>
      <c r="AG333" s="396"/>
      <c r="AH333" s="396"/>
      <c r="AI333" s="396"/>
    </row>
    <row r="334" spans="1:35">
      <c r="A334" s="413"/>
      <c r="B334" s="96"/>
      <c r="C334" s="382"/>
      <c r="D334" s="423"/>
      <c r="E334" s="423"/>
      <c r="F334" s="423"/>
      <c r="G334" s="393"/>
      <c r="H334" s="393"/>
      <c r="I334" s="393"/>
      <c r="J334" s="393"/>
      <c r="K334" s="393"/>
      <c r="L334" s="393"/>
      <c r="M334" s="393"/>
      <c r="N334" s="393"/>
      <c r="O334" s="393"/>
      <c r="P334" s="393"/>
      <c r="Q334" s="393"/>
      <c r="R334" s="393"/>
      <c r="S334" s="393"/>
      <c r="T334" s="393"/>
      <c r="U334" s="393"/>
      <c r="V334" s="393"/>
      <c r="W334" s="393"/>
      <c r="X334" s="393"/>
      <c r="Y334" s="393"/>
      <c r="Z334" s="393"/>
      <c r="AA334" s="393"/>
      <c r="AB334" s="393"/>
      <c r="AC334" s="393"/>
      <c r="AD334" s="393"/>
      <c r="AE334" s="393"/>
      <c r="AF334" s="393"/>
      <c r="AG334" s="393"/>
      <c r="AH334" s="393"/>
      <c r="AI334" s="393"/>
    </row>
    <row r="335" spans="1:35">
      <c r="A335" s="413"/>
      <c r="B335" s="96"/>
      <c r="C335" s="271" t="s">
        <v>442</v>
      </c>
      <c r="D335" s="426"/>
      <c r="E335" s="426"/>
      <c r="F335" s="426"/>
      <c r="G335" s="397"/>
      <c r="H335" s="397"/>
      <c r="I335" s="397"/>
      <c r="J335" s="397"/>
      <c r="K335" s="397"/>
      <c r="L335" s="397"/>
      <c r="M335" s="397"/>
      <c r="N335" s="397"/>
      <c r="O335" s="397"/>
      <c r="P335" s="397"/>
      <c r="Q335" s="397"/>
      <c r="R335" s="397"/>
      <c r="S335" s="397"/>
      <c r="T335" s="397"/>
      <c r="U335" s="397"/>
      <c r="V335" s="397"/>
      <c r="W335" s="397"/>
      <c r="X335" s="397"/>
      <c r="Y335" s="397"/>
      <c r="Z335" s="397"/>
      <c r="AA335" s="397"/>
      <c r="AB335" s="397"/>
      <c r="AC335" s="397"/>
      <c r="AD335" s="397"/>
      <c r="AE335" s="397"/>
      <c r="AF335" s="397"/>
      <c r="AG335" s="397"/>
      <c r="AH335" s="397"/>
      <c r="AI335" s="397"/>
    </row>
    <row r="336" spans="1:35">
      <c r="A336" s="413"/>
      <c r="B336" s="96"/>
      <c r="C336" s="58" t="s">
        <v>505</v>
      </c>
      <c r="D336" s="421">
        <v>0</v>
      </c>
      <c r="E336" s="421">
        <v>0</v>
      </c>
      <c r="F336" s="421">
        <v>0</v>
      </c>
      <c r="G336" s="390">
        <v>0</v>
      </c>
      <c r="H336" s="390">
        <v>0</v>
      </c>
      <c r="I336" s="390">
        <v>0</v>
      </c>
      <c r="J336" s="390">
        <v>0</v>
      </c>
      <c r="K336" s="390">
        <v>0</v>
      </c>
      <c r="L336" s="390">
        <v>0</v>
      </c>
      <c r="M336" s="390">
        <v>0</v>
      </c>
      <c r="N336" s="390">
        <v>0</v>
      </c>
      <c r="O336" s="390">
        <v>0</v>
      </c>
      <c r="P336" s="390">
        <v>0</v>
      </c>
      <c r="Q336" s="390">
        <v>0</v>
      </c>
      <c r="R336" s="390">
        <v>9.9999999999999995E-7</v>
      </c>
      <c r="S336" s="390">
        <v>-0.10959000000000001</v>
      </c>
      <c r="T336" s="390">
        <v>-0.11591</v>
      </c>
      <c r="U336" s="390">
        <v>-0.18360000000000001</v>
      </c>
      <c r="V336" s="390">
        <v>0</v>
      </c>
      <c r="W336" s="390">
        <v>0</v>
      </c>
      <c r="X336" s="390">
        <v>0</v>
      </c>
      <c r="Y336" s="390">
        <v>0</v>
      </c>
      <c r="Z336" s="390">
        <v>0</v>
      </c>
      <c r="AA336" s="390">
        <v>0</v>
      </c>
      <c r="AB336" s="390">
        <v>0</v>
      </c>
      <c r="AC336" s="390">
        <v>0</v>
      </c>
      <c r="AD336" s="390">
        <v>2.1454770000000001</v>
      </c>
      <c r="AE336" s="390">
        <v>0</v>
      </c>
      <c r="AF336" s="390">
        <v>0</v>
      </c>
      <c r="AG336" s="390">
        <v>0</v>
      </c>
      <c r="AH336" s="390">
        <v>0</v>
      </c>
      <c r="AI336" s="390">
        <v>0</v>
      </c>
    </row>
    <row r="337" spans="1:35">
      <c r="A337" s="413"/>
      <c r="B337" s="96"/>
      <c r="C337" s="58" t="s">
        <v>506</v>
      </c>
      <c r="D337" s="421">
        <v>0</v>
      </c>
      <c r="E337" s="421">
        <v>0</v>
      </c>
      <c r="F337" s="421">
        <v>0</v>
      </c>
      <c r="G337" s="390">
        <v>0</v>
      </c>
      <c r="H337" s="390">
        <v>0</v>
      </c>
      <c r="I337" s="390">
        <v>0</v>
      </c>
      <c r="J337" s="390">
        <v>0</v>
      </c>
      <c r="K337" s="390">
        <v>0</v>
      </c>
      <c r="L337" s="390">
        <v>0</v>
      </c>
      <c r="M337" s="390">
        <v>0</v>
      </c>
      <c r="N337" s="390">
        <v>0</v>
      </c>
      <c r="O337" s="390">
        <v>0</v>
      </c>
      <c r="P337" s="390">
        <v>0</v>
      </c>
      <c r="Q337" s="390">
        <v>0</v>
      </c>
      <c r="R337" s="390">
        <v>0</v>
      </c>
      <c r="S337" s="390">
        <v>0</v>
      </c>
      <c r="T337" s="390">
        <v>0</v>
      </c>
      <c r="U337" s="390">
        <v>0</v>
      </c>
      <c r="V337" s="390">
        <v>0</v>
      </c>
      <c r="W337" s="390">
        <v>0</v>
      </c>
      <c r="X337" s="390">
        <v>0</v>
      </c>
      <c r="Y337" s="390">
        <v>0</v>
      </c>
      <c r="Z337" s="390">
        <v>0</v>
      </c>
      <c r="AA337" s="390">
        <v>0</v>
      </c>
      <c r="AB337" s="390">
        <v>0</v>
      </c>
      <c r="AC337" s="390">
        <v>0</v>
      </c>
      <c r="AD337" s="390">
        <v>0</v>
      </c>
      <c r="AE337" s="390">
        <v>0</v>
      </c>
      <c r="AF337" s="390">
        <v>0</v>
      </c>
      <c r="AG337" s="390">
        <v>0</v>
      </c>
      <c r="AH337" s="390">
        <v>0</v>
      </c>
      <c r="AI337" s="390">
        <v>0</v>
      </c>
    </row>
    <row r="338" spans="1:35">
      <c r="A338" s="413"/>
      <c r="B338" s="96"/>
      <c r="C338" s="31" t="s">
        <v>376</v>
      </c>
      <c r="D338" s="422">
        <v>0</v>
      </c>
      <c r="E338" s="422">
        <v>0</v>
      </c>
      <c r="F338" s="422">
        <v>231.51596237999999</v>
      </c>
      <c r="G338" s="390">
        <v>232.50514582999998</v>
      </c>
      <c r="H338" s="390">
        <v>195.17112</v>
      </c>
      <c r="I338" s="390">
        <v>129.58066300999997</v>
      </c>
      <c r="J338" s="390">
        <v>135.47783056999998</v>
      </c>
      <c r="K338" s="390">
        <v>138.52798612000001</v>
      </c>
      <c r="L338" s="390">
        <v>249.07119827</v>
      </c>
      <c r="M338" s="390">
        <v>180.23191002999997</v>
      </c>
      <c r="N338" s="390">
        <v>140.05749093</v>
      </c>
      <c r="O338" s="390">
        <v>141.52595815999999</v>
      </c>
      <c r="P338" s="390">
        <v>135.99839116000001</v>
      </c>
      <c r="Q338" s="390">
        <v>125.27007221999999</v>
      </c>
      <c r="R338" s="390">
        <v>133.96335128999999</v>
      </c>
      <c r="S338" s="390">
        <v>131.92836</v>
      </c>
      <c r="T338" s="390">
        <v>130.76527999999999</v>
      </c>
      <c r="U338" s="390">
        <v>136.23820000000001</v>
      </c>
      <c r="V338" s="390">
        <v>143.37</v>
      </c>
      <c r="W338" s="390">
        <v>144.36915984999999</v>
      </c>
      <c r="X338" s="390">
        <v>124.530056</v>
      </c>
      <c r="Y338" s="390">
        <v>121</v>
      </c>
      <c r="Z338" s="390">
        <v>136.134928</v>
      </c>
      <c r="AA338" s="390">
        <v>148.80676399999999</v>
      </c>
      <c r="AB338" s="390">
        <v>133.54427799999999</v>
      </c>
      <c r="AC338" s="390">
        <v>132.25641299999998</v>
      </c>
      <c r="AD338" s="390">
        <v>134.53381300000001</v>
      </c>
      <c r="AE338" s="390">
        <v>128.56798599999999</v>
      </c>
      <c r="AF338" s="390">
        <v>130.459405</v>
      </c>
      <c r="AG338" s="390">
        <v>135.18157099999999</v>
      </c>
      <c r="AH338" s="390">
        <v>146.633512</v>
      </c>
      <c r="AI338" s="390">
        <v>146.74288999999999</v>
      </c>
    </row>
    <row r="339" spans="1:35">
      <c r="A339" s="413"/>
      <c r="B339" s="96"/>
      <c r="C339" s="386" t="s">
        <v>507</v>
      </c>
      <c r="D339" s="427">
        <v>0</v>
      </c>
      <c r="E339" s="427">
        <v>0</v>
      </c>
      <c r="F339" s="427">
        <v>231.51596237999999</v>
      </c>
      <c r="G339" s="398">
        <v>232.50514582999998</v>
      </c>
      <c r="H339" s="398">
        <v>195.17112</v>
      </c>
      <c r="I339" s="398">
        <v>129.58066300999997</v>
      </c>
      <c r="J339" s="398">
        <v>135.47783056999998</v>
      </c>
      <c r="K339" s="398">
        <v>138.52798612000001</v>
      </c>
      <c r="L339" s="398">
        <v>249.07119827</v>
      </c>
      <c r="M339" s="398">
        <v>180.23191002999997</v>
      </c>
      <c r="N339" s="398">
        <v>140.05749093</v>
      </c>
      <c r="O339" s="398">
        <v>141.52595815999999</v>
      </c>
      <c r="P339" s="398">
        <v>135.99839116000001</v>
      </c>
      <c r="Q339" s="398">
        <v>125.27007221999999</v>
      </c>
      <c r="R339" s="398">
        <v>133.96335228999999</v>
      </c>
      <c r="S339" s="398">
        <v>131.81877</v>
      </c>
      <c r="T339" s="398">
        <v>130.64936999999998</v>
      </c>
      <c r="U339" s="398">
        <v>136.05459999999999</v>
      </c>
      <c r="V339" s="398">
        <v>143.37</v>
      </c>
      <c r="W339" s="398">
        <v>144.36915984999999</v>
      </c>
      <c r="X339" s="398">
        <v>124.530056</v>
      </c>
      <c r="Y339" s="398">
        <v>121</v>
      </c>
      <c r="Z339" s="398">
        <v>136.134928</v>
      </c>
      <c r="AA339" s="398">
        <v>148.80676399999999</v>
      </c>
      <c r="AB339" s="398">
        <v>133.54427799999999</v>
      </c>
      <c r="AC339" s="398">
        <v>132.25641299999998</v>
      </c>
      <c r="AD339" s="398">
        <v>136.67929000000001</v>
      </c>
      <c r="AE339" s="398">
        <v>128.56798599999999</v>
      </c>
      <c r="AF339" s="398">
        <v>130.459405</v>
      </c>
      <c r="AG339" s="398">
        <v>135.18157099999999</v>
      </c>
      <c r="AH339" s="398">
        <v>146.633512</v>
      </c>
      <c r="AI339" s="398">
        <v>146.74288999999999</v>
      </c>
    </row>
    <row r="340" spans="1:35">
      <c r="A340" s="413"/>
      <c r="B340" s="96"/>
      <c r="C340" s="25"/>
      <c r="D340" s="426"/>
      <c r="E340" s="426"/>
      <c r="F340" s="426"/>
      <c r="G340" s="397">
        <v>0</v>
      </c>
      <c r="H340" s="397"/>
      <c r="I340" s="397"/>
      <c r="J340" s="397"/>
      <c r="K340" s="397">
        <v>0</v>
      </c>
      <c r="L340" s="397"/>
      <c r="M340" s="397"/>
      <c r="N340" s="397"/>
      <c r="O340" s="397"/>
      <c r="P340" s="397"/>
      <c r="Q340" s="397"/>
      <c r="R340" s="397"/>
      <c r="S340" s="397"/>
      <c r="T340" s="397"/>
      <c r="U340" s="397"/>
      <c r="V340" s="397"/>
      <c r="W340" s="397"/>
      <c r="X340" s="397"/>
      <c r="Y340" s="397"/>
      <c r="Z340" s="397"/>
      <c r="AA340" s="397"/>
      <c r="AB340" s="397"/>
      <c r="AC340" s="397"/>
      <c r="AD340" s="397"/>
      <c r="AE340" s="397"/>
      <c r="AF340" s="397"/>
      <c r="AG340" s="397"/>
      <c r="AH340" s="397"/>
      <c r="AI340" s="397"/>
    </row>
    <row r="341" spans="1:35">
      <c r="A341" s="413"/>
      <c r="B341" s="96"/>
      <c r="C341" s="58" t="s">
        <v>508</v>
      </c>
      <c r="D341" s="421">
        <v>0</v>
      </c>
      <c r="E341" s="421">
        <v>0</v>
      </c>
      <c r="F341" s="421">
        <v>2.3283042160926472E-17</v>
      </c>
      <c r="G341" s="390">
        <v>2.4640650000000002</v>
      </c>
      <c r="H341" s="390">
        <v>0</v>
      </c>
      <c r="I341" s="390">
        <v>2.9103830456733702E-17</v>
      </c>
      <c r="J341" s="390">
        <v>2.9103830456733702E-17</v>
      </c>
      <c r="K341" s="390">
        <v>2.9103830456733702E-17</v>
      </c>
      <c r="L341" s="390">
        <v>1.7462298274040223E-16</v>
      </c>
      <c r="M341" s="390">
        <v>1.7462298274040223E-16</v>
      </c>
      <c r="N341" s="390">
        <v>1.7462298274040223E-16</v>
      </c>
      <c r="O341" s="390">
        <v>1.32936064</v>
      </c>
      <c r="P341" s="390">
        <v>0</v>
      </c>
      <c r="Q341" s="390">
        <v>0</v>
      </c>
      <c r="R341" s="390">
        <v>0</v>
      </c>
      <c r="S341" s="390">
        <v>0</v>
      </c>
      <c r="T341" s="390">
        <v>0</v>
      </c>
      <c r="U341" s="390">
        <v>0</v>
      </c>
      <c r="V341" s="390">
        <v>0</v>
      </c>
      <c r="W341" s="390">
        <v>0</v>
      </c>
      <c r="X341" s="390">
        <v>0</v>
      </c>
      <c r="Y341" s="390">
        <v>14</v>
      </c>
      <c r="Z341" s="390">
        <v>0</v>
      </c>
      <c r="AA341" s="390">
        <v>0</v>
      </c>
      <c r="AB341" s="390">
        <v>0</v>
      </c>
      <c r="AC341" s="390">
        <v>0</v>
      </c>
      <c r="AD341" s="390">
        <v>0</v>
      </c>
      <c r="AE341" s="390">
        <v>0</v>
      </c>
      <c r="AF341" s="390">
        <v>0</v>
      </c>
      <c r="AG341" s="390">
        <v>0</v>
      </c>
      <c r="AH341" s="390">
        <v>0</v>
      </c>
      <c r="AI341" s="390">
        <v>0</v>
      </c>
    </row>
    <row r="342" spans="1:35">
      <c r="A342" s="413"/>
      <c r="B342" s="96"/>
      <c r="C342" s="360" t="s">
        <v>509</v>
      </c>
      <c r="D342" s="421">
        <v>0</v>
      </c>
      <c r="E342" s="421">
        <v>0</v>
      </c>
      <c r="F342" s="421">
        <v>47.023245150000001</v>
      </c>
      <c r="G342" s="392">
        <v>230.04108083000003</v>
      </c>
      <c r="H342" s="392">
        <v>195.1711</v>
      </c>
      <c r="I342" s="392">
        <v>129.58066300999999</v>
      </c>
      <c r="J342" s="392">
        <v>135.47783057000001</v>
      </c>
      <c r="K342" s="392">
        <v>138.52798611999998</v>
      </c>
      <c r="L342" s="392">
        <v>249.07119827</v>
      </c>
      <c r="M342" s="392">
        <v>180.23191002999999</v>
      </c>
      <c r="N342" s="392">
        <v>140.05749092999994</v>
      </c>
      <c r="O342" s="392">
        <v>140.19659751999998</v>
      </c>
      <c r="P342" s="392">
        <v>135.99839152000001</v>
      </c>
      <c r="Q342" s="392">
        <v>125.15321856999999</v>
      </c>
      <c r="R342" s="392">
        <v>133.96335229000002</v>
      </c>
      <c r="S342" s="392">
        <v>131.81880000000001</v>
      </c>
      <c r="T342" s="392">
        <v>130.64930000000001</v>
      </c>
      <c r="U342" s="392">
        <v>136.05459999999999</v>
      </c>
      <c r="V342" s="392">
        <v>143.37</v>
      </c>
      <c r="W342" s="392">
        <v>144.36915984999999</v>
      </c>
      <c r="X342" s="392">
        <v>124.530056</v>
      </c>
      <c r="Y342" s="392">
        <v>108</v>
      </c>
      <c r="Z342" s="392">
        <v>136.134928</v>
      </c>
      <c r="AA342" s="392">
        <v>148.80676399999999</v>
      </c>
      <c r="AB342" s="392">
        <v>133.54427799999999</v>
      </c>
      <c r="AC342" s="392">
        <v>132.25641299999998</v>
      </c>
      <c r="AD342" s="392">
        <v>136.67929000000001</v>
      </c>
      <c r="AE342" s="392">
        <v>128.56798599999999</v>
      </c>
      <c r="AF342" s="392">
        <v>130.459405</v>
      </c>
      <c r="AG342" s="392">
        <v>135.18157099999999</v>
      </c>
      <c r="AH342" s="392">
        <v>146.633511</v>
      </c>
      <c r="AI342" s="392">
        <v>146.74288899999999</v>
      </c>
    </row>
    <row r="343" spans="1:35">
      <c r="A343" s="413"/>
      <c r="B343" s="96"/>
      <c r="C343" s="63" t="s">
        <v>510</v>
      </c>
      <c r="D343" s="427">
        <v>0</v>
      </c>
      <c r="E343" s="427">
        <v>0</v>
      </c>
      <c r="F343" s="427">
        <v>47.023245150000001</v>
      </c>
      <c r="G343" s="398">
        <v>232.50514583000003</v>
      </c>
      <c r="H343" s="398">
        <v>195.1711</v>
      </c>
      <c r="I343" s="398">
        <v>129.58066300999999</v>
      </c>
      <c r="J343" s="398">
        <v>135.47783057000001</v>
      </c>
      <c r="K343" s="398">
        <v>138.52798611999998</v>
      </c>
      <c r="L343" s="398">
        <v>249.07119827</v>
      </c>
      <c r="M343" s="398">
        <v>180.23191002999999</v>
      </c>
      <c r="N343" s="398">
        <v>140.05749092999994</v>
      </c>
      <c r="O343" s="398">
        <v>141.52595815999999</v>
      </c>
      <c r="P343" s="398">
        <v>135.99839152000001</v>
      </c>
      <c r="Q343" s="398">
        <v>125.15321856999999</v>
      </c>
      <c r="R343" s="398">
        <v>133.96335229000002</v>
      </c>
      <c r="S343" s="398">
        <v>131.81880000000001</v>
      </c>
      <c r="T343" s="398">
        <v>130.64930000000001</v>
      </c>
      <c r="U343" s="398">
        <v>136.05459999999999</v>
      </c>
      <c r="V343" s="398">
        <v>143.37</v>
      </c>
      <c r="W343" s="398">
        <v>144.36915984999999</v>
      </c>
      <c r="X343" s="398">
        <v>124.530056</v>
      </c>
      <c r="Y343" s="398">
        <v>121</v>
      </c>
      <c r="Z343" s="398">
        <v>136.134928</v>
      </c>
      <c r="AA343" s="398">
        <v>148.80676399999999</v>
      </c>
      <c r="AB343" s="398">
        <v>133.54427799999999</v>
      </c>
      <c r="AC343" s="398">
        <v>132.25641299999998</v>
      </c>
      <c r="AD343" s="398">
        <v>136.67929000000001</v>
      </c>
      <c r="AE343" s="398">
        <v>128.56798599999999</v>
      </c>
      <c r="AF343" s="398">
        <v>130.459405</v>
      </c>
      <c r="AG343" s="398">
        <v>135.18157099999999</v>
      </c>
      <c r="AH343" s="398">
        <v>146.633511</v>
      </c>
      <c r="AI343" s="398">
        <v>146.74288899999999</v>
      </c>
    </row>
    <row r="344" spans="1:35">
      <c r="A344" s="413"/>
      <c r="B344" s="96"/>
      <c r="D344" s="375"/>
      <c r="E344" s="375"/>
      <c r="F344" s="375"/>
      <c r="G344" s="374"/>
      <c r="H344" s="374"/>
      <c r="I344" s="374"/>
      <c r="J344" s="374"/>
      <c r="K344" s="374"/>
      <c r="L344" s="374"/>
      <c r="M344" s="374"/>
      <c r="N344" s="374"/>
      <c r="O344" s="374"/>
      <c r="P344" s="374"/>
    </row>
    <row r="345" spans="1:35">
      <c r="A345" s="413"/>
      <c r="B345" s="96"/>
      <c r="D345" s="375"/>
      <c r="E345" s="375"/>
      <c r="F345" s="375"/>
      <c r="G345" s="375"/>
      <c r="H345" s="375"/>
      <c r="I345" s="375"/>
      <c r="J345" s="375"/>
      <c r="K345" s="375"/>
      <c r="L345" s="375"/>
      <c r="M345" s="375"/>
      <c r="N345" s="375"/>
      <c r="O345" s="375"/>
      <c r="P345" s="375"/>
    </row>
    <row r="346" spans="1:35" s="96" customFormat="1">
      <c r="A346" s="413"/>
      <c r="C346" s="428" t="s">
        <v>498</v>
      </c>
      <c r="D346" s="419" t="s">
        <v>818</v>
      </c>
      <c r="E346" s="419" t="s">
        <v>819</v>
      </c>
      <c r="F346" s="419" t="s">
        <v>820</v>
      </c>
      <c r="G346" s="636" t="s">
        <v>821</v>
      </c>
      <c r="H346" s="636" t="s">
        <v>673</v>
      </c>
      <c r="I346" s="636" t="s">
        <v>674</v>
      </c>
      <c r="J346" s="636" t="s">
        <v>675</v>
      </c>
      <c r="K346" s="636" t="s">
        <v>666</v>
      </c>
      <c r="L346" s="636" t="s">
        <v>521</v>
      </c>
      <c r="M346" s="636" t="s">
        <v>522</v>
      </c>
      <c r="N346" s="636" t="s">
        <v>523</v>
      </c>
      <c r="O346" s="636" t="s">
        <v>605</v>
      </c>
      <c r="P346" s="636" t="s">
        <v>467</v>
      </c>
      <c r="Q346" s="636" t="s">
        <v>456</v>
      </c>
      <c r="R346" s="636" t="s">
        <v>455</v>
      </c>
      <c r="S346" s="636" t="s">
        <v>433</v>
      </c>
      <c r="T346" s="636" t="s">
        <v>366</v>
      </c>
      <c r="U346" s="636" t="s">
        <v>478</v>
      </c>
      <c r="V346" s="636" t="s">
        <v>479</v>
      </c>
      <c r="W346" s="636" t="s">
        <v>480</v>
      </c>
      <c r="X346" s="636" t="s">
        <v>481</v>
      </c>
      <c r="Y346" s="636" t="s">
        <v>473</v>
      </c>
      <c r="Z346" s="636" t="s">
        <v>474</v>
      </c>
      <c r="AA346" s="636" t="s">
        <v>475</v>
      </c>
      <c r="AB346" s="636" t="s">
        <v>476</v>
      </c>
      <c r="AC346" s="636" t="s">
        <v>477</v>
      </c>
      <c r="AD346" s="636" t="s">
        <v>482</v>
      </c>
      <c r="AE346" s="636" t="s">
        <v>483</v>
      </c>
      <c r="AF346" s="636" t="s">
        <v>484</v>
      </c>
      <c r="AG346" s="636" t="s">
        <v>485</v>
      </c>
      <c r="AH346" s="636" t="s">
        <v>486</v>
      </c>
      <c r="AI346" s="636" t="s">
        <v>487</v>
      </c>
    </row>
    <row r="347" spans="1:35">
      <c r="A347" s="413"/>
      <c r="B347" s="96"/>
      <c r="C347" s="271" t="s">
        <v>500</v>
      </c>
      <c r="D347" s="420"/>
      <c r="E347" s="420"/>
      <c r="F347" s="420"/>
      <c r="G347" s="388"/>
      <c r="H347" s="388"/>
      <c r="I347" s="388"/>
      <c r="J347" s="388"/>
      <c r="K347" s="388"/>
      <c r="L347" s="388"/>
      <c r="M347" s="388"/>
      <c r="N347" s="388"/>
      <c r="O347" s="388"/>
      <c r="P347" s="388"/>
      <c r="Q347" s="388"/>
      <c r="R347" s="388"/>
      <c r="S347" s="388"/>
      <c r="T347" s="388"/>
      <c r="U347" s="388"/>
      <c r="V347" s="388"/>
      <c r="W347" s="388"/>
      <c r="X347" s="388"/>
      <c r="Y347" s="388"/>
      <c r="Z347" s="388"/>
      <c r="AA347" s="388"/>
      <c r="AB347" s="388"/>
      <c r="AC347" s="388"/>
      <c r="AD347" s="388"/>
      <c r="AE347" s="388"/>
      <c r="AF347" s="388"/>
      <c r="AG347" s="388"/>
      <c r="AH347" s="388"/>
      <c r="AI347" s="388"/>
    </row>
    <row r="348" spans="1:35">
      <c r="A348" s="413"/>
      <c r="B348" s="96"/>
      <c r="C348" s="29" t="s">
        <v>14</v>
      </c>
      <c r="D348" s="421">
        <v>0</v>
      </c>
      <c r="E348" s="421">
        <v>-103.86718346999942</v>
      </c>
      <c r="F348" s="421">
        <v>41.331569789999662</v>
      </c>
      <c r="G348" s="389">
        <v>62.535613679999756</v>
      </c>
      <c r="H348" s="389">
        <v>90.427330390001828</v>
      </c>
      <c r="I348" s="389">
        <v>89.095300349998183</v>
      </c>
      <c r="J348" s="389">
        <v>84.97437558999934</v>
      </c>
      <c r="K348" s="389">
        <v>59.472843670000657</v>
      </c>
      <c r="L348" s="389">
        <v>87.453958288629337</v>
      </c>
      <c r="M348" s="389">
        <v>71.142410791371958</v>
      </c>
      <c r="N348" s="389">
        <v>32.280379869999827</v>
      </c>
      <c r="O348" s="389">
        <v>25.461640319999674</v>
      </c>
      <c r="P348" s="389">
        <v>12.32019278000007</v>
      </c>
      <c r="Q348" s="389">
        <v>-3.6104814600007558</v>
      </c>
      <c r="R348" s="389">
        <v>-8.6700680800000747</v>
      </c>
      <c r="S348" s="389">
        <v>5.7410000000000003E-2</v>
      </c>
      <c r="T348" s="389">
        <v>13.259370000000001</v>
      </c>
      <c r="U348" s="389">
        <v>14.867325010000142</v>
      </c>
      <c r="V348" s="389">
        <v>21.54215620000042</v>
      </c>
      <c r="W348" s="389">
        <v>-41.898641210000562</v>
      </c>
      <c r="X348" s="389">
        <v>-19.939999999999998</v>
      </c>
      <c r="Y348" s="389">
        <v>-19.03</v>
      </c>
      <c r="Z348" s="389">
        <v>-23.56</v>
      </c>
      <c r="AA348" s="389">
        <v>-21.41</v>
      </c>
      <c r="AB348" s="389">
        <v>-22.42</v>
      </c>
      <c r="AC348" s="389">
        <v>-57.182036979999964</v>
      </c>
      <c r="AD348" s="389">
        <v>-23.627963020000038</v>
      </c>
      <c r="AE348" s="389">
        <v>10</v>
      </c>
      <c r="AF348" s="389">
        <v>-0.21802009999987604</v>
      </c>
      <c r="AG348" s="389">
        <v>-21.92569383</v>
      </c>
      <c r="AH348" s="389">
        <v>-11.204306169999999</v>
      </c>
      <c r="AI348" s="389">
        <v>-12.870000000000001</v>
      </c>
    </row>
    <row r="349" spans="1:35">
      <c r="A349" s="413"/>
      <c r="B349" s="96"/>
      <c r="C349" s="29" t="s">
        <v>501</v>
      </c>
      <c r="D349" s="421">
        <v>0</v>
      </c>
      <c r="E349" s="421">
        <v>19.939165819999857</v>
      </c>
      <c r="F349" s="421">
        <v>-4.2323433999997633</v>
      </c>
      <c r="G349" s="389">
        <v>-15.706822420000094</v>
      </c>
      <c r="H349" s="389">
        <v>8.8161251200002937</v>
      </c>
      <c r="I349" s="389">
        <v>-13.463730760000193</v>
      </c>
      <c r="J349" s="389">
        <v>-5.3398701200001248</v>
      </c>
      <c r="K349" s="389">
        <v>-14.990224239999975</v>
      </c>
      <c r="L349" s="389">
        <v>-0.85660070368817287</v>
      </c>
      <c r="M349" s="389">
        <v>-4.0237510463121353</v>
      </c>
      <c r="N349" s="389">
        <v>-6.8021822999998207</v>
      </c>
      <c r="O349" s="389">
        <v>-9.3454495799999791</v>
      </c>
      <c r="P349" s="389">
        <v>-7.4807970700003352</v>
      </c>
      <c r="Q349" s="389">
        <v>0.78062866000027498</v>
      </c>
      <c r="R349" s="389">
        <v>-10.700663230000053</v>
      </c>
      <c r="S349" s="389">
        <v>0.61938000000000004</v>
      </c>
      <c r="T349" s="389">
        <v>14.377529999999998</v>
      </c>
      <c r="U349" s="389">
        <v>48.396526249999724</v>
      </c>
      <c r="V349" s="389">
        <v>-17.506744769999919</v>
      </c>
      <c r="W349" s="389">
        <v>-48.416941479999799</v>
      </c>
      <c r="X349" s="389">
        <v>-31.340000000000003</v>
      </c>
      <c r="Y349" s="389">
        <v>-23.67</v>
      </c>
      <c r="Z349" s="389">
        <v>-37.369999999999997</v>
      </c>
      <c r="AA349" s="389">
        <v>-16.96</v>
      </c>
      <c r="AB349" s="389">
        <v>-37.72999999999999</v>
      </c>
      <c r="AC349" s="389">
        <v>-34.863594160000105</v>
      </c>
      <c r="AD349" s="389">
        <v>-47.676405839999894</v>
      </c>
      <c r="AE349" s="389">
        <v>-11.4</v>
      </c>
      <c r="AF349" s="389">
        <v>-133.17878685999995</v>
      </c>
      <c r="AG349" s="389">
        <v>8.5083852099999149</v>
      </c>
      <c r="AH349" s="389">
        <v>-15.128385209999916</v>
      </c>
      <c r="AI349" s="389">
        <v>9.620000000000001</v>
      </c>
    </row>
    <row r="350" spans="1:35">
      <c r="A350" s="413"/>
      <c r="B350" s="96"/>
      <c r="C350" s="29" t="s">
        <v>22</v>
      </c>
      <c r="D350" s="421">
        <v>0</v>
      </c>
      <c r="E350" s="421">
        <v>-284.82262431000026</v>
      </c>
      <c r="F350" s="421">
        <v>99.660029490000312</v>
      </c>
      <c r="G350" s="389">
        <v>185.16259481999995</v>
      </c>
      <c r="H350" s="389">
        <v>70.532477660000069</v>
      </c>
      <c r="I350" s="389">
        <v>-15.874992779999957</v>
      </c>
      <c r="J350" s="389">
        <v>105.87328824000014</v>
      </c>
      <c r="K350" s="389">
        <v>86.371076879999748</v>
      </c>
      <c r="L350" s="389">
        <v>146.76335435999931</v>
      </c>
      <c r="M350" s="389">
        <v>-0.87448452999937842</v>
      </c>
      <c r="N350" s="389">
        <v>-138.57213833000006</v>
      </c>
      <c r="O350" s="389">
        <v>79.629958270000273</v>
      </c>
      <c r="P350" s="389">
        <v>83.004130950000047</v>
      </c>
      <c r="Q350" s="389">
        <v>171.60344095999992</v>
      </c>
      <c r="R350" s="389">
        <v>154.71991459000026</v>
      </c>
      <c r="S350" s="389">
        <v>82.939350000000005</v>
      </c>
      <c r="T350" s="389">
        <v>121.21096</v>
      </c>
      <c r="U350" s="389">
        <v>76.196615889999975</v>
      </c>
      <c r="V350" s="389">
        <v>313.72404196999992</v>
      </c>
      <c r="W350" s="389">
        <v>-48.414827859999868</v>
      </c>
      <c r="X350" s="389">
        <v>10.740000000000009</v>
      </c>
      <c r="Y350" s="389">
        <v>103.33000000000004</v>
      </c>
      <c r="Z350" s="389">
        <v>198.01999999999998</v>
      </c>
      <c r="AA350" s="389">
        <v>422.65</v>
      </c>
      <c r="AB350" s="389">
        <v>6.6499999999999773</v>
      </c>
      <c r="AC350" s="389">
        <v>89.901416109999701</v>
      </c>
      <c r="AD350" s="389">
        <v>149.39858389000031</v>
      </c>
      <c r="AE350" s="389">
        <v>45</v>
      </c>
      <c r="AF350" s="389">
        <v>143.418633</v>
      </c>
      <c r="AG350" s="389">
        <v>99.915675999999991</v>
      </c>
      <c r="AH350" s="389">
        <v>35.604324000000005</v>
      </c>
      <c r="AI350" s="389">
        <v>-1.5199999999999996</v>
      </c>
    </row>
    <row r="351" spans="1:35">
      <c r="A351" s="413"/>
      <c r="B351" s="96"/>
      <c r="C351" s="54" t="s">
        <v>27</v>
      </c>
      <c r="D351" s="422">
        <v>0</v>
      </c>
      <c r="E351" s="422">
        <v>-6.006120799999735</v>
      </c>
      <c r="F351" s="422">
        <v>3.0850491799996007</v>
      </c>
      <c r="G351" s="391">
        <v>2.9210716200001343</v>
      </c>
      <c r="H351" s="391">
        <v>15.313060119999673</v>
      </c>
      <c r="I351" s="391">
        <v>3.5464274500000097</v>
      </c>
      <c r="J351" s="391">
        <v>0.87247948000037967</v>
      </c>
      <c r="K351" s="391">
        <v>-0.2204970500000627</v>
      </c>
      <c r="L351" s="391">
        <v>-53.842809355637883</v>
      </c>
      <c r="M351" s="391">
        <v>49.446775285637607</v>
      </c>
      <c r="N351" s="391">
        <v>-2.1323223100000019</v>
      </c>
      <c r="O351" s="391">
        <v>-3.8709981000000084</v>
      </c>
      <c r="P351" s="391">
        <v>0.5997195999991618</v>
      </c>
      <c r="Q351" s="391">
        <v>-1.1602366199992957</v>
      </c>
      <c r="R351" s="391">
        <v>-1.3898528300003763</v>
      </c>
      <c r="S351" s="391">
        <v>-2.97783</v>
      </c>
      <c r="T351" s="391">
        <v>-1.3592200000000005</v>
      </c>
      <c r="U351" s="391">
        <v>0.61369330999999683</v>
      </c>
      <c r="V351" s="391">
        <v>-1.9480759600001569</v>
      </c>
      <c r="W351" s="391">
        <v>-2.0431073499998398</v>
      </c>
      <c r="X351" s="391">
        <v>-1.0699999999999998</v>
      </c>
      <c r="Y351" s="391">
        <v>-2.9400000000000004</v>
      </c>
      <c r="Z351" s="391">
        <v>-0.5699999999999994</v>
      </c>
      <c r="AA351" s="391">
        <v>5.51</v>
      </c>
      <c r="AB351" s="391">
        <v>-4.16</v>
      </c>
      <c r="AC351" s="391">
        <v>-7.2824914499999656</v>
      </c>
      <c r="AD351" s="391">
        <v>6.7924914499999662</v>
      </c>
      <c r="AE351" s="391">
        <v>1.6</v>
      </c>
      <c r="AF351" s="391">
        <v>-219.58377672999995</v>
      </c>
      <c r="AG351" s="391">
        <v>89.72573191999993</v>
      </c>
      <c r="AH351" s="391">
        <v>113.09426808000006</v>
      </c>
      <c r="AI351" s="391">
        <v>47.18</v>
      </c>
    </row>
    <row r="352" spans="1:35">
      <c r="A352" s="413"/>
      <c r="B352" s="96"/>
      <c r="C352" s="271" t="s">
        <v>502</v>
      </c>
      <c r="D352" s="423">
        <v>0</v>
      </c>
      <c r="E352" s="423">
        <v>-362.74452116000009</v>
      </c>
      <c r="F352" s="423">
        <v>133.67420670000061</v>
      </c>
      <c r="G352" s="393">
        <v>229.07031445999948</v>
      </c>
      <c r="H352" s="393">
        <v>154.46287305000249</v>
      </c>
      <c r="I352" s="393">
        <v>56.210149359998013</v>
      </c>
      <c r="J352" s="393">
        <v>184.63531422999898</v>
      </c>
      <c r="K352" s="393">
        <v>131.07419336000049</v>
      </c>
      <c r="L352" s="393">
        <v>243.88041809000146</v>
      </c>
      <c r="M352" s="393">
        <v>59.013930119999806</v>
      </c>
      <c r="N352" s="393">
        <v>-109.85504543000013</v>
      </c>
      <c r="O352" s="393">
        <v>99.617147109999976</v>
      </c>
      <c r="P352" s="393">
        <v>87.24380706000062</v>
      </c>
      <c r="Q352" s="393">
        <v>169.93382477999873</v>
      </c>
      <c r="R352" s="393">
        <v>136.73903611000054</v>
      </c>
      <c r="S352" s="393">
        <v>86.593969999999999</v>
      </c>
      <c r="T352" s="393">
        <v>150.20708000000002</v>
      </c>
      <c r="U352" s="393">
        <v>138.84677383999986</v>
      </c>
      <c r="V352" s="393">
        <v>319.70752936000054</v>
      </c>
      <c r="W352" s="393">
        <v>-136.68730320000037</v>
      </c>
      <c r="X352" s="393">
        <v>-38.469999999999914</v>
      </c>
      <c r="Y352" s="393">
        <v>62.57000000000005</v>
      </c>
      <c r="Z352" s="393">
        <v>137.65999999999997</v>
      </c>
      <c r="AA352" s="393">
        <v>378.77</v>
      </c>
      <c r="AB352" s="393">
        <v>-49.34</v>
      </c>
      <c r="AC352" s="393">
        <v>5.1382764199995989</v>
      </c>
      <c r="AD352" s="393">
        <v>71.301723580000413</v>
      </c>
      <c r="AE352" s="393">
        <v>42</v>
      </c>
      <c r="AF352" s="393">
        <v>229.60560277000013</v>
      </c>
      <c r="AG352" s="393">
        <v>-3.2273645400000248</v>
      </c>
      <c r="AH352" s="393">
        <v>-103.82263545999997</v>
      </c>
      <c r="AI352" s="393">
        <v>-51.95</v>
      </c>
    </row>
    <row r="353" spans="1:35">
      <c r="A353" s="413"/>
      <c r="B353" s="96"/>
      <c r="C353" s="176" t="s">
        <v>503</v>
      </c>
      <c r="D353" s="422">
        <v>0</v>
      </c>
      <c r="E353" s="422">
        <v>-5.63315499999959E-2</v>
      </c>
      <c r="F353" s="422">
        <v>6.6612799999994365E-2</v>
      </c>
      <c r="G353" s="391">
        <v>-1.0281249999998465E-2</v>
      </c>
      <c r="H353" s="391">
        <v>1.4360080000029363E-2</v>
      </c>
      <c r="I353" s="391">
        <v>-5.0773400000423408E-3</v>
      </c>
      <c r="J353" s="391">
        <v>2.0086600000155386E-3</v>
      </c>
      <c r="K353" s="391">
        <v>-0.22193140000000255</v>
      </c>
      <c r="L353" s="391">
        <v>0.20410191999999228</v>
      </c>
      <c r="M353" s="391">
        <v>1.0916029999997079E-2</v>
      </c>
      <c r="N353" s="391">
        <v>-0.26786892999999168</v>
      </c>
      <c r="O353" s="391">
        <v>9.8604510000001255E-2</v>
      </c>
      <c r="P353" s="391">
        <v>-0.12638458999999003</v>
      </c>
      <c r="Q353" s="391">
        <v>8.8552639999985416E-2</v>
      </c>
      <c r="R353" s="391">
        <v>6.46020000002967E-4</v>
      </c>
      <c r="S353" s="391">
        <v>-0.23361999999999999</v>
      </c>
      <c r="T353" s="391">
        <v>6.9600000000000009E-3</v>
      </c>
      <c r="U353" s="391">
        <v>4.5762289999940878E-2</v>
      </c>
      <c r="V353" s="391">
        <v>9.6875010000058381E-2</v>
      </c>
      <c r="W353" s="391">
        <v>-9.3027299999999258E-2</v>
      </c>
      <c r="X353" s="391">
        <v>0.56000000000000005</v>
      </c>
      <c r="Y353" s="391">
        <v>-0.21</v>
      </c>
      <c r="Z353" s="391">
        <v>0.22</v>
      </c>
      <c r="AA353" s="391">
        <v>-0.01</v>
      </c>
      <c r="AB353" s="391">
        <v>-0.06</v>
      </c>
      <c r="AC353" s="391">
        <v>-9.5236340000001501E-2</v>
      </c>
      <c r="AD353" s="391">
        <v>5.2363400000015048E-3</v>
      </c>
      <c r="AE353" s="391">
        <v>0</v>
      </c>
      <c r="AF353" s="391">
        <v>2.5984539999999612E-2</v>
      </c>
      <c r="AG353" s="391">
        <v>0</v>
      </c>
      <c r="AH353" s="391">
        <v>0</v>
      </c>
      <c r="AI353" s="391">
        <v>0</v>
      </c>
    </row>
    <row r="354" spans="1:35">
      <c r="A354" s="413"/>
      <c r="B354" s="96"/>
      <c r="C354" s="385" t="s">
        <v>30</v>
      </c>
      <c r="D354" s="423">
        <v>0</v>
      </c>
      <c r="E354" s="423">
        <v>-362.68818961000011</v>
      </c>
      <c r="F354" s="423">
        <v>133.60759390000064</v>
      </c>
      <c r="G354" s="393">
        <v>229.08059570999947</v>
      </c>
      <c r="H354" s="393">
        <v>154.44851297000247</v>
      </c>
      <c r="I354" s="393">
        <v>56.215226699998027</v>
      </c>
      <c r="J354" s="393">
        <v>184.63330556999898</v>
      </c>
      <c r="K354" s="393">
        <v>131.29612476000051</v>
      </c>
      <c r="L354" s="393">
        <v>243.67631617000146</v>
      </c>
      <c r="M354" s="393">
        <v>59.003014089999809</v>
      </c>
      <c r="N354" s="393">
        <v>-109.58717650000014</v>
      </c>
      <c r="O354" s="393">
        <v>99.518542599999975</v>
      </c>
      <c r="P354" s="393">
        <v>87.370191650000606</v>
      </c>
      <c r="Q354" s="393">
        <v>169.84527213999874</v>
      </c>
      <c r="R354" s="393">
        <v>136.73839009000051</v>
      </c>
      <c r="S354" s="393">
        <v>86.827590000000001</v>
      </c>
      <c r="T354" s="393">
        <v>150.20011999999997</v>
      </c>
      <c r="U354" s="393">
        <v>138.80101154999994</v>
      </c>
      <c r="V354" s="393">
        <v>319.61065435000046</v>
      </c>
      <c r="W354" s="393">
        <v>-136.59427590000038</v>
      </c>
      <c r="X354" s="393">
        <v>-39.029999999999859</v>
      </c>
      <c r="Y354" s="393">
        <v>62.780000000000086</v>
      </c>
      <c r="Z354" s="393">
        <v>137.43999999999994</v>
      </c>
      <c r="AA354" s="393">
        <v>378.78</v>
      </c>
      <c r="AB354" s="393">
        <v>-49.28</v>
      </c>
      <c r="AC354" s="393">
        <v>5.2335127599995985</v>
      </c>
      <c r="AD354" s="393">
        <v>71.296487240000417</v>
      </c>
      <c r="AE354" s="393">
        <v>42</v>
      </c>
      <c r="AF354" s="393">
        <v>229.57961823000014</v>
      </c>
      <c r="AG354" s="393">
        <v>-3.2273645400000248</v>
      </c>
      <c r="AH354" s="393">
        <v>-103.82263545999997</v>
      </c>
      <c r="AI354" s="393">
        <v>-51.95</v>
      </c>
    </row>
    <row r="355" spans="1:35">
      <c r="A355" s="413"/>
      <c r="B355" s="96"/>
      <c r="C355" s="383" t="s">
        <v>31</v>
      </c>
      <c r="D355" s="424">
        <v>0</v>
      </c>
      <c r="E355" s="424">
        <v>4.6336931031723338</v>
      </c>
      <c r="F355" s="424">
        <v>38.8144070321638</v>
      </c>
      <c r="G355" s="394">
        <v>-43.448100135336134</v>
      </c>
      <c r="H355" s="394">
        <v>56.345540178907385</v>
      </c>
      <c r="I355" s="394">
        <v>27.926972813697319</v>
      </c>
      <c r="J355" s="394">
        <v>74.80169594239527</v>
      </c>
      <c r="K355" s="394">
        <v>-61.098108934999971</v>
      </c>
      <c r="L355" s="394">
        <v>19.987962696006207</v>
      </c>
      <c r="M355" s="394">
        <v>23.685850225426883</v>
      </c>
      <c r="N355" s="394">
        <v>-1.100350020082189</v>
      </c>
      <c r="O355" s="394">
        <v>-62.22929113681321</v>
      </c>
      <c r="P355" s="394">
        <v>-59.803857655743514</v>
      </c>
      <c r="Q355" s="394">
        <v>26.157225565779612</v>
      </c>
      <c r="R355" s="394">
        <v>13.98542361833873</v>
      </c>
      <c r="S355" s="394">
        <v>14.5754</v>
      </c>
      <c r="T355" s="394">
        <v>35.90981</v>
      </c>
      <c r="U355" s="394">
        <v>-31.109754620013451</v>
      </c>
      <c r="V355" s="394">
        <v>-1.4530993442898499</v>
      </c>
      <c r="W355" s="394">
        <v>16.6778339643033</v>
      </c>
      <c r="X355" s="394">
        <v>7.7000000000000028</v>
      </c>
      <c r="Y355" s="394">
        <v>132.96</v>
      </c>
      <c r="Z355" s="394">
        <v>2.259999999999998</v>
      </c>
      <c r="AA355" s="394">
        <v>-51.22</v>
      </c>
      <c r="AB355" s="394">
        <v>-74.97999999999999</v>
      </c>
      <c r="AC355" s="394">
        <v>-14.807912682500124</v>
      </c>
      <c r="AD355" s="394">
        <v>-5.7720873174998761</v>
      </c>
      <c r="AE355" s="394">
        <v>0.4</v>
      </c>
      <c r="AF355" s="394">
        <v>34.670546807500045</v>
      </c>
      <c r="AG355" s="394">
        <v>-22.299347945000022</v>
      </c>
      <c r="AH355" s="394">
        <v>-31.032983054999981</v>
      </c>
      <c r="AI355" s="394">
        <v>-15.667668999999997</v>
      </c>
    </row>
    <row r="356" spans="1:35">
      <c r="A356" s="413"/>
      <c r="B356" s="96"/>
      <c r="C356" s="384" t="s">
        <v>504</v>
      </c>
      <c r="D356" s="425">
        <v>0</v>
      </c>
      <c r="E356" s="425">
        <v>-367.32188271317244</v>
      </c>
      <c r="F356" s="425">
        <v>94.793186867836823</v>
      </c>
      <c r="G356" s="395">
        <v>272.52869584533562</v>
      </c>
      <c r="H356" s="395">
        <v>98.102972791095112</v>
      </c>
      <c r="I356" s="395">
        <v>28.288253886300708</v>
      </c>
      <c r="J356" s="395">
        <v>109.83160962760371</v>
      </c>
      <c r="K356" s="395">
        <v>192.39423369500048</v>
      </c>
      <c r="L356" s="395">
        <v>223.68835347399525</v>
      </c>
      <c r="M356" s="395">
        <v>35.317109864572892</v>
      </c>
      <c r="N356" s="395">
        <v>-108.48677247991793</v>
      </c>
      <c r="O356" s="395">
        <v>161.74783373681319</v>
      </c>
      <c r="P356" s="395">
        <v>147.17404930574412</v>
      </c>
      <c r="Q356" s="395">
        <v>143.68804657421913</v>
      </c>
      <c r="R356" s="395">
        <v>122.75296647166179</v>
      </c>
      <c r="S356" s="395">
        <v>72.252189999999999</v>
      </c>
      <c r="T356" s="395">
        <v>114.29030999999998</v>
      </c>
      <c r="U356" s="395">
        <v>169.9107661700134</v>
      </c>
      <c r="V356" s="395">
        <v>321.06375369429031</v>
      </c>
      <c r="W356" s="395">
        <v>-153.27210986430367</v>
      </c>
      <c r="X356" s="395">
        <v>-46.729999999999848</v>
      </c>
      <c r="Y356" s="395">
        <v>-70.17999999999995</v>
      </c>
      <c r="Z356" s="395">
        <v>135.17999999999995</v>
      </c>
      <c r="AA356" s="395">
        <v>430</v>
      </c>
      <c r="AB356" s="395">
        <v>25.700000000000017</v>
      </c>
      <c r="AC356" s="395">
        <v>20.041425442499715</v>
      </c>
      <c r="AD356" s="395">
        <v>77.068574557500284</v>
      </c>
      <c r="AE356" s="395">
        <v>41.6</v>
      </c>
      <c r="AF356" s="395">
        <v>194.90907142250009</v>
      </c>
      <c r="AG356" s="395">
        <v>19.071983404999997</v>
      </c>
      <c r="AH356" s="395">
        <v>-72.789652404999998</v>
      </c>
      <c r="AI356" s="395">
        <v>-36.282331000000006</v>
      </c>
    </row>
    <row r="357" spans="1:35">
      <c r="A357" s="413"/>
      <c r="B357" s="96"/>
      <c r="C357" s="401" t="s">
        <v>515</v>
      </c>
      <c r="D357" s="423"/>
      <c r="E357" s="423"/>
      <c r="F357" s="423"/>
      <c r="G357" s="396"/>
      <c r="H357" s="396"/>
      <c r="I357" s="396"/>
      <c r="J357" s="396"/>
      <c r="K357" s="396"/>
      <c r="L357" s="396"/>
      <c r="M357" s="396"/>
      <c r="N357" s="396"/>
      <c r="O357" s="396"/>
      <c r="P357" s="396"/>
      <c r="Q357" s="396"/>
      <c r="R357" s="396"/>
      <c r="S357" s="396"/>
      <c r="T357" s="396"/>
      <c r="U357" s="396"/>
      <c r="V357" s="396"/>
      <c r="W357" s="396"/>
      <c r="X357" s="396"/>
      <c r="Y357" s="396"/>
      <c r="Z357" s="396"/>
      <c r="AA357" s="396"/>
      <c r="AB357" s="396"/>
      <c r="AC357" s="396"/>
      <c r="AD357" s="396"/>
      <c r="AE357" s="396"/>
      <c r="AF357" s="396"/>
      <c r="AG357" s="396"/>
      <c r="AH357" s="396"/>
      <c r="AI357" s="396"/>
    </row>
    <row r="358" spans="1:35">
      <c r="A358" s="413"/>
      <c r="B358" s="96"/>
      <c r="C358" s="382"/>
      <c r="D358" s="423"/>
      <c r="E358" s="423"/>
      <c r="F358" s="423"/>
      <c r="G358" s="393"/>
      <c r="H358" s="393"/>
      <c r="I358" s="393"/>
      <c r="J358" s="393"/>
      <c r="K358" s="393"/>
      <c r="L358" s="393"/>
      <c r="M358" s="393"/>
      <c r="N358" s="393"/>
      <c r="O358" s="393"/>
      <c r="P358" s="393"/>
      <c r="Q358" s="393"/>
      <c r="R358" s="393"/>
      <c r="S358" s="393"/>
      <c r="T358" s="393"/>
      <c r="U358" s="393"/>
      <c r="V358" s="393"/>
      <c r="W358" s="393"/>
      <c r="X358" s="393"/>
      <c r="Y358" s="393"/>
      <c r="Z358" s="393"/>
      <c r="AA358" s="393"/>
      <c r="AB358" s="393"/>
      <c r="AC358" s="393"/>
      <c r="AD358" s="393"/>
      <c r="AE358" s="393"/>
      <c r="AF358" s="393"/>
      <c r="AG358" s="393"/>
      <c r="AH358" s="393"/>
      <c r="AI358" s="393"/>
    </row>
    <row r="359" spans="1:35">
      <c r="A359" s="413"/>
      <c r="B359" s="96"/>
      <c r="C359" s="271" t="s">
        <v>442</v>
      </c>
      <c r="D359" s="426"/>
      <c r="E359" s="426"/>
      <c r="F359" s="426"/>
      <c r="G359" s="397"/>
      <c r="H359" s="397"/>
      <c r="I359" s="397"/>
      <c r="J359" s="397"/>
      <c r="K359" s="397"/>
      <c r="L359" s="397"/>
      <c r="M359" s="397"/>
      <c r="N359" s="397"/>
      <c r="O359" s="397"/>
      <c r="P359" s="397"/>
      <c r="Q359" s="397"/>
      <c r="R359" s="397"/>
      <c r="S359" s="397"/>
      <c r="T359" s="397"/>
      <c r="U359" s="397"/>
      <c r="V359" s="397"/>
      <c r="W359" s="397"/>
      <c r="X359" s="397"/>
      <c r="Y359" s="397"/>
      <c r="Z359" s="397"/>
      <c r="AA359" s="397"/>
      <c r="AB359" s="397"/>
      <c r="AC359" s="397"/>
      <c r="AD359" s="397"/>
      <c r="AE359" s="397"/>
      <c r="AF359" s="397"/>
      <c r="AG359" s="397"/>
      <c r="AH359" s="397"/>
      <c r="AI359" s="397"/>
    </row>
    <row r="360" spans="1:35">
      <c r="A360" s="413"/>
      <c r="B360" s="96"/>
      <c r="C360" s="58" t="s">
        <v>505</v>
      </c>
      <c r="D360" s="421">
        <v>0</v>
      </c>
      <c r="E360" s="421">
        <v>0</v>
      </c>
      <c r="F360" s="421">
        <v>-327.88063112998498</v>
      </c>
      <c r="G360" s="390">
        <v>-327.37195016999613</v>
      </c>
      <c r="H360" s="390">
        <v>-326.65965999999997</v>
      </c>
      <c r="I360" s="390">
        <v>-432.27260679999017</v>
      </c>
      <c r="J360" s="390">
        <v>-394.95313111793075</v>
      </c>
      <c r="K360" s="390">
        <v>-300.50731419000658</v>
      </c>
      <c r="L360" s="390">
        <v>-315.01349328001379</v>
      </c>
      <c r="M360" s="390">
        <v>-376.50513937999494</v>
      </c>
      <c r="N360" s="390">
        <v>-324.11704176003701</v>
      </c>
      <c r="O360" s="390">
        <v>-204.08129692000512</v>
      </c>
      <c r="P360" s="390">
        <v>-58.320341130005545</v>
      </c>
      <c r="Q360" s="390">
        <v>-6.1280947499762988</v>
      </c>
      <c r="R360" s="390">
        <v>10.149757430015597</v>
      </c>
      <c r="S360" s="390">
        <v>18.596800000000002</v>
      </c>
      <c r="T360" s="390">
        <v>98.674790000000002</v>
      </c>
      <c r="U360" s="390">
        <v>112.6572</v>
      </c>
      <c r="V360" s="390">
        <v>84.83564326998021</v>
      </c>
      <c r="W360" s="390">
        <v>6.098470040007669</v>
      </c>
      <c r="X360" s="390">
        <v>-98</v>
      </c>
      <c r="Y360" s="390">
        <v>-36</v>
      </c>
      <c r="Z360" s="390">
        <v>-56.450983809999997</v>
      </c>
      <c r="AA360" s="390">
        <v>-466.53827138999998</v>
      </c>
      <c r="AB360" s="390">
        <v>-47</v>
      </c>
      <c r="AC360" s="390">
        <v>-7.964430960005302</v>
      </c>
      <c r="AD360" s="390">
        <v>673.37467349000508</v>
      </c>
      <c r="AE360" s="390">
        <v>26</v>
      </c>
      <c r="AF360" s="390">
        <v>75</v>
      </c>
      <c r="AG360" s="390">
        <v>610.5</v>
      </c>
      <c r="AH360" s="390">
        <v>608</v>
      </c>
      <c r="AI360" s="390">
        <v>773.95</v>
      </c>
    </row>
    <row r="361" spans="1:35">
      <c r="A361" s="413"/>
      <c r="B361" s="96"/>
      <c r="C361" s="58" t="s">
        <v>506</v>
      </c>
      <c r="D361" s="421">
        <v>0</v>
      </c>
      <c r="E361" s="421">
        <v>0</v>
      </c>
      <c r="F361" s="421">
        <v>-0.56497741999999107</v>
      </c>
      <c r="G361" s="390">
        <v>-0.37860041999999794</v>
      </c>
      <c r="H361" s="390">
        <v>-0.42541000000000001</v>
      </c>
      <c r="I361" s="390">
        <v>-0.43423162000010507</v>
      </c>
      <c r="J361" s="390">
        <v>-0.422472189999894</v>
      </c>
      <c r="K361" s="390">
        <v>-0.3537166199999433</v>
      </c>
      <c r="L361" s="390">
        <v>-0.68118244999999433</v>
      </c>
      <c r="M361" s="390">
        <v>-0.71516123000003518</v>
      </c>
      <c r="N361" s="390">
        <v>-0.77241875999999365</v>
      </c>
      <c r="O361" s="390">
        <v>-0.59666481999994403</v>
      </c>
      <c r="P361" s="390">
        <v>-0.66205612999993946</v>
      </c>
      <c r="Q361" s="390">
        <v>-4.2216957400000297</v>
      </c>
      <c r="R361" s="390">
        <v>-0.79362626999994745</v>
      </c>
      <c r="S361" s="390">
        <v>-4.04068</v>
      </c>
      <c r="T361" s="390">
        <v>-0.48986000000000002</v>
      </c>
      <c r="U361" s="390">
        <v>-0.49</v>
      </c>
      <c r="V361" s="390">
        <v>-0.48500000000001364</v>
      </c>
      <c r="W361" s="390">
        <v>-0.48296924000004537</v>
      </c>
      <c r="X361" s="390">
        <v>0</v>
      </c>
      <c r="Y361" s="390">
        <v>0</v>
      </c>
      <c r="Z361" s="390">
        <v>-0.46845566999999999</v>
      </c>
      <c r="AA361" s="390">
        <v>46.184558320000001</v>
      </c>
      <c r="AB361" s="390">
        <v>0</v>
      </c>
      <c r="AC361" s="390">
        <v>-3.5664109999956395E-2</v>
      </c>
      <c r="AD361" s="390">
        <v>9.6910469999954785E-2</v>
      </c>
      <c r="AE361" s="390">
        <v>-1</v>
      </c>
      <c r="AF361" s="390">
        <v>0</v>
      </c>
      <c r="AG361" s="390">
        <v>0</v>
      </c>
      <c r="AH361" s="390">
        <v>0</v>
      </c>
      <c r="AI361" s="390">
        <v>0</v>
      </c>
    </row>
    <row r="362" spans="1:35">
      <c r="A362" s="413"/>
      <c r="B362" s="96"/>
      <c r="C362" s="31" t="s">
        <v>376</v>
      </c>
      <c r="D362" s="422">
        <v>0</v>
      </c>
      <c r="E362" s="422">
        <v>0</v>
      </c>
      <c r="F362" s="422">
        <v>48492.32815120001</v>
      </c>
      <c r="G362" s="390">
        <v>40896.781412659999</v>
      </c>
      <c r="H362" s="390">
        <v>38528.610119999998</v>
      </c>
      <c r="I362" s="390">
        <v>37853.38197925999</v>
      </c>
      <c r="J362" s="390">
        <v>40527.627964480002</v>
      </c>
      <c r="K362" s="390">
        <v>38154.80242688</v>
      </c>
      <c r="L362" s="390">
        <v>35840.707492469999</v>
      </c>
      <c r="M362" s="390">
        <v>36142.625645629996</v>
      </c>
      <c r="N362" s="390">
        <v>35988.220053310004</v>
      </c>
      <c r="O362" s="390">
        <v>32070.934659969997</v>
      </c>
      <c r="P362" s="390">
        <v>30690.139410860007</v>
      </c>
      <c r="Q362" s="390">
        <v>31332.21532909001</v>
      </c>
      <c r="R362" s="390">
        <v>33438.128320110001</v>
      </c>
      <c r="S362" s="390">
        <v>32650.649170000001</v>
      </c>
      <c r="T362" s="390">
        <v>29231.454089999999</v>
      </c>
      <c r="U362" s="390">
        <v>31739.7556</v>
      </c>
      <c r="V362" s="390">
        <v>31423.867999999995</v>
      </c>
      <c r="W362" s="390">
        <v>30779.568123509998</v>
      </c>
      <c r="X362" s="390">
        <v>24246</v>
      </c>
      <c r="Y362" s="390">
        <v>28917</v>
      </c>
      <c r="Z362" s="390">
        <v>25799.209443259999</v>
      </c>
      <c r="AA362" s="390">
        <v>24562.28576368</v>
      </c>
      <c r="AB362" s="390">
        <v>21029</v>
      </c>
      <c r="AC362" s="390">
        <v>19800</v>
      </c>
      <c r="AD362" s="390">
        <v>19690.384616540003</v>
      </c>
      <c r="AE362" s="390">
        <v>18073.400000000001</v>
      </c>
      <c r="AF362" s="390">
        <v>15808</v>
      </c>
      <c r="AG362" s="390">
        <v>15674</v>
      </c>
      <c r="AH362" s="390">
        <v>17069.21770362003</v>
      </c>
      <c r="AI362" s="390">
        <v>15664.029999999999</v>
      </c>
    </row>
    <row r="363" spans="1:35">
      <c r="A363" s="413"/>
      <c r="B363" s="96"/>
      <c r="C363" s="386" t="s">
        <v>507</v>
      </c>
      <c r="D363" s="427">
        <v>0</v>
      </c>
      <c r="E363" s="427">
        <v>0</v>
      </c>
      <c r="F363" s="427">
        <v>48163.882542650026</v>
      </c>
      <c r="G363" s="398">
        <v>40569.030862070002</v>
      </c>
      <c r="H363" s="398">
        <v>38201.525049999997</v>
      </c>
      <c r="I363" s="398">
        <v>37420.675140840001</v>
      </c>
      <c r="J363" s="398">
        <v>40132.252361172068</v>
      </c>
      <c r="K363" s="398">
        <v>37853.941396069997</v>
      </c>
      <c r="L363" s="398">
        <v>35525.012816739989</v>
      </c>
      <c r="M363" s="398">
        <v>35765.405345020001</v>
      </c>
      <c r="N363" s="398">
        <v>35663.330592789964</v>
      </c>
      <c r="O363" s="398">
        <v>31866.25669822999</v>
      </c>
      <c r="P363" s="398">
        <v>30631.157013600001</v>
      </c>
      <c r="Q363" s="398">
        <v>31321.865538600032</v>
      </c>
      <c r="R363" s="398">
        <v>33447.484451270015</v>
      </c>
      <c r="S363" s="398">
        <v>32665.205290000002</v>
      </c>
      <c r="T363" s="398">
        <v>29329.639019999999</v>
      </c>
      <c r="U363" s="398">
        <v>31851.9228</v>
      </c>
      <c r="V363" s="398">
        <v>31508.218643269975</v>
      </c>
      <c r="W363" s="398">
        <v>30785.183624310004</v>
      </c>
      <c r="X363" s="398">
        <v>24148</v>
      </c>
      <c r="Y363" s="398">
        <v>28881</v>
      </c>
      <c r="Z363" s="398">
        <v>25742.290003779999</v>
      </c>
      <c r="AA363" s="398">
        <v>24141.932050610001</v>
      </c>
      <c r="AB363" s="398">
        <v>20982</v>
      </c>
      <c r="AC363" s="398">
        <v>19791.999904929995</v>
      </c>
      <c r="AD363" s="398">
        <v>20363.856200500009</v>
      </c>
      <c r="AE363" s="398">
        <v>18098.400000000001</v>
      </c>
      <c r="AF363" s="398">
        <v>15883</v>
      </c>
      <c r="AG363" s="398">
        <v>16285</v>
      </c>
      <c r="AH363" s="398">
        <v>17677.21770362003</v>
      </c>
      <c r="AI363" s="398">
        <v>16437.98</v>
      </c>
    </row>
    <row r="364" spans="1:35">
      <c r="A364" s="413"/>
      <c r="B364" s="96"/>
      <c r="C364" s="25"/>
      <c r="D364" s="426"/>
      <c r="E364" s="426"/>
      <c r="F364" s="426"/>
      <c r="G364" s="397">
        <v>0</v>
      </c>
      <c r="H364" s="397"/>
      <c r="I364" s="397"/>
      <c r="J364" s="397"/>
      <c r="K364" s="397">
        <v>0</v>
      </c>
      <c r="L364" s="397"/>
      <c r="M364" s="397"/>
      <c r="N364" s="397"/>
      <c r="O364" s="397"/>
      <c r="P364" s="397"/>
      <c r="Q364" s="397"/>
      <c r="R364" s="397"/>
      <c r="S364" s="397"/>
      <c r="T364" s="397"/>
      <c r="U364" s="397"/>
      <c r="V364" s="397"/>
      <c r="W364" s="397"/>
      <c r="X364" s="397"/>
      <c r="Y364" s="397"/>
      <c r="Z364" s="397"/>
      <c r="AA364" s="397"/>
      <c r="AB364" s="397"/>
      <c r="AC364" s="397"/>
      <c r="AD364" s="397"/>
      <c r="AE364" s="397"/>
      <c r="AF364" s="397"/>
      <c r="AG364" s="397"/>
      <c r="AH364" s="397"/>
      <c r="AI364" s="397"/>
    </row>
    <row r="365" spans="1:35">
      <c r="A365" s="413"/>
      <c r="B365" s="96"/>
      <c r="C365" s="58" t="s">
        <v>508</v>
      </c>
      <c r="D365" s="421">
        <v>0</v>
      </c>
      <c r="E365" s="421">
        <v>0</v>
      </c>
      <c r="F365" s="421">
        <v>3889.5600690400024</v>
      </c>
      <c r="G365" s="390">
        <v>3098.2613352800108</v>
      </c>
      <c r="H365" s="390">
        <v>2047.4428</v>
      </c>
      <c r="I365" s="390">
        <v>34.872015669971006</v>
      </c>
      <c r="J365" s="390">
        <v>25.744296310003847</v>
      </c>
      <c r="K365" s="390">
        <v>24.364323820002028</v>
      </c>
      <c r="L365" s="390">
        <v>20.350402279989794</v>
      </c>
      <c r="M365" s="390">
        <v>54.079308419968584</v>
      </c>
      <c r="N365" s="390">
        <v>78.593045439978596</v>
      </c>
      <c r="O365" s="390">
        <v>65.169557329994859</v>
      </c>
      <c r="P365" s="390">
        <v>32.344287110012374</v>
      </c>
      <c r="Q365" s="390">
        <v>47.127163570009202</v>
      </c>
      <c r="R365" s="390">
        <v>11.5368784000008</v>
      </c>
      <c r="S365" s="390">
        <v>15.5746</v>
      </c>
      <c r="T365" s="390">
        <v>49.838999999999999</v>
      </c>
      <c r="U365" s="390">
        <v>39.937399999999997</v>
      </c>
      <c r="V365" s="390">
        <v>47.452201770007377</v>
      </c>
      <c r="W365" s="390">
        <v>51.96608505002223</v>
      </c>
      <c r="X365" s="390">
        <v>43.503973990009399</v>
      </c>
      <c r="Y365" s="390">
        <v>46</v>
      </c>
      <c r="Z365" s="390">
        <v>31.217326660000001</v>
      </c>
      <c r="AA365" s="390">
        <v>53.701821469999999</v>
      </c>
      <c r="AB365" s="390">
        <v>36</v>
      </c>
      <c r="AC365" s="390">
        <v>58.301230590001069</v>
      </c>
      <c r="AD365" s="390">
        <v>74.172830290001002</v>
      </c>
      <c r="AE365" s="390">
        <v>97.4</v>
      </c>
      <c r="AF365" s="390">
        <v>81</v>
      </c>
      <c r="AG365" s="390">
        <v>7794</v>
      </c>
      <c r="AH365" s="390">
        <v>7527</v>
      </c>
      <c r="AI365" s="390">
        <v>761.05</v>
      </c>
    </row>
    <row r="366" spans="1:35">
      <c r="A366" s="413"/>
      <c r="B366" s="96"/>
      <c r="C366" s="360" t="s">
        <v>509</v>
      </c>
      <c r="D366" s="421">
        <v>0</v>
      </c>
      <c r="E366" s="421">
        <v>0</v>
      </c>
      <c r="F366" s="421">
        <v>44458.815750899987</v>
      </c>
      <c r="G366" s="392">
        <v>37471.714861849985</v>
      </c>
      <c r="H366" s="392">
        <v>36154.081899999997</v>
      </c>
      <c r="I366" s="392">
        <v>37385.802735779995</v>
      </c>
      <c r="J366" s="392">
        <v>40106.653289500005</v>
      </c>
      <c r="K366" s="392">
        <v>37829.57668285993</v>
      </c>
      <c r="L366" s="392">
        <v>35504.66202507</v>
      </c>
      <c r="M366" s="392">
        <v>35711.325665120014</v>
      </c>
      <c r="N366" s="392">
        <v>35584.73715796</v>
      </c>
      <c r="O366" s="392">
        <v>31801.086751740004</v>
      </c>
      <c r="P366" s="392">
        <v>30598.812336970019</v>
      </c>
      <c r="Q366" s="392">
        <v>31274.854839519998</v>
      </c>
      <c r="R366" s="392">
        <v>33435.947183709999</v>
      </c>
      <c r="S366" s="392">
        <v>32649.630300000001</v>
      </c>
      <c r="T366" s="392">
        <v>29279.799599999998</v>
      </c>
      <c r="U366" s="392">
        <v>31811.985399999998</v>
      </c>
      <c r="V366" s="392">
        <v>31460.797065610001</v>
      </c>
      <c r="W366" s="392">
        <v>30733.22518007</v>
      </c>
      <c r="X366" s="392">
        <v>24104.702256029985</v>
      </c>
      <c r="Y366" s="392">
        <v>28834</v>
      </c>
      <c r="Z366" s="392">
        <v>25710.072210120001</v>
      </c>
      <c r="AA366" s="392">
        <v>24088.14275427</v>
      </c>
      <c r="AB366" s="392">
        <v>20946</v>
      </c>
      <c r="AC366" s="392">
        <v>19734</v>
      </c>
      <c r="AD366" s="392">
        <v>20289.775489529999</v>
      </c>
      <c r="AE366" s="392">
        <v>18001</v>
      </c>
      <c r="AF366" s="392">
        <v>15802</v>
      </c>
      <c r="AG366" s="392">
        <v>8491</v>
      </c>
      <c r="AH366" s="392">
        <v>11650</v>
      </c>
      <c r="AI366" s="392">
        <v>15676.95</v>
      </c>
    </row>
    <row r="367" spans="1:35">
      <c r="A367" s="413"/>
      <c r="B367" s="96"/>
      <c r="C367" s="63" t="s">
        <v>510</v>
      </c>
      <c r="D367" s="427">
        <v>0</v>
      </c>
      <c r="E367" s="427">
        <v>0</v>
      </c>
      <c r="F367" s="427">
        <v>48348.375819939989</v>
      </c>
      <c r="G367" s="398">
        <v>40569.976197129996</v>
      </c>
      <c r="H367" s="398">
        <v>38201.524699999994</v>
      </c>
      <c r="I367" s="398">
        <v>37420.674751449966</v>
      </c>
      <c r="J367" s="398">
        <v>40132.397585810009</v>
      </c>
      <c r="K367" s="398">
        <v>37853.941006679932</v>
      </c>
      <c r="L367" s="398">
        <v>35525.01242734999</v>
      </c>
      <c r="M367" s="398">
        <v>35765.404973539982</v>
      </c>
      <c r="N367" s="398">
        <v>35663.330203399979</v>
      </c>
      <c r="O367" s="398">
        <v>31866.256309069999</v>
      </c>
      <c r="P367" s="398">
        <v>30631.156624080031</v>
      </c>
      <c r="Q367" s="398">
        <v>31321.982003090008</v>
      </c>
      <c r="R367" s="398">
        <v>33447.484062110001</v>
      </c>
      <c r="S367" s="398">
        <v>32665.204900000001</v>
      </c>
      <c r="T367" s="398">
        <v>29329.638599999998</v>
      </c>
      <c r="U367" s="398">
        <v>31851.922799999997</v>
      </c>
      <c r="V367" s="398">
        <v>31508.249267380008</v>
      </c>
      <c r="W367" s="398">
        <v>30785.191265120022</v>
      </c>
      <c r="X367" s="398">
        <v>24148.206230019994</v>
      </c>
      <c r="Y367" s="398">
        <v>28881</v>
      </c>
      <c r="Z367" s="398">
        <v>25741.289536780001</v>
      </c>
      <c r="AA367" s="398">
        <v>24141.84457574</v>
      </c>
      <c r="AB367" s="398">
        <v>20982</v>
      </c>
      <c r="AC367" s="398">
        <v>19792.301230590001</v>
      </c>
      <c r="AD367" s="398">
        <v>20363.94831982</v>
      </c>
      <c r="AE367" s="398">
        <v>18098.400000000001</v>
      </c>
      <c r="AF367" s="398">
        <v>15883</v>
      </c>
      <c r="AG367" s="398">
        <v>16285</v>
      </c>
      <c r="AH367" s="398">
        <v>19177</v>
      </c>
      <c r="AI367" s="398">
        <v>16438</v>
      </c>
    </row>
    <row r="368" spans="1:35">
      <c r="A368" s="413"/>
      <c r="B368" s="96"/>
      <c r="C368" s="381"/>
      <c r="D368" s="375"/>
      <c r="E368" s="375"/>
      <c r="F368" s="375"/>
      <c r="G368" s="374"/>
      <c r="H368" s="374"/>
      <c r="I368" s="374"/>
      <c r="J368" s="374"/>
      <c r="K368" s="374"/>
      <c r="L368" s="374"/>
      <c r="M368" s="374"/>
      <c r="N368" s="374"/>
      <c r="O368" s="374"/>
      <c r="P368" s="374"/>
      <c r="Q368" s="381"/>
      <c r="R368" s="381"/>
      <c r="S368" s="375"/>
    </row>
    <row r="369" spans="1:35">
      <c r="A369" s="413"/>
      <c r="B369" s="96"/>
      <c r="D369" s="375"/>
      <c r="E369" s="375"/>
      <c r="F369" s="375"/>
      <c r="G369" s="375"/>
      <c r="H369" s="375"/>
      <c r="I369" s="375"/>
      <c r="J369" s="375"/>
      <c r="K369" s="375"/>
      <c r="L369" s="375"/>
      <c r="M369" s="375"/>
      <c r="N369" s="375"/>
      <c r="O369" s="375"/>
      <c r="P369" s="375"/>
      <c r="Q369" s="381"/>
      <c r="R369" s="381"/>
      <c r="S369" s="375"/>
    </row>
    <row r="370" spans="1:35" s="96" customFormat="1">
      <c r="A370" s="413"/>
      <c r="C370" s="428" t="s">
        <v>499</v>
      </c>
      <c r="D370" s="419" t="s">
        <v>818</v>
      </c>
      <c r="E370" s="419" t="s">
        <v>819</v>
      </c>
      <c r="F370" s="419" t="s">
        <v>820</v>
      </c>
      <c r="G370" s="636" t="s">
        <v>821</v>
      </c>
      <c r="H370" s="636" t="s">
        <v>673</v>
      </c>
      <c r="I370" s="636" t="s">
        <v>674</v>
      </c>
      <c r="J370" s="636" t="s">
        <v>675</v>
      </c>
      <c r="K370" s="636" t="s">
        <v>666</v>
      </c>
      <c r="L370" s="636" t="s">
        <v>521</v>
      </c>
      <c r="M370" s="636" t="s">
        <v>522</v>
      </c>
      <c r="N370" s="636" t="s">
        <v>523</v>
      </c>
      <c r="O370" s="636" t="s">
        <v>605</v>
      </c>
      <c r="P370" s="636" t="s">
        <v>467</v>
      </c>
      <c r="Q370" s="636" t="s">
        <v>456</v>
      </c>
      <c r="R370" s="636" t="s">
        <v>455</v>
      </c>
      <c r="S370" s="636" t="s">
        <v>433</v>
      </c>
      <c r="T370" s="636" t="s">
        <v>366</v>
      </c>
      <c r="U370" s="636" t="s">
        <v>478</v>
      </c>
      <c r="V370" s="636" t="s">
        <v>479</v>
      </c>
      <c r="W370" s="636" t="s">
        <v>480</v>
      </c>
      <c r="X370" s="636" t="s">
        <v>481</v>
      </c>
      <c r="Y370" s="636" t="s">
        <v>473</v>
      </c>
      <c r="Z370" s="636" t="s">
        <v>474</v>
      </c>
      <c r="AA370" s="636" t="s">
        <v>475</v>
      </c>
      <c r="AB370" s="636" t="s">
        <v>476</v>
      </c>
      <c r="AC370" s="636" t="s">
        <v>477</v>
      </c>
      <c r="AD370" s="636" t="s">
        <v>482</v>
      </c>
      <c r="AE370" s="636" t="s">
        <v>483</v>
      </c>
      <c r="AF370" s="636" t="s">
        <v>484</v>
      </c>
      <c r="AG370" s="636" t="s">
        <v>485</v>
      </c>
      <c r="AH370" s="636" t="s">
        <v>486</v>
      </c>
      <c r="AI370" s="636" t="s">
        <v>487</v>
      </c>
    </row>
    <row r="371" spans="1:35">
      <c r="A371" s="413"/>
      <c r="B371" s="96"/>
      <c r="C371" s="271" t="s">
        <v>500</v>
      </c>
      <c r="D371" s="420"/>
      <c r="E371" s="420"/>
      <c r="F371" s="420"/>
      <c r="G371" s="388"/>
      <c r="H371" s="388"/>
      <c r="I371" s="388"/>
      <c r="J371" s="388"/>
      <c r="K371" s="388"/>
      <c r="L371" s="388"/>
      <c r="M371" s="388"/>
      <c r="N371" s="388"/>
      <c r="O371" s="388"/>
      <c r="P371" s="388"/>
      <c r="Q371" s="388"/>
      <c r="R371" s="388"/>
      <c r="S371" s="388"/>
      <c r="T371" s="388"/>
      <c r="U371" s="388"/>
      <c r="V371" s="388"/>
      <c r="W371" s="388"/>
      <c r="X371" s="388"/>
      <c r="Y371" s="388"/>
      <c r="Z371" s="388"/>
      <c r="AA371" s="388"/>
      <c r="AB371" s="388"/>
      <c r="AC371" s="388"/>
      <c r="AD371" s="388"/>
      <c r="AE371" s="388"/>
      <c r="AF371" s="388"/>
      <c r="AG371" s="388"/>
      <c r="AH371" s="388"/>
      <c r="AI371" s="388"/>
    </row>
    <row r="372" spans="1:35">
      <c r="A372" s="413"/>
      <c r="B372" s="96"/>
      <c r="C372" s="29" t="s">
        <v>14</v>
      </c>
      <c r="D372" s="421">
        <v>0</v>
      </c>
      <c r="E372" s="421">
        <v>-2012.6797272300003</v>
      </c>
      <c r="F372" s="421">
        <v>1008.2599266900002</v>
      </c>
      <c r="G372" s="389">
        <v>1004.4198005400001</v>
      </c>
      <c r="H372" s="389">
        <v>1004.6315110200012</v>
      </c>
      <c r="I372" s="389">
        <v>941.02044894999926</v>
      </c>
      <c r="J372" s="389">
        <v>852.36212031999878</v>
      </c>
      <c r="K372" s="389">
        <v>857.25615971000059</v>
      </c>
      <c r="L372" s="389">
        <v>789.2678802400012</v>
      </c>
      <c r="M372" s="389">
        <v>684.43496337999954</v>
      </c>
      <c r="N372" s="389">
        <v>624.98237237000012</v>
      </c>
      <c r="O372" s="389">
        <v>593.8600169399997</v>
      </c>
      <c r="P372" s="389">
        <v>573.37582812999926</v>
      </c>
      <c r="Q372" s="389">
        <v>551.62447589999988</v>
      </c>
      <c r="R372" s="389">
        <v>541.89794481999979</v>
      </c>
      <c r="S372" s="389">
        <v>534.88564999999994</v>
      </c>
      <c r="T372" s="389">
        <v>549.1381200000003</v>
      </c>
      <c r="U372" s="389">
        <v>535.78635500999985</v>
      </c>
      <c r="V372" s="389">
        <v>498.09699331000047</v>
      </c>
      <c r="W372" s="389">
        <v>594.46852167999941</v>
      </c>
      <c r="X372" s="389">
        <v>584.0321506699961</v>
      </c>
      <c r="Y372" s="389">
        <v>554.58725843000025</v>
      </c>
      <c r="Z372" s="389">
        <v>519.58045701999981</v>
      </c>
      <c r="AA372" s="389">
        <v>507.83228455</v>
      </c>
      <c r="AB372" s="389">
        <v>544.31917238999995</v>
      </c>
      <c r="AC372" s="389">
        <v>523.86583370999995</v>
      </c>
      <c r="AD372" s="389">
        <v>511.4841720900011</v>
      </c>
      <c r="AE372" s="389">
        <v>494.61824254999902</v>
      </c>
      <c r="AF372" s="389">
        <v>501.60211138999989</v>
      </c>
      <c r="AG372" s="389">
        <v>498.04472261000001</v>
      </c>
      <c r="AH372" s="389">
        <v>491.17897699999997</v>
      </c>
      <c r="AI372" s="389">
        <v>464.75181000000003</v>
      </c>
    </row>
    <row r="373" spans="1:35">
      <c r="A373" s="413"/>
      <c r="B373" s="96"/>
      <c r="C373" s="29" t="s">
        <v>501</v>
      </c>
      <c r="D373" s="421">
        <v>0</v>
      </c>
      <c r="E373" s="421">
        <v>-815.31100799000023</v>
      </c>
      <c r="F373" s="421">
        <v>445.74532228000032</v>
      </c>
      <c r="G373" s="389">
        <v>369.56568570999991</v>
      </c>
      <c r="H373" s="389">
        <v>319.32009225000002</v>
      </c>
      <c r="I373" s="389">
        <v>358.36666953000008</v>
      </c>
      <c r="J373" s="389">
        <v>411.82852218999972</v>
      </c>
      <c r="K373" s="389">
        <v>365.53448603000004</v>
      </c>
      <c r="L373" s="389">
        <v>370.05655390999982</v>
      </c>
      <c r="M373" s="389">
        <v>394.73261742999978</v>
      </c>
      <c r="N373" s="389">
        <v>435.32808429000005</v>
      </c>
      <c r="O373" s="389">
        <v>387.73858123000008</v>
      </c>
      <c r="P373" s="389">
        <v>413.88067464999949</v>
      </c>
      <c r="Q373" s="389">
        <v>413.65675067999996</v>
      </c>
      <c r="R373" s="389">
        <v>415.61683206000015</v>
      </c>
      <c r="S373" s="389">
        <v>378.58854000000002</v>
      </c>
      <c r="T373" s="389">
        <v>406.06265000000008</v>
      </c>
      <c r="U373" s="389">
        <v>392.13658624999971</v>
      </c>
      <c r="V373" s="389">
        <v>300.29256692000041</v>
      </c>
      <c r="W373" s="389">
        <v>342.73274682999994</v>
      </c>
      <c r="X373" s="389">
        <v>332.81940312000006</v>
      </c>
      <c r="Y373" s="389">
        <v>350.04663097000002</v>
      </c>
      <c r="Z373" s="389">
        <v>364.40352270000005</v>
      </c>
      <c r="AA373" s="389">
        <v>340.54984632999992</v>
      </c>
      <c r="AB373" s="389">
        <v>313.16434301000118</v>
      </c>
      <c r="AC373" s="389">
        <v>315.63702740000008</v>
      </c>
      <c r="AD373" s="389">
        <v>334.09123815000027</v>
      </c>
      <c r="AE373" s="389">
        <v>323.11089330999965</v>
      </c>
      <c r="AF373" s="389">
        <v>314.23159171000009</v>
      </c>
      <c r="AG373" s="389">
        <v>325.35311329000001</v>
      </c>
      <c r="AH373" s="389">
        <v>316.35961100000003</v>
      </c>
      <c r="AI373" s="389">
        <v>307.502453</v>
      </c>
    </row>
    <row r="374" spans="1:35">
      <c r="A374" s="413"/>
      <c r="B374" s="96"/>
      <c r="C374" s="29" t="s">
        <v>22</v>
      </c>
      <c r="D374" s="421">
        <v>0</v>
      </c>
      <c r="E374" s="421">
        <v>-371.94705092000032</v>
      </c>
      <c r="F374" s="421">
        <v>141.86183200000042</v>
      </c>
      <c r="G374" s="389">
        <v>230.0852189199999</v>
      </c>
      <c r="H374" s="389">
        <v>77.02736321000009</v>
      </c>
      <c r="I374" s="389">
        <v>-63.073443470000086</v>
      </c>
      <c r="J374" s="389">
        <v>116.62659273000023</v>
      </c>
      <c r="K374" s="389">
        <v>102.27337752999975</v>
      </c>
      <c r="L374" s="389">
        <v>172.29564581999955</v>
      </c>
      <c r="M374" s="389">
        <v>10.088225530000521</v>
      </c>
      <c r="N374" s="389">
        <v>-119.77869739999993</v>
      </c>
      <c r="O374" s="389">
        <v>99.713516310000244</v>
      </c>
      <c r="P374" s="389">
        <v>112.81578449000017</v>
      </c>
      <c r="Q374" s="389">
        <v>197.61468287000002</v>
      </c>
      <c r="R374" s="389">
        <v>181.43382229000019</v>
      </c>
      <c r="S374" s="389">
        <v>107.60424</v>
      </c>
      <c r="T374" s="389">
        <v>146.49844999999999</v>
      </c>
      <c r="U374" s="389">
        <v>133.23823589</v>
      </c>
      <c r="V374" s="389">
        <v>313.71204196999986</v>
      </c>
      <c r="W374" s="389">
        <v>-48.399827859999867</v>
      </c>
      <c r="X374" s="389">
        <v>11.039999999999964</v>
      </c>
      <c r="Y374" s="389">
        <v>103.327</v>
      </c>
      <c r="Z374" s="389">
        <v>198.02300000000002</v>
      </c>
      <c r="AA374" s="389">
        <v>422.65</v>
      </c>
      <c r="AB374" s="389">
        <v>6.6499969999999848</v>
      </c>
      <c r="AC374" s="389">
        <v>89.901419109999694</v>
      </c>
      <c r="AD374" s="389">
        <v>149.3982838900003</v>
      </c>
      <c r="AE374" s="389">
        <v>45.000300000000003</v>
      </c>
      <c r="AF374" s="389">
        <v>143.42163299999999</v>
      </c>
      <c r="AG374" s="389">
        <v>99.915675999999991</v>
      </c>
      <c r="AH374" s="389">
        <v>34.257218999999999</v>
      </c>
      <c r="AI374" s="389">
        <v>-0.17289499999999958</v>
      </c>
    </row>
    <row r="375" spans="1:35">
      <c r="A375" s="413"/>
      <c r="B375" s="96"/>
      <c r="C375" s="54" t="s">
        <v>27</v>
      </c>
      <c r="D375" s="422">
        <v>0</v>
      </c>
      <c r="E375" s="422">
        <v>-1234.9589085499997</v>
      </c>
      <c r="F375" s="422">
        <v>636.06861959999958</v>
      </c>
      <c r="G375" s="391">
        <v>598.89028895000013</v>
      </c>
      <c r="H375" s="391">
        <v>594.16309889999934</v>
      </c>
      <c r="I375" s="391">
        <v>532.83758168000031</v>
      </c>
      <c r="J375" s="391">
        <v>534.43220284000017</v>
      </c>
      <c r="K375" s="391">
        <v>529.32108657999993</v>
      </c>
      <c r="L375" s="391">
        <v>517.22644715999945</v>
      </c>
      <c r="M375" s="391">
        <v>495.72749802000021</v>
      </c>
      <c r="N375" s="391">
        <v>519.90154546999997</v>
      </c>
      <c r="O375" s="391">
        <v>503.81960638999999</v>
      </c>
      <c r="P375" s="391">
        <v>530.83678605999967</v>
      </c>
      <c r="Q375" s="391">
        <v>473.17870150000033</v>
      </c>
      <c r="R375" s="391">
        <v>491.55558638999986</v>
      </c>
      <c r="S375" s="391">
        <v>484.85463999999996</v>
      </c>
      <c r="T375" s="391">
        <v>503.52845000000048</v>
      </c>
      <c r="U375" s="391">
        <v>465.30457330999991</v>
      </c>
      <c r="V375" s="391">
        <v>446.87827074999996</v>
      </c>
      <c r="W375" s="391">
        <v>486.52954594000005</v>
      </c>
      <c r="X375" s="391">
        <v>489.19695323999986</v>
      </c>
      <c r="Y375" s="391">
        <v>457.9444797299999</v>
      </c>
      <c r="Z375" s="391">
        <v>489.34329329000013</v>
      </c>
      <c r="AA375" s="391">
        <v>493.71222697999997</v>
      </c>
      <c r="AB375" s="391">
        <v>506.01591666000058</v>
      </c>
      <c r="AC375" s="391">
        <v>456.97976743999868</v>
      </c>
      <c r="AD375" s="391">
        <v>468.48116379000123</v>
      </c>
      <c r="AE375" s="391">
        <v>449.40341333999982</v>
      </c>
      <c r="AF375" s="391">
        <v>549.68481509000003</v>
      </c>
      <c r="AG375" s="391">
        <v>432.97758791000012</v>
      </c>
      <c r="AH375" s="391">
        <v>478.37161199999997</v>
      </c>
      <c r="AI375" s="391">
        <v>437.10327699999999</v>
      </c>
    </row>
    <row r="376" spans="1:35">
      <c r="A376" s="413"/>
      <c r="B376" s="96"/>
      <c r="C376" s="271" t="s">
        <v>502</v>
      </c>
      <c r="D376" s="423">
        <v>0</v>
      </c>
      <c r="E376" s="423">
        <v>-1964.9788775900015</v>
      </c>
      <c r="F376" s="423">
        <v>959.79846137000152</v>
      </c>
      <c r="G376" s="393">
        <v>1005.18041622</v>
      </c>
      <c r="H376" s="393">
        <v>806.8158675800023</v>
      </c>
      <c r="I376" s="393">
        <v>703.47609332999878</v>
      </c>
      <c r="J376" s="393">
        <v>846.38503239999841</v>
      </c>
      <c r="K376" s="393">
        <v>795.74293669000053</v>
      </c>
      <c r="L376" s="393">
        <v>814.39363281000033</v>
      </c>
      <c r="M376" s="393">
        <v>593.52830831999972</v>
      </c>
      <c r="N376" s="393">
        <v>420.63021379000043</v>
      </c>
      <c r="O376" s="393">
        <v>577.49250809</v>
      </c>
      <c r="P376" s="393">
        <v>569.23550120999857</v>
      </c>
      <c r="Q376" s="393">
        <v>689.71720795000033</v>
      </c>
      <c r="R376" s="393">
        <v>647.39301277999994</v>
      </c>
      <c r="S376" s="393">
        <v>536.22379000000001</v>
      </c>
      <c r="T376" s="393">
        <v>598.17076999999995</v>
      </c>
      <c r="U376" s="393">
        <v>595.85660383999971</v>
      </c>
      <c r="V376" s="393">
        <v>665.22333145000061</v>
      </c>
      <c r="W376" s="393">
        <v>402.27189470999951</v>
      </c>
      <c r="X376" s="393">
        <v>438.69460054999581</v>
      </c>
      <c r="Y376" s="393">
        <v>550.01640967000003</v>
      </c>
      <c r="Z376" s="393">
        <v>592.6636864300001</v>
      </c>
      <c r="AA376" s="393">
        <v>777.31990389999987</v>
      </c>
      <c r="AB376" s="393">
        <v>358.11759574000052</v>
      </c>
      <c r="AC376" s="393">
        <v>472.42451278000055</v>
      </c>
      <c r="AD376" s="393">
        <v>526.49253034000049</v>
      </c>
      <c r="AE376" s="393">
        <v>413.3260225199989</v>
      </c>
      <c r="AF376" s="393">
        <v>408.57052100999999</v>
      </c>
      <c r="AG376" s="393">
        <v>491.33592398999974</v>
      </c>
      <c r="AH376" s="393">
        <v>363.42419500000011</v>
      </c>
      <c r="AI376" s="393">
        <v>334.97809100000001</v>
      </c>
    </row>
    <row r="377" spans="1:35">
      <c r="A377" s="413"/>
      <c r="B377" s="96"/>
      <c r="C377" s="176" t="s">
        <v>503</v>
      </c>
      <c r="D377" s="422">
        <v>0</v>
      </c>
      <c r="E377" s="422">
        <v>-72.140377390000012</v>
      </c>
      <c r="F377" s="422">
        <v>38.957321130000004</v>
      </c>
      <c r="G377" s="391">
        <v>33.183056260000008</v>
      </c>
      <c r="H377" s="391">
        <v>39.132627920000061</v>
      </c>
      <c r="I377" s="391">
        <v>133.55451011999997</v>
      </c>
      <c r="J377" s="391">
        <v>85.943070070000005</v>
      </c>
      <c r="K377" s="391">
        <v>48.823381889999979</v>
      </c>
      <c r="L377" s="391">
        <v>63.082382690000003</v>
      </c>
      <c r="M377" s="391">
        <v>18.588188469999992</v>
      </c>
      <c r="N377" s="391">
        <v>-59.181511579999992</v>
      </c>
      <c r="O377" s="391">
        <v>4.3408507300000041</v>
      </c>
      <c r="P377" s="391">
        <v>27.577519550000012</v>
      </c>
      <c r="Q377" s="391">
        <v>-15.891484650000018</v>
      </c>
      <c r="R377" s="391">
        <v>10.752744719999997</v>
      </c>
      <c r="S377" s="391">
        <v>-17.568809999999996</v>
      </c>
      <c r="T377" s="391">
        <v>1.1657800000000407</v>
      </c>
      <c r="U377" s="391">
        <v>46.613959639999962</v>
      </c>
      <c r="V377" s="391">
        <v>130.44619116000001</v>
      </c>
      <c r="W377" s="391">
        <v>151.43119919999998</v>
      </c>
      <c r="X377" s="391">
        <v>32.482610739999998</v>
      </c>
      <c r="Y377" s="391">
        <v>24.785036749999996</v>
      </c>
      <c r="Z377" s="391">
        <v>8.117886690000006</v>
      </c>
      <c r="AA377" s="391">
        <v>-32.902923440000002</v>
      </c>
      <c r="AB377" s="391">
        <v>11.440560020000003</v>
      </c>
      <c r="AC377" s="391">
        <v>11.929553689999999</v>
      </c>
      <c r="AD377" s="391">
        <v>7.1366507200000013</v>
      </c>
      <c r="AE377" s="391">
        <v>4.8315189900000002</v>
      </c>
      <c r="AF377" s="391">
        <v>-13.627091029999999</v>
      </c>
      <c r="AG377" s="391">
        <v>14.158520789999997</v>
      </c>
      <c r="AH377" s="391">
        <v>5.4996252400000074</v>
      </c>
      <c r="AI377" s="391">
        <v>-26.174150000000004</v>
      </c>
    </row>
    <row r="378" spans="1:35">
      <c r="A378" s="413"/>
      <c r="B378" s="96"/>
      <c r="C378" s="385" t="s">
        <v>30</v>
      </c>
      <c r="D378" s="423">
        <v>0</v>
      </c>
      <c r="E378" s="423">
        <v>-1892.8385002000016</v>
      </c>
      <c r="F378" s="423">
        <v>920.84114024000166</v>
      </c>
      <c r="G378" s="393">
        <v>971.99735995999993</v>
      </c>
      <c r="H378" s="393">
        <v>767.68323966000207</v>
      </c>
      <c r="I378" s="393">
        <v>569.92158320999897</v>
      </c>
      <c r="J378" s="393">
        <v>760.44196232999832</v>
      </c>
      <c r="K378" s="393">
        <v>746.91955480000058</v>
      </c>
      <c r="L378" s="393">
        <v>751.31125012000052</v>
      </c>
      <c r="M378" s="393">
        <v>574.94011984999975</v>
      </c>
      <c r="N378" s="393">
        <v>479.81172537000043</v>
      </c>
      <c r="O378" s="393">
        <v>573.15165735999994</v>
      </c>
      <c r="P378" s="393">
        <v>541.65798165999854</v>
      </c>
      <c r="Q378" s="393">
        <v>705.60869260000027</v>
      </c>
      <c r="R378" s="393">
        <v>636.64026805999993</v>
      </c>
      <c r="S378" s="393">
        <v>553.79259999999999</v>
      </c>
      <c r="T378" s="393">
        <v>597.00498999999991</v>
      </c>
      <c r="U378" s="393">
        <v>549.24264419999963</v>
      </c>
      <c r="V378" s="393">
        <v>534.77714029000072</v>
      </c>
      <c r="W378" s="393">
        <v>250.84069550999953</v>
      </c>
      <c r="X378" s="393">
        <v>406.21198980999588</v>
      </c>
      <c r="Y378" s="393">
        <v>525.23137292000001</v>
      </c>
      <c r="Z378" s="393">
        <v>584.54579974000012</v>
      </c>
      <c r="AA378" s="393">
        <v>810.22282733999987</v>
      </c>
      <c r="AB378" s="393">
        <v>346.6770357200005</v>
      </c>
      <c r="AC378" s="393">
        <v>460.49495909000063</v>
      </c>
      <c r="AD378" s="393">
        <v>518.35587962000045</v>
      </c>
      <c r="AE378" s="393">
        <v>409.49450352999889</v>
      </c>
      <c r="AF378" s="393">
        <v>422.19761203999997</v>
      </c>
      <c r="AG378" s="393">
        <v>477.17740319999962</v>
      </c>
      <c r="AH378" s="393">
        <v>357.92456976000017</v>
      </c>
      <c r="AI378" s="393">
        <v>361.152241</v>
      </c>
    </row>
    <row r="379" spans="1:35">
      <c r="A379" s="413"/>
      <c r="B379" s="96"/>
      <c r="C379" s="383" t="s">
        <v>31</v>
      </c>
      <c r="D379" s="424">
        <v>0</v>
      </c>
      <c r="E379" s="424">
        <v>-317.31632064000007</v>
      </c>
      <c r="F379" s="424">
        <v>204.98649238000007</v>
      </c>
      <c r="G379" s="394">
        <v>112.32982826000001</v>
      </c>
      <c r="H379" s="394">
        <v>193.97056160999983</v>
      </c>
      <c r="I379" s="394">
        <v>152.46735559999996</v>
      </c>
      <c r="J379" s="394">
        <v>180.97120791000003</v>
      </c>
      <c r="K379" s="394">
        <v>95.13898488000001</v>
      </c>
      <c r="L379" s="394">
        <v>129.57419789000005</v>
      </c>
      <c r="M379" s="394">
        <v>133.95430096999996</v>
      </c>
      <c r="N379" s="394">
        <v>130.12101607000002</v>
      </c>
      <c r="O379" s="394">
        <v>37.455014679999998</v>
      </c>
      <c r="P379" s="394">
        <v>36.714429810000013</v>
      </c>
      <c r="Q379" s="394">
        <v>144.18645474999991</v>
      </c>
      <c r="R379" s="394">
        <v>120.68238158000001</v>
      </c>
      <c r="S379" s="394">
        <v>114.45631999999999</v>
      </c>
      <c r="T379" s="394">
        <v>130.66855000000004</v>
      </c>
      <c r="U379" s="394">
        <v>111.36468987999999</v>
      </c>
      <c r="V379" s="394">
        <v>96.93455464000003</v>
      </c>
      <c r="W379" s="394">
        <v>-15.586094520000035</v>
      </c>
      <c r="X379" s="394">
        <v>114.03783133395018</v>
      </c>
      <c r="Y379" s="394">
        <v>116.63434323000001</v>
      </c>
      <c r="Z379" s="394">
        <v>113.70721668500001</v>
      </c>
      <c r="AA379" s="394">
        <v>53.658440084999981</v>
      </c>
      <c r="AB379" s="394">
        <v>24.862483430000339</v>
      </c>
      <c r="AC379" s="394">
        <v>98.725978800000178</v>
      </c>
      <c r="AD379" s="394">
        <v>102.35924690250008</v>
      </c>
      <c r="AE379" s="394">
        <v>95.511284007499711</v>
      </c>
      <c r="AF379" s="394">
        <v>85.776688510000042</v>
      </c>
      <c r="AG379" s="394">
        <v>98.395420489999935</v>
      </c>
      <c r="AH379" s="394">
        <v>83.874207250000012</v>
      </c>
      <c r="AI379" s="394">
        <v>87.550749749999994</v>
      </c>
    </row>
    <row r="380" spans="1:35">
      <c r="A380" s="413"/>
      <c r="B380" s="96"/>
      <c r="C380" s="384" t="s">
        <v>504</v>
      </c>
      <c r="D380" s="425">
        <v>0</v>
      </c>
      <c r="E380" s="425">
        <v>-1575.5221795600014</v>
      </c>
      <c r="F380" s="425">
        <v>715.85464786000148</v>
      </c>
      <c r="G380" s="395">
        <v>859.66753169999993</v>
      </c>
      <c r="H380" s="395">
        <v>573.7126780500023</v>
      </c>
      <c r="I380" s="395">
        <v>417.45422760999895</v>
      </c>
      <c r="J380" s="395">
        <v>579.47075441999846</v>
      </c>
      <c r="K380" s="395">
        <v>651.78056992000052</v>
      </c>
      <c r="L380" s="395">
        <v>621.73705223000093</v>
      </c>
      <c r="M380" s="395">
        <v>440.98581887999921</v>
      </c>
      <c r="N380" s="395">
        <v>349.69070930000044</v>
      </c>
      <c r="O380" s="395">
        <v>535.69664267999997</v>
      </c>
      <c r="P380" s="395">
        <v>504.94355184999836</v>
      </c>
      <c r="Q380" s="395">
        <v>561.42223785000044</v>
      </c>
      <c r="R380" s="395">
        <v>515.95788647999996</v>
      </c>
      <c r="S380" s="395">
        <v>439.33627999999999</v>
      </c>
      <c r="T380" s="395">
        <v>466.33644000000027</v>
      </c>
      <c r="U380" s="395">
        <v>437.87795431999962</v>
      </c>
      <c r="V380" s="395">
        <v>437.84258565000061</v>
      </c>
      <c r="W380" s="395">
        <v>266.42679002999955</v>
      </c>
      <c r="X380" s="395">
        <v>291.1741584760457</v>
      </c>
      <c r="Y380" s="395">
        <v>409.59702969</v>
      </c>
      <c r="Z380" s="395">
        <v>470.83858305500007</v>
      </c>
      <c r="AA380" s="395">
        <v>756.56438725499993</v>
      </c>
      <c r="AB380" s="395">
        <v>321.81455229000017</v>
      </c>
      <c r="AC380" s="395">
        <v>361.7689802900004</v>
      </c>
      <c r="AD380" s="395">
        <v>415.99663271750046</v>
      </c>
      <c r="AE380" s="395">
        <v>313.98321952249921</v>
      </c>
      <c r="AF380" s="395">
        <v>336.42092352999987</v>
      </c>
      <c r="AG380" s="395">
        <v>378.78198270999962</v>
      </c>
      <c r="AH380" s="395">
        <v>274.05036251000024</v>
      </c>
      <c r="AI380" s="395">
        <v>273.60149124999998</v>
      </c>
    </row>
    <row r="381" spans="1:35">
      <c r="A381" s="413"/>
      <c r="B381" s="96"/>
      <c r="C381" s="401" t="s">
        <v>499</v>
      </c>
      <c r="D381" s="423"/>
      <c r="E381" s="423"/>
      <c r="F381" s="423"/>
      <c r="G381" s="396"/>
      <c r="H381" s="396"/>
      <c r="I381" s="396"/>
      <c r="J381" s="396"/>
      <c r="K381" s="396"/>
      <c r="L381" s="396"/>
      <c r="M381" s="396"/>
      <c r="N381" s="396"/>
      <c r="O381" s="396"/>
      <c r="P381" s="396"/>
      <c r="Q381" s="396"/>
      <c r="R381" s="396"/>
      <c r="S381" s="396"/>
      <c r="T381" s="396"/>
      <c r="U381" s="396"/>
      <c r="V381" s="396"/>
      <c r="W381" s="396"/>
      <c r="X381" s="396"/>
      <c r="Y381" s="396"/>
      <c r="Z381" s="396"/>
      <c r="AA381" s="396"/>
      <c r="AB381" s="396"/>
      <c r="AC381" s="396"/>
      <c r="AD381" s="396"/>
      <c r="AE381" s="396"/>
      <c r="AF381" s="396"/>
      <c r="AG381" s="396"/>
      <c r="AH381" s="396"/>
      <c r="AI381" s="396"/>
    </row>
    <row r="382" spans="1:35">
      <c r="A382" s="413"/>
      <c r="B382" s="96"/>
      <c r="C382" s="382"/>
      <c r="D382" s="423"/>
      <c r="E382" s="423"/>
      <c r="F382" s="423"/>
      <c r="G382" s="393"/>
      <c r="H382" s="393"/>
      <c r="I382" s="393"/>
      <c r="J382" s="393"/>
      <c r="K382" s="393"/>
      <c r="L382" s="393"/>
      <c r="M382" s="393"/>
      <c r="N382" s="393"/>
      <c r="O382" s="393"/>
      <c r="P382" s="393"/>
      <c r="Q382" s="393"/>
      <c r="R382" s="393"/>
      <c r="S382" s="393"/>
      <c r="T382" s="393"/>
      <c r="U382" s="393"/>
      <c r="V382" s="393"/>
      <c r="W382" s="393"/>
      <c r="X382" s="393"/>
      <c r="Y382" s="393"/>
      <c r="Z382" s="393"/>
      <c r="AA382" s="393"/>
      <c r="AB382" s="393"/>
      <c r="AC382" s="393"/>
      <c r="AD382" s="393"/>
      <c r="AE382" s="393"/>
      <c r="AF382" s="393"/>
      <c r="AG382" s="393"/>
      <c r="AH382" s="393"/>
      <c r="AI382" s="393"/>
    </row>
    <row r="383" spans="1:35">
      <c r="A383" s="413"/>
      <c r="B383" s="96"/>
      <c r="C383" s="271" t="s">
        <v>442</v>
      </c>
      <c r="D383" s="426"/>
      <c r="E383" s="426"/>
      <c r="F383" s="426"/>
      <c r="G383" s="397"/>
      <c r="H383" s="397"/>
      <c r="I383" s="397"/>
      <c r="J383" s="397"/>
      <c r="K383" s="397"/>
      <c r="L383" s="397"/>
      <c r="M383" s="397"/>
      <c r="N383" s="397"/>
      <c r="O383" s="397"/>
      <c r="P383" s="397"/>
      <c r="Q383" s="397"/>
      <c r="R383" s="397"/>
      <c r="S383" s="397"/>
      <c r="T383" s="397"/>
      <c r="U383" s="397"/>
      <c r="V383" s="397"/>
      <c r="W383" s="397"/>
      <c r="X383" s="397"/>
      <c r="Y383" s="397"/>
      <c r="Z383" s="397"/>
      <c r="AA383" s="397"/>
      <c r="AB383" s="397"/>
      <c r="AC383" s="397"/>
      <c r="AD383" s="397"/>
      <c r="AE383" s="397"/>
      <c r="AF383" s="397"/>
      <c r="AG383" s="397"/>
      <c r="AH383" s="397"/>
      <c r="AI383" s="397"/>
    </row>
    <row r="384" spans="1:35">
      <c r="A384" s="413"/>
      <c r="B384" s="96"/>
      <c r="C384" s="58" t="s">
        <v>505</v>
      </c>
      <c r="D384" s="421">
        <v>0</v>
      </c>
      <c r="E384" s="421">
        <v>0</v>
      </c>
      <c r="F384" s="421">
        <v>138508.82732556001</v>
      </c>
      <c r="G384" s="390">
        <v>134464.84167148001</v>
      </c>
      <c r="H384" s="390">
        <v>133680.77901999999</v>
      </c>
      <c r="I384" s="390">
        <v>132725.72314637998</v>
      </c>
      <c r="J384" s="390">
        <v>130814.04627561207</v>
      </c>
      <c r="K384" s="390">
        <v>127895.85782498</v>
      </c>
      <c r="L384" s="390">
        <v>130850.89922364001</v>
      </c>
      <c r="M384" s="390">
        <v>130408.67157913001</v>
      </c>
      <c r="N384" s="390">
        <v>128943.57930160998</v>
      </c>
      <c r="O384" s="390">
        <v>124052.51733662</v>
      </c>
      <c r="P384" s="390">
        <v>121283.87974718997</v>
      </c>
      <c r="Q384" s="390">
        <v>119510.93144916998</v>
      </c>
      <c r="R384" s="390">
        <v>118131.69937609999</v>
      </c>
      <c r="S384" s="390">
        <v>114037.25300000001</v>
      </c>
      <c r="T384" s="390">
        <v>113368.29196000002</v>
      </c>
      <c r="U384" s="390">
        <v>113623.80129999999</v>
      </c>
      <c r="V384" s="390">
        <v>112376.67499999999</v>
      </c>
      <c r="W384" s="390">
        <v>108810.93190927</v>
      </c>
      <c r="X384" s="390">
        <v>107034.89820219</v>
      </c>
      <c r="Y384" s="390">
        <v>104037</v>
      </c>
      <c r="Z384" s="390">
        <v>101666.34721651999</v>
      </c>
      <c r="AA384" s="390">
        <v>98327.881435700008</v>
      </c>
      <c r="AB384" s="390">
        <v>98939.985690770001</v>
      </c>
      <c r="AC384" s="390">
        <v>98258.98526299998</v>
      </c>
      <c r="AD384" s="390">
        <v>96680.740309000001</v>
      </c>
      <c r="AE384" s="390">
        <v>92818.19160387</v>
      </c>
      <c r="AF384" s="390">
        <v>90460.349329740013</v>
      </c>
      <c r="AG384" s="390">
        <v>88945</v>
      </c>
      <c r="AH384" s="390">
        <v>87527.978702990004</v>
      </c>
      <c r="AI384" s="390">
        <v>84901.495297000001</v>
      </c>
    </row>
    <row r="385" spans="1:35">
      <c r="A385" s="413"/>
      <c r="B385" s="96"/>
      <c r="C385" s="58" t="s">
        <v>506</v>
      </c>
      <c r="D385" s="421">
        <v>0</v>
      </c>
      <c r="E385" s="421">
        <v>0</v>
      </c>
      <c r="F385" s="421">
        <v>-687.68619816</v>
      </c>
      <c r="G385" s="390">
        <v>-672.03647900999999</v>
      </c>
      <c r="H385" s="390">
        <v>-671.58347000000003</v>
      </c>
      <c r="I385" s="390">
        <v>-632.53801224000006</v>
      </c>
      <c r="J385" s="390">
        <v>-532.16904395999995</v>
      </c>
      <c r="K385" s="390">
        <v>-474.08535642999993</v>
      </c>
      <c r="L385" s="390">
        <v>-445.99036142999995</v>
      </c>
      <c r="M385" s="390">
        <v>-391.06533836</v>
      </c>
      <c r="N385" s="390">
        <v>-385.51680304000001</v>
      </c>
      <c r="O385" s="390">
        <v>-436.41730744999995</v>
      </c>
      <c r="P385" s="390">
        <v>-443.26896928999997</v>
      </c>
      <c r="Q385" s="390">
        <v>-424.59674605000004</v>
      </c>
      <c r="R385" s="390">
        <v>-445.96360148999992</v>
      </c>
      <c r="S385" s="390">
        <v>-456.09656999999999</v>
      </c>
      <c r="T385" s="390">
        <v>-483.66532000000001</v>
      </c>
      <c r="U385" s="390">
        <v>-575.12210000000005</v>
      </c>
      <c r="V385" s="390">
        <v>-552.86500000000001</v>
      </c>
      <c r="W385" s="390">
        <v>-447.13003641</v>
      </c>
      <c r="X385" s="390">
        <v>-316.44247399</v>
      </c>
      <c r="Y385" s="390">
        <v>-293</v>
      </c>
      <c r="Z385" s="390">
        <v>-290.49062900000001</v>
      </c>
      <c r="AA385" s="390">
        <v>-246.33250777000001</v>
      </c>
      <c r="AB385" s="390">
        <v>-333.87474533</v>
      </c>
      <c r="AC385" s="390">
        <v>-362.82982099999998</v>
      </c>
      <c r="AD385" s="390">
        <v>-358.836207</v>
      </c>
      <c r="AE385" s="390">
        <v>-368.48996698999997</v>
      </c>
      <c r="AF385" s="390">
        <v>-362.63702372</v>
      </c>
      <c r="AG385" s="390">
        <v>-379.82404700000006</v>
      </c>
      <c r="AH385" s="390">
        <v>-373.27164909999999</v>
      </c>
      <c r="AI385" s="390">
        <v>-378.94518100000005</v>
      </c>
    </row>
    <row r="386" spans="1:35">
      <c r="A386" s="413"/>
      <c r="B386" s="96"/>
      <c r="C386" s="31" t="s">
        <v>376</v>
      </c>
      <c r="D386" s="422">
        <v>0</v>
      </c>
      <c r="E386" s="422">
        <v>0</v>
      </c>
      <c r="F386" s="422">
        <v>53996.934651640011</v>
      </c>
      <c r="G386" s="390">
        <v>46482.5575876</v>
      </c>
      <c r="H386" s="390">
        <v>43324.29984</v>
      </c>
      <c r="I386" s="390">
        <v>42521.048832739987</v>
      </c>
      <c r="J386" s="390">
        <v>45166.905209080003</v>
      </c>
      <c r="K386" s="390">
        <v>42353.960891449999</v>
      </c>
      <c r="L386" s="390">
        <v>40141.911806389995</v>
      </c>
      <c r="M386" s="390">
        <v>40778.159008759998</v>
      </c>
      <c r="N386" s="390">
        <v>40319.113999630004</v>
      </c>
      <c r="O386" s="390">
        <v>36164.460827819996</v>
      </c>
      <c r="P386" s="390">
        <v>34618.738499300009</v>
      </c>
      <c r="Q386" s="390">
        <v>35229.70274998001</v>
      </c>
      <c r="R386" s="390">
        <v>37557.130414010004</v>
      </c>
      <c r="S386" s="390">
        <v>36536.875950000001</v>
      </c>
      <c r="T386" s="390">
        <v>33189.059439999997</v>
      </c>
      <c r="U386" s="390">
        <v>35849.276100000003</v>
      </c>
      <c r="V386" s="390">
        <v>35373.592999999993</v>
      </c>
      <c r="W386" s="390">
        <v>35221.888826259994</v>
      </c>
      <c r="X386" s="390">
        <v>28064.278097980001</v>
      </c>
      <c r="Y386" s="390">
        <v>0</v>
      </c>
      <c r="Z386" s="390">
        <v>29478.249357819997</v>
      </c>
      <c r="AA386" s="390">
        <v>28209.997639069999</v>
      </c>
      <c r="AB386" s="390">
        <v>24866.377249630001</v>
      </c>
      <c r="AC386" s="390">
        <v>23422.868787719999</v>
      </c>
      <c r="AD386" s="390">
        <v>23269.968496000001</v>
      </c>
      <c r="AE386" s="390">
        <v>21638.200436700001</v>
      </c>
      <c r="AF386" s="390">
        <v>18223.329481220004</v>
      </c>
      <c r="AG386" s="390">
        <v>17745.708477759999</v>
      </c>
      <c r="AH386" s="390">
        <v>20497.319392250029</v>
      </c>
      <c r="AI386" s="390">
        <v>17338.200305999999</v>
      </c>
    </row>
    <row r="387" spans="1:35">
      <c r="A387" s="413"/>
      <c r="B387" s="96"/>
      <c r="C387" s="386" t="s">
        <v>507</v>
      </c>
      <c r="D387" s="427">
        <v>0</v>
      </c>
      <c r="E387" s="427">
        <v>0</v>
      </c>
      <c r="F387" s="427">
        <v>191818.07577904005</v>
      </c>
      <c r="G387" s="398">
        <v>180275.36278006999</v>
      </c>
      <c r="H387" s="398">
        <v>176333.49538999997</v>
      </c>
      <c r="I387" s="398">
        <v>174614.23396687995</v>
      </c>
      <c r="J387" s="398">
        <v>175448.78244073206</v>
      </c>
      <c r="K387" s="398">
        <v>169775.73335999998</v>
      </c>
      <c r="L387" s="398">
        <v>170546.8206686</v>
      </c>
      <c r="M387" s="398">
        <v>170795.76524953</v>
      </c>
      <c r="N387" s="398">
        <v>168877.17649819999</v>
      </c>
      <c r="O387" s="398">
        <v>159780.56085698999</v>
      </c>
      <c r="P387" s="398">
        <v>155459.34927719997</v>
      </c>
      <c r="Q387" s="398">
        <v>154316.0374531</v>
      </c>
      <c r="R387" s="398">
        <v>155242.86618861998</v>
      </c>
      <c r="S387" s="398">
        <v>150118.03237999999</v>
      </c>
      <c r="T387" s="398">
        <v>146073.68607999998</v>
      </c>
      <c r="U387" s="398">
        <v>148897.95529999997</v>
      </c>
      <c r="V387" s="398">
        <v>147197.40299999996</v>
      </c>
      <c r="W387" s="398">
        <v>143585.69069912002</v>
      </c>
      <c r="X387" s="398">
        <v>134782.73382617999</v>
      </c>
      <c r="Y387" s="398">
        <v>136568</v>
      </c>
      <c r="Z387" s="398">
        <v>130854.10594533998</v>
      </c>
      <c r="AA387" s="398">
        <v>126291.54656700001</v>
      </c>
      <c r="AB387" s="398">
        <v>123472.48730515</v>
      </c>
      <c r="AC387" s="398">
        <v>121319.02422971999</v>
      </c>
      <c r="AD387" s="398">
        <v>119591.872598</v>
      </c>
      <c r="AE387" s="398">
        <v>114087.90207358001</v>
      </c>
      <c r="AF387" s="398">
        <v>108321.04178724</v>
      </c>
      <c r="AG387" s="398">
        <v>106311.56701867</v>
      </c>
      <c r="AH387" s="398">
        <v>107652.02644614005</v>
      </c>
      <c r="AI387" s="398">
        <v>101860.750422</v>
      </c>
    </row>
    <row r="388" spans="1:35">
      <c r="A388" s="413"/>
      <c r="B388" s="96"/>
      <c r="C388" s="25"/>
      <c r="D388" s="426"/>
      <c r="E388" s="426"/>
      <c r="F388" s="426"/>
      <c r="G388" s="397">
        <v>0</v>
      </c>
      <c r="H388" s="397"/>
      <c r="I388" s="397"/>
      <c r="J388" s="397"/>
      <c r="K388" s="397">
        <v>0</v>
      </c>
      <c r="L388" s="397"/>
      <c r="M388" s="397"/>
      <c r="N388" s="397"/>
      <c r="O388" s="397"/>
      <c r="P388" s="397"/>
      <c r="Q388" s="397"/>
      <c r="R388" s="397"/>
      <c r="S388" s="397"/>
      <c r="T388" s="397"/>
      <c r="U388" s="397"/>
      <c r="V388" s="397"/>
      <c r="W388" s="397"/>
      <c r="X388" s="397"/>
      <c r="Y388" s="397"/>
      <c r="Z388" s="397"/>
      <c r="AA388" s="397"/>
      <c r="AB388" s="397"/>
      <c r="AC388" s="397"/>
      <c r="AD388" s="397"/>
      <c r="AE388" s="397"/>
      <c r="AF388" s="397"/>
      <c r="AG388" s="397"/>
      <c r="AH388" s="397"/>
      <c r="AI388" s="397"/>
    </row>
    <row r="389" spans="1:35">
      <c r="A389" s="413"/>
      <c r="B389" s="96"/>
      <c r="C389" s="58" t="s">
        <v>508</v>
      </c>
      <c r="D389" s="421">
        <v>0</v>
      </c>
      <c r="E389" s="421">
        <v>0</v>
      </c>
      <c r="F389" s="421">
        <v>115358.89544309999</v>
      </c>
      <c r="G389" s="390">
        <v>108192.96321607</v>
      </c>
      <c r="H389" s="390">
        <v>106534.51760000001</v>
      </c>
      <c r="I389" s="390">
        <v>103879.94605183997</v>
      </c>
      <c r="J389" s="390">
        <v>105881.11059816999</v>
      </c>
      <c r="K389" s="390">
        <v>100400.10823998002</v>
      </c>
      <c r="L389" s="390">
        <v>98812.72364828999</v>
      </c>
      <c r="M389" s="390">
        <v>98895.766511569964</v>
      </c>
      <c r="N389" s="390">
        <v>100005.10316020998</v>
      </c>
      <c r="O389" s="390">
        <v>93924.343946139998</v>
      </c>
      <c r="P389" s="390">
        <v>92177.839225180054</v>
      </c>
      <c r="Q389" s="390">
        <v>91265.248067860026</v>
      </c>
      <c r="R389" s="390">
        <v>92550.731136690025</v>
      </c>
      <c r="S389" s="390">
        <v>87476.069300000017</v>
      </c>
      <c r="T389" s="390">
        <v>85612.895900000003</v>
      </c>
      <c r="U389" s="390">
        <v>85495.425999999992</v>
      </c>
      <c r="V389" s="390">
        <v>85481.012000000002</v>
      </c>
      <c r="W389" s="390">
        <v>79901.20541366002</v>
      </c>
      <c r="X389" s="390">
        <v>78493.732629150007</v>
      </c>
      <c r="Y389" s="390">
        <v>76866</v>
      </c>
      <c r="Z389" s="390">
        <v>77352.269637999998</v>
      </c>
      <c r="AA389" s="390">
        <v>72377.261537999992</v>
      </c>
      <c r="AB389" s="390">
        <v>71496.26097073</v>
      </c>
      <c r="AC389" s="390">
        <v>70251.127166999999</v>
      </c>
      <c r="AD389" s="390">
        <v>70644.658796999996</v>
      </c>
      <c r="AE389" s="390">
        <v>66109.722276889996</v>
      </c>
      <c r="AF389" s="390">
        <v>65985.869774210005</v>
      </c>
      <c r="AG389" s="390">
        <v>65268.05091718</v>
      </c>
      <c r="AH389" s="390">
        <v>66653.265737490001</v>
      </c>
      <c r="AI389" s="390">
        <v>62781.858015999998</v>
      </c>
    </row>
    <row r="390" spans="1:35">
      <c r="A390" s="413"/>
      <c r="B390" s="96"/>
      <c r="C390" s="360" t="s">
        <v>509</v>
      </c>
      <c r="D390" s="421">
        <v>0</v>
      </c>
      <c r="E390" s="421">
        <v>0</v>
      </c>
      <c r="F390" s="421">
        <v>76459.180895999991</v>
      </c>
      <c r="G390" s="392">
        <v>72083.344899059986</v>
      </c>
      <c r="H390" s="392">
        <v>69798.977500000008</v>
      </c>
      <c r="I390" s="392">
        <v>70734.287525649997</v>
      </c>
      <c r="J390" s="392">
        <v>69567.817067199998</v>
      </c>
      <c r="K390" s="392">
        <v>69375.624730629963</v>
      </c>
      <c r="L390" s="392">
        <v>71734.096630920001</v>
      </c>
      <c r="M390" s="392">
        <v>71899.998366480024</v>
      </c>
      <c r="N390" s="392">
        <v>68872.072948599991</v>
      </c>
      <c r="O390" s="392">
        <v>65856.216521670009</v>
      </c>
      <c r="P390" s="392">
        <v>63281.509662839992</v>
      </c>
      <c r="Q390" s="392">
        <v>63050.788996079995</v>
      </c>
      <c r="R390" s="392">
        <v>62692.134662769975</v>
      </c>
      <c r="S390" s="392">
        <v>62641.962900000006</v>
      </c>
      <c r="T390" s="392">
        <v>60460.789699999994</v>
      </c>
      <c r="U390" s="392">
        <v>63402.529299999995</v>
      </c>
      <c r="V390" s="392">
        <v>61716.421999999999</v>
      </c>
      <c r="W390" s="392">
        <v>63684.485285460003</v>
      </c>
      <c r="X390" s="392">
        <v>56289.207427049987</v>
      </c>
      <c r="Y390" s="392">
        <v>59702</v>
      </c>
      <c r="Z390" s="392">
        <v>53501.836307340003</v>
      </c>
      <c r="AA390" s="392">
        <v>53914.285029000006</v>
      </c>
      <c r="AB390" s="392">
        <v>51976.235840680005</v>
      </c>
      <c r="AC390" s="392">
        <v>51068.107525059997</v>
      </c>
      <c r="AD390" s="392">
        <v>48947.315058000007</v>
      </c>
      <c r="AE390" s="392">
        <v>47978.48805593</v>
      </c>
      <c r="AF390" s="392">
        <v>42335.172056999996</v>
      </c>
      <c r="AG390" s="392">
        <v>41043.516378490007</v>
      </c>
      <c r="AH390" s="392">
        <v>40998.581609710003</v>
      </c>
      <c r="AI390" s="392">
        <v>39078.778688000006</v>
      </c>
    </row>
    <row r="391" spans="1:35">
      <c r="A391" s="413"/>
      <c r="B391" s="96"/>
      <c r="C391" s="63" t="s">
        <v>510</v>
      </c>
      <c r="D391" s="427">
        <v>0</v>
      </c>
      <c r="E391" s="427">
        <v>0</v>
      </c>
      <c r="F391" s="427">
        <v>191818.07633909996</v>
      </c>
      <c r="G391" s="398">
        <v>180276.30811512997</v>
      </c>
      <c r="H391" s="398">
        <v>176333.4951</v>
      </c>
      <c r="I391" s="398">
        <v>174614.23357748991</v>
      </c>
      <c r="J391" s="398">
        <v>175448.92766536996</v>
      </c>
      <c r="K391" s="398">
        <v>169775.73297060997</v>
      </c>
      <c r="L391" s="398">
        <v>170546.82027920996</v>
      </c>
      <c r="M391" s="398">
        <v>170795.76487804999</v>
      </c>
      <c r="N391" s="398">
        <v>168877.17610881</v>
      </c>
      <c r="O391" s="398">
        <v>159780.56046780999</v>
      </c>
      <c r="P391" s="398">
        <v>155459.34888802003</v>
      </c>
      <c r="Q391" s="398">
        <v>154316.03706394002</v>
      </c>
      <c r="R391" s="398">
        <v>155242.86579945998</v>
      </c>
      <c r="S391" s="398">
        <v>150118.03220000002</v>
      </c>
      <c r="T391" s="398">
        <v>146073.68560000003</v>
      </c>
      <c r="U391" s="398">
        <v>148897.95529999997</v>
      </c>
      <c r="V391" s="398">
        <v>147197.43400000001</v>
      </c>
      <c r="W391" s="398">
        <v>143585.69069912002</v>
      </c>
      <c r="X391" s="398">
        <v>134782.94005619999</v>
      </c>
      <c r="Y391" s="398">
        <v>136568</v>
      </c>
      <c r="Z391" s="398">
        <v>130854.10594534001</v>
      </c>
      <c r="AA391" s="398">
        <v>126291.54656700001</v>
      </c>
      <c r="AB391" s="398">
        <v>123472.49681140999</v>
      </c>
      <c r="AC391" s="398">
        <v>121319.23469206001</v>
      </c>
      <c r="AD391" s="398">
        <v>119591.97385499999</v>
      </c>
      <c r="AE391" s="398">
        <v>114088.21033282002</v>
      </c>
      <c r="AF391" s="398">
        <v>108321.04183120999</v>
      </c>
      <c r="AG391" s="398">
        <v>106311.56729567</v>
      </c>
      <c r="AH391" s="398">
        <v>107651.8473472</v>
      </c>
      <c r="AI391" s="398">
        <v>101860.636704</v>
      </c>
    </row>
    <row r="393" spans="1:35">
      <c r="C393" s="418" t="s">
        <v>864</v>
      </c>
      <c r="D393" s="199"/>
      <c r="E393" s="199"/>
      <c r="F393" s="199"/>
      <c r="G393" s="199"/>
      <c r="H393" s="199"/>
    </row>
    <row r="394" spans="1:35">
      <c r="C394" s="418"/>
      <c r="I394" s="400"/>
      <c r="J394" s="400"/>
      <c r="K394" s="400"/>
      <c r="L394" s="400"/>
      <c r="M394" s="400"/>
      <c r="N394" s="400"/>
      <c r="O394" s="400"/>
      <c r="P394" s="400"/>
    </row>
    <row r="395" spans="1:35">
      <c r="I395" s="402"/>
      <c r="J395" s="402"/>
      <c r="K395" s="402"/>
      <c r="L395" s="402"/>
      <c r="M395" s="402"/>
      <c r="N395" s="402"/>
      <c r="O395" s="388"/>
      <c r="P395" s="388"/>
    </row>
    <row r="396" spans="1:35">
      <c r="I396" s="403"/>
      <c r="J396" s="403"/>
      <c r="K396" s="403"/>
      <c r="L396" s="403"/>
      <c r="M396" s="403"/>
      <c r="N396" s="403"/>
      <c r="O396" s="399"/>
      <c r="P396" s="399"/>
    </row>
    <row r="397" spans="1:35">
      <c r="I397" s="403"/>
      <c r="J397" s="403"/>
      <c r="K397" s="403"/>
      <c r="L397" s="403"/>
      <c r="M397" s="403"/>
      <c r="N397" s="403"/>
      <c r="O397" s="399"/>
      <c r="P397" s="399"/>
    </row>
    <row r="398" spans="1:35">
      <c r="I398" s="403"/>
      <c r="J398" s="403"/>
      <c r="K398" s="403"/>
      <c r="L398" s="403"/>
      <c r="M398" s="403"/>
      <c r="N398" s="403"/>
      <c r="O398" s="399"/>
      <c r="P398" s="399"/>
    </row>
    <row r="399" spans="1:35">
      <c r="I399" s="403"/>
      <c r="J399" s="403"/>
      <c r="K399" s="403"/>
      <c r="L399" s="403"/>
      <c r="M399" s="403"/>
      <c r="N399" s="403"/>
      <c r="O399" s="399"/>
      <c r="P399" s="399"/>
    </row>
    <row r="400" spans="1:35">
      <c r="I400" s="393"/>
      <c r="J400" s="393"/>
      <c r="K400" s="393"/>
      <c r="L400" s="393"/>
      <c r="M400" s="393"/>
      <c r="N400" s="393"/>
      <c r="O400" s="393"/>
      <c r="P400" s="393"/>
    </row>
    <row r="401" spans="9:16">
      <c r="I401" s="403"/>
      <c r="J401" s="403"/>
      <c r="K401" s="403"/>
      <c r="L401" s="403"/>
      <c r="M401" s="403"/>
      <c r="N401" s="403"/>
      <c r="O401" s="399"/>
      <c r="P401" s="399"/>
    </row>
    <row r="402" spans="9:16">
      <c r="I402" s="393"/>
      <c r="J402" s="393"/>
      <c r="K402" s="393"/>
      <c r="L402" s="393"/>
      <c r="M402" s="393"/>
      <c r="N402" s="393"/>
      <c r="O402" s="393"/>
      <c r="P402" s="393"/>
    </row>
    <row r="403" spans="9:16">
      <c r="I403" s="404"/>
      <c r="J403" s="404"/>
      <c r="K403" s="404"/>
      <c r="L403" s="404"/>
      <c r="M403" s="404"/>
      <c r="N403" s="404"/>
      <c r="O403" s="405"/>
      <c r="P403" s="405"/>
    </row>
    <row r="404" spans="9:16">
      <c r="I404" s="406"/>
      <c r="J404" s="406"/>
      <c r="K404" s="406"/>
      <c r="L404" s="406"/>
      <c r="M404" s="406"/>
      <c r="N404" s="406"/>
      <c r="O404" s="406"/>
      <c r="P404" s="406"/>
    </row>
    <row r="405" spans="9:16">
      <c r="I405" s="393"/>
      <c r="J405" s="393"/>
      <c r="K405" s="393"/>
      <c r="L405" s="393"/>
      <c r="M405" s="393"/>
      <c r="N405" s="393"/>
      <c r="O405" s="396"/>
      <c r="P405" s="396"/>
    </row>
    <row r="406" spans="9:16">
      <c r="I406" s="393"/>
      <c r="J406" s="393"/>
      <c r="K406" s="393"/>
      <c r="L406" s="393"/>
      <c r="M406" s="393"/>
      <c r="N406" s="393"/>
      <c r="O406" s="393"/>
      <c r="P406" s="393"/>
    </row>
    <row r="407" spans="9:16">
      <c r="I407" s="407"/>
      <c r="J407" s="407"/>
      <c r="K407" s="407"/>
      <c r="L407" s="407"/>
      <c r="M407" s="407"/>
      <c r="N407" s="407"/>
      <c r="O407" s="407"/>
      <c r="P407" s="407"/>
    </row>
    <row r="408" spans="9:16">
      <c r="I408" s="403"/>
      <c r="J408" s="403"/>
      <c r="K408" s="403"/>
      <c r="L408" s="403"/>
      <c r="M408" s="403"/>
      <c r="N408" s="403"/>
      <c r="O408" s="403"/>
      <c r="P408" s="403"/>
    </row>
    <row r="409" spans="9:16">
      <c r="I409" s="403"/>
      <c r="J409" s="403"/>
      <c r="K409" s="403"/>
      <c r="L409" s="403"/>
      <c r="M409" s="403"/>
      <c r="N409" s="403"/>
      <c r="O409" s="403"/>
      <c r="P409" s="403"/>
    </row>
    <row r="410" spans="9:16">
      <c r="I410" s="403"/>
      <c r="J410" s="403"/>
      <c r="K410" s="403"/>
      <c r="L410" s="403"/>
      <c r="M410" s="403"/>
      <c r="N410" s="403"/>
      <c r="O410" s="403"/>
      <c r="P410" s="403"/>
    </row>
    <row r="411" spans="9:16">
      <c r="I411" s="408"/>
      <c r="J411" s="408"/>
      <c r="K411" s="408"/>
      <c r="L411" s="408"/>
      <c r="M411" s="408"/>
      <c r="N411" s="408"/>
      <c r="O411" s="409"/>
      <c r="P411" s="409"/>
    </row>
    <row r="412" spans="9:16">
      <c r="I412" s="407"/>
      <c r="J412" s="407"/>
      <c r="K412" s="407"/>
      <c r="L412" s="407"/>
      <c r="M412" s="407"/>
      <c r="N412" s="407"/>
      <c r="O412" s="407"/>
      <c r="P412" s="407"/>
    </row>
    <row r="413" spans="9:16">
      <c r="I413" s="403"/>
      <c r="J413" s="403"/>
      <c r="K413" s="403"/>
      <c r="L413" s="403"/>
      <c r="M413" s="403"/>
      <c r="N413" s="403"/>
      <c r="O413" s="403"/>
      <c r="P413" s="403"/>
    </row>
    <row r="414" spans="9:16">
      <c r="I414" s="403"/>
      <c r="J414" s="403"/>
      <c r="K414" s="403"/>
      <c r="L414" s="403"/>
      <c r="M414" s="403"/>
      <c r="N414" s="403"/>
      <c r="O414" s="403"/>
      <c r="P414" s="403"/>
    </row>
    <row r="415" spans="9:16">
      <c r="I415" s="408"/>
      <c r="J415" s="408"/>
      <c r="K415" s="408"/>
      <c r="L415" s="408"/>
      <c r="M415" s="408"/>
      <c r="N415" s="408"/>
      <c r="O415" s="409"/>
      <c r="P415" s="409"/>
    </row>
    <row r="418" spans="9:16">
      <c r="I418" s="400"/>
      <c r="J418" s="400"/>
      <c r="K418" s="400"/>
      <c r="L418" s="400"/>
      <c r="M418" s="400"/>
      <c r="N418" s="400"/>
      <c r="O418" s="400"/>
      <c r="P418" s="400"/>
    </row>
    <row r="419" spans="9:16">
      <c r="I419" s="402"/>
      <c r="J419" s="402"/>
      <c r="K419" s="402"/>
      <c r="L419" s="402"/>
      <c r="M419" s="402"/>
      <c r="N419" s="402"/>
      <c r="O419" s="388"/>
      <c r="P419" s="388"/>
    </row>
    <row r="420" spans="9:16">
      <c r="I420" s="403"/>
      <c r="J420" s="403"/>
      <c r="K420" s="403"/>
      <c r="L420" s="403"/>
      <c r="M420" s="403"/>
      <c r="N420" s="403"/>
      <c r="O420" s="399"/>
      <c r="P420" s="399"/>
    </row>
    <row r="421" spans="9:16">
      <c r="I421" s="403"/>
      <c r="J421" s="403"/>
      <c r="K421" s="403"/>
      <c r="L421" s="403"/>
      <c r="M421" s="403"/>
      <c r="N421" s="403"/>
      <c r="O421" s="399"/>
      <c r="P421" s="399"/>
    </row>
    <row r="422" spans="9:16">
      <c r="I422" s="403"/>
      <c r="J422" s="403"/>
      <c r="K422" s="403"/>
      <c r="L422" s="403"/>
      <c r="M422" s="403"/>
      <c r="N422" s="403"/>
      <c r="O422" s="399"/>
      <c r="P422" s="399"/>
    </row>
    <row r="423" spans="9:16">
      <c r="I423" s="403"/>
      <c r="J423" s="403"/>
      <c r="K423" s="403"/>
      <c r="L423" s="403"/>
      <c r="M423" s="403"/>
      <c r="N423" s="403"/>
      <c r="O423" s="399"/>
      <c r="P423" s="399"/>
    </row>
    <row r="424" spans="9:16">
      <c r="I424" s="393"/>
      <c r="J424" s="393"/>
      <c r="K424" s="393"/>
      <c r="L424" s="393"/>
      <c r="M424" s="393"/>
      <c r="N424" s="393"/>
      <c r="O424" s="393"/>
      <c r="P424" s="393"/>
    </row>
    <row r="425" spans="9:16">
      <c r="I425" s="403"/>
      <c r="J425" s="403"/>
      <c r="K425" s="403"/>
      <c r="L425" s="403"/>
      <c r="M425" s="403"/>
      <c r="N425" s="403"/>
      <c r="O425" s="399"/>
      <c r="P425" s="399"/>
    </row>
    <row r="426" spans="9:16">
      <c r="I426" s="393"/>
      <c r="J426" s="393"/>
      <c r="K426" s="393"/>
      <c r="L426" s="393"/>
      <c r="M426" s="393"/>
      <c r="N426" s="393"/>
      <c r="O426" s="393"/>
      <c r="P426" s="393"/>
    </row>
    <row r="427" spans="9:16">
      <c r="I427" s="404"/>
      <c r="J427" s="404"/>
      <c r="K427" s="404"/>
      <c r="L427" s="404"/>
      <c r="M427" s="404"/>
      <c r="N427" s="404"/>
      <c r="O427" s="405"/>
      <c r="P427" s="405"/>
    </row>
    <row r="428" spans="9:16">
      <c r="I428" s="406"/>
      <c r="J428" s="406"/>
      <c r="K428" s="406"/>
      <c r="L428" s="406"/>
      <c r="M428" s="406"/>
      <c r="N428" s="406"/>
      <c r="O428" s="406"/>
      <c r="P428" s="406"/>
    </row>
    <row r="429" spans="9:16">
      <c r="I429" s="393"/>
      <c r="J429" s="393"/>
      <c r="K429" s="393"/>
      <c r="L429" s="393"/>
      <c r="M429" s="393"/>
      <c r="N429" s="393"/>
      <c r="O429" s="396"/>
      <c r="P429" s="396"/>
    </row>
    <row r="430" spans="9:16">
      <c r="I430" s="393"/>
      <c r="J430" s="393"/>
      <c r="K430" s="393"/>
      <c r="L430" s="393"/>
      <c r="M430" s="393"/>
      <c r="N430" s="393"/>
      <c r="O430" s="393"/>
      <c r="P430" s="393"/>
    </row>
    <row r="431" spans="9:16">
      <c r="I431" s="407"/>
      <c r="J431" s="407"/>
      <c r="K431" s="407"/>
      <c r="L431" s="407"/>
      <c r="M431" s="407"/>
      <c r="N431" s="407"/>
      <c r="O431" s="407"/>
      <c r="P431" s="407"/>
    </row>
    <row r="432" spans="9:16">
      <c r="I432" s="403"/>
      <c r="J432" s="403"/>
      <c r="K432" s="403"/>
      <c r="L432" s="403"/>
      <c r="M432" s="403"/>
      <c r="N432" s="403"/>
      <c r="O432" s="403"/>
      <c r="P432" s="403"/>
    </row>
    <row r="433" spans="9:16">
      <c r="I433" s="403"/>
      <c r="J433" s="403"/>
      <c r="K433" s="403"/>
      <c r="L433" s="403"/>
      <c r="M433" s="403"/>
      <c r="N433" s="403"/>
      <c r="O433" s="403"/>
      <c r="P433" s="403"/>
    </row>
    <row r="434" spans="9:16">
      <c r="I434" s="403"/>
      <c r="J434" s="403"/>
      <c r="K434" s="403"/>
      <c r="L434" s="403"/>
      <c r="M434" s="403"/>
      <c r="N434" s="403"/>
      <c r="O434" s="403"/>
      <c r="P434" s="403"/>
    </row>
    <row r="435" spans="9:16">
      <c r="I435" s="408"/>
      <c r="J435" s="408"/>
      <c r="K435" s="408"/>
      <c r="L435" s="408"/>
      <c r="M435" s="408"/>
      <c r="N435" s="408"/>
      <c r="O435" s="409"/>
      <c r="P435" s="409"/>
    </row>
    <row r="436" spans="9:16">
      <c r="I436" s="407"/>
      <c r="J436" s="407"/>
      <c r="K436" s="407"/>
      <c r="L436" s="407"/>
      <c r="M436" s="407"/>
      <c r="N436" s="407"/>
      <c r="O436" s="407"/>
      <c r="P436" s="407"/>
    </row>
    <row r="437" spans="9:16">
      <c r="I437" s="403"/>
      <c r="J437" s="403"/>
      <c r="K437" s="403"/>
      <c r="L437" s="403"/>
      <c r="M437" s="403"/>
      <c r="N437" s="403"/>
      <c r="O437" s="403"/>
      <c r="P437" s="403"/>
    </row>
    <row r="438" spans="9:16">
      <c r="I438" s="403"/>
      <c r="J438" s="403"/>
      <c r="K438" s="403"/>
      <c r="L438" s="403"/>
      <c r="M438" s="403"/>
      <c r="N438" s="403"/>
      <c r="O438" s="403"/>
      <c r="P438" s="403"/>
    </row>
    <row r="439" spans="9:16">
      <c r="I439" s="408"/>
      <c r="J439" s="408"/>
      <c r="K439" s="408"/>
      <c r="L439" s="408"/>
      <c r="M439" s="408"/>
      <c r="N439" s="408"/>
      <c r="O439" s="409"/>
      <c r="P439" s="409"/>
    </row>
    <row r="442" spans="9:16">
      <c r="I442" s="400"/>
      <c r="J442" s="400"/>
      <c r="K442" s="400"/>
      <c r="L442" s="400"/>
      <c r="M442" s="400"/>
      <c r="N442" s="400"/>
      <c r="O442" s="400"/>
      <c r="P442" s="400"/>
    </row>
    <row r="443" spans="9:16">
      <c r="I443" s="402"/>
      <c r="J443" s="402"/>
      <c r="K443" s="402"/>
      <c r="L443" s="402"/>
      <c r="M443" s="402"/>
      <c r="N443" s="402"/>
      <c r="O443" s="388"/>
      <c r="P443" s="388"/>
    </row>
    <row r="444" spans="9:16">
      <c r="I444" s="403"/>
      <c r="J444" s="403"/>
      <c r="K444" s="403"/>
      <c r="L444" s="403"/>
      <c r="M444" s="403"/>
      <c r="N444" s="403"/>
      <c r="O444" s="399"/>
      <c r="P444" s="399"/>
    </row>
    <row r="445" spans="9:16">
      <c r="I445" s="403"/>
      <c r="J445" s="403"/>
      <c r="K445" s="403"/>
      <c r="L445" s="403"/>
      <c r="M445" s="403"/>
      <c r="N445" s="403"/>
      <c r="O445" s="399"/>
      <c r="P445" s="399"/>
    </row>
    <row r="446" spans="9:16">
      <c r="I446" s="403"/>
      <c r="J446" s="403"/>
      <c r="K446" s="403"/>
      <c r="L446" s="403"/>
      <c r="M446" s="403"/>
      <c r="N446" s="403"/>
      <c r="O446" s="399"/>
      <c r="P446" s="399"/>
    </row>
    <row r="447" spans="9:16">
      <c r="I447" s="403"/>
      <c r="J447" s="403"/>
      <c r="K447" s="403"/>
      <c r="L447" s="403"/>
      <c r="M447" s="403"/>
      <c r="N447" s="403"/>
      <c r="O447" s="399"/>
      <c r="P447" s="399"/>
    </row>
    <row r="448" spans="9:16">
      <c r="I448" s="393"/>
      <c r="J448" s="393"/>
      <c r="K448" s="393"/>
      <c r="L448" s="393"/>
      <c r="M448" s="393"/>
      <c r="N448" s="393"/>
      <c r="O448" s="393"/>
      <c r="P448" s="393"/>
    </row>
    <row r="449" spans="9:16">
      <c r="I449" s="403"/>
      <c r="J449" s="403"/>
      <c r="K449" s="403"/>
      <c r="L449" s="403"/>
      <c r="M449" s="403"/>
      <c r="N449" s="403"/>
      <c r="O449" s="399"/>
      <c r="P449" s="399"/>
    </row>
    <row r="450" spans="9:16">
      <c r="I450" s="393"/>
      <c r="J450" s="393"/>
      <c r="K450" s="393"/>
      <c r="L450" s="393"/>
      <c r="M450" s="393"/>
      <c r="N450" s="393"/>
      <c r="O450" s="393"/>
      <c r="P450" s="393"/>
    </row>
    <row r="451" spans="9:16">
      <c r="I451" s="404"/>
      <c r="J451" s="404"/>
      <c r="K451" s="404"/>
      <c r="L451" s="404"/>
      <c r="M451" s="404"/>
      <c r="N451" s="404"/>
      <c r="O451" s="405"/>
      <c r="P451" s="405"/>
    </row>
    <row r="452" spans="9:16">
      <c r="I452" s="406"/>
      <c r="J452" s="406"/>
      <c r="K452" s="406"/>
      <c r="L452" s="406"/>
      <c r="M452" s="406"/>
      <c r="N452" s="406"/>
      <c r="O452" s="406"/>
      <c r="P452" s="406"/>
    </row>
    <row r="453" spans="9:16">
      <c r="I453" s="393"/>
      <c r="J453" s="393"/>
      <c r="K453" s="393"/>
      <c r="L453" s="393"/>
      <c r="M453" s="393"/>
      <c r="N453" s="393"/>
      <c r="O453" s="396"/>
      <c r="P453" s="396"/>
    </row>
    <row r="454" spans="9:16">
      <c r="I454" s="393"/>
      <c r="J454" s="393"/>
      <c r="K454" s="393"/>
      <c r="L454" s="393"/>
      <c r="M454" s="393"/>
      <c r="N454" s="393"/>
      <c r="O454" s="393"/>
      <c r="P454" s="393"/>
    </row>
    <row r="455" spans="9:16">
      <c r="I455" s="407"/>
      <c r="J455" s="407"/>
      <c r="K455" s="407"/>
      <c r="L455" s="407"/>
      <c r="M455" s="407"/>
      <c r="N455" s="407"/>
      <c r="O455" s="407"/>
      <c r="P455" s="407"/>
    </row>
    <row r="456" spans="9:16">
      <c r="I456" s="403"/>
      <c r="J456" s="403"/>
      <c r="K456" s="403"/>
      <c r="L456" s="403"/>
      <c r="M456" s="403"/>
      <c r="N456" s="403"/>
      <c r="O456" s="403"/>
      <c r="P456" s="403"/>
    </row>
    <row r="457" spans="9:16">
      <c r="I457" s="403"/>
      <c r="J457" s="403"/>
      <c r="K457" s="403"/>
      <c r="L457" s="403"/>
      <c r="M457" s="403"/>
      <c r="N457" s="403"/>
      <c r="O457" s="403"/>
      <c r="P457" s="403"/>
    </row>
    <row r="458" spans="9:16">
      <c r="I458" s="403"/>
      <c r="J458" s="403"/>
      <c r="K458" s="403"/>
      <c r="L458" s="403"/>
      <c r="M458" s="403"/>
      <c r="N458" s="403"/>
      <c r="O458" s="403"/>
      <c r="P458" s="403"/>
    </row>
    <row r="459" spans="9:16">
      <c r="I459" s="408"/>
      <c r="J459" s="408"/>
      <c r="K459" s="408"/>
      <c r="L459" s="408"/>
      <c r="M459" s="408"/>
      <c r="N459" s="408"/>
      <c r="O459" s="409"/>
      <c r="P459" s="409"/>
    </row>
    <row r="460" spans="9:16">
      <c r="I460" s="407"/>
      <c r="J460" s="407"/>
      <c r="K460" s="407"/>
      <c r="L460" s="407"/>
      <c r="M460" s="407"/>
      <c r="N460" s="407"/>
      <c r="O460" s="407"/>
      <c r="P460" s="407"/>
    </row>
    <row r="461" spans="9:16">
      <c r="I461" s="403"/>
      <c r="J461" s="403"/>
      <c r="K461" s="403"/>
      <c r="L461" s="403"/>
      <c r="M461" s="403"/>
      <c r="N461" s="403"/>
      <c r="O461" s="403"/>
      <c r="P461" s="403"/>
    </row>
    <row r="462" spans="9:16">
      <c r="I462" s="403"/>
      <c r="J462" s="403"/>
      <c r="K462" s="403"/>
      <c r="L462" s="403"/>
      <c r="M462" s="403"/>
      <c r="N462" s="403"/>
      <c r="O462" s="403"/>
      <c r="P462" s="403"/>
    </row>
    <row r="463" spans="9:16">
      <c r="I463" s="408"/>
      <c r="J463" s="408"/>
      <c r="K463" s="408"/>
      <c r="L463" s="408"/>
      <c r="M463" s="408"/>
      <c r="N463" s="408"/>
      <c r="O463" s="409"/>
      <c r="P463" s="409"/>
    </row>
    <row r="466" spans="9:16">
      <c r="I466" s="400"/>
      <c r="J466" s="400"/>
      <c r="K466" s="400"/>
      <c r="L466" s="400"/>
      <c r="M466" s="400"/>
      <c r="N466" s="400"/>
      <c r="O466" s="400"/>
      <c r="P466" s="400"/>
    </row>
    <row r="467" spans="9:16">
      <c r="I467" s="402"/>
      <c r="J467" s="402"/>
      <c r="K467" s="402"/>
      <c r="L467" s="402"/>
      <c r="M467" s="402"/>
      <c r="N467" s="402"/>
      <c r="O467" s="388"/>
      <c r="P467" s="388"/>
    </row>
    <row r="468" spans="9:16">
      <c r="I468" s="403"/>
      <c r="J468" s="403"/>
      <c r="K468" s="403"/>
      <c r="L468" s="403"/>
      <c r="M468" s="403"/>
      <c r="N468" s="403"/>
      <c r="O468" s="399"/>
      <c r="P468" s="399"/>
    </row>
    <row r="469" spans="9:16">
      <c r="I469" s="403"/>
      <c r="J469" s="403"/>
      <c r="K469" s="403"/>
      <c r="L469" s="403"/>
      <c r="M469" s="403"/>
      <c r="N469" s="403"/>
      <c r="O469" s="399"/>
      <c r="P469" s="399"/>
    </row>
    <row r="470" spans="9:16">
      <c r="I470" s="403"/>
      <c r="J470" s="403"/>
      <c r="K470" s="403"/>
      <c r="L470" s="403"/>
      <c r="M470" s="403"/>
      <c r="N470" s="403"/>
      <c r="O470" s="399"/>
      <c r="P470" s="399"/>
    </row>
    <row r="471" spans="9:16">
      <c r="I471" s="403"/>
      <c r="J471" s="403"/>
      <c r="K471" s="403"/>
      <c r="L471" s="403"/>
      <c r="M471" s="403"/>
      <c r="N471" s="403"/>
      <c r="O471" s="399"/>
      <c r="P471" s="399"/>
    </row>
    <row r="472" spans="9:16">
      <c r="I472" s="393"/>
      <c r="J472" s="393"/>
      <c r="K472" s="393"/>
      <c r="L472" s="393"/>
      <c r="M472" s="393"/>
      <c r="N472" s="393"/>
      <c r="O472" s="393"/>
      <c r="P472" s="393"/>
    </row>
    <row r="473" spans="9:16">
      <c r="I473" s="403"/>
      <c r="J473" s="403"/>
      <c r="K473" s="403"/>
      <c r="L473" s="403"/>
      <c r="M473" s="403"/>
      <c r="N473" s="403"/>
      <c r="O473" s="399"/>
      <c r="P473" s="399"/>
    </row>
    <row r="474" spans="9:16">
      <c r="I474" s="393"/>
      <c r="J474" s="393"/>
      <c r="K474" s="393"/>
      <c r="L474" s="393"/>
      <c r="M474" s="393"/>
      <c r="N474" s="393"/>
      <c r="O474" s="393"/>
      <c r="P474" s="393"/>
    </row>
    <row r="475" spans="9:16">
      <c r="I475" s="404"/>
      <c r="J475" s="404"/>
      <c r="K475" s="404"/>
      <c r="L475" s="404"/>
      <c r="M475" s="404"/>
      <c r="N475" s="404"/>
      <c r="O475" s="405"/>
      <c r="P475" s="405"/>
    </row>
    <row r="476" spans="9:16">
      <c r="I476" s="406"/>
      <c r="J476" s="406"/>
      <c r="K476" s="406"/>
      <c r="L476" s="406"/>
      <c r="M476" s="406"/>
      <c r="N476" s="406"/>
      <c r="O476" s="406"/>
      <c r="P476" s="406"/>
    </row>
    <row r="477" spans="9:16">
      <c r="I477" s="393"/>
      <c r="J477" s="393"/>
      <c r="K477" s="393"/>
      <c r="L477" s="393"/>
      <c r="M477" s="393"/>
      <c r="N477" s="393"/>
      <c r="O477" s="396"/>
      <c r="P477" s="396"/>
    </row>
    <row r="478" spans="9:16">
      <c r="I478" s="393"/>
      <c r="J478" s="393"/>
      <c r="K478" s="393"/>
      <c r="L478" s="393"/>
      <c r="M478" s="393"/>
      <c r="N478" s="393"/>
      <c r="O478" s="393"/>
      <c r="P478" s="393"/>
    </row>
    <row r="479" spans="9:16">
      <c r="I479" s="407"/>
      <c r="J479" s="407"/>
      <c r="K479" s="407"/>
      <c r="L479" s="407"/>
      <c r="M479" s="407"/>
      <c r="N479" s="407"/>
      <c r="O479" s="407"/>
      <c r="P479" s="407"/>
    </row>
    <row r="480" spans="9:16">
      <c r="I480" s="403"/>
      <c r="J480" s="403"/>
      <c r="K480" s="403"/>
      <c r="L480" s="403"/>
      <c r="M480" s="403"/>
      <c r="N480" s="403"/>
      <c r="O480" s="403"/>
      <c r="P480" s="403"/>
    </row>
    <row r="481" spans="9:16">
      <c r="I481" s="403"/>
      <c r="J481" s="403"/>
      <c r="K481" s="403"/>
      <c r="L481" s="403"/>
      <c r="M481" s="403"/>
      <c r="N481" s="403"/>
      <c r="O481" s="403"/>
      <c r="P481" s="403"/>
    </row>
    <row r="482" spans="9:16">
      <c r="I482" s="403"/>
      <c r="J482" s="403"/>
      <c r="K482" s="403"/>
      <c r="L482" s="403"/>
      <c r="M482" s="403"/>
      <c r="N482" s="403"/>
      <c r="O482" s="403"/>
      <c r="P482" s="403"/>
    </row>
    <row r="483" spans="9:16">
      <c r="I483" s="408"/>
      <c r="J483" s="408"/>
      <c r="K483" s="408"/>
      <c r="L483" s="408"/>
      <c r="M483" s="408"/>
      <c r="N483" s="408"/>
      <c r="O483" s="409"/>
      <c r="P483" s="409"/>
    </row>
    <row r="484" spans="9:16">
      <c r="I484" s="407"/>
      <c r="J484" s="407"/>
      <c r="K484" s="407"/>
      <c r="L484" s="407"/>
      <c r="M484" s="407"/>
      <c r="N484" s="407"/>
      <c r="O484" s="407"/>
      <c r="P484" s="407"/>
    </row>
    <row r="485" spans="9:16">
      <c r="I485" s="403"/>
      <c r="J485" s="403"/>
      <c r="K485" s="403"/>
      <c r="L485" s="403"/>
      <c r="M485" s="403"/>
      <c r="N485" s="403"/>
      <c r="O485" s="403"/>
      <c r="P485" s="403"/>
    </row>
    <row r="486" spans="9:16">
      <c r="I486" s="403"/>
      <c r="J486" s="403"/>
      <c r="K486" s="403"/>
      <c r="L486" s="403"/>
      <c r="M486" s="403"/>
      <c r="N486" s="403"/>
      <c r="O486" s="403"/>
      <c r="P486" s="403"/>
    </row>
    <row r="487" spans="9:16">
      <c r="I487" s="408"/>
      <c r="J487" s="408"/>
      <c r="K487" s="408"/>
      <c r="L487" s="408"/>
      <c r="M487" s="408"/>
      <c r="N487" s="408"/>
      <c r="O487" s="409"/>
      <c r="P487" s="409"/>
    </row>
    <row r="490" spans="9:16">
      <c r="I490" s="400"/>
      <c r="J490" s="400"/>
      <c r="K490" s="400"/>
      <c r="L490" s="400"/>
      <c r="M490" s="400"/>
      <c r="N490" s="400"/>
      <c r="O490" s="400"/>
      <c r="P490" s="400"/>
    </row>
    <row r="491" spans="9:16">
      <c r="I491" s="402"/>
      <c r="J491" s="402"/>
      <c r="K491" s="402"/>
      <c r="L491" s="402"/>
      <c r="M491" s="402"/>
      <c r="N491" s="402"/>
      <c r="O491" s="388"/>
      <c r="P491" s="388"/>
    </row>
    <row r="492" spans="9:16">
      <c r="I492" s="403"/>
      <c r="J492" s="403"/>
      <c r="K492" s="403"/>
      <c r="L492" s="403"/>
      <c r="M492" s="403"/>
      <c r="N492" s="403"/>
      <c r="O492" s="399"/>
      <c r="P492" s="399"/>
    </row>
    <row r="493" spans="9:16">
      <c r="I493" s="403"/>
      <c r="J493" s="403"/>
      <c r="K493" s="403"/>
      <c r="L493" s="403"/>
      <c r="M493" s="403"/>
      <c r="N493" s="403"/>
      <c r="O493" s="399"/>
      <c r="P493" s="399"/>
    </row>
    <row r="494" spans="9:16">
      <c r="I494" s="403"/>
      <c r="J494" s="403"/>
      <c r="K494" s="403"/>
      <c r="L494" s="403"/>
      <c r="M494" s="403"/>
      <c r="N494" s="403"/>
      <c r="O494" s="399"/>
      <c r="P494" s="399"/>
    </row>
    <row r="495" spans="9:16">
      <c r="I495" s="403"/>
      <c r="J495" s="403"/>
      <c r="K495" s="403"/>
      <c r="L495" s="403"/>
      <c r="M495" s="403"/>
      <c r="N495" s="403"/>
      <c r="O495" s="399"/>
      <c r="P495" s="399"/>
    </row>
    <row r="496" spans="9:16">
      <c r="I496" s="393"/>
      <c r="J496" s="393"/>
      <c r="K496" s="393"/>
      <c r="L496" s="393"/>
      <c r="M496" s="393"/>
      <c r="N496" s="393"/>
      <c r="O496" s="393"/>
      <c r="P496" s="393"/>
    </row>
    <row r="497" spans="9:16">
      <c r="I497" s="403"/>
      <c r="J497" s="403"/>
      <c r="K497" s="403"/>
      <c r="L497" s="403"/>
      <c r="M497" s="403"/>
      <c r="N497" s="403"/>
      <c r="O497" s="399"/>
      <c r="P497" s="399"/>
    </row>
    <row r="498" spans="9:16">
      <c r="I498" s="393"/>
      <c r="J498" s="393"/>
      <c r="K498" s="393"/>
      <c r="L498" s="393"/>
      <c r="M498" s="393"/>
      <c r="N498" s="393"/>
      <c r="O498" s="393"/>
      <c r="P498" s="393"/>
    </row>
    <row r="499" spans="9:16">
      <c r="I499" s="404"/>
      <c r="J499" s="404"/>
      <c r="K499" s="404"/>
      <c r="L499" s="404"/>
      <c r="M499" s="404"/>
      <c r="N499" s="404"/>
      <c r="O499" s="405"/>
      <c r="P499" s="405"/>
    </row>
    <row r="500" spans="9:16">
      <c r="I500" s="406"/>
      <c r="J500" s="406"/>
      <c r="K500" s="406"/>
      <c r="L500" s="406"/>
      <c r="M500" s="406"/>
      <c r="N500" s="406"/>
      <c r="O500" s="406"/>
      <c r="P500" s="406"/>
    </row>
    <row r="501" spans="9:16">
      <c r="I501" s="393"/>
      <c r="J501" s="393"/>
      <c r="K501" s="393"/>
      <c r="L501" s="393"/>
      <c r="M501" s="393"/>
      <c r="N501" s="393"/>
      <c r="O501" s="396"/>
      <c r="P501" s="396"/>
    </row>
    <row r="502" spans="9:16">
      <c r="I502" s="393"/>
      <c r="J502" s="393"/>
      <c r="K502" s="393"/>
      <c r="L502" s="393"/>
      <c r="M502" s="393"/>
      <c r="N502" s="393"/>
      <c r="O502" s="393"/>
      <c r="P502" s="393"/>
    </row>
    <row r="503" spans="9:16">
      <c r="I503" s="407"/>
      <c r="J503" s="407"/>
      <c r="K503" s="407"/>
      <c r="L503" s="407"/>
      <c r="M503" s="407"/>
      <c r="N503" s="407"/>
      <c r="O503" s="407"/>
      <c r="P503" s="407"/>
    </row>
    <row r="504" spans="9:16">
      <c r="I504" s="403"/>
      <c r="J504" s="403"/>
      <c r="K504" s="403"/>
      <c r="L504" s="403"/>
      <c r="M504" s="403"/>
      <c r="N504" s="403"/>
      <c r="O504" s="403"/>
      <c r="P504" s="403"/>
    </row>
    <row r="505" spans="9:16">
      <c r="I505" s="403"/>
      <c r="J505" s="403"/>
      <c r="K505" s="403"/>
      <c r="L505" s="403"/>
      <c r="M505" s="403"/>
      <c r="N505" s="403"/>
      <c r="O505" s="403"/>
      <c r="P505" s="403"/>
    </row>
    <row r="506" spans="9:16">
      <c r="I506" s="403"/>
      <c r="J506" s="403"/>
      <c r="K506" s="403"/>
      <c r="L506" s="403"/>
      <c r="M506" s="403"/>
      <c r="N506" s="403"/>
      <c r="O506" s="403"/>
      <c r="P506" s="403"/>
    </row>
    <row r="507" spans="9:16">
      <c r="I507" s="408"/>
      <c r="J507" s="408"/>
      <c r="K507" s="408"/>
      <c r="L507" s="408"/>
      <c r="M507" s="408"/>
      <c r="N507" s="408"/>
      <c r="O507" s="409"/>
      <c r="P507" s="409"/>
    </row>
    <row r="508" spans="9:16">
      <c r="I508" s="407"/>
      <c r="J508" s="407"/>
      <c r="K508" s="407"/>
      <c r="L508" s="407"/>
      <c r="M508" s="407"/>
      <c r="N508" s="407"/>
      <c r="O508" s="407"/>
      <c r="P508" s="407"/>
    </row>
    <row r="509" spans="9:16">
      <c r="I509" s="403"/>
      <c r="J509" s="403"/>
      <c r="K509" s="403"/>
      <c r="L509" s="403"/>
      <c r="M509" s="403"/>
      <c r="N509" s="403"/>
      <c r="O509" s="403"/>
      <c r="P509" s="403"/>
    </row>
    <row r="510" spans="9:16">
      <c r="I510" s="403"/>
      <c r="J510" s="403"/>
      <c r="K510" s="403"/>
      <c r="L510" s="403"/>
      <c r="M510" s="403"/>
      <c r="N510" s="403"/>
      <c r="O510" s="403"/>
      <c r="P510" s="403"/>
    </row>
    <row r="511" spans="9:16">
      <c r="I511" s="408"/>
      <c r="J511" s="408"/>
      <c r="K511" s="408"/>
      <c r="L511" s="408"/>
      <c r="M511" s="408"/>
      <c r="N511" s="408"/>
      <c r="O511" s="409"/>
      <c r="P511" s="409"/>
    </row>
    <row r="514" spans="9:16">
      <c r="I514" s="400"/>
      <c r="J514" s="400"/>
      <c r="K514" s="400"/>
      <c r="L514" s="400"/>
      <c r="M514" s="400"/>
      <c r="N514" s="400"/>
      <c r="O514" s="400"/>
      <c r="P514" s="400"/>
    </row>
    <row r="515" spans="9:16">
      <c r="I515" s="402"/>
      <c r="J515" s="402"/>
      <c r="K515" s="402"/>
      <c r="L515" s="402"/>
      <c r="M515" s="402"/>
      <c r="N515" s="402"/>
      <c r="O515" s="388"/>
      <c r="P515" s="388"/>
    </row>
    <row r="516" spans="9:16">
      <c r="I516" s="403"/>
      <c r="J516" s="403"/>
      <c r="K516" s="403"/>
      <c r="L516" s="403"/>
      <c r="M516" s="403"/>
      <c r="N516" s="403"/>
      <c r="O516" s="399"/>
      <c r="P516" s="399"/>
    </row>
    <row r="517" spans="9:16">
      <c r="I517" s="403"/>
      <c r="J517" s="403"/>
      <c r="K517" s="403"/>
      <c r="L517" s="403"/>
      <c r="M517" s="403"/>
      <c r="N517" s="403"/>
      <c r="O517" s="399"/>
      <c r="P517" s="399"/>
    </row>
    <row r="518" spans="9:16">
      <c r="I518" s="403"/>
      <c r="J518" s="403"/>
      <c r="K518" s="403"/>
      <c r="L518" s="403"/>
      <c r="M518" s="403"/>
      <c r="N518" s="403"/>
      <c r="O518" s="399"/>
      <c r="P518" s="399"/>
    </row>
    <row r="519" spans="9:16">
      <c r="I519" s="403"/>
      <c r="J519" s="403"/>
      <c r="K519" s="403"/>
      <c r="L519" s="403"/>
      <c r="M519" s="403"/>
      <c r="N519" s="403"/>
      <c r="O519" s="399"/>
      <c r="P519" s="399"/>
    </row>
    <row r="520" spans="9:16">
      <c r="I520" s="393"/>
      <c r="J520" s="393"/>
      <c r="K520" s="393"/>
      <c r="L520" s="393"/>
      <c r="M520" s="393"/>
      <c r="N520" s="393"/>
      <c r="O520" s="393"/>
      <c r="P520" s="393"/>
    </row>
    <row r="521" spans="9:16">
      <c r="I521" s="403"/>
      <c r="J521" s="403"/>
      <c r="K521" s="403"/>
      <c r="L521" s="403"/>
      <c r="M521" s="403"/>
      <c r="N521" s="403"/>
      <c r="O521" s="399"/>
      <c r="P521" s="399"/>
    </row>
    <row r="522" spans="9:16">
      <c r="I522" s="393"/>
      <c r="J522" s="393"/>
      <c r="K522" s="393"/>
      <c r="L522" s="393"/>
      <c r="M522" s="393"/>
      <c r="N522" s="393"/>
      <c r="O522" s="393"/>
      <c r="P522" s="393"/>
    </row>
    <row r="523" spans="9:16">
      <c r="I523" s="404"/>
      <c r="J523" s="404"/>
      <c r="K523" s="404"/>
      <c r="L523" s="404"/>
      <c r="M523" s="404"/>
      <c r="N523" s="404"/>
      <c r="O523" s="405"/>
      <c r="P523" s="405"/>
    </row>
    <row r="524" spans="9:16">
      <c r="I524" s="406"/>
      <c r="J524" s="406"/>
      <c r="K524" s="406"/>
      <c r="L524" s="406"/>
      <c r="M524" s="406"/>
      <c r="N524" s="406"/>
      <c r="O524" s="406"/>
      <c r="P524" s="406"/>
    </row>
    <row r="525" spans="9:16">
      <c r="I525" s="393"/>
      <c r="J525" s="393"/>
      <c r="K525" s="393"/>
      <c r="L525" s="393"/>
      <c r="M525" s="393"/>
      <c r="N525" s="393"/>
      <c r="O525" s="396"/>
      <c r="P525" s="396"/>
    </row>
    <row r="526" spans="9:16">
      <c r="I526" s="393"/>
      <c r="J526" s="393"/>
      <c r="K526" s="393"/>
      <c r="L526" s="393"/>
      <c r="M526" s="393"/>
      <c r="N526" s="393"/>
      <c r="O526" s="393"/>
      <c r="P526" s="393"/>
    </row>
    <row r="527" spans="9:16">
      <c r="I527" s="407"/>
      <c r="J527" s="407"/>
      <c r="K527" s="407"/>
      <c r="L527" s="407"/>
      <c r="M527" s="407"/>
      <c r="N527" s="407"/>
      <c r="O527" s="407"/>
      <c r="P527" s="407"/>
    </row>
    <row r="528" spans="9:16">
      <c r="I528" s="403"/>
      <c r="J528" s="403"/>
      <c r="K528" s="403"/>
      <c r="L528" s="403"/>
      <c r="M528" s="403"/>
      <c r="N528" s="403"/>
      <c r="O528" s="403"/>
      <c r="P528" s="403"/>
    </row>
    <row r="529" spans="9:16">
      <c r="I529" s="403"/>
      <c r="J529" s="403"/>
      <c r="K529" s="403"/>
      <c r="L529" s="403"/>
      <c r="M529" s="403"/>
      <c r="N529" s="403"/>
      <c r="O529" s="403"/>
      <c r="P529" s="403"/>
    </row>
    <row r="530" spans="9:16">
      <c r="I530" s="403"/>
      <c r="J530" s="403"/>
      <c r="K530" s="403"/>
      <c r="L530" s="403"/>
      <c r="M530" s="403"/>
      <c r="N530" s="403"/>
      <c r="O530" s="403"/>
      <c r="P530" s="403"/>
    </row>
    <row r="531" spans="9:16">
      <c r="I531" s="408"/>
      <c r="J531" s="408"/>
      <c r="K531" s="408"/>
      <c r="L531" s="408"/>
      <c r="M531" s="408"/>
      <c r="N531" s="408"/>
      <c r="O531" s="409"/>
      <c r="P531" s="409"/>
    </row>
    <row r="532" spans="9:16">
      <c r="I532" s="407"/>
      <c r="J532" s="407"/>
      <c r="K532" s="407"/>
      <c r="L532" s="407"/>
      <c r="M532" s="407"/>
      <c r="N532" s="407"/>
      <c r="O532" s="407"/>
      <c r="P532" s="407"/>
    </row>
    <row r="533" spans="9:16">
      <c r="I533" s="403"/>
      <c r="J533" s="403"/>
      <c r="K533" s="403"/>
      <c r="L533" s="403"/>
      <c r="M533" s="403"/>
      <c r="N533" s="403"/>
      <c r="O533" s="403"/>
      <c r="P533" s="403"/>
    </row>
    <row r="534" spans="9:16">
      <c r="I534" s="403"/>
      <c r="J534" s="403"/>
      <c r="K534" s="403"/>
      <c r="L534" s="403"/>
      <c r="M534" s="403"/>
      <c r="N534" s="403"/>
      <c r="O534" s="403"/>
      <c r="P534" s="403"/>
    </row>
    <row r="535" spans="9:16">
      <c r="I535" s="408"/>
      <c r="J535" s="408"/>
      <c r="K535" s="408"/>
      <c r="L535" s="408"/>
      <c r="M535" s="408"/>
      <c r="N535" s="408"/>
      <c r="O535" s="409"/>
      <c r="P535" s="409"/>
    </row>
    <row r="538" spans="9:16">
      <c r="I538" s="400"/>
      <c r="J538" s="400"/>
      <c r="K538" s="400"/>
      <c r="L538" s="400"/>
      <c r="M538" s="400"/>
      <c r="N538" s="400"/>
      <c r="O538" s="400"/>
      <c r="P538" s="400"/>
    </row>
    <row r="539" spans="9:16">
      <c r="I539" s="402"/>
      <c r="J539" s="402"/>
      <c r="K539" s="402"/>
      <c r="L539" s="402"/>
      <c r="M539" s="402"/>
      <c r="N539" s="402"/>
      <c r="O539" s="388"/>
      <c r="P539" s="388"/>
    </row>
    <row r="540" spans="9:16">
      <c r="I540" s="403"/>
      <c r="J540" s="403"/>
      <c r="K540" s="403"/>
      <c r="L540" s="403"/>
      <c r="M540" s="403"/>
      <c r="N540" s="403"/>
      <c r="O540" s="399"/>
      <c r="P540" s="399"/>
    </row>
    <row r="541" spans="9:16">
      <c r="I541" s="403"/>
      <c r="J541" s="403"/>
      <c r="K541" s="403"/>
      <c r="L541" s="403"/>
      <c r="M541" s="403"/>
      <c r="N541" s="403"/>
      <c r="O541" s="399"/>
      <c r="P541" s="399"/>
    </row>
    <row r="542" spans="9:16">
      <c r="I542" s="403"/>
      <c r="J542" s="403"/>
      <c r="K542" s="403"/>
      <c r="L542" s="403"/>
      <c r="M542" s="403"/>
      <c r="N542" s="403"/>
      <c r="O542" s="399"/>
      <c r="P542" s="399"/>
    </row>
    <row r="543" spans="9:16">
      <c r="I543" s="403"/>
      <c r="J543" s="403"/>
      <c r="K543" s="403"/>
      <c r="L543" s="403"/>
      <c r="M543" s="403"/>
      <c r="N543" s="403"/>
      <c r="O543" s="399"/>
      <c r="P543" s="399"/>
    </row>
    <row r="544" spans="9:16">
      <c r="I544" s="393"/>
      <c r="J544" s="393"/>
      <c r="K544" s="393"/>
      <c r="L544" s="393"/>
      <c r="M544" s="393"/>
      <c r="N544" s="393"/>
      <c r="O544" s="393"/>
      <c r="P544" s="393"/>
    </row>
    <row r="545" spans="9:16">
      <c r="I545" s="403"/>
      <c r="J545" s="403"/>
      <c r="K545" s="403"/>
      <c r="L545" s="403"/>
      <c r="M545" s="403"/>
      <c r="N545" s="403"/>
      <c r="O545" s="399"/>
      <c r="P545" s="399"/>
    </row>
    <row r="546" spans="9:16">
      <c r="I546" s="393"/>
      <c r="J546" s="393"/>
      <c r="K546" s="393"/>
      <c r="L546" s="393"/>
      <c r="M546" s="393"/>
      <c r="N546" s="393"/>
      <c r="O546" s="393"/>
      <c r="P546" s="393"/>
    </row>
    <row r="547" spans="9:16">
      <c r="I547" s="404"/>
      <c r="J547" s="404"/>
      <c r="K547" s="404"/>
      <c r="L547" s="404"/>
      <c r="M547" s="404"/>
      <c r="N547" s="404"/>
      <c r="O547" s="405"/>
      <c r="P547" s="405"/>
    </row>
    <row r="548" spans="9:16">
      <c r="I548" s="406"/>
      <c r="J548" s="406"/>
      <c r="K548" s="406"/>
      <c r="L548" s="406"/>
      <c r="M548" s="406"/>
      <c r="N548" s="406"/>
      <c r="O548" s="406"/>
      <c r="P548" s="406"/>
    </row>
    <row r="549" spans="9:16">
      <c r="I549" s="393"/>
      <c r="J549" s="393"/>
      <c r="K549" s="393"/>
      <c r="L549" s="393"/>
      <c r="M549" s="393"/>
      <c r="N549" s="393"/>
      <c r="O549" s="396"/>
      <c r="P549" s="396"/>
    </row>
    <row r="550" spans="9:16">
      <c r="I550" s="393"/>
      <c r="J550" s="393"/>
      <c r="K550" s="393"/>
      <c r="L550" s="393"/>
      <c r="M550" s="393"/>
      <c r="N550" s="393"/>
      <c r="O550" s="393"/>
      <c r="P550" s="393"/>
    </row>
    <row r="551" spans="9:16">
      <c r="I551" s="407"/>
      <c r="J551" s="407"/>
      <c r="K551" s="407"/>
      <c r="L551" s="407"/>
      <c r="M551" s="407"/>
      <c r="N551" s="407"/>
      <c r="O551" s="407"/>
      <c r="P551" s="407"/>
    </row>
    <row r="552" spans="9:16">
      <c r="I552" s="403"/>
      <c r="J552" s="403"/>
      <c r="K552" s="403"/>
      <c r="L552" s="403"/>
      <c r="M552" s="403"/>
      <c r="N552" s="403"/>
      <c r="O552" s="403"/>
      <c r="P552" s="403"/>
    </row>
    <row r="553" spans="9:16">
      <c r="I553" s="403"/>
      <c r="J553" s="403"/>
      <c r="K553" s="403"/>
      <c r="L553" s="403"/>
      <c r="M553" s="403"/>
      <c r="N553" s="403"/>
      <c r="O553" s="403"/>
      <c r="P553" s="403"/>
    </row>
    <row r="554" spans="9:16">
      <c r="I554" s="403"/>
      <c r="J554" s="403"/>
      <c r="K554" s="403"/>
      <c r="L554" s="403"/>
      <c r="M554" s="403"/>
      <c r="N554" s="403"/>
      <c r="O554" s="403"/>
      <c r="P554" s="403"/>
    </row>
    <row r="555" spans="9:16">
      <c r="I555" s="408"/>
      <c r="J555" s="408"/>
      <c r="K555" s="408"/>
      <c r="L555" s="408"/>
      <c r="M555" s="408"/>
      <c r="N555" s="408"/>
      <c r="O555" s="409"/>
      <c r="P555" s="409"/>
    </row>
    <row r="556" spans="9:16">
      <c r="I556" s="407"/>
      <c r="J556" s="407"/>
      <c r="K556" s="407"/>
      <c r="L556" s="407"/>
      <c r="M556" s="407"/>
      <c r="N556" s="407"/>
      <c r="O556" s="407"/>
      <c r="P556" s="407"/>
    </row>
    <row r="557" spans="9:16">
      <c r="I557" s="403"/>
      <c r="J557" s="403"/>
      <c r="K557" s="403"/>
      <c r="L557" s="403"/>
      <c r="M557" s="403"/>
      <c r="N557" s="403"/>
      <c r="O557" s="403"/>
      <c r="P557" s="403"/>
    </row>
    <row r="558" spans="9:16">
      <c r="I558" s="403"/>
      <c r="J558" s="403"/>
      <c r="K558" s="403"/>
      <c r="L558" s="403"/>
      <c r="M558" s="403"/>
      <c r="N558" s="403"/>
      <c r="O558" s="403"/>
      <c r="P558" s="403"/>
    </row>
    <row r="559" spans="9:16">
      <c r="I559" s="408"/>
      <c r="J559" s="408"/>
      <c r="K559" s="408"/>
      <c r="L559" s="408"/>
      <c r="M559" s="408"/>
      <c r="N559" s="408"/>
      <c r="O559" s="409"/>
      <c r="P559" s="409"/>
    </row>
    <row r="562" spans="9:16">
      <c r="I562" s="400"/>
      <c r="J562" s="400"/>
      <c r="K562" s="400"/>
      <c r="L562" s="400"/>
      <c r="M562" s="400"/>
      <c r="N562" s="400"/>
      <c r="O562" s="400"/>
      <c r="P562" s="400"/>
    </row>
    <row r="563" spans="9:16">
      <c r="I563" s="402"/>
      <c r="J563" s="402"/>
      <c r="K563" s="402"/>
      <c r="L563" s="402"/>
      <c r="M563" s="402"/>
      <c r="N563" s="402"/>
      <c r="O563" s="388"/>
      <c r="P563" s="388"/>
    </row>
    <row r="564" spans="9:16">
      <c r="I564" s="403"/>
      <c r="J564" s="403"/>
      <c r="K564" s="403"/>
      <c r="L564" s="403"/>
      <c r="M564" s="403"/>
      <c r="N564" s="403"/>
      <c r="O564" s="399"/>
      <c r="P564" s="399"/>
    </row>
    <row r="565" spans="9:16">
      <c r="I565" s="403"/>
      <c r="J565" s="403"/>
      <c r="K565" s="403"/>
      <c r="L565" s="403"/>
      <c r="M565" s="403"/>
      <c r="N565" s="403"/>
      <c r="O565" s="399"/>
      <c r="P565" s="399"/>
    </row>
    <row r="566" spans="9:16">
      <c r="I566" s="403"/>
      <c r="J566" s="403"/>
      <c r="K566" s="403"/>
      <c r="L566" s="403"/>
      <c r="M566" s="403"/>
      <c r="N566" s="403"/>
      <c r="O566" s="399"/>
      <c r="P566" s="399"/>
    </row>
    <row r="567" spans="9:16">
      <c r="I567" s="403"/>
      <c r="J567" s="403"/>
      <c r="K567" s="403"/>
      <c r="L567" s="403"/>
      <c r="M567" s="403"/>
      <c r="N567" s="403"/>
      <c r="O567" s="399"/>
      <c r="P567" s="399"/>
    </row>
    <row r="568" spans="9:16">
      <c r="I568" s="393"/>
      <c r="J568" s="393"/>
      <c r="K568" s="393"/>
      <c r="L568" s="393"/>
      <c r="M568" s="393"/>
      <c r="N568" s="393"/>
      <c r="O568" s="393"/>
      <c r="P568" s="393"/>
    </row>
    <row r="569" spans="9:16">
      <c r="I569" s="403"/>
      <c r="J569" s="403"/>
      <c r="K569" s="403"/>
      <c r="L569" s="403"/>
      <c r="M569" s="403"/>
      <c r="N569" s="403"/>
      <c r="O569" s="399"/>
      <c r="P569" s="399"/>
    </row>
    <row r="570" spans="9:16">
      <c r="I570" s="393"/>
      <c r="J570" s="393"/>
      <c r="K570" s="393"/>
      <c r="L570" s="393"/>
      <c r="M570" s="393"/>
      <c r="N570" s="393"/>
      <c r="O570" s="393"/>
      <c r="P570" s="393"/>
    </row>
    <row r="571" spans="9:16">
      <c r="I571" s="404"/>
      <c r="J571" s="404"/>
      <c r="K571" s="404"/>
      <c r="L571" s="404"/>
      <c r="M571" s="404"/>
      <c r="N571" s="404"/>
      <c r="O571" s="405"/>
      <c r="P571" s="405"/>
    </row>
    <row r="572" spans="9:16">
      <c r="I572" s="406"/>
      <c r="J572" s="406"/>
      <c r="K572" s="406"/>
      <c r="L572" s="406"/>
      <c r="M572" s="406"/>
      <c r="N572" s="406"/>
      <c r="O572" s="406"/>
      <c r="P572" s="406"/>
    </row>
    <row r="573" spans="9:16">
      <c r="I573" s="393"/>
      <c r="J573" s="393"/>
      <c r="K573" s="393"/>
      <c r="L573" s="393"/>
      <c r="M573" s="393"/>
      <c r="N573" s="393"/>
      <c r="O573" s="396"/>
      <c r="P573" s="396"/>
    </row>
    <row r="574" spans="9:16">
      <c r="I574" s="393"/>
      <c r="J574" s="393"/>
      <c r="K574" s="393"/>
      <c r="L574" s="393"/>
      <c r="M574" s="393"/>
      <c r="N574" s="393"/>
      <c r="O574" s="393"/>
      <c r="P574" s="393"/>
    </row>
    <row r="575" spans="9:16">
      <c r="I575" s="407"/>
      <c r="J575" s="407"/>
      <c r="K575" s="407"/>
      <c r="L575" s="407"/>
      <c r="M575" s="407"/>
      <c r="N575" s="407"/>
      <c r="O575" s="407"/>
      <c r="P575" s="407"/>
    </row>
    <row r="576" spans="9:16">
      <c r="I576" s="403"/>
      <c r="J576" s="403"/>
      <c r="K576" s="403"/>
      <c r="L576" s="403"/>
      <c r="M576" s="403"/>
      <c r="N576" s="403"/>
      <c r="O576" s="403"/>
      <c r="P576" s="403"/>
    </row>
    <row r="577" spans="9:16">
      <c r="I577" s="403"/>
      <c r="J577" s="403"/>
      <c r="K577" s="403"/>
      <c r="L577" s="403"/>
      <c r="M577" s="403"/>
      <c r="N577" s="403"/>
      <c r="O577" s="403"/>
      <c r="P577" s="403"/>
    </row>
    <row r="578" spans="9:16">
      <c r="I578" s="403"/>
      <c r="J578" s="403"/>
      <c r="K578" s="403"/>
      <c r="L578" s="403"/>
      <c r="M578" s="403"/>
      <c r="N578" s="403"/>
      <c r="O578" s="403"/>
      <c r="P578" s="403"/>
    </row>
    <row r="579" spans="9:16">
      <c r="I579" s="408"/>
      <c r="J579" s="408"/>
      <c r="K579" s="408"/>
      <c r="L579" s="408"/>
      <c r="M579" s="408"/>
      <c r="N579" s="408"/>
      <c r="O579" s="409"/>
      <c r="P579" s="409"/>
    </row>
    <row r="580" spans="9:16">
      <c r="I580" s="407"/>
      <c r="J580" s="407"/>
      <c r="K580" s="407"/>
      <c r="L580" s="407"/>
      <c r="M580" s="407"/>
      <c r="N580" s="407"/>
      <c r="O580" s="407"/>
      <c r="P580" s="407"/>
    </row>
    <row r="581" spans="9:16">
      <c r="I581" s="403"/>
      <c r="J581" s="403"/>
      <c r="K581" s="403"/>
      <c r="L581" s="403"/>
      <c r="M581" s="403"/>
      <c r="N581" s="403"/>
      <c r="O581" s="403"/>
      <c r="P581" s="403"/>
    </row>
    <row r="582" spans="9:16">
      <c r="I582" s="403"/>
      <c r="J582" s="403"/>
      <c r="K582" s="403"/>
      <c r="L582" s="403"/>
      <c r="M582" s="403"/>
      <c r="N582" s="403"/>
      <c r="O582" s="403"/>
      <c r="P582" s="403"/>
    </row>
    <row r="583" spans="9:16">
      <c r="I583" s="408"/>
      <c r="J583" s="408"/>
      <c r="K583" s="408"/>
      <c r="L583" s="408"/>
      <c r="M583" s="408"/>
      <c r="N583" s="408"/>
      <c r="O583" s="409"/>
      <c r="P583" s="409"/>
    </row>
    <row r="586" spans="9:16">
      <c r="I586" s="400"/>
      <c r="J586" s="400"/>
      <c r="K586" s="400"/>
      <c r="L586" s="400"/>
      <c r="M586" s="400"/>
      <c r="N586" s="400"/>
      <c r="O586" s="400"/>
      <c r="P586" s="400"/>
    </row>
    <row r="587" spans="9:16">
      <c r="I587" s="402"/>
      <c r="J587" s="402"/>
      <c r="K587" s="402"/>
      <c r="L587" s="402"/>
      <c r="M587" s="402"/>
      <c r="N587" s="402"/>
      <c r="O587" s="388"/>
      <c r="P587" s="388"/>
    </row>
    <row r="588" spans="9:16">
      <c r="I588" s="403"/>
      <c r="J588" s="403"/>
      <c r="K588" s="403"/>
      <c r="L588" s="403"/>
      <c r="M588" s="403"/>
      <c r="N588" s="403"/>
      <c r="O588" s="399"/>
      <c r="P588" s="399"/>
    </row>
    <row r="589" spans="9:16">
      <c r="I589" s="403"/>
      <c r="J589" s="403"/>
      <c r="K589" s="403"/>
      <c r="L589" s="403"/>
      <c r="M589" s="403"/>
      <c r="N589" s="403"/>
      <c r="O589" s="399"/>
      <c r="P589" s="399"/>
    </row>
    <row r="590" spans="9:16">
      <c r="I590" s="403"/>
      <c r="J590" s="403"/>
      <c r="K590" s="403"/>
      <c r="L590" s="403"/>
      <c r="M590" s="403"/>
      <c r="N590" s="403"/>
      <c r="O590" s="399"/>
      <c r="P590" s="399"/>
    </row>
    <row r="591" spans="9:16">
      <c r="I591" s="403"/>
      <c r="J591" s="403"/>
      <c r="K591" s="403"/>
      <c r="L591" s="403"/>
      <c r="M591" s="403"/>
      <c r="N591" s="403"/>
      <c r="O591" s="399"/>
      <c r="P591" s="399"/>
    </row>
    <row r="592" spans="9:16">
      <c r="I592" s="393"/>
      <c r="J592" s="393"/>
      <c r="K592" s="393"/>
      <c r="L592" s="393"/>
      <c r="M592" s="393"/>
      <c r="N592" s="393"/>
      <c r="O592" s="393"/>
      <c r="P592" s="393"/>
    </row>
    <row r="593" spans="9:16">
      <c r="I593" s="403"/>
      <c r="J593" s="403"/>
      <c r="K593" s="403"/>
      <c r="L593" s="403"/>
      <c r="M593" s="403"/>
      <c r="N593" s="403"/>
      <c r="O593" s="399"/>
      <c r="P593" s="399"/>
    </row>
    <row r="594" spans="9:16">
      <c r="I594" s="393"/>
      <c r="J594" s="393"/>
      <c r="K594" s="393"/>
      <c r="L594" s="393"/>
      <c r="M594" s="393"/>
      <c r="N594" s="393"/>
      <c r="O594" s="393"/>
      <c r="P594" s="393"/>
    </row>
    <row r="595" spans="9:16">
      <c r="I595" s="404"/>
      <c r="J595" s="404"/>
      <c r="K595" s="404"/>
      <c r="L595" s="404"/>
      <c r="M595" s="404"/>
      <c r="N595" s="404"/>
      <c r="O595" s="405"/>
      <c r="P595" s="405"/>
    </row>
    <row r="596" spans="9:16">
      <c r="I596" s="406"/>
      <c r="J596" s="406"/>
      <c r="K596" s="406"/>
      <c r="L596" s="406"/>
      <c r="M596" s="406"/>
      <c r="N596" s="406"/>
      <c r="O596" s="406"/>
      <c r="P596" s="406"/>
    </row>
    <row r="597" spans="9:16">
      <c r="I597" s="393"/>
      <c r="J597" s="393"/>
      <c r="K597" s="393"/>
      <c r="L597" s="393"/>
      <c r="M597" s="393"/>
      <c r="N597" s="393"/>
      <c r="O597" s="396"/>
      <c r="P597" s="396"/>
    </row>
    <row r="598" spans="9:16">
      <c r="I598" s="393"/>
      <c r="J598" s="393"/>
      <c r="K598" s="393"/>
      <c r="L598" s="393"/>
      <c r="M598" s="393"/>
      <c r="N598" s="393"/>
      <c r="O598" s="393"/>
      <c r="P598" s="393"/>
    </row>
    <row r="599" spans="9:16">
      <c r="I599" s="407"/>
      <c r="J599" s="407"/>
      <c r="K599" s="407"/>
      <c r="L599" s="407"/>
      <c r="M599" s="407"/>
      <c r="N599" s="407"/>
      <c r="O599" s="407"/>
      <c r="P599" s="407"/>
    </row>
    <row r="600" spans="9:16">
      <c r="I600" s="403"/>
      <c r="J600" s="403"/>
      <c r="K600" s="403"/>
      <c r="L600" s="403"/>
      <c r="M600" s="403"/>
      <c r="N600" s="403"/>
      <c r="O600" s="403"/>
      <c r="P600" s="403"/>
    </row>
    <row r="601" spans="9:16">
      <c r="I601" s="403"/>
      <c r="J601" s="403"/>
      <c r="K601" s="403"/>
      <c r="L601" s="403"/>
      <c r="M601" s="403"/>
      <c r="N601" s="403"/>
      <c r="O601" s="403"/>
      <c r="P601" s="403"/>
    </row>
    <row r="602" spans="9:16">
      <c r="I602" s="403"/>
      <c r="J602" s="403"/>
      <c r="K602" s="403"/>
      <c r="L602" s="403"/>
      <c r="M602" s="403"/>
      <c r="N602" s="403"/>
      <c r="O602" s="403"/>
      <c r="P602" s="403"/>
    </row>
    <row r="603" spans="9:16">
      <c r="I603" s="408"/>
      <c r="J603" s="408"/>
      <c r="K603" s="408"/>
      <c r="L603" s="408"/>
      <c r="M603" s="408"/>
      <c r="N603" s="408"/>
      <c r="O603" s="409"/>
      <c r="P603" s="409"/>
    </row>
    <row r="604" spans="9:16">
      <c r="I604" s="407"/>
      <c r="J604" s="407"/>
      <c r="K604" s="407"/>
      <c r="L604" s="407"/>
      <c r="M604" s="407"/>
      <c r="N604" s="407"/>
      <c r="O604" s="407"/>
      <c r="P604" s="407"/>
    </row>
    <row r="605" spans="9:16">
      <c r="I605" s="403"/>
      <c r="J605" s="403"/>
      <c r="K605" s="403"/>
      <c r="L605" s="403"/>
      <c r="M605" s="403"/>
      <c r="N605" s="403"/>
      <c r="O605" s="403"/>
      <c r="P605" s="403"/>
    </row>
    <row r="606" spans="9:16">
      <c r="I606" s="403"/>
      <c r="J606" s="403"/>
      <c r="K606" s="403"/>
      <c r="L606" s="403"/>
      <c r="M606" s="403"/>
      <c r="N606" s="403"/>
      <c r="O606" s="403"/>
      <c r="P606" s="403"/>
    </row>
    <row r="607" spans="9:16">
      <c r="I607" s="408"/>
      <c r="J607" s="408"/>
      <c r="K607" s="408"/>
      <c r="L607" s="408"/>
      <c r="M607" s="408"/>
      <c r="N607" s="408"/>
      <c r="O607" s="409"/>
      <c r="P607" s="409"/>
    </row>
    <row r="610" spans="9:16">
      <c r="I610" s="400"/>
      <c r="J610" s="400"/>
      <c r="K610" s="400"/>
      <c r="L610" s="400"/>
      <c r="M610" s="400"/>
      <c r="N610" s="400"/>
      <c r="O610" s="400"/>
      <c r="P610" s="400"/>
    </row>
    <row r="611" spans="9:16">
      <c r="I611" s="402"/>
      <c r="J611" s="402"/>
      <c r="K611" s="402"/>
      <c r="L611" s="402"/>
      <c r="M611" s="402"/>
      <c r="N611" s="402"/>
      <c r="O611" s="388"/>
      <c r="P611" s="388"/>
    </row>
    <row r="612" spans="9:16">
      <c r="I612" s="403"/>
      <c r="J612" s="403"/>
      <c r="K612" s="403"/>
      <c r="L612" s="403"/>
      <c r="M612" s="403"/>
      <c r="N612" s="403"/>
      <c r="O612" s="399"/>
      <c r="P612" s="399"/>
    </row>
    <row r="613" spans="9:16">
      <c r="I613" s="403"/>
      <c r="J613" s="403"/>
      <c r="K613" s="403"/>
      <c r="L613" s="403"/>
      <c r="M613" s="403"/>
      <c r="N613" s="403"/>
      <c r="O613" s="399"/>
      <c r="P613" s="399"/>
    </row>
    <row r="614" spans="9:16">
      <c r="I614" s="403"/>
      <c r="J614" s="403"/>
      <c r="K614" s="403"/>
      <c r="L614" s="403"/>
      <c r="M614" s="403"/>
      <c r="N614" s="403"/>
      <c r="O614" s="399"/>
      <c r="P614" s="399"/>
    </row>
    <row r="615" spans="9:16">
      <c r="I615" s="403"/>
      <c r="J615" s="403"/>
      <c r="K615" s="403"/>
      <c r="L615" s="403"/>
      <c r="M615" s="403"/>
      <c r="N615" s="403"/>
      <c r="O615" s="399"/>
      <c r="P615" s="399"/>
    </row>
    <row r="616" spans="9:16">
      <c r="I616" s="393"/>
      <c r="J616" s="393"/>
      <c r="K616" s="393"/>
      <c r="L616" s="393"/>
      <c r="M616" s="393"/>
      <c r="N616" s="393"/>
      <c r="O616" s="393"/>
      <c r="P616" s="393"/>
    </row>
    <row r="617" spans="9:16">
      <c r="I617" s="403"/>
      <c r="J617" s="403"/>
      <c r="K617" s="403"/>
      <c r="L617" s="403"/>
      <c r="M617" s="403"/>
      <c r="N617" s="403"/>
      <c r="O617" s="399"/>
      <c r="P617" s="399"/>
    </row>
    <row r="618" spans="9:16">
      <c r="I618" s="393"/>
      <c r="J618" s="393"/>
      <c r="K618" s="393"/>
      <c r="L618" s="393"/>
      <c r="M618" s="393"/>
      <c r="N618" s="393"/>
      <c r="O618" s="393"/>
      <c r="P618" s="393"/>
    </row>
    <row r="619" spans="9:16">
      <c r="I619" s="404"/>
      <c r="J619" s="404"/>
      <c r="K619" s="404"/>
      <c r="L619" s="404"/>
      <c r="M619" s="404"/>
      <c r="N619" s="404"/>
      <c r="O619" s="405"/>
      <c r="P619" s="405"/>
    </row>
    <row r="620" spans="9:16">
      <c r="I620" s="406"/>
      <c r="J620" s="406"/>
      <c r="K620" s="406"/>
      <c r="L620" s="406"/>
      <c r="M620" s="406"/>
      <c r="N620" s="406"/>
      <c r="O620" s="406"/>
      <c r="P620" s="406"/>
    </row>
    <row r="621" spans="9:16">
      <c r="I621" s="393"/>
      <c r="J621" s="393"/>
      <c r="K621" s="393"/>
      <c r="L621" s="393"/>
      <c r="M621" s="393"/>
      <c r="N621" s="393"/>
      <c r="O621" s="396"/>
      <c r="P621" s="396"/>
    </row>
    <row r="622" spans="9:16">
      <c r="I622" s="393"/>
      <c r="J622" s="393"/>
      <c r="K622" s="393"/>
      <c r="L622" s="393"/>
      <c r="M622" s="393"/>
      <c r="N622" s="393"/>
      <c r="O622" s="393"/>
      <c r="P622" s="393"/>
    </row>
    <row r="623" spans="9:16">
      <c r="I623" s="407"/>
      <c r="J623" s="407"/>
      <c r="K623" s="407"/>
      <c r="L623" s="407"/>
      <c r="M623" s="407"/>
      <c r="N623" s="407"/>
      <c r="O623" s="407"/>
      <c r="P623" s="407"/>
    </row>
    <row r="624" spans="9:16">
      <c r="I624" s="403"/>
      <c r="J624" s="403"/>
      <c r="K624" s="403"/>
      <c r="L624" s="403"/>
      <c r="M624" s="403"/>
      <c r="N624" s="403"/>
      <c r="O624" s="403"/>
      <c r="P624" s="403"/>
    </row>
    <row r="625" spans="9:16">
      <c r="I625" s="403"/>
      <c r="J625" s="403"/>
      <c r="K625" s="403"/>
      <c r="L625" s="403"/>
      <c r="M625" s="403"/>
      <c r="N625" s="403"/>
      <c r="O625" s="403"/>
      <c r="P625" s="403"/>
    </row>
    <row r="626" spans="9:16">
      <c r="I626" s="403"/>
      <c r="J626" s="403"/>
      <c r="K626" s="403"/>
      <c r="L626" s="403"/>
      <c r="M626" s="403"/>
      <c r="N626" s="403"/>
      <c r="O626" s="403"/>
      <c r="P626" s="403"/>
    </row>
    <row r="627" spans="9:16">
      <c r="I627" s="408"/>
      <c r="J627" s="408"/>
      <c r="K627" s="408"/>
      <c r="L627" s="408"/>
      <c r="M627" s="408"/>
      <c r="N627" s="408"/>
      <c r="O627" s="409"/>
      <c r="P627" s="409"/>
    </row>
    <row r="628" spans="9:16">
      <c r="I628" s="407"/>
      <c r="J628" s="407"/>
      <c r="K628" s="407"/>
      <c r="L628" s="407"/>
      <c r="M628" s="407"/>
      <c r="N628" s="407"/>
      <c r="O628" s="407"/>
      <c r="P628" s="407"/>
    </row>
    <row r="629" spans="9:16">
      <c r="I629" s="403"/>
      <c r="J629" s="403"/>
      <c r="K629" s="403"/>
      <c r="L629" s="403"/>
      <c r="M629" s="403"/>
      <c r="N629" s="403"/>
      <c r="O629" s="403"/>
      <c r="P629" s="403"/>
    </row>
    <row r="630" spans="9:16">
      <c r="I630" s="403"/>
      <c r="J630" s="403"/>
      <c r="K630" s="403"/>
      <c r="L630" s="403"/>
      <c r="M630" s="403"/>
      <c r="N630" s="403"/>
      <c r="O630" s="403"/>
      <c r="P630" s="403"/>
    </row>
    <row r="631" spans="9:16">
      <c r="I631" s="408"/>
      <c r="J631" s="408"/>
      <c r="K631" s="408"/>
      <c r="L631" s="408"/>
      <c r="M631" s="408"/>
      <c r="N631" s="408"/>
      <c r="O631" s="409"/>
      <c r="P631" s="409"/>
    </row>
  </sheetData>
  <pageMargins left="0.7" right="0.7" top="0.75" bottom="0.75" header="0.3" footer="0.3"/>
  <pageSetup paperSize="9" orientation="portrait" horizontalDpi="144" verticalDpi="14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21</vt:i4>
      </vt:variant>
      <vt:variant>
        <vt:lpstr>Navngitte områder</vt:lpstr>
      </vt:variant>
      <vt:variant>
        <vt:i4>1</vt:i4>
      </vt:variant>
    </vt:vector>
  </HeadingPairs>
  <TitlesOfParts>
    <vt:vector size="22" baseType="lpstr">
      <vt:lpstr>Front</vt:lpstr>
      <vt:lpstr>Contact info</vt:lpstr>
      <vt:lpstr>Contents</vt:lpstr>
      <vt:lpstr>APM definition</vt:lpstr>
      <vt:lpstr>1 APM</vt:lpstr>
      <vt:lpstr>2 Results and key figures</vt:lpstr>
      <vt:lpstr>3 Balance sheet</vt:lpstr>
      <vt:lpstr>4 Capital Adequacy</vt:lpstr>
      <vt:lpstr>5 Segment</vt:lpstr>
      <vt:lpstr>6 Margins</vt:lpstr>
      <vt:lpstr>7 Income</vt:lpstr>
      <vt:lpstr>8 Expenses</vt:lpstr>
      <vt:lpstr>9 Lending</vt:lpstr>
      <vt:lpstr>10 ESG Green Lending</vt:lpstr>
      <vt:lpstr>11 Gross loans and loss prov.</vt:lpstr>
      <vt:lpstr>12 Deposits</vt:lpstr>
      <vt:lpstr>13 Customers</vt:lpstr>
      <vt:lpstr>14 Macro sensitivity</vt:lpstr>
      <vt:lpstr>15 ESG PAIs</vt:lpstr>
      <vt:lpstr>16 Staff</vt:lpstr>
      <vt:lpstr>APM Data</vt:lpstr>
      <vt:lpstr>APMdata</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Frode Nipseth Kleven</cp:lastModifiedBy>
  <dcterms:created xsi:type="dcterms:W3CDTF">2017-12-01T09:54:14Z</dcterms:created>
  <dcterms:modified xsi:type="dcterms:W3CDTF">2024-08-07T11:36:09Z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