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S:\Regnskapsdata\kvt\2020-kvt\4.kvt 2020\web\"/>
    </mc:Choice>
  </mc:AlternateContent>
  <xr:revisionPtr revIDLastSave="0" documentId="13_ncr:1_{3DB97E8F-E5BC-40BD-B7D7-CCB3D11D809C}" xr6:coauthVersionLast="36" xr6:coauthVersionMax="36" xr10:uidLastSave="{00000000-0000-0000-0000-000000000000}"/>
  <bookViews>
    <workbookView xWindow="0" yWindow="0" windowWidth="25200" windowHeight="11385"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0" i="4" l="1"/>
  <c r="B69" i="4"/>
  <c r="C62" i="2"/>
  <c r="AQ62" i="4" l="1"/>
  <c r="AQ64" i="4" s="1"/>
  <c r="AQ66" i="4" s="1"/>
  <c r="AO63" i="4"/>
  <c r="AO64" i="4" s="1"/>
  <c r="AO66" i="4" s="1"/>
  <c r="AO62" i="4"/>
  <c r="AM64" i="4"/>
  <c r="AM66" i="4" s="1"/>
  <c r="AM63" i="4"/>
  <c r="AM62" i="4"/>
  <c r="AK63" i="4"/>
  <c r="AK62" i="4"/>
  <c r="AK64" i="4" s="1"/>
  <c r="AK66" i="4" s="1"/>
  <c r="AI63" i="4"/>
  <c r="AI64" i="4" s="1"/>
  <c r="AI66" i="4" s="1"/>
  <c r="AI62" i="4"/>
  <c r="AG63" i="4"/>
  <c r="AG64" i="4" s="1"/>
  <c r="AG66" i="4" s="1"/>
  <c r="AG62" i="4"/>
  <c r="AE63" i="4"/>
  <c r="AE62" i="4"/>
  <c r="AE64" i="4" s="1"/>
  <c r="AE66" i="4" s="1"/>
  <c r="AC63" i="4"/>
  <c r="AC64" i="4" s="1"/>
  <c r="AC66" i="4" s="1"/>
  <c r="AC62" i="4"/>
  <c r="AA64" i="4"/>
  <c r="AA66" i="4" s="1"/>
  <c r="AA63" i="4"/>
  <c r="AA62" i="4"/>
  <c r="Y63" i="4"/>
  <c r="Y62" i="4"/>
  <c r="Y64" i="4" s="1"/>
  <c r="Y66" i="4" s="1"/>
  <c r="W63" i="4"/>
  <c r="W64" i="4" s="1"/>
  <c r="W66" i="4" s="1"/>
  <c r="W62" i="4"/>
  <c r="U64" i="4"/>
  <c r="U66" i="4" s="1"/>
  <c r="U63" i="4"/>
  <c r="U62" i="4"/>
  <c r="S63" i="4"/>
  <c r="S64" i="4" s="1"/>
  <c r="S66" i="4" s="1"/>
  <c r="S62" i="4"/>
  <c r="Q64" i="4"/>
  <c r="Q66" i="4" s="1"/>
  <c r="Q63" i="4"/>
  <c r="Q62" i="4"/>
  <c r="O63" i="4"/>
  <c r="O64" i="4" s="1"/>
  <c r="O66" i="4" s="1"/>
  <c r="O62" i="4"/>
  <c r="M63" i="4"/>
  <c r="M62" i="4"/>
  <c r="M64" i="4" s="1"/>
  <c r="M66" i="4" s="1"/>
  <c r="K64" i="4"/>
  <c r="K66" i="4" s="1"/>
  <c r="K63" i="4"/>
  <c r="K62" i="4"/>
  <c r="I63" i="4"/>
  <c r="I62" i="4"/>
  <c r="I64" i="4" s="1"/>
  <c r="I66" i="4" s="1"/>
  <c r="G63" i="4"/>
  <c r="G62" i="4"/>
  <c r="G64" i="4" s="1"/>
  <c r="G66" i="4" s="1"/>
  <c r="E63" i="4"/>
  <c r="E64" i="4" s="1"/>
  <c r="E66" i="4" s="1"/>
  <c r="E62" i="4"/>
  <c r="C63" i="4"/>
  <c r="C64" i="4" s="1"/>
  <c r="C66" i="4" s="1"/>
  <c r="C62" i="4"/>
  <c r="AQ64" i="2"/>
  <c r="AQ66" i="2" s="1"/>
  <c r="AQ62" i="2"/>
  <c r="AO64" i="2"/>
  <c r="AO66" i="2" s="1"/>
  <c r="AO63" i="2"/>
  <c r="AO62" i="2"/>
  <c r="AM64" i="2"/>
  <c r="AM66" i="2" s="1"/>
  <c r="AM63" i="2"/>
  <c r="AM62" i="2"/>
  <c r="AK63" i="2"/>
  <c r="AK62" i="2"/>
  <c r="AK64" i="2" s="1"/>
  <c r="AK66" i="2" s="1"/>
  <c r="AI63" i="2"/>
  <c r="AI64" i="2" s="1"/>
  <c r="AI66" i="2" s="1"/>
  <c r="AI62" i="2"/>
  <c r="AG63" i="2"/>
  <c r="AG64" i="2" s="1"/>
  <c r="AG66" i="2" s="1"/>
  <c r="AG62" i="2"/>
  <c r="AE63" i="2"/>
  <c r="AE64" i="2" s="1"/>
  <c r="AE66" i="2" s="1"/>
  <c r="AE62" i="2"/>
  <c r="AC63" i="2"/>
  <c r="AC64" i="2" s="1"/>
  <c r="AC66" i="2" s="1"/>
  <c r="AC62" i="2"/>
  <c r="AA63" i="2"/>
  <c r="AA64" i="2" s="1"/>
  <c r="AA66" i="2" s="1"/>
  <c r="AA62" i="2"/>
  <c r="Y63" i="2"/>
  <c r="Y64" i="2" s="1"/>
  <c r="Y66" i="2" s="1"/>
  <c r="Y62" i="2"/>
  <c r="W64" i="2"/>
  <c r="W66" i="2" s="1"/>
  <c r="W63" i="2"/>
  <c r="W62" i="2"/>
  <c r="U63" i="2"/>
  <c r="U64" i="2" s="1"/>
  <c r="U66" i="2" s="1"/>
  <c r="U62" i="2"/>
  <c r="S63" i="2"/>
  <c r="S62" i="2"/>
  <c r="S64" i="2" s="1"/>
  <c r="S66" i="2" s="1"/>
  <c r="Q63" i="2"/>
  <c r="Q64" i="2" s="1"/>
  <c r="Q66" i="2" s="1"/>
  <c r="Q62" i="2"/>
  <c r="O63" i="2"/>
  <c r="O62" i="2"/>
  <c r="O64" i="2" s="1"/>
  <c r="O66" i="2" s="1"/>
  <c r="M64" i="2"/>
  <c r="M66" i="2" s="1"/>
  <c r="M63" i="2"/>
  <c r="M62" i="2"/>
  <c r="K64" i="2"/>
  <c r="K66" i="2" s="1"/>
  <c r="K63" i="2"/>
  <c r="K62" i="2"/>
  <c r="I63" i="2"/>
  <c r="I64" i="2" s="1"/>
  <c r="I66" i="2" s="1"/>
  <c r="I62" i="2"/>
  <c r="G63" i="2"/>
  <c r="G62" i="2"/>
  <c r="G64" i="2" s="1"/>
  <c r="G66" i="2" s="1"/>
  <c r="E63" i="2"/>
  <c r="E64" i="2" s="1"/>
  <c r="E66" i="2" s="1"/>
  <c r="E62" i="2"/>
  <c r="C66" i="2"/>
  <c r="C64" i="2"/>
  <c r="C63" i="2"/>
  <c r="AQ72" i="4"/>
  <c r="AQ69" i="4"/>
  <c r="AO72" i="4"/>
  <c r="AO70" i="4"/>
  <c r="AO69" i="4"/>
  <c r="AO71" i="4" s="1"/>
  <c r="AO73" i="4" s="1"/>
  <c r="AM72" i="4"/>
  <c r="AM71" i="4"/>
  <c r="AM73" i="4" s="1"/>
  <c r="AM70" i="4"/>
  <c r="AM69" i="4"/>
  <c r="AK72" i="4"/>
  <c r="AK70" i="4"/>
  <c r="AK69" i="4"/>
  <c r="AK71" i="4" s="1"/>
  <c r="AK73" i="4" s="1"/>
  <c r="AI70" i="4"/>
  <c r="AI72" i="4" s="1"/>
  <c r="AI69" i="4"/>
  <c r="AI71" i="4" s="1"/>
  <c r="AI73" i="4" s="1"/>
  <c r="AG72" i="4"/>
  <c r="AG71" i="4"/>
  <c r="AG73" i="4" s="1"/>
  <c r="AG70" i="4"/>
  <c r="AG69" i="4"/>
  <c r="AE72" i="4"/>
  <c r="AE71" i="4"/>
  <c r="AE73" i="4" s="1"/>
  <c r="AE70" i="4"/>
  <c r="AE69" i="4"/>
  <c r="AC72" i="4"/>
  <c r="AC70" i="4"/>
  <c r="AC69" i="4"/>
  <c r="AC71" i="4" s="1"/>
  <c r="AC73" i="4" s="1"/>
  <c r="AA72" i="4"/>
  <c r="AA71" i="4"/>
  <c r="AA73" i="4" s="1"/>
  <c r="AA70" i="4"/>
  <c r="AA69" i="4"/>
  <c r="Y70" i="4"/>
  <c r="Y72" i="4" s="1"/>
  <c r="Y69" i="4"/>
  <c r="Y71" i="4" s="1"/>
  <c r="Y73" i="4" s="1"/>
  <c r="W72" i="4"/>
  <c r="W71" i="4"/>
  <c r="W73" i="4" s="1"/>
  <c r="W70" i="4"/>
  <c r="W69" i="4"/>
  <c r="U72" i="4"/>
  <c r="U71" i="4"/>
  <c r="U73" i="4" s="1"/>
  <c r="U70" i="4"/>
  <c r="U69" i="4"/>
  <c r="S72" i="4"/>
  <c r="S71" i="4"/>
  <c r="S73" i="4" s="1"/>
  <c r="S70" i="4"/>
  <c r="S69" i="4"/>
  <c r="Q72" i="4"/>
  <c r="Q71" i="4"/>
  <c r="Q73" i="4" s="1"/>
  <c r="Q70" i="4"/>
  <c r="Q69" i="4"/>
  <c r="O70" i="4"/>
  <c r="O72" i="4" s="1"/>
  <c r="O69" i="4"/>
  <c r="O71" i="4" s="1"/>
  <c r="O73" i="4" s="1"/>
  <c r="M70" i="4"/>
  <c r="M72" i="4" s="1"/>
  <c r="M69" i="4"/>
  <c r="M71" i="4" s="1"/>
  <c r="M73" i="4" s="1"/>
  <c r="K72" i="4"/>
  <c r="K71" i="4"/>
  <c r="K73" i="4" s="1"/>
  <c r="K70" i="4"/>
  <c r="K69" i="4"/>
  <c r="I72" i="4"/>
  <c r="I71" i="4"/>
  <c r="I73" i="4" s="1"/>
  <c r="I70" i="4"/>
  <c r="I69" i="4"/>
  <c r="G72" i="4"/>
  <c r="G71" i="4"/>
  <c r="G73" i="4" s="1"/>
  <c r="G70" i="4"/>
  <c r="G69" i="4"/>
  <c r="E72" i="4"/>
  <c r="E71" i="4"/>
  <c r="E73" i="4" s="1"/>
  <c r="E70" i="4"/>
  <c r="E69" i="4"/>
  <c r="C70" i="4"/>
  <c r="C72" i="4" s="1"/>
  <c r="C69" i="4"/>
  <c r="C71" i="4" s="1"/>
  <c r="C73" i="4" s="1"/>
  <c r="AQ71" i="4" l="1"/>
  <c r="AQ73" i="4" s="1"/>
  <c r="AQ72" i="2" l="1"/>
  <c r="AQ69" i="2"/>
  <c r="AQ71" i="2" s="1"/>
  <c r="AQ73" i="2" s="1"/>
  <c r="AO70" i="2"/>
  <c r="AO72" i="2" s="1"/>
  <c r="AO69" i="2"/>
  <c r="AM72" i="2"/>
  <c r="AM71" i="2"/>
  <c r="AM73" i="2" s="1"/>
  <c r="AM70" i="2"/>
  <c r="AM69" i="2"/>
  <c r="AK70" i="2"/>
  <c r="AK71" i="2" s="1"/>
  <c r="AK69" i="2"/>
  <c r="AI72" i="2"/>
  <c r="AI71" i="2"/>
  <c r="AI73" i="2" s="1"/>
  <c r="AI70" i="2"/>
  <c r="AI69" i="2"/>
  <c r="AG72" i="2"/>
  <c r="AG71" i="2"/>
  <c r="AG73" i="2" s="1"/>
  <c r="AG70" i="2"/>
  <c r="AG69" i="2"/>
  <c r="AE72" i="2"/>
  <c r="AE71" i="2"/>
  <c r="AE73" i="2" s="1"/>
  <c r="AE70" i="2"/>
  <c r="AE69" i="2"/>
  <c r="AC70" i="2"/>
  <c r="AC72" i="2" s="1"/>
  <c r="AC69" i="2"/>
  <c r="AC71" i="2" s="1"/>
  <c r="AA72" i="2"/>
  <c r="AA71" i="2"/>
  <c r="AA73" i="2" s="1"/>
  <c r="AA70" i="2"/>
  <c r="AA69" i="2"/>
  <c r="Y72" i="2"/>
  <c r="Y70" i="2"/>
  <c r="Y69" i="2"/>
  <c r="Y71" i="2" s="1"/>
  <c r="Y73" i="2" s="1"/>
  <c r="W70" i="2"/>
  <c r="W72" i="2" s="1"/>
  <c r="W69" i="2"/>
  <c r="W71" i="2" s="1"/>
  <c r="W73" i="2" s="1"/>
  <c r="U72" i="2"/>
  <c r="U71" i="2"/>
  <c r="U73" i="2" s="1"/>
  <c r="U70" i="2"/>
  <c r="U69" i="2"/>
  <c r="S72" i="2"/>
  <c r="S71" i="2"/>
  <c r="S73" i="2" s="1"/>
  <c r="S70" i="2"/>
  <c r="S69" i="2"/>
  <c r="Q72" i="2"/>
  <c r="Q71" i="2"/>
  <c r="Q73" i="2" s="1"/>
  <c r="Q70" i="2"/>
  <c r="Q69" i="2"/>
  <c r="O72" i="2"/>
  <c r="O70" i="2"/>
  <c r="O69" i="2"/>
  <c r="O71" i="2" s="1"/>
  <c r="O73" i="2" s="1"/>
  <c r="M72" i="2"/>
  <c r="M71" i="2"/>
  <c r="M73" i="2" s="1"/>
  <c r="M70" i="2"/>
  <c r="M69" i="2"/>
  <c r="K73" i="2"/>
  <c r="K72" i="2"/>
  <c r="K71" i="2"/>
  <c r="K70" i="2"/>
  <c r="K69" i="2"/>
  <c r="I72" i="2"/>
  <c r="I71" i="2"/>
  <c r="I73" i="2" s="1"/>
  <c r="I70" i="2"/>
  <c r="I69" i="2"/>
  <c r="G72" i="2"/>
  <c r="G71" i="2"/>
  <c r="G73" i="2" s="1"/>
  <c r="G70" i="2"/>
  <c r="G69" i="2"/>
  <c r="E72" i="2"/>
  <c r="E70" i="2"/>
  <c r="E69" i="2"/>
  <c r="E71" i="2" s="1"/>
  <c r="E73" i="2" s="1"/>
  <c r="C73" i="2"/>
  <c r="C72" i="2"/>
  <c r="C71" i="2"/>
  <c r="C70" i="2"/>
  <c r="C69" i="2"/>
  <c r="AO71" i="2" l="1"/>
  <c r="AO73" i="2" s="1"/>
  <c r="AK73" i="2"/>
  <c r="AK72" i="2"/>
  <c r="AC73" i="2"/>
  <c r="B22" i="2"/>
  <c r="B25" i="2" l="1"/>
  <c r="B72" i="4" l="1"/>
  <c r="B63" i="4"/>
  <c r="C42" i="4"/>
  <c r="B42" i="4"/>
  <c r="B24" i="4"/>
  <c r="C23" i="4"/>
  <c r="B23" i="4"/>
  <c r="B22" i="4"/>
  <c r="B34" i="4" s="1"/>
  <c r="B90" i="4"/>
  <c r="B85" i="4"/>
  <c r="B72" i="2"/>
  <c r="B70" i="2"/>
  <c r="B63" i="2"/>
  <c r="B58" i="4"/>
  <c r="B47" i="2"/>
  <c r="C42" i="2"/>
  <c r="B28" i="4"/>
  <c r="C24" i="2"/>
  <c r="C24" i="4" s="1"/>
  <c r="C23" i="2"/>
  <c r="B34" i="2"/>
  <c r="C5" i="4"/>
  <c r="B5" i="4"/>
  <c r="B86" i="2" l="1"/>
  <c r="B87" i="2" s="1"/>
  <c r="C22" i="2"/>
  <c r="C25" i="2" s="1"/>
  <c r="B25" i="4"/>
  <c r="B39" i="4" s="1"/>
  <c r="B81" i="2"/>
  <c r="B86" i="4"/>
  <c r="B87" i="4" s="1"/>
  <c r="B71" i="4"/>
  <c r="B73" i="4" s="1"/>
  <c r="B91" i="4"/>
  <c r="B92" i="4" s="1"/>
  <c r="C22" i="4"/>
  <c r="B47" i="4"/>
  <c r="B91" i="2"/>
  <c r="B92" i="2" s="1"/>
  <c r="B71" i="2"/>
  <c r="B73" i="2" s="1"/>
  <c r="D70" i="2"/>
  <c r="D63" i="2"/>
  <c r="B39" i="2" l="1"/>
  <c r="C39" i="2"/>
  <c r="C25" i="4"/>
  <c r="C39" i="4" s="1"/>
  <c r="D25" i="2"/>
  <c r="D42" i="4" l="1"/>
  <c r="D24" i="4"/>
  <c r="E23" i="4"/>
  <c r="D23" i="4"/>
  <c r="D22" i="4" s="1"/>
  <c r="D34" i="4" s="1"/>
  <c r="E76" i="4"/>
  <c r="D80" i="2"/>
  <c r="D80" i="4" s="1"/>
  <c r="D72" i="2"/>
  <c r="D69" i="2"/>
  <c r="D62" i="2"/>
  <c r="D64" i="2" s="1"/>
  <c r="D66" i="2" s="1"/>
  <c r="E53" i="4"/>
  <c r="D53" i="4"/>
  <c r="E52" i="4"/>
  <c r="D47" i="2"/>
  <c r="E42" i="2"/>
  <c r="E42" i="4" s="1"/>
  <c r="D30" i="4"/>
  <c r="D29" i="4"/>
  <c r="D28" i="4"/>
  <c r="E24" i="2"/>
  <c r="E24" i="4" s="1"/>
  <c r="E23" i="2"/>
  <c r="D22" i="2"/>
  <c r="E22" i="2" s="1"/>
  <c r="E25" i="2" s="1"/>
  <c r="D19" i="4"/>
  <c r="E9" i="2"/>
  <c r="E9" i="4" s="1"/>
  <c r="E5" i="4"/>
  <c r="D5" i="4"/>
  <c r="C81" i="2" l="1"/>
  <c r="D81" i="2"/>
  <c r="D81" i="4" s="1"/>
  <c r="D82" i="4" s="1"/>
  <c r="D54" i="2"/>
  <c r="D6" i="2"/>
  <c r="D14" i="2" s="1"/>
  <c r="D14" i="4" s="1"/>
  <c r="D59" i="2"/>
  <c r="E6" i="2"/>
  <c r="D58" i="4"/>
  <c r="D69" i="4" s="1"/>
  <c r="D86" i="4" s="1"/>
  <c r="E39" i="2"/>
  <c r="E25" i="4"/>
  <c r="E39" i="4" s="1"/>
  <c r="D39" i="2"/>
  <c r="D34" i="2"/>
  <c r="E80" i="2"/>
  <c r="E80" i="4" s="1"/>
  <c r="E4" i="4"/>
  <c r="E6" i="4" s="1"/>
  <c r="D76" i="4"/>
  <c r="E54" i="4"/>
  <c r="D31" i="2"/>
  <c r="E54" i="2"/>
  <c r="D20" i="4"/>
  <c r="D31" i="4" s="1"/>
  <c r="D4" i="4"/>
  <c r="D6" i="4" s="1"/>
  <c r="D9" i="4"/>
  <c r="D52" i="4"/>
  <c r="D54" i="4" s="1"/>
  <c r="D57" i="4"/>
  <c r="E22" i="4"/>
  <c r="D47" i="4"/>
  <c r="D86" i="2"/>
  <c r="D71" i="2"/>
  <c r="D73" i="2" s="1"/>
  <c r="D91" i="2"/>
  <c r="F70" i="4"/>
  <c r="F63" i="4"/>
  <c r="G25" i="4"/>
  <c r="F25" i="4"/>
  <c r="F70" i="2"/>
  <c r="F63" i="2"/>
  <c r="G25" i="2"/>
  <c r="F25" i="2"/>
  <c r="C81" i="4" l="1"/>
  <c r="B81" i="4"/>
  <c r="D91" i="4"/>
  <c r="E14" i="2"/>
  <c r="E14" i="4" s="1"/>
  <c r="D25" i="4"/>
  <c r="D39" i="4" s="1"/>
  <c r="D62" i="4"/>
  <c r="D59" i="4"/>
  <c r="O12" i="2"/>
  <c r="I121" i="4" l="1"/>
  <c r="H121" i="4" s="1"/>
  <c r="I118" i="4"/>
  <c r="H118" i="4" s="1"/>
  <c r="I114" i="4"/>
  <c r="H114" i="4" s="1"/>
  <c r="H112" i="4"/>
  <c r="I111" i="4"/>
  <c r="H111" i="4" s="1"/>
  <c r="I107" i="4"/>
  <c r="H107" i="4" s="1"/>
  <c r="I104" i="4"/>
  <c r="H104" i="4" s="1"/>
  <c r="I100" i="4"/>
  <c r="H100" i="4"/>
  <c r="I99" i="4"/>
  <c r="H99" i="4"/>
  <c r="I98" i="4"/>
  <c r="H98" i="4" s="1"/>
  <c r="I95" i="4"/>
  <c r="H95" i="4" s="1"/>
  <c r="H90" i="4"/>
  <c r="H85" i="4"/>
  <c r="I76" i="4"/>
  <c r="I80" i="4" s="1"/>
  <c r="H76" i="4"/>
  <c r="H80" i="4" s="1"/>
  <c r="H58" i="4"/>
  <c r="H69" i="4" s="1"/>
  <c r="H57" i="4"/>
  <c r="H62" i="4" s="1"/>
  <c r="I53" i="4"/>
  <c r="H53" i="4"/>
  <c r="I52" i="4"/>
  <c r="H52" i="4"/>
  <c r="I42" i="4"/>
  <c r="H42" i="4"/>
  <c r="I38" i="4"/>
  <c r="H38" i="4"/>
  <c r="H30" i="4"/>
  <c r="H29" i="4"/>
  <c r="H28" i="4"/>
  <c r="I24" i="4"/>
  <c r="H24" i="4"/>
  <c r="I23" i="4"/>
  <c r="H23" i="4"/>
  <c r="H21" i="4"/>
  <c r="H20" i="4"/>
  <c r="H31" i="4" s="1"/>
  <c r="H19" i="4"/>
  <c r="I12" i="4"/>
  <c r="I15" i="4" s="1"/>
  <c r="I9" i="4"/>
  <c r="H9" i="4"/>
  <c r="I8" i="4"/>
  <c r="H8" i="4"/>
  <c r="I5" i="4"/>
  <c r="H5" i="4"/>
  <c r="I4" i="4"/>
  <c r="H4" i="4"/>
  <c r="H92" i="2"/>
  <c r="H91" i="2"/>
  <c r="H87" i="2"/>
  <c r="H86" i="2"/>
  <c r="H82" i="2"/>
  <c r="H81" i="2"/>
  <c r="H80" i="2"/>
  <c r="H54" i="2"/>
  <c r="H40" i="2"/>
  <c r="H43" i="2" s="1"/>
  <c r="H44" i="2" s="1"/>
  <c r="H39" i="2"/>
  <c r="H35" i="2"/>
  <c r="H48" i="2" s="1"/>
  <c r="H34" i="2"/>
  <c r="H33" i="2"/>
  <c r="H25" i="2"/>
  <c r="H6" i="2"/>
  <c r="H10" i="2"/>
  <c r="H12" i="2" s="1"/>
  <c r="H12" i="4" s="1"/>
  <c r="H15" i="4" s="1"/>
  <c r="H16" i="2"/>
  <c r="H73" i="2"/>
  <c r="H72" i="2"/>
  <c r="H71" i="2"/>
  <c r="H66" i="2"/>
  <c r="H64" i="2"/>
  <c r="H59" i="2"/>
  <c r="H47" i="2"/>
  <c r="H113" i="4" l="1"/>
  <c r="H22" i="4"/>
  <c r="H34" i="4" s="1"/>
  <c r="H32" i="4"/>
  <c r="H6" i="4"/>
  <c r="H14" i="4" s="1"/>
  <c r="H10" i="4"/>
  <c r="H27" i="4" s="1"/>
  <c r="I54" i="4"/>
  <c r="H59" i="4"/>
  <c r="I6" i="4"/>
  <c r="I14" i="4" s="1"/>
  <c r="I16" i="4" s="1"/>
  <c r="I10" i="4"/>
  <c r="H54" i="4"/>
  <c r="I112" i="4"/>
  <c r="I113" i="4" s="1"/>
  <c r="I115" i="4" s="1"/>
  <c r="H16" i="4"/>
  <c r="H115" i="4"/>
  <c r="H86" i="4"/>
  <c r="H87" i="4" s="1"/>
  <c r="I81" i="4"/>
  <c r="I82" i="4" s="1"/>
  <c r="H91" i="4"/>
  <c r="H92" i="4" s="1"/>
  <c r="I22" i="4"/>
  <c r="I25" i="4" s="1"/>
  <c r="I39" i="4" s="1"/>
  <c r="I40" i="4" s="1"/>
  <c r="I43" i="4" s="1"/>
  <c r="I44" i="4" s="1"/>
  <c r="H47" i="4"/>
  <c r="I105" i="4"/>
  <c r="H105" i="4" s="1"/>
  <c r="H106" i="4" s="1"/>
  <c r="H108" i="4" s="1"/>
  <c r="I119" i="4"/>
  <c r="I96" i="4"/>
  <c r="H96" i="4" s="1"/>
  <c r="H97" i="4" s="1"/>
  <c r="H101" i="4" s="1"/>
  <c r="H49" i="2"/>
  <c r="H33" i="4" l="1"/>
  <c r="H35" i="4" s="1"/>
  <c r="H48" i="4" s="1"/>
  <c r="H49" i="4" s="1"/>
  <c r="I97" i="4"/>
  <c r="I101" i="4" s="1"/>
  <c r="I106" i="4"/>
  <c r="I108" i="4" s="1"/>
  <c r="I120" i="4"/>
  <c r="I122" i="4" s="1"/>
  <c r="H119" i="4"/>
  <c r="H120" i="4" s="1"/>
  <c r="H122" i="4" s="1"/>
  <c r="F47" i="2" l="1"/>
  <c r="Q25" i="2"/>
  <c r="X92" i="2" l="1"/>
  <c r="R92" i="2"/>
  <c r="P92" i="2"/>
  <c r="N92" i="2"/>
  <c r="X91" i="2"/>
  <c r="R91" i="2"/>
  <c r="P91" i="2"/>
  <c r="N91" i="2"/>
  <c r="X87" i="2"/>
  <c r="R87" i="2"/>
  <c r="P87" i="2"/>
  <c r="N87" i="2"/>
  <c r="X86" i="2"/>
  <c r="R86" i="2"/>
  <c r="P86" i="2"/>
  <c r="N86" i="2"/>
  <c r="Y82" i="2"/>
  <c r="X82" i="2"/>
  <c r="S82" i="2"/>
  <c r="R82" i="2"/>
  <c r="Q82" i="2"/>
  <c r="P82" i="2"/>
  <c r="O82" i="2"/>
  <c r="N82" i="2"/>
  <c r="X81" i="2"/>
  <c r="R81" i="2"/>
  <c r="P81" i="2"/>
  <c r="N81" i="2"/>
  <c r="Y81" i="2"/>
  <c r="S81" i="2"/>
  <c r="Q81" i="2"/>
  <c r="O81" i="2"/>
  <c r="R80" i="2"/>
  <c r="P80" i="2"/>
  <c r="N80" i="2"/>
  <c r="S80" i="2"/>
  <c r="Q80" i="2"/>
  <c r="O80" i="2"/>
  <c r="X70" i="2"/>
  <c r="X72" i="2" s="1"/>
  <c r="X69" i="2"/>
  <c r="R72" i="2"/>
  <c r="R70" i="2"/>
  <c r="R69" i="2"/>
  <c r="R71" i="2" s="1"/>
  <c r="R73" i="2" s="1"/>
  <c r="P70" i="2"/>
  <c r="P72" i="2" s="1"/>
  <c r="P69" i="2"/>
  <c r="N70" i="2"/>
  <c r="N72" i="2" s="1"/>
  <c r="N69" i="2"/>
  <c r="N71" i="2" s="1"/>
  <c r="N73" i="2" s="1"/>
  <c r="R63" i="2"/>
  <c r="R62" i="2"/>
  <c r="R64" i="2" s="1"/>
  <c r="R66" i="2" s="1"/>
  <c r="P64" i="2"/>
  <c r="P66" i="2" s="1"/>
  <c r="P63" i="2"/>
  <c r="P62" i="2"/>
  <c r="N63" i="2"/>
  <c r="N62" i="2"/>
  <c r="N64" i="2" s="1"/>
  <c r="N66" i="2" s="1"/>
  <c r="X59" i="2"/>
  <c r="T59" i="2"/>
  <c r="R59" i="2"/>
  <c r="P59" i="2"/>
  <c r="N59" i="2"/>
  <c r="Y54" i="2"/>
  <c r="X54" i="2"/>
  <c r="S54" i="2"/>
  <c r="R54" i="2"/>
  <c r="Q54" i="2"/>
  <c r="P54" i="2"/>
  <c r="O54" i="2"/>
  <c r="N54" i="2"/>
  <c r="X49" i="2"/>
  <c r="R49" i="2"/>
  <c r="P49" i="2"/>
  <c r="N49" i="2"/>
  <c r="X48" i="2"/>
  <c r="T48" i="2"/>
  <c r="R48" i="2"/>
  <c r="P48" i="2"/>
  <c r="N48" i="2"/>
  <c r="Y44" i="2"/>
  <c r="X44" i="2"/>
  <c r="S44" i="2"/>
  <c r="R44" i="2"/>
  <c r="Q44" i="2"/>
  <c r="P44" i="2"/>
  <c r="O44" i="2"/>
  <c r="N44" i="2"/>
  <c r="X43" i="2"/>
  <c r="R43" i="2"/>
  <c r="P43" i="2"/>
  <c r="N43" i="2"/>
  <c r="Y43" i="2"/>
  <c r="S43" i="2"/>
  <c r="Q43" i="2"/>
  <c r="O43" i="2"/>
  <c r="Y40" i="2"/>
  <c r="X40" i="2"/>
  <c r="S40" i="2"/>
  <c r="R40" i="2"/>
  <c r="Q40" i="2"/>
  <c r="P40" i="2"/>
  <c r="O40" i="2"/>
  <c r="N40" i="2"/>
  <c r="Y39" i="2"/>
  <c r="X39" i="2"/>
  <c r="S39" i="2"/>
  <c r="R39" i="2"/>
  <c r="Q39" i="2"/>
  <c r="P39" i="2"/>
  <c r="O39" i="2"/>
  <c r="N39" i="2"/>
  <c r="X35" i="2"/>
  <c r="R35" i="2"/>
  <c r="P35" i="2"/>
  <c r="N35" i="2"/>
  <c r="X34" i="2"/>
  <c r="V34" i="2"/>
  <c r="T34" i="2"/>
  <c r="R34" i="2"/>
  <c r="P34" i="2"/>
  <c r="N34" i="2"/>
  <c r="X33" i="2"/>
  <c r="R33" i="2"/>
  <c r="P33" i="2"/>
  <c r="N33" i="2"/>
  <c r="X32" i="2"/>
  <c r="R32" i="2"/>
  <c r="P32" i="2"/>
  <c r="N32" i="2"/>
  <c r="X31" i="2"/>
  <c r="R31" i="2"/>
  <c r="P31" i="2"/>
  <c r="N31" i="2"/>
  <c r="X27" i="2"/>
  <c r="R27" i="2"/>
  <c r="P27" i="2"/>
  <c r="N27" i="2"/>
  <c r="X25" i="2"/>
  <c r="P25" i="2"/>
  <c r="N25" i="2"/>
  <c r="R25" i="2"/>
  <c r="Y25" i="2"/>
  <c r="S25" i="2"/>
  <c r="O25" i="2"/>
  <c r="X12" i="2"/>
  <c r="X15" i="2" s="1"/>
  <c r="R12" i="2"/>
  <c r="P12" i="2"/>
  <c r="X14" i="2"/>
  <c r="R14" i="2"/>
  <c r="R16" i="2" s="1"/>
  <c r="P14" i="2"/>
  <c r="N14" i="2"/>
  <c r="N16" i="2" s="1"/>
  <c r="Y14" i="2"/>
  <c r="S14" i="2"/>
  <c r="Q14" i="2"/>
  <c r="O14" i="2"/>
  <c r="N15" i="2"/>
  <c r="O15" i="2"/>
  <c r="P15" i="2"/>
  <c r="Q15" i="2"/>
  <c r="R15" i="2"/>
  <c r="S15" i="2"/>
  <c r="T15" i="2"/>
  <c r="U15" i="2"/>
  <c r="U16" i="2" s="1"/>
  <c r="V15" i="2"/>
  <c r="W15" i="2"/>
  <c r="Y15" i="2"/>
  <c r="Z15" i="2"/>
  <c r="AA15" i="2"/>
  <c r="AB15" i="2"/>
  <c r="AC15" i="2"/>
  <c r="AC16" i="2" s="1"/>
  <c r="AD15" i="2"/>
  <c r="AE15" i="2"/>
  <c r="AF15" i="2"/>
  <c r="AG15" i="2"/>
  <c r="AG16" i="2" s="1"/>
  <c r="AH15" i="2"/>
  <c r="AI15" i="2"/>
  <c r="AJ15" i="2"/>
  <c r="AK15" i="2"/>
  <c r="AK16" i="2" s="1"/>
  <c r="AL15" i="2"/>
  <c r="AM15" i="2"/>
  <c r="AN15" i="2"/>
  <c r="AO15" i="2"/>
  <c r="AO16" i="2" s="1"/>
  <c r="AP15" i="2"/>
  <c r="AQ15" i="2"/>
  <c r="O16" i="2"/>
  <c r="AQ16" i="2"/>
  <c r="AP16" i="2"/>
  <c r="AN16" i="2"/>
  <c r="AM16" i="2"/>
  <c r="AL16" i="2"/>
  <c r="AJ16" i="2"/>
  <c r="AI16" i="2"/>
  <c r="AH16" i="2"/>
  <c r="AF16" i="2"/>
  <c r="AE16" i="2"/>
  <c r="AD16" i="2"/>
  <c r="AB16" i="2"/>
  <c r="AA16" i="2"/>
  <c r="Z16" i="2"/>
  <c r="W16" i="2"/>
  <c r="V16" i="2"/>
  <c r="T16" i="2"/>
  <c r="S16" i="2"/>
  <c r="M16" i="2"/>
  <c r="L16" i="2"/>
  <c r="N14" i="4"/>
  <c r="N16" i="4" s="1"/>
  <c r="N12" i="4"/>
  <c r="N10" i="4"/>
  <c r="O10" i="4"/>
  <c r="V10" i="4"/>
  <c r="W10" i="4"/>
  <c r="X10" i="4"/>
  <c r="Y10" i="4"/>
  <c r="Z10" i="4"/>
  <c r="AA10" i="4"/>
  <c r="AB10" i="4"/>
  <c r="AC10" i="4"/>
  <c r="AD10" i="4"/>
  <c r="AE10" i="4"/>
  <c r="AF10" i="4"/>
  <c r="AG10" i="4"/>
  <c r="AH10" i="4"/>
  <c r="AI10" i="4"/>
  <c r="AJ10" i="4"/>
  <c r="AK10" i="4"/>
  <c r="AL10" i="4"/>
  <c r="AM10" i="4"/>
  <c r="AN10" i="4"/>
  <c r="AO10" i="4"/>
  <c r="AP10" i="4"/>
  <c r="AQ10" i="4"/>
  <c r="N6" i="4"/>
  <c r="O6" i="4"/>
  <c r="V6" i="4"/>
  <c r="W6" i="4"/>
  <c r="X6" i="4"/>
  <c r="Y6" i="4"/>
  <c r="Z6" i="4"/>
  <c r="AA6" i="4"/>
  <c r="AB6" i="4"/>
  <c r="AC6" i="4"/>
  <c r="AD6" i="4"/>
  <c r="AE6" i="4"/>
  <c r="AF6" i="4"/>
  <c r="AG6" i="4"/>
  <c r="AH6" i="4"/>
  <c r="AI6" i="4"/>
  <c r="AJ6" i="4"/>
  <c r="AK6" i="4"/>
  <c r="AL6" i="4"/>
  <c r="AM6" i="4"/>
  <c r="AN6" i="4"/>
  <c r="AO6" i="4"/>
  <c r="AP6" i="4"/>
  <c r="AQ6" i="4"/>
  <c r="N12" i="2"/>
  <c r="Y12" i="2"/>
  <c r="S12" i="2"/>
  <c r="Q12" i="2"/>
  <c r="Y10" i="2"/>
  <c r="X10" i="2"/>
  <c r="S10" i="2"/>
  <c r="R10" i="2"/>
  <c r="Q10" i="2"/>
  <c r="P10" i="2"/>
  <c r="O10" i="2"/>
  <c r="N10" i="2"/>
  <c r="Y6" i="2"/>
  <c r="X6" i="2"/>
  <c r="S6" i="2"/>
  <c r="R6" i="2"/>
  <c r="Q6" i="2"/>
  <c r="P6" i="2"/>
  <c r="O6" i="2"/>
  <c r="N6" i="2"/>
  <c r="M6" i="2"/>
  <c r="P70" i="4"/>
  <c r="P63" i="4"/>
  <c r="X71" i="2" l="1"/>
  <c r="X73" i="2" s="1"/>
  <c r="P71" i="2"/>
  <c r="P73" i="2" s="1"/>
  <c r="X16" i="2"/>
  <c r="P16" i="2"/>
  <c r="Y16" i="2"/>
  <c r="Q16" i="2"/>
  <c r="G80" i="2" l="1"/>
  <c r="G80" i="4" s="1"/>
  <c r="F80" i="2"/>
  <c r="F80" i="4" s="1"/>
  <c r="F72" i="2"/>
  <c r="F69" i="2"/>
  <c r="F62" i="2"/>
  <c r="F64" i="2" s="1"/>
  <c r="F66" i="2" s="1"/>
  <c r="G53" i="4"/>
  <c r="F53" i="4"/>
  <c r="G52" i="4"/>
  <c r="G42" i="2"/>
  <c r="G42" i="4" s="1"/>
  <c r="G38" i="4"/>
  <c r="F38" i="4"/>
  <c r="F30" i="4"/>
  <c r="F29" i="4"/>
  <c r="F28" i="4"/>
  <c r="G24" i="2"/>
  <c r="G24" i="4" s="1"/>
  <c r="G23" i="2"/>
  <c r="G23" i="4" s="1"/>
  <c r="F22" i="2"/>
  <c r="F21" i="4"/>
  <c r="F20" i="4"/>
  <c r="F19" i="4"/>
  <c r="G9" i="2"/>
  <c r="G9" i="4" s="1"/>
  <c r="G8" i="2"/>
  <c r="F5" i="4"/>
  <c r="F90" i="4"/>
  <c r="F85" i="4"/>
  <c r="F42" i="4"/>
  <c r="F47" i="4" s="1"/>
  <c r="F24" i="4"/>
  <c r="F23" i="4"/>
  <c r="D82" i="2" l="1"/>
  <c r="E81" i="2"/>
  <c r="F91" i="2"/>
  <c r="F92" i="2" s="1"/>
  <c r="G81" i="2"/>
  <c r="G81" i="4" s="1"/>
  <c r="F81" i="2"/>
  <c r="F81" i="4" s="1"/>
  <c r="F34" i="2"/>
  <c r="F6" i="2"/>
  <c r="F14" i="2" s="1"/>
  <c r="G5" i="4"/>
  <c r="G6" i="2"/>
  <c r="F8" i="4"/>
  <c r="F58" i="4"/>
  <c r="F69" i="4" s="1"/>
  <c r="G22" i="2"/>
  <c r="F76" i="4"/>
  <c r="F32" i="4"/>
  <c r="G54" i="4"/>
  <c r="G76" i="4"/>
  <c r="F54" i="2"/>
  <c r="G14" i="2"/>
  <c r="G14" i="4" s="1"/>
  <c r="G54" i="2"/>
  <c r="F22" i="4"/>
  <c r="F31" i="4"/>
  <c r="F31" i="2"/>
  <c r="F59" i="2"/>
  <c r="G4" i="4"/>
  <c r="F9" i="4"/>
  <c r="F57" i="4"/>
  <c r="F32" i="2"/>
  <c r="F86" i="2"/>
  <c r="F87" i="2" s="1"/>
  <c r="F71" i="2"/>
  <c r="F73" i="2" s="1"/>
  <c r="G10" i="2"/>
  <c r="G8" i="4"/>
  <c r="G10" i="4" s="1"/>
  <c r="F4" i="4"/>
  <c r="F6" i="4" s="1"/>
  <c r="F52" i="4"/>
  <c r="F54" i="4" s="1"/>
  <c r="F10" i="2"/>
  <c r="L121" i="2"/>
  <c r="L119" i="2"/>
  <c r="M120" i="2"/>
  <c r="L118" i="2"/>
  <c r="L115" i="2"/>
  <c r="L114" i="2"/>
  <c r="L112" i="2"/>
  <c r="L113" i="2" s="1"/>
  <c r="L111" i="2"/>
  <c r="L107" i="2"/>
  <c r="L105" i="2"/>
  <c r="M106" i="2"/>
  <c r="L104" i="2"/>
  <c r="L106" i="2" s="1"/>
  <c r="L101" i="2"/>
  <c r="L98" i="2"/>
  <c r="L96" i="2"/>
  <c r="M97" i="2"/>
  <c r="L97" i="2" s="1"/>
  <c r="L95" i="2"/>
  <c r="E82" i="2" l="1"/>
  <c r="E81" i="4"/>
  <c r="E82" i="4" s="1"/>
  <c r="F12" i="2"/>
  <c r="G12" i="2"/>
  <c r="F14" i="4"/>
  <c r="F39" i="2"/>
  <c r="F40" i="2" s="1"/>
  <c r="G39" i="2"/>
  <c r="G40" i="2" s="1"/>
  <c r="F86" i="4"/>
  <c r="F87" i="4" s="1"/>
  <c r="F34" i="4"/>
  <c r="F91" i="4"/>
  <c r="F92" i="4" s="1"/>
  <c r="F10" i="4"/>
  <c r="F27" i="4" s="1"/>
  <c r="F33" i="4" s="1"/>
  <c r="G22" i="4"/>
  <c r="G6" i="4"/>
  <c r="F62" i="4"/>
  <c r="F59" i="4"/>
  <c r="F27" i="2"/>
  <c r="L120" i="2"/>
  <c r="M113" i="2"/>
  <c r="F43" i="2" l="1"/>
  <c r="F43" i="4" s="1"/>
  <c r="F35" i="4"/>
  <c r="F48" i="4" s="1"/>
  <c r="F49" i="4" s="1"/>
  <c r="G43" i="2"/>
  <c r="F44" i="2"/>
  <c r="F33" i="2"/>
  <c r="F35" i="2" s="1"/>
  <c r="L63" i="4"/>
  <c r="G44" i="2" l="1"/>
  <c r="G43" i="4"/>
  <c r="F48" i="2"/>
  <c r="F49" i="2" s="1"/>
  <c r="L25" i="2"/>
  <c r="T25" i="2" l="1"/>
  <c r="M25" i="2" l="1"/>
  <c r="M122" i="2" l="1"/>
  <c r="M115" i="2"/>
  <c r="M101" i="2"/>
  <c r="L122" i="2" l="1"/>
  <c r="L108" i="2"/>
  <c r="M108" i="2"/>
  <c r="M39" i="2" l="1"/>
  <c r="L63" i="2"/>
  <c r="L70" i="2" l="1"/>
  <c r="M122" i="4" l="1"/>
  <c r="M121" i="4"/>
  <c r="M120" i="4"/>
  <c r="M119" i="4"/>
  <c r="M118" i="4"/>
  <c r="L122" i="4"/>
  <c r="L121" i="4"/>
  <c r="L120" i="4"/>
  <c r="L119" i="4"/>
  <c r="L118" i="4"/>
  <c r="M115" i="4"/>
  <c r="M114" i="4"/>
  <c r="M113" i="4"/>
  <c r="M112" i="4"/>
  <c r="M111" i="4"/>
  <c r="L115" i="4"/>
  <c r="L114" i="4"/>
  <c r="L113" i="4"/>
  <c r="L112" i="4"/>
  <c r="L111" i="4"/>
  <c r="M108" i="4"/>
  <c r="M107" i="4"/>
  <c r="M106" i="4"/>
  <c r="M105" i="4"/>
  <c r="M104" i="4"/>
  <c r="M101" i="4"/>
  <c r="M100" i="4"/>
  <c r="M99" i="4"/>
  <c r="M98" i="4"/>
  <c r="M97" i="4"/>
  <c r="M96" i="4"/>
  <c r="M95" i="4"/>
  <c r="L108" i="4"/>
  <c r="L107" i="4"/>
  <c r="L106" i="4"/>
  <c r="L105" i="4"/>
  <c r="L104" i="4"/>
  <c r="L80" i="2" l="1"/>
  <c r="M80" i="2" l="1"/>
  <c r="L101" i="4" l="1"/>
  <c r="L100" i="4"/>
  <c r="L99" i="4"/>
  <c r="L98" i="4"/>
  <c r="L97" i="4"/>
  <c r="L96" i="4"/>
  <c r="L95" i="4"/>
  <c r="P22" i="4"/>
  <c r="P90" i="4"/>
  <c r="P85" i="4"/>
  <c r="Q76" i="4"/>
  <c r="Q80" i="4" s="1"/>
  <c r="P76" i="4"/>
  <c r="P80" i="4" s="1"/>
  <c r="P58" i="4"/>
  <c r="P69" i="4" s="1"/>
  <c r="P57" i="4"/>
  <c r="Q53" i="4"/>
  <c r="P53" i="4"/>
  <c r="Q52" i="4"/>
  <c r="P52" i="4"/>
  <c r="Q42" i="4"/>
  <c r="P42" i="4"/>
  <c r="Q38" i="4"/>
  <c r="P38" i="4"/>
  <c r="P30" i="4"/>
  <c r="P29" i="4"/>
  <c r="P28" i="4"/>
  <c r="Q25" i="4"/>
  <c r="Q39" i="4" s="1"/>
  <c r="P25" i="4"/>
  <c r="P39" i="4" s="1"/>
  <c r="Q24" i="4"/>
  <c r="P24" i="4"/>
  <c r="Q23" i="4"/>
  <c r="P23" i="4"/>
  <c r="P21" i="4"/>
  <c r="P20" i="4"/>
  <c r="P19" i="4"/>
  <c r="Q9" i="4"/>
  <c r="P9" i="4"/>
  <c r="Q8" i="4"/>
  <c r="P8" i="4"/>
  <c r="Q5" i="4"/>
  <c r="P5" i="4"/>
  <c r="Q4" i="4"/>
  <c r="P4" i="4"/>
  <c r="L80" i="4"/>
  <c r="P86" i="4" l="1"/>
  <c r="P10" i="4"/>
  <c r="P27" i="4" s="1"/>
  <c r="P6" i="4"/>
  <c r="P14" i="4" s="1"/>
  <c r="Q6" i="4"/>
  <c r="Q14" i="4" s="1"/>
  <c r="Q10" i="4"/>
  <c r="P54" i="4"/>
  <c r="P59" i="4"/>
  <c r="Q54" i="4"/>
  <c r="P32" i="4"/>
  <c r="P62" i="4"/>
  <c r="P31" i="4"/>
  <c r="Q40" i="4"/>
  <c r="Q43" i="4" s="1"/>
  <c r="Q44" i="4" s="1"/>
  <c r="P87" i="4"/>
  <c r="P34" i="4"/>
  <c r="Q22" i="4"/>
  <c r="P40" i="4"/>
  <c r="P43" i="4" s="1"/>
  <c r="P44" i="4" s="1"/>
  <c r="P47" i="4"/>
  <c r="P91" i="4"/>
  <c r="P92" i="4" s="1"/>
  <c r="P33" i="4" l="1"/>
  <c r="P35" i="4" s="1"/>
  <c r="P48" i="4" s="1"/>
  <c r="P49" i="4" s="1"/>
  <c r="L22" i="2"/>
  <c r="L22" i="4" l="1"/>
  <c r="H25" i="4" s="1"/>
  <c r="H39" i="4" s="1"/>
  <c r="H40" i="4" s="1"/>
  <c r="H43" i="4" s="1"/>
  <c r="H44" i="4" s="1"/>
  <c r="S43" i="4"/>
  <c r="S12" i="4"/>
  <c r="R12" i="4"/>
  <c r="L25" i="4"/>
  <c r="R100" i="4"/>
  <c r="R99" i="4"/>
  <c r="R90" i="4"/>
  <c r="R85" i="4"/>
  <c r="R76" i="4"/>
  <c r="R80" i="4" s="1"/>
  <c r="R58" i="4"/>
  <c r="R69" i="4" s="1"/>
  <c r="H70" i="4" s="1"/>
  <c r="R57" i="4"/>
  <c r="R62" i="4" s="1"/>
  <c r="R53" i="4"/>
  <c r="R52" i="4"/>
  <c r="R42" i="4"/>
  <c r="R47" i="4" s="1"/>
  <c r="R38" i="4"/>
  <c r="R30" i="4"/>
  <c r="R29" i="4"/>
  <c r="R28" i="4"/>
  <c r="R24" i="4"/>
  <c r="R23" i="4"/>
  <c r="R21" i="4"/>
  <c r="R20" i="4"/>
  <c r="R19" i="4"/>
  <c r="R9" i="4"/>
  <c r="R8" i="4"/>
  <c r="R5" i="4"/>
  <c r="R4" i="4"/>
  <c r="R6" i="4" s="1"/>
  <c r="S121" i="4"/>
  <c r="S118" i="4"/>
  <c r="S114" i="4"/>
  <c r="S111" i="4"/>
  <c r="S107" i="4"/>
  <c r="S104" i="4"/>
  <c r="S100" i="4"/>
  <c r="S99" i="4"/>
  <c r="S98" i="4"/>
  <c r="S95" i="4"/>
  <c r="S76" i="4"/>
  <c r="S80" i="4" s="1"/>
  <c r="S53" i="4"/>
  <c r="S52" i="4"/>
  <c r="S42" i="4"/>
  <c r="S38" i="4"/>
  <c r="S24" i="4"/>
  <c r="S23" i="4"/>
  <c r="S9" i="4"/>
  <c r="S8" i="4"/>
  <c r="S5" i="4"/>
  <c r="S4" i="4"/>
  <c r="S10" i="4" l="1"/>
  <c r="F64" i="4"/>
  <c r="F66" i="4" s="1"/>
  <c r="H63" i="4"/>
  <c r="H64" i="4" s="1"/>
  <c r="H66" i="4" s="1"/>
  <c r="H72" i="4"/>
  <c r="H71" i="4"/>
  <c r="R10" i="4"/>
  <c r="P12" i="4" s="1"/>
  <c r="F72" i="4"/>
  <c r="F71" i="4"/>
  <c r="F73" i="4" s="1"/>
  <c r="S6" i="4"/>
  <c r="S14" i="4" s="1"/>
  <c r="S96" i="4"/>
  <c r="S97" i="4" s="1"/>
  <c r="S101" i="4" s="1"/>
  <c r="R14" i="4"/>
  <c r="S54" i="4"/>
  <c r="R32" i="4"/>
  <c r="S15" i="4"/>
  <c r="S105" i="4"/>
  <c r="R22" i="4"/>
  <c r="R54" i="4"/>
  <c r="S119" i="4"/>
  <c r="R31" i="4"/>
  <c r="R15" i="4"/>
  <c r="R91" i="4"/>
  <c r="R92" i="4" s="1"/>
  <c r="R86" i="4"/>
  <c r="R87" i="4" s="1"/>
  <c r="R59" i="4"/>
  <c r="S112" i="4"/>
  <c r="R27" i="4" l="1"/>
  <c r="H73" i="4"/>
  <c r="S16" i="4"/>
  <c r="R16" i="4"/>
  <c r="R34" i="4"/>
  <c r="R33" i="4"/>
  <c r="S22" i="4"/>
  <c r="S120" i="4"/>
  <c r="S122" i="4" s="1"/>
  <c r="S113" i="4"/>
  <c r="S115" i="4" s="1"/>
  <c r="S106" i="4"/>
  <c r="S108" i="4" s="1"/>
  <c r="R35" i="4" l="1"/>
  <c r="R48" i="4" s="1"/>
  <c r="R49" i="4" s="1"/>
  <c r="AQ118" i="4"/>
  <c r="AO118" i="4"/>
  <c r="AN118" i="4" s="1"/>
  <c r="AM118" i="4"/>
  <c r="AK118" i="4"/>
  <c r="AI118" i="4"/>
  <c r="AG118" i="4"/>
  <c r="AF118" i="4" s="1"/>
  <c r="AE118" i="4"/>
  <c r="AC118" i="4"/>
  <c r="AA118" i="4"/>
  <c r="Y118" i="4"/>
  <c r="X118" i="4" s="1"/>
  <c r="W118" i="4"/>
  <c r="U118" i="4"/>
  <c r="AQ121" i="4"/>
  <c r="AO121" i="4"/>
  <c r="AN121" i="4" s="1"/>
  <c r="AM121" i="4"/>
  <c r="AK121" i="4"/>
  <c r="AI121" i="4"/>
  <c r="AG121" i="4"/>
  <c r="AF121" i="4" s="1"/>
  <c r="AE121" i="4"/>
  <c r="AC121" i="4"/>
  <c r="AA121" i="4"/>
  <c r="Y121" i="4"/>
  <c r="W121" i="4"/>
  <c r="U121" i="4"/>
  <c r="AQ114" i="4"/>
  <c r="AO114" i="4"/>
  <c r="AM114" i="4"/>
  <c r="AK114" i="4"/>
  <c r="AI114" i="4"/>
  <c r="AG114" i="4"/>
  <c r="AF114" i="4" s="1"/>
  <c r="AE114" i="4"/>
  <c r="AC114" i="4"/>
  <c r="AA114" i="4"/>
  <c r="Y114" i="4"/>
  <c r="X114" i="4" s="1"/>
  <c r="W114" i="4"/>
  <c r="U114" i="4"/>
  <c r="AQ111" i="4"/>
  <c r="AO111" i="4"/>
  <c r="AN111" i="4" s="1"/>
  <c r="AM111" i="4"/>
  <c r="AK111" i="4"/>
  <c r="AI111" i="4"/>
  <c r="AG111" i="4"/>
  <c r="AF111" i="4" s="1"/>
  <c r="AE111" i="4"/>
  <c r="AC111" i="4"/>
  <c r="AA111" i="4"/>
  <c r="Y111" i="4"/>
  <c r="X111" i="4" s="1"/>
  <c r="W111" i="4"/>
  <c r="U111" i="4"/>
  <c r="AQ107" i="4"/>
  <c r="AO107" i="4"/>
  <c r="AN107" i="4" s="1"/>
  <c r="AM107" i="4"/>
  <c r="AK107" i="4"/>
  <c r="AI107" i="4"/>
  <c r="AG107" i="4"/>
  <c r="AE107" i="4"/>
  <c r="AC107" i="4"/>
  <c r="AA107" i="4"/>
  <c r="Y107" i="4"/>
  <c r="X107" i="4" s="1"/>
  <c r="W107" i="4"/>
  <c r="U107" i="4"/>
  <c r="AQ104" i="4"/>
  <c r="AO104" i="4"/>
  <c r="AN104" i="4" s="1"/>
  <c r="AM104" i="4"/>
  <c r="AK104" i="4"/>
  <c r="AI104" i="4"/>
  <c r="AG104" i="4"/>
  <c r="AF104" i="4" s="1"/>
  <c r="AE104" i="4"/>
  <c r="AC104" i="4"/>
  <c r="AA104" i="4"/>
  <c r="Y104" i="4"/>
  <c r="X104" i="4" s="1"/>
  <c r="W104" i="4"/>
  <c r="U104" i="4"/>
  <c r="U98" i="4"/>
  <c r="W98" i="4"/>
  <c r="Y98" i="4"/>
  <c r="AA98" i="4"/>
  <c r="AC98" i="4"/>
  <c r="AE98" i="4"/>
  <c r="AG98" i="4"/>
  <c r="AF98" i="4" s="1"/>
  <c r="AI98" i="4"/>
  <c r="AK98" i="4"/>
  <c r="AM98" i="4"/>
  <c r="AO98" i="4"/>
  <c r="AN98" i="4" s="1"/>
  <c r="AQ98" i="4"/>
  <c r="AQ95" i="4"/>
  <c r="AO95" i="4"/>
  <c r="AN95" i="4" s="1"/>
  <c r="AM95" i="4"/>
  <c r="AK95" i="4"/>
  <c r="AI95" i="4"/>
  <c r="AG95" i="4"/>
  <c r="AF95" i="4" s="1"/>
  <c r="AE95" i="4"/>
  <c r="AC95" i="4"/>
  <c r="AA95" i="4"/>
  <c r="Y95" i="4"/>
  <c r="X95" i="4" s="1"/>
  <c r="W95" i="4"/>
  <c r="U95" i="4"/>
  <c r="T99" i="4"/>
  <c r="U99" i="4"/>
  <c r="V99" i="4"/>
  <c r="W99" i="4"/>
  <c r="X99" i="4"/>
  <c r="Y99" i="4"/>
  <c r="Z99" i="4"/>
  <c r="AA99" i="4"/>
  <c r="AB99" i="4"/>
  <c r="AC99" i="4"/>
  <c r="AD99" i="4"/>
  <c r="AE99" i="4"/>
  <c r="AF99" i="4"/>
  <c r="AG99" i="4"/>
  <c r="AH99" i="4"/>
  <c r="AI99" i="4"/>
  <c r="AJ99" i="4"/>
  <c r="AK99" i="4"/>
  <c r="AL99" i="4"/>
  <c r="AM99" i="4"/>
  <c r="AN99" i="4"/>
  <c r="AO99" i="4"/>
  <c r="AP99" i="4"/>
  <c r="AQ99" i="4"/>
  <c r="T100" i="4"/>
  <c r="U100" i="4"/>
  <c r="V100" i="4"/>
  <c r="W100" i="4"/>
  <c r="X100" i="4"/>
  <c r="Y100" i="4"/>
  <c r="Z100" i="4"/>
  <c r="AA100" i="4"/>
  <c r="AB100" i="4"/>
  <c r="AC100" i="4"/>
  <c r="AD100" i="4"/>
  <c r="AE100" i="4"/>
  <c r="AF100" i="4"/>
  <c r="AG100" i="4"/>
  <c r="AH100" i="4"/>
  <c r="AI100" i="4"/>
  <c r="AJ100" i="4"/>
  <c r="AK100" i="4"/>
  <c r="AL100" i="4"/>
  <c r="AM100" i="4"/>
  <c r="AN100" i="4"/>
  <c r="AO100" i="4"/>
  <c r="AP100" i="4"/>
  <c r="AQ100" i="4"/>
  <c r="AQ112" i="2"/>
  <c r="AO112" i="2"/>
  <c r="AO113" i="2" s="1"/>
  <c r="AN113" i="2" s="1"/>
  <c r="AN115" i="2" s="1"/>
  <c r="AM112" i="2"/>
  <c r="AL112" i="2" s="1"/>
  <c r="AL113" i="2" s="1"/>
  <c r="AK112" i="2"/>
  <c r="AI112" i="2"/>
  <c r="AG112" i="2"/>
  <c r="AG113" i="2" s="1"/>
  <c r="AF113" i="2" s="1"/>
  <c r="AF115" i="2" s="1"/>
  <c r="AE112" i="2"/>
  <c r="AD112" i="2" s="1"/>
  <c r="AD113" i="2" s="1"/>
  <c r="AC112" i="2"/>
  <c r="AA112" i="2"/>
  <c r="AA113" i="2" s="1"/>
  <c r="AA115" i="2" s="1"/>
  <c r="Y112" i="2"/>
  <c r="Y113" i="2" s="1"/>
  <c r="X113" i="2" s="1"/>
  <c r="X115" i="2" s="1"/>
  <c r="W112" i="2"/>
  <c r="T112" i="2" s="1"/>
  <c r="T113" i="2" s="1"/>
  <c r="T115" i="2" s="1"/>
  <c r="U112" i="2"/>
  <c r="AQ105" i="2"/>
  <c r="AO105" i="2"/>
  <c r="AN105" i="2" s="1"/>
  <c r="AM105" i="2"/>
  <c r="AH105" i="2" s="1"/>
  <c r="AH106" i="2" s="1"/>
  <c r="AH108" i="2" s="1"/>
  <c r="AK105" i="2"/>
  <c r="AI105" i="2"/>
  <c r="AG105" i="2"/>
  <c r="AG106" i="2" s="1"/>
  <c r="AF106" i="2" s="1"/>
  <c r="AF108" i="2" s="1"/>
  <c r="AE105" i="2"/>
  <c r="Z105" i="2" s="1"/>
  <c r="Z106" i="2" s="1"/>
  <c r="Z108" i="2" s="1"/>
  <c r="AC105" i="2"/>
  <c r="AA105" i="2"/>
  <c r="Y105" i="2"/>
  <c r="Y106" i="2" s="1"/>
  <c r="X106" i="2" s="1"/>
  <c r="X108" i="2" s="1"/>
  <c r="W105" i="2"/>
  <c r="T105" i="2" s="1"/>
  <c r="T106" i="2" s="1"/>
  <c r="T108" i="2" s="1"/>
  <c r="U105" i="2"/>
  <c r="AQ119" i="2"/>
  <c r="AQ120" i="2" s="1"/>
  <c r="AQ122" i="2" s="1"/>
  <c r="AO119" i="2"/>
  <c r="AN119" i="2" s="1"/>
  <c r="AN120" i="2" s="1"/>
  <c r="AM119" i="2"/>
  <c r="AM120" i="2" s="1"/>
  <c r="AM122" i="2" s="1"/>
  <c r="AK119" i="2"/>
  <c r="AI119" i="2"/>
  <c r="AG119" i="2"/>
  <c r="AE119" i="2"/>
  <c r="AE120" i="2" s="1"/>
  <c r="AE122" i="2" s="1"/>
  <c r="AC119" i="2"/>
  <c r="AA119" i="2"/>
  <c r="Y119" i="2"/>
  <c r="W119" i="2"/>
  <c r="W120" i="2" s="1"/>
  <c r="W122" i="2" s="1"/>
  <c r="U119" i="2"/>
  <c r="AQ96" i="2"/>
  <c r="AO96" i="2"/>
  <c r="AO97" i="2" s="1"/>
  <c r="AO101" i="2" s="1"/>
  <c r="AM96" i="2"/>
  <c r="AM97" i="2" s="1"/>
  <c r="AM101" i="2" s="1"/>
  <c r="AK96" i="2"/>
  <c r="AI96" i="2"/>
  <c r="AG96" i="2"/>
  <c r="AF96" i="2" s="1"/>
  <c r="AE96" i="2"/>
  <c r="AD96" i="2" s="1"/>
  <c r="AD97" i="2" s="1"/>
  <c r="AD101" i="2" s="1"/>
  <c r="AC96" i="2"/>
  <c r="AA96" i="2"/>
  <c r="Y96" i="2"/>
  <c r="Y97" i="2" s="1"/>
  <c r="Y101" i="2" s="1"/>
  <c r="W96" i="2"/>
  <c r="W97" i="2" s="1"/>
  <c r="W101" i="2" s="1"/>
  <c r="U96" i="2"/>
  <c r="AN95" i="2"/>
  <c r="AL95" i="2"/>
  <c r="AJ95" i="2"/>
  <c r="AH95" i="2"/>
  <c r="AF95" i="2"/>
  <c r="AD95" i="2"/>
  <c r="AB95" i="2"/>
  <c r="Z95" i="2"/>
  <c r="X95" i="2"/>
  <c r="V95" i="2"/>
  <c r="T95" i="2"/>
  <c r="AN121" i="2"/>
  <c r="AL121" i="2"/>
  <c r="AJ121" i="2"/>
  <c r="AH121" i="2"/>
  <c r="AF121" i="2"/>
  <c r="AD121" i="2"/>
  <c r="AB121" i="2"/>
  <c r="Z121" i="2"/>
  <c r="X121" i="2"/>
  <c r="V121" i="2"/>
  <c r="T121" i="2"/>
  <c r="U120" i="2"/>
  <c r="U122" i="2" s="1"/>
  <c r="AA120" i="2"/>
  <c r="AA122" i="2" s="1"/>
  <c r="AC120" i="2"/>
  <c r="AC122" i="2" s="1"/>
  <c r="AI120" i="2"/>
  <c r="AI122" i="2" s="1"/>
  <c r="AK120" i="2"/>
  <c r="AK122" i="2" s="1"/>
  <c r="AN118" i="2"/>
  <c r="AL118" i="2"/>
  <c r="AJ118" i="2"/>
  <c r="AH118" i="2"/>
  <c r="AF118" i="2"/>
  <c r="AD118" i="2"/>
  <c r="AB118" i="2"/>
  <c r="Z118" i="2"/>
  <c r="X118" i="2"/>
  <c r="V118" i="2"/>
  <c r="T118" i="2"/>
  <c r="AN114" i="2"/>
  <c r="AL114" i="2"/>
  <c r="AJ114" i="2"/>
  <c r="AH114" i="2"/>
  <c r="AF114" i="2"/>
  <c r="AD114" i="2"/>
  <c r="AB114" i="2"/>
  <c r="Z114" i="2"/>
  <c r="X114" i="2"/>
  <c r="V114" i="2"/>
  <c r="T114" i="2"/>
  <c r="AQ113" i="2"/>
  <c r="AQ115" i="2" s="1"/>
  <c r="AK113" i="2"/>
  <c r="AK115" i="2" s="1"/>
  <c r="AI113" i="2"/>
  <c r="AI115" i="2" s="1"/>
  <c r="AC113" i="2"/>
  <c r="AC115" i="2" s="1"/>
  <c r="U113" i="2"/>
  <c r="U115" i="2" s="1"/>
  <c r="AN112" i="2"/>
  <c r="AF112" i="2"/>
  <c r="X112" i="2"/>
  <c r="V112" i="2"/>
  <c r="V113" i="2" s="1"/>
  <c r="AN111" i="2"/>
  <c r="AL111" i="2"/>
  <c r="AJ111" i="2"/>
  <c r="AH111" i="2"/>
  <c r="AF111" i="2"/>
  <c r="AD111" i="2"/>
  <c r="AB111" i="2"/>
  <c r="Z111" i="2"/>
  <c r="X111" i="2"/>
  <c r="V111" i="2"/>
  <c r="T111" i="2"/>
  <c r="AN107" i="2"/>
  <c r="AL107" i="2"/>
  <c r="AJ107" i="2"/>
  <c r="AH107" i="2"/>
  <c r="AF107" i="2"/>
  <c r="AD107" i="2"/>
  <c r="AB107" i="2"/>
  <c r="Z107" i="2"/>
  <c r="X107" i="2"/>
  <c r="V107" i="2"/>
  <c r="T107" i="2"/>
  <c r="AQ106" i="2"/>
  <c r="AQ108" i="2" s="1"/>
  <c r="AK106" i="2"/>
  <c r="AK108" i="2" s="1"/>
  <c r="AI106" i="2"/>
  <c r="AI108" i="2" s="1"/>
  <c r="AC106" i="2"/>
  <c r="AC108" i="2" s="1"/>
  <c r="AA106" i="2"/>
  <c r="AA108" i="2" s="1"/>
  <c r="U106" i="2"/>
  <c r="U108" i="2" s="1"/>
  <c r="AJ105" i="2"/>
  <c r="AB105" i="2"/>
  <c r="AN104" i="2"/>
  <c r="AL104" i="2"/>
  <c r="AJ104" i="2"/>
  <c r="AH104" i="2"/>
  <c r="AF104" i="2"/>
  <c r="AD104" i="2"/>
  <c r="AB104" i="2"/>
  <c r="Z104" i="2"/>
  <c r="X104" i="2"/>
  <c r="V104" i="2"/>
  <c r="T104" i="2"/>
  <c r="AN98" i="2"/>
  <c r="AL98" i="2"/>
  <c r="AJ98" i="2"/>
  <c r="AH98" i="2"/>
  <c r="AF98" i="2"/>
  <c r="AD98" i="2"/>
  <c r="AB98" i="2"/>
  <c r="Z98" i="2"/>
  <c r="X98" i="2"/>
  <c r="V98" i="2"/>
  <c r="T98" i="2"/>
  <c r="AN96" i="2"/>
  <c r="AL96" i="2"/>
  <c r="AL97" i="2" s="1"/>
  <c r="AL101" i="2" s="1"/>
  <c r="X96" i="2"/>
  <c r="V96" i="2"/>
  <c r="V97" i="2" s="1"/>
  <c r="V101" i="2" s="1"/>
  <c r="AQ97" i="2"/>
  <c r="AQ101" i="2" s="1"/>
  <c r="AK97" i="2"/>
  <c r="AK101" i="2" s="1"/>
  <c r="AI97" i="2"/>
  <c r="AI101" i="2" s="1"/>
  <c r="AC97" i="2"/>
  <c r="AC101" i="2" s="1"/>
  <c r="AA97" i="2"/>
  <c r="AA101" i="2" s="1"/>
  <c r="U97" i="2"/>
  <c r="U101" i="2" s="1"/>
  <c r="R104" i="4" l="1"/>
  <c r="R107" i="4"/>
  <c r="R111" i="4"/>
  <c r="R114" i="4"/>
  <c r="R121" i="4"/>
  <c r="R118" i="4"/>
  <c r="AL95" i="4"/>
  <c r="AE97" i="2"/>
  <c r="AE101" i="2" s="1"/>
  <c r="AD105" i="2"/>
  <c r="AD106" i="2" s="1"/>
  <c r="AD108" i="2" s="1"/>
  <c r="AE106" i="2"/>
  <c r="AE108" i="2" s="1"/>
  <c r="AH112" i="2"/>
  <c r="AH113" i="2" s="1"/>
  <c r="AH115" i="2" s="1"/>
  <c r="AE113" i="2"/>
  <c r="AE115" i="2" s="1"/>
  <c r="AG97" i="2"/>
  <c r="AF97" i="2" s="1"/>
  <c r="AB106" i="2"/>
  <c r="AB108" i="2" s="1"/>
  <c r="X105" i="2"/>
  <c r="AF105" i="2"/>
  <c r="AB112" i="2"/>
  <c r="AB113" i="2" s="1"/>
  <c r="AB115" i="2" s="1"/>
  <c r="AJ112" i="2"/>
  <c r="AJ113" i="2" s="1"/>
  <c r="AJ115" i="2" s="1"/>
  <c r="W113" i="2"/>
  <c r="W115" i="2" s="1"/>
  <c r="Z96" i="2"/>
  <c r="Z97" i="2" s="1"/>
  <c r="Z101" i="2" s="1"/>
  <c r="AH96" i="2"/>
  <c r="AH97" i="2" s="1"/>
  <c r="AH101" i="2" s="1"/>
  <c r="AM106" i="2"/>
  <c r="AM108" i="2" s="1"/>
  <c r="AM113" i="2"/>
  <c r="AM115" i="2" s="1"/>
  <c r="T96" i="2"/>
  <c r="AB96" i="2"/>
  <c r="AB97" i="2" s="1"/>
  <c r="AB101" i="2" s="1"/>
  <c r="AJ96" i="2"/>
  <c r="AJ97" i="2" s="1"/>
  <c r="AJ101" i="2" s="1"/>
  <c r="AB118" i="4"/>
  <c r="R95" i="4"/>
  <c r="R98" i="4"/>
  <c r="AJ95" i="4"/>
  <c r="AM105" i="4"/>
  <c r="AM106" i="4" s="1"/>
  <c r="AM108" i="4" s="1"/>
  <c r="AE119" i="4"/>
  <c r="AE120" i="4" s="1"/>
  <c r="AE122" i="4" s="1"/>
  <c r="AA105" i="4"/>
  <c r="AA106" i="4" s="1"/>
  <c r="AA108" i="4" s="1"/>
  <c r="Z98" i="4"/>
  <c r="AD104" i="4"/>
  <c r="V111" i="4"/>
  <c r="AI96" i="4"/>
  <c r="AI97" i="4" s="1"/>
  <c r="AI101" i="4" s="1"/>
  <c r="V98" i="4"/>
  <c r="AM119" i="4"/>
  <c r="AM120" i="4" s="1"/>
  <c r="AM122" i="4" s="1"/>
  <c r="AA96" i="4"/>
  <c r="AA97" i="4" s="1"/>
  <c r="AA101" i="4" s="1"/>
  <c r="AB107" i="4"/>
  <c r="AJ114" i="4"/>
  <c r="AO105" i="4"/>
  <c r="AN105" i="4" s="1"/>
  <c r="AK112" i="4"/>
  <c r="AK113" i="4" s="1"/>
  <c r="AK115" i="4" s="1"/>
  <c r="AG119" i="4"/>
  <c r="AF119" i="4" s="1"/>
  <c r="AF120" i="4" s="1"/>
  <c r="AF122" i="4" s="1"/>
  <c r="AC112" i="4"/>
  <c r="AC113" i="4" s="1"/>
  <c r="AC115" i="4" s="1"/>
  <c r="Y105" i="4"/>
  <c r="Y106" i="4" s="1"/>
  <c r="X106" i="4" s="1"/>
  <c r="X108" i="4" s="1"/>
  <c r="U112" i="4"/>
  <c r="Z95" i="4"/>
  <c r="AL104" i="4"/>
  <c r="AD118" i="4"/>
  <c r="V104" i="4"/>
  <c r="AD121" i="4"/>
  <c r="T104" i="4"/>
  <c r="AJ104" i="4"/>
  <c r="AC105" i="4"/>
  <c r="AK105" i="4"/>
  <c r="AK106" i="4" s="1"/>
  <c r="AK108" i="4" s="1"/>
  <c r="AD111" i="4"/>
  <c r="Y112" i="4"/>
  <c r="Y113" i="4" s="1"/>
  <c r="Y115" i="4" s="1"/>
  <c r="AH114" i="4"/>
  <c r="AC119" i="4"/>
  <c r="AC120" i="4" s="1"/>
  <c r="AC122" i="4" s="1"/>
  <c r="AK119" i="4"/>
  <c r="AK120" i="4" s="1"/>
  <c r="AK122" i="4" s="1"/>
  <c r="Z118" i="4"/>
  <c r="AJ118" i="4"/>
  <c r="AQ105" i="4"/>
  <c r="AQ106" i="4" s="1"/>
  <c r="AQ108" i="4" s="1"/>
  <c r="AM96" i="4"/>
  <c r="AM97" i="4" s="1"/>
  <c r="AM101" i="4" s="1"/>
  <c r="AI112" i="4"/>
  <c r="AI113" i="4" s="1"/>
  <c r="AI115" i="4" s="1"/>
  <c r="AE105" i="4"/>
  <c r="AE106" i="4" s="1"/>
  <c r="AE108" i="4" s="1"/>
  <c r="AA112" i="4"/>
  <c r="AA113" i="4" s="1"/>
  <c r="AA115" i="4" s="1"/>
  <c r="W96" i="4"/>
  <c r="AL118" i="4"/>
  <c r="AB95" i="4"/>
  <c r="AC96" i="4"/>
  <c r="AC97" i="4" s="1"/>
  <c r="AC101" i="4" s="1"/>
  <c r="U105" i="4"/>
  <c r="AJ107" i="4"/>
  <c r="Z111" i="4"/>
  <c r="AH111" i="4"/>
  <c r="W112" i="4"/>
  <c r="AB114" i="4"/>
  <c r="AN114" i="4"/>
  <c r="W119" i="4"/>
  <c r="AO119" i="4"/>
  <c r="AH121" i="4"/>
  <c r="AQ112" i="4"/>
  <c r="AQ113" i="4" s="1"/>
  <c r="AQ115" i="4" s="1"/>
  <c r="AD95" i="4"/>
  <c r="AE96" i="4"/>
  <c r="AE97" i="4" s="1"/>
  <c r="AE101" i="4" s="1"/>
  <c r="AQ96" i="4"/>
  <c r="AQ97" i="4" s="1"/>
  <c r="AQ101" i="4" s="1"/>
  <c r="AK96" i="4"/>
  <c r="AK97" i="4" s="1"/>
  <c r="AK101" i="4" s="1"/>
  <c r="T98" i="4"/>
  <c r="W105" i="4"/>
  <c r="AB111" i="4"/>
  <c r="AG112" i="4"/>
  <c r="AO112" i="4"/>
  <c r="AA119" i="4"/>
  <c r="AA120" i="4" s="1"/>
  <c r="AA122" i="4" s="1"/>
  <c r="AI119" i="4"/>
  <c r="AI120" i="4" s="1"/>
  <c r="AI122" i="4" s="1"/>
  <c r="Z121" i="4"/>
  <c r="Z107" i="4"/>
  <c r="Y119" i="4"/>
  <c r="Y120" i="4" s="1"/>
  <c r="Y122" i="4" s="1"/>
  <c r="AG96" i="4"/>
  <c r="AG97" i="4" s="1"/>
  <c r="AF97" i="4" s="1"/>
  <c r="AF101" i="4" s="1"/>
  <c r="AL111" i="4"/>
  <c r="AE112" i="4"/>
  <c r="AE113" i="4" s="1"/>
  <c r="AE115" i="4" s="1"/>
  <c r="AM112" i="4"/>
  <c r="AM113" i="4" s="1"/>
  <c r="AM115" i="4" s="1"/>
  <c r="AQ119" i="4"/>
  <c r="AQ120" i="4" s="1"/>
  <c r="AQ122" i="4" s="1"/>
  <c r="AD119" i="2"/>
  <c r="AD120" i="2" s="1"/>
  <c r="T119" i="2"/>
  <c r="T120" i="2" s="1"/>
  <c r="T122" i="2" s="1"/>
  <c r="V119" i="2"/>
  <c r="V120" i="2" s="1"/>
  <c r="V122" i="2" s="1"/>
  <c r="AL119" i="2"/>
  <c r="AL120" i="2" s="1"/>
  <c r="AL122" i="2" s="1"/>
  <c r="AF119" i="2"/>
  <c r="AF120" i="2" s="1"/>
  <c r="AF122" i="2" s="1"/>
  <c r="AH118" i="4"/>
  <c r="V118" i="4"/>
  <c r="T118" i="4"/>
  <c r="AL121" i="4"/>
  <c r="AJ121" i="4"/>
  <c r="AB121" i="4"/>
  <c r="V121" i="4"/>
  <c r="X121" i="4"/>
  <c r="T121" i="4"/>
  <c r="U119" i="4"/>
  <c r="AL114" i="4"/>
  <c r="AD114" i="4"/>
  <c r="Z114" i="4"/>
  <c r="V114" i="4"/>
  <c r="T114" i="4"/>
  <c r="AJ111" i="4"/>
  <c r="T111" i="4"/>
  <c r="AL107" i="4"/>
  <c r="AH107" i="4"/>
  <c r="AI105" i="4"/>
  <c r="AD107" i="4"/>
  <c r="AF107" i="4"/>
  <c r="AG105" i="4"/>
  <c r="V107" i="4"/>
  <c r="T107" i="4"/>
  <c r="AH104" i="4"/>
  <c r="AB104" i="4"/>
  <c r="Z104" i="4"/>
  <c r="U96" i="4"/>
  <c r="U97" i="4" s="1"/>
  <c r="U101" i="4" s="1"/>
  <c r="X98" i="4"/>
  <c r="Y96" i="4"/>
  <c r="AB98" i="4"/>
  <c r="AD98" i="4"/>
  <c r="AH98" i="4"/>
  <c r="AL98" i="4"/>
  <c r="AJ98" i="4"/>
  <c r="AO96" i="4"/>
  <c r="AH95" i="4"/>
  <c r="T95" i="4"/>
  <c r="V95" i="4"/>
  <c r="AL115" i="2"/>
  <c r="AD115" i="2"/>
  <c r="Z112" i="2"/>
  <c r="Z113" i="2" s="1"/>
  <c r="Z115" i="2" s="1"/>
  <c r="V115" i="2"/>
  <c r="AL106" i="2"/>
  <c r="AL108" i="2" s="1"/>
  <c r="AL105" i="2"/>
  <c r="AO106" i="2"/>
  <c r="AN106" i="2" s="1"/>
  <c r="AN108" i="2" s="1"/>
  <c r="AJ106" i="2"/>
  <c r="AJ108" i="2" s="1"/>
  <c r="V105" i="2"/>
  <c r="V106" i="2" s="1"/>
  <c r="V108" i="2" s="1"/>
  <c r="W106" i="2"/>
  <c r="W108" i="2" s="1"/>
  <c r="AH119" i="2"/>
  <c r="AH120" i="2" s="1"/>
  <c r="AH122" i="2" s="1"/>
  <c r="AO120" i="2"/>
  <c r="AO122" i="2" s="1"/>
  <c r="X119" i="2"/>
  <c r="X120" i="2" s="1"/>
  <c r="X122" i="2" s="1"/>
  <c r="AJ119" i="2"/>
  <c r="AJ120" i="2" s="1"/>
  <c r="AJ122" i="2" s="1"/>
  <c r="AG120" i="2"/>
  <c r="AG122" i="2" s="1"/>
  <c r="Y120" i="2"/>
  <c r="Y122" i="2" s="1"/>
  <c r="AO115" i="2"/>
  <c r="AG115" i="2"/>
  <c r="Y115" i="2"/>
  <c r="AF101" i="2"/>
  <c r="AN97" i="2"/>
  <c r="AN101" i="2" s="1"/>
  <c r="AG108" i="2"/>
  <c r="Y108" i="2"/>
  <c r="AN122" i="2"/>
  <c r="AB119" i="2"/>
  <c r="AB120" i="2" s="1"/>
  <c r="AB122" i="2" s="1"/>
  <c r="AD122" i="2"/>
  <c r="Z119" i="2"/>
  <c r="Z120" i="2" s="1"/>
  <c r="Z122" i="2" s="1"/>
  <c r="AG101" i="2"/>
  <c r="X97" i="2"/>
  <c r="X101" i="2" s="1"/>
  <c r="T97" i="2"/>
  <c r="T101" i="2" s="1"/>
  <c r="U106" i="4" l="1"/>
  <c r="U108" i="4" s="1"/>
  <c r="R105" i="4"/>
  <c r="R106" i="4" s="1"/>
  <c r="R108" i="4" s="1"/>
  <c r="U113" i="4"/>
  <c r="U115" i="4" s="1"/>
  <c r="R112" i="4"/>
  <c r="R113" i="4" s="1"/>
  <c r="R115" i="4" s="1"/>
  <c r="U120" i="4"/>
  <c r="U122" i="4" s="1"/>
  <c r="R119" i="4"/>
  <c r="AD119" i="4"/>
  <c r="AD120" i="4" s="1"/>
  <c r="AD122" i="4" s="1"/>
  <c r="AO108" i="2"/>
  <c r="X112" i="4"/>
  <c r="AL119" i="4"/>
  <c r="AL120" i="4" s="1"/>
  <c r="AL122" i="4" s="1"/>
  <c r="X113" i="4"/>
  <c r="X115" i="4" s="1"/>
  <c r="V96" i="4"/>
  <c r="V97" i="4" s="1"/>
  <c r="V101" i="4" s="1"/>
  <c r="W113" i="4"/>
  <c r="W115" i="4" s="1"/>
  <c r="R96" i="4"/>
  <c r="R97" i="4" s="1"/>
  <c r="R101" i="4" s="1"/>
  <c r="AJ96" i="4"/>
  <c r="AJ97" i="4" s="1"/>
  <c r="AJ101" i="4" s="1"/>
  <c r="W106" i="4"/>
  <c r="W108" i="4" s="1"/>
  <c r="W97" i="4"/>
  <c r="W101" i="4" s="1"/>
  <c r="W120" i="4"/>
  <c r="W122" i="4" s="1"/>
  <c r="R120" i="4"/>
  <c r="R122" i="4" s="1"/>
  <c r="T112" i="4"/>
  <c r="T113" i="4" s="1"/>
  <c r="T115" i="4" s="1"/>
  <c r="AG101" i="4"/>
  <c r="X119" i="4"/>
  <c r="X120" i="4" s="1"/>
  <c r="X122" i="4" s="1"/>
  <c r="AJ105" i="4"/>
  <c r="AJ106" i="4" s="1"/>
  <c r="AJ108" i="4" s="1"/>
  <c r="AL105" i="4"/>
  <c r="AL106" i="4" s="1"/>
  <c r="AL108" i="4" s="1"/>
  <c r="AJ119" i="4"/>
  <c r="AJ120" i="4" s="1"/>
  <c r="AJ122" i="4" s="1"/>
  <c r="AO120" i="4"/>
  <c r="AO122" i="4" s="1"/>
  <c r="AO106" i="4"/>
  <c r="AN106" i="4" s="1"/>
  <c r="AN108" i="4" s="1"/>
  <c r="AN119" i="4"/>
  <c r="AN120" i="4" s="1"/>
  <c r="AN122" i="4" s="1"/>
  <c r="T105" i="4"/>
  <c r="T106" i="4" s="1"/>
  <c r="T108" i="4" s="1"/>
  <c r="V105" i="4"/>
  <c r="V106" i="4" s="1"/>
  <c r="V108" i="4" s="1"/>
  <c r="AH119" i="4"/>
  <c r="AH120" i="4" s="1"/>
  <c r="AH122" i="4" s="1"/>
  <c r="Y108" i="4"/>
  <c r="X105" i="4"/>
  <c r="AH105" i="4"/>
  <c r="AH106" i="4" s="1"/>
  <c r="AH108" i="4" s="1"/>
  <c r="AD112" i="4"/>
  <c r="AD113" i="4" s="1"/>
  <c r="AD115" i="4" s="1"/>
  <c r="Z96" i="4"/>
  <c r="Z97" i="4" s="1"/>
  <c r="Z101" i="4" s="1"/>
  <c r="Z119" i="4"/>
  <c r="Z120" i="4" s="1"/>
  <c r="Z122" i="4" s="1"/>
  <c r="AB105" i="4"/>
  <c r="AB106" i="4" s="1"/>
  <c r="AB108" i="4" s="1"/>
  <c r="AB112" i="4"/>
  <c r="AB113" i="4" s="1"/>
  <c r="AB115" i="4" s="1"/>
  <c r="Z112" i="4"/>
  <c r="Z113" i="4" s="1"/>
  <c r="Z115" i="4" s="1"/>
  <c r="AG120" i="4"/>
  <c r="AG122" i="4" s="1"/>
  <c r="AC106" i="4"/>
  <c r="AC108" i="4" s="1"/>
  <c r="AF96" i="4"/>
  <c r="AD96" i="4"/>
  <c r="AD97" i="4" s="1"/>
  <c r="AD101" i="4" s="1"/>
  <c r="AB119" i="4"/>
  <c r="AB120" i="4" s="1"/>
  <c r="AB122" i="4" s="1"/>
  <c r="AI106" i="4"/>
  <c r="AI108" i="4" s="1"/>
  <c r="AB96" i="4"/>
  <c r="AB97" i="4" s="1"/>
  <c r="AB101" i="4" s="1"/>
  <c r="V112" i="4"/>
  <c r="V113" i="4" s="1"/>
  <c r="V115" i="4" s="1"/>
  <c r="AO113" i="4"/>
  <c r="AN112" i="4"/>
  <c r="AN96" i="4"/>
  <c r="X96" i="4"/>
  <c r="AL112" i="4"/>
  <c r="AL113" i="4" s="1"/>
  <c r="AL115" i="4" s="1"/>
  <c r="V119" i="4"/>
  <c r="V120" i="4" s="1"/>
  <c r="V122" i="4" s="1"/>
  <c r="AJ112" i="4"/>
  <c r="AJ113" i="4" s="1"/>
  <c r="AJ115" i="4" s="1"/>
  <c r="AG113" i="4"/>
  <c r="AF112" i="4"/>
  <c r="T96" i="4"/>
  <c r="T97" i="4" s="1"/>
  <c r="T101" i="4" s="1"/>
  <c r="AH112" i="4"/>
  <c r="AH113" i="4" s="1"/>
  <c r="AH115" i="4" s="1"/>
  <c r="T119" i="4"/>
  <c r="T120" i="4" s="1"/>
  <c r="T122" i="4" s="1"/>
  <c r="Y97" i="4"/>
  <c r="Y101" i="4" s="1"/>
  <c r="AG106" i="4"/>
  <c r="AF105" i="4"/>
  <c r="Z105" i="4"/>
  <c r="Z106" i="4" s="1"/>
  <c r="Z108" i="4" s="1"/>
  <c r="AD105" i="4"/>
  <c r="AD106" i="4" s="1"/>
  <c r="AD108" i="4" s="1"/>
  <c r="AL96" i="4"/>
  <c r="AL97" i="4" s="1"/>
  <c r="AL101" i="4" s="1"/>
  <c r="AH96" i="4"/>
  <c r="AH97" i="4" s="1"/>
  <c r="AH101" i="4" s="1"/>
  <c r="AO97" i="4"/>
  <c r="AO108" i="4" l="1"/>
  <c r="X97" i="4"/>
  <c r="X101" i="4" s="1"/>
  <c r="AF113" i="4"/>
  <c r="AF115" i="4" s="1"/>
  <c r="AG115" i="4"/>
  <c r="AN113" i="4"/>
  <c r="AN115" i="4" s="1"/>
  <c r="AO115" i="4"/>
  <c r="AF106" i="4"/>
  <c r="AF108" i="4" s="1"/>
  <c r="AG108" i="4"/>
  <c r="AN97" i="4"/>
  <c r="AN101" i="4" s="1"/>
  <c r="AO101" i="4"/>
  <c r="AP62" i="4"/>
  <c r="AH63" i="4" s="1"/>
  <c r="AN62" i="4"/>
  <c r="AF63" i="4" s="1"/>
  <c r="AL62" i="4"/>
  <c r="AD63" i="4" s="1"/>
  <c r="AJ62" i="4"/>
  <c r="AB63" i="4" s="1"/>
  <c r="AH62" i="4"/>
  <c r="Z63" i="4" s="1"/>
  <c r="AF62" i="4"/>
  <c r="X63" i="4" s="1"/>
  <c r="AD62" i="4"/>
  <c r="V63" i="4" s="1"/>
  <c r="AB62" i="4"/>
  <c r="T63" i="4" s="1"/>
  <c r="Z62" i="4"/>
  <c r="X62" i="4"/>
  <c r="V62" i="4"/>
  <c r="Z64" i="4" l="1"/>
  <c r="Z66" i="4" s="1"/>
  <c r="P64" i="4"/>
  <c r="P66" i="4" s="1"/>
  <c r="R63" i="4"/>
  <c r="R64" i="4" s="1"/>
  <c r="R66" i="4" s="1"/>
  <c r="AB64" i="4"/>
  <c r="AB66" i="4" s="1"/>
  <c r="V64" i="4"/>
  <c r="V66" i="4" s="1"/>
  <c r="AD64" i="4"/>
  <c r="AD66" i="4" s="1"/>
  <c r="AH64" i="4"/>
  <c r="AH66" i="4" s="1"/>
  <c r="AJ64" i="4"/>
  <c r="AJ66" i="4" s="1"/>
  <c r="AF64" i="4"/>
  <c r="AF66" i="4" s="1"/>
  <c r="AL64" i="4"/>
  <c r="AL66" i="4" s="1"/>
  <c r="X64" i="4"/>
  <c r="X66" i="4" s="1"/>
  <c r="AN64" i="4"/>
  <c r="AN66" i="4" s="1"/>
  <c r="AP64" i="4"/>
  <c r="AP66" i="4" s="1"/>
  <c r="L29" i="4" l="1"/>
  <c r="AP62" i="2" l="1"/>
  <c r="AP64" i="2" s="1"/>
  <c r="AP66" i="2" s="1"/>
  <c r="AN62" i="2"/>
  <c r="AN64" i="2" s="1"/>
  <c r="AN66" i="2" s="1"/>
  <c r="AL62" i="2"/>
  <c r="AL64" i="2" s="1"/>
  <c r="AL66" i="2" s="1"/>
  <c r="AJ62" i="2"/>
  <c r="AJ64" i="2" s="1"/>
  <c r="AJ66" i="2" s="1"/>
  <c r="AH62" i="2"/>
  <c r="AF62" i="2"/>
  <c r="AD62" i="2"/>
  <c r="AB62" i="2"/>
  <c r="Z62" i="2"/>
  <c r="X62" i="2"/>
  <c r="V62" i="2"/>
  <c r="T62" i="2"/>
  <c r="X63" i="2" l="1"/>
  <c r="X64" i="2" s="1"/>
  <c r="X66" i="2" s="1"/>
  <c r="AF63" i="2"/>
  <c r="AF64" i="2" s="1"/>
  <c r="AF66" i="2" s="1"/>
  <c r="Z63" i="2"/>
  <c r="Z64" i="2" s="1"/>
  <c r="Z66" i="2" s="1"/>
  <c r="AH63" i="2"/>
  <c r="AH64" i="2" s="1"/>
  <c r="AH66" i="2" s="1"/>
  <c r="T63" i="2"/>
  <c r="T64" i="2" s="1"/>
  <c r="T66" i="2" s="1"/>
  <c r="AB63" i="2"/>
  <c r="AB64" i="2" s="1"/>
  <c r="AB66" i="2" s="1"/>
  <c r="V63" i="2"/>
  <c r="V64" i="2" s="1"/>
  <c r="V66" i="2" s="1"/>
  <c r="AD63" i="2"/>
  <c r="AD64" i="2" s="1"/>
  <c r="AD66" i="2" s="1"/>
  <c r="L24" i="4" l="1"/>
  <c r="L23" i="4"/>
  <c r="L69" i="2"/>
  <c r="M53" i="4"/>
  <c r="L53" i="4"/>
  <c r="M42" i="2"/>
  <c r="M42" i="4" s="1"/>
  <c r="L42" i="4"/>
  <c r="L47" i="4" s="1"/>
  <c r="L30" i="4"/>
  <c r="L28" i="4"/>
  <c r="M24" i="2"/>
  <c r="M24" i="4" s="1"/>
  <c r="M23" i="2"/>
  <c r="M23" i="4" s="1"/>
  <c r="L21" i="4"/>
  <c r="L20" i="4"/>
  <c r="M9" i="2"/>
  <c r="M9" i="4" s="1"/>
  <c r="L8" i="4"/>
  <c r="F82" i="2" l="1"/>
  <c r="G82" i="2"/>
  <c r="M81" i="2"/>
  <c r="L69" i="4"/>
  <c r="L81" i="2"/>
  <c r="M80" i="4"/>
  <c r="L34" i="2"/>
  <c r="M22" i="2"/>
  <c r="L57" i="4"/>
  <c r="L62" i="2"/>
  <c r="L47" i="2"/>
  <c r="M22" i="4"/>
  <c r="G39" i="4" s="1"/>
  <c r="G40" i="4" s="1"/>
  <c r="G44" i="4" s="1"/>
  <c r="M54" i="2"/>
  <c r="M4" i="4"/>
  <c r="L32" i="2"/>
  <c r="L59" i="2"/>
  <c r="M52" i="4"/>
  <c r="M54" i="4" s="1"/>
  <c r="L58" i="4"/>
  <c r="L86" i="2"/>
  <c r="L87" i="2" s="1"/>
  <c r="L9" i="4"/>
  <c r="L10" i="4" s="1"/>
  <c r="L76" i="4"/>
  <c r="M8" i="2"/>
  <c r="M8" i="4" s="1"/>
  <c r="M10" i="4" s="1"/>
  <c r="M12" i="4" s="1"/>
  <c r="L54" i="2"/>
  <c r="L4" i="4"/>
  <c r="L19" i="4"/>
  <c r="L32" i="4" s="1"/>
  <c r="L52" i="4"/>
  <c r="L54" i="4" s="1"/>
  <c r="L31" i="2"/>
  <c r="L10" i="2"/>
  <c r="L91" i="2"/>
  <c r="V9" i="4"/>
  <c r="V9" i="2"/>
  <c r="H81" i="4" l="1"/>
  <c r="H82" i="4" s="1"/>
  <c r="D70" i="4"/>
  <c r="G82" i="4"/>
  <c r="F82" i="4"/>
  <c r="L64" i="2"/>
  <c r="L66" i="2" s="1"/>
  <c r="L62" i="4"/>
  <c r="L12" i="2"/>
  <c r="L12" i="4" s="1"/>
  <c r="L27" i="4"/>
  <c r="L81" i="4"/>
  <c r="M81" i="4"/>
  <c r="M25" i="4"/>
  <c r="L86" i="4"/>
  <c r="L34" i="4"/>
  <c r="M76" i="4"/>
  <c r="L91" i="4"/>
  <c r="M10" i="2"/>
  <c r="M12" i="2" s="1"/>
  <c r="L59" i="4"/>
  <c r="L31" i="4"/>
  <c r="L27" i="2"/>
  <c r="V10" i="2"/>
  <c r="L64" i="4" l="1"/>
  <c r="L66" i="4" s="1"/>
  <c r="D63" i="4"/>
  <c r="D64" i="4" s="1"/>
  <c r="D66" i="4" s="1"/>
  <c r="D72" i="4"/>
  <c r="D71" i="4"/>
  <c r="D73" i="4" s="1"/>
  <c r="F12" i="4"/>
  <c r="F15" i="2"/>
  <c r="G12" i="4"/>
  <c r="G15" i="2"/>
  <c r="L33" i="2"/>
  <c r="L35" i="2" s="1"/>
  <c r="L33" i="4"/>
  <c r="L35" i="4" s="1"/>
  <c r="L48" i="4" s="1"/>
  <c r="L49" i="4" s="1"/>
  <c r="T22" i="2"/>
  <c r="G16" i="2" l="1"/>
  <c r="G15" i="4"/>
  <c r="G16" i="4" s="1"/>
  <c r="F15" i="4"/>
  <c r="F16" i="4" s="1"/>
  <c r="F16" i="2"/>
  <c r="L48" i="2"/>
  <c r="L49" i="2" s="1"/>
  <c r="Y80" i="4"/>
  <c r="X80" i="4"/>
  <c r="W80" i="4"/>
  <c r="V80" i="4"/>
  <c r="Y80" i="2"/>
  <c r="X80" i="2"/>
  <c r="V80" i="2"/>
  <c r="AF69" i="4"/>
  <c r="AF91" i="4" s="1"/>
  <c r="AF92" i="4" s="1"/>
  <c r="AD69" i="4"/>
  <c r="AD91" i="4" s="1"/>
  <c r="AD92" i="4" s="1"/>
  <c r="AB69" i="4"/>
  <c r="Z69" i="4"/>
  <c r="V69" i="4"/>
  <c r="AD59" i="4"/>
  <c r="AB59" i="4"/>
  <c r="Z59" i="4"/>
  <c r="V59" i="4"/>
  <c r="AF54" i="4"/>
  <c r="AE54" i="4"/>
  <c r="AD54" i="4"/>
  <c r="AC54" i="4"/>
  <c r="AB54" i="4"/>
  <c r="AA54" i="4"/>
  <c r="Z54" i="4"/>
  <c r="W54" i="4"/>
  <c r="V54" i="4"/>
  <c r="AF47" i="4"/>
  <c r="AD47" i="4"/>
  <c r="AB47" i="4"/>
  <c r="Z47" i="4"/>
  <c r="V47" i="4"/>
  <c r="Z32" i="4"/>
  <c r="V32" i="4"/>
  <c r="AF31" i="4"/>
  <c r="AD31" i="4"/>
  <c r="AB31" i="4"/>
  <c r="Z31" i="4"/>
  <c r="V31" i="4"/>
  <c r="AF22" i="4"/>
  <c r="AF34" i="4" s="1"/>
  <c r="AE22" i="4"/>
  <c r="AD22" i="4"/>
  <c r="AD34" i="4" s="1"/>
  <c r="AC22" i="4"/>
  <c r="AB22" i="4"/>
  <c r="AB34" i="4" s="1"/>
  <c r="AA22" i="4"/>
  <c r="Z22" i="4"/>
  <c r="Z34" i="4" s="1"/>
  <c r="W22" i="4"/>
  <c r="V22" i="4"/>
  <c r="Z27" i="4"/>
  <c r="W12" i="4"/>
  <c r="W15" i="4" s="1"/>
  <c r="AD14" i="4"/>
  <c r="AB14" i="4"/>
  <c r="Z14" i="4"/>
  <c r="W14" i="4"/>
  <c r="V14" i="4"/>
  <c r="T23" i="4"/>
  <c r="T24" i="4"/>
  <c r="T42" i="4"/>
  <c r="T47" i="4" s="1"/>
  <c r="T30" i="4"/>
  <c r="T19" i="4"/>
  <c r="T69" i="2"/>
  <c r="T47" i="2"/>
  <c r="T28" i="4"/>
  <c r="U24" i="2"/>
  <c r="U24" i="4" s="1"/>
  <c r="U23" i="2"/>
  <c r="U23" i="4" s="1"/>
  <c r="U9" i="2"/>
  <c r="U9" i="4" s="1"/>
  <c r="V34" i="4" l="1"/>
  <c r="R25" i="4"/>
  <c r="R39" i="4" s="1"/>
  <c r="R40" i="4" s="1"/>
  <c r="R43" i="4" s="1"/>
  <c r="R44" i="4" s="1"/>
  <c r="Z91" i="4"/>
  <c r="Z92" i="4" s="1"/>
  <c r="R70" i="4"/>
  <c r="W25" i="4"/>
  <c r="W39" i="4" s="1"/>
  <c r="W40" i="4" s="1"/>
  <c r="W43" i="4" s="1"/>
  <c r="W44" i="4" s="1"/>
  <c r="S25" i="4"/>
  <c r="S39" i="4" s="1"/>
  <c r="S40" i="4" s="1"/>
  <c r="S44" i="4" s="1"/>
  <c r="Z33" i="4"/>
  <c r="Z35" i="4" s="1"/>
  <c r="Z48" i="4" s="1"/>
  <c r="Z49" i="4" s="1"/>
  <c r="V81" i="4"/>
  <c r="R81" i="4"/>
  <c r="R82" i="4" s="1"/>
  <c r="S81" i="4"/>
  <c r="S82" i="4" s="1"/>
  <c r="V12" i="4"/>
  <c r="V15" i="4" s="1"/>
  <c r="V16" i="4" s="1"/>
  <c r="AA25" i="4"/>
  <c r="AA39" i="4" s="1"/>
  <c r="AA40" i="4" s="1"/>
  <c r="AA43" i="4" s="1"/>
  <c r="AA44" i="4" s="1"/>
  <c r="V70" i="4"/>
  <c r="V72" i="4" s="1"/>
  <c r="AE81" i="4"/>
  <c r="V91" i="4"/>
  <c r="V92" i="4" s="1"/>
  <c r="AC25" i="4"/>
  <c r="AC39" i="4" s="1"/>
  <c r="AC40" i="4" s="1"/>
  <c r="AC43" i="4" s="1"/>
  <c r="AC44" i="4" s="1"/>
  <c r="V27" i="4"/>
  <c r="V33" i="4" s="1"/>
  <c r="V35" i="4" s="1"/>
  <c r="V48" i="4" s="1"/>
  <c r="V49" i="4" s="1"/>
  <c r="V82" i="4"/>
  <c r="W16" i="4"/>
  <c r="AA81" i="4"/>
  <c r="AB86" i="4"/>
  <c r="AB87" i="4" s="1"/>
  <c r="AD86" i="4"/>
  <c r="AD87" i="4" s="1"/>
  <c r="V25" i="4"/>
  <c r="V39" i="4" s="1"/>
  <c r="V40" i="4" s="1"/>
  <c r="V43" i="4" s="1"/>
  <c r="V44" i="4" s="1"/>
  <c r="V71" i="4"/>
  <c r="V73" i="4" s="1"/>
  <c r="W81" i="4"/>
  <c r="W82" i="4" s="1"/>
  <c r="AC81" i="4"/>
  <c r="V86" i="4"/>
  <c r="V87" i="4" s="1"/>
  <c r="AF86" i="4"/>
  <c r="AF87" i="4" s="1"/>
  <c r="T70" i="4"/>
  <c r="T72" i="4" s="1"/>
  <c r="Z86" i="4"/>
  <c r="Z87" i="4" s="1"/>
  <c r="AB91" i="4"/>
  <c r="AB92" i="4" s="1"/>
  <c r="T22" i="4"/>
  <c r="F39" i="4" s="1"/>
  <c r="F40" i="4" s="1"/>
  <c r="M82" i="2"/>
  <c r="T80" i="2"/>
  <c r="U76" i="2"/>
  <c r="U22" i="2"/>
  <c r="T76" i="4"/>
  <c r="T80" i="4" s="1"/>
  <c r="T58" i="4"/>
  <c r="T69" i="4" s="1"/>
  <c r="L70" i="4" s="1"/>
  <c r="T9" i="4"/>
  <c r="T31" i="2"/>
  <c r="T57" i="4"/>
  <c r="T62" i="4" s="1"/>
  <c r="T64" i="4" s="1"/>
  <c r="T66" i="4" s="1"/>
  <c r="T20" i="4"/>
  <c r="T31" i="4" s="1"/>
  <c r="T86" i="2"/>
  <c r="T91" i="2"/>
  <c r="U42" i="2"/>
  <c r="U42" i="4" s="1"/>
  <c r="F44" i="4" l="1"/>
  <c r="P72" i="4"/>
  <c r="P71" i="4"/>
  <c r="P73" i="4" s="1"/>
  <c r="R72" i="4"/>
  <c r="R71" i="4"/>
  <c r="R73" i="4" s="1"/>
  <c r="Q81" i="4"/>
  <c r="Q82" i="4" s="1"/>
  <c r="P81" i="4"/>
  <c r="P82" i="4" s="1"/>
  <c r="L39" i="4"/>
  <c r="L72" i="4"/>
  <c r="L71" i="4"/>
  <c r="T34" i="4"/>
  <c r="U22" i="4"/>
  <c r="U25" i="4" s="1"/>
  <c r="U39" i="4" s="1"/>
  <c r="T25" i="4"/>
  <c r="T39" i="4" s="1"/>
  <c r="T81" i="4"/>
  <c r="T82" i="4" s="1"/>
  <c r="L82" i="4"/>
  <c r="M82" i="4"/>
  <c r="U81" i="4"/>
  <c r="T86" i="4"/>
  <c r="T59" i="4"/>
  <c r="T91" i="4"/>
  <c r="T71" i="4"/>
  <c r="T73" i="4" s="1"/>
  <c r="W76" i="2"/>
  <c r="W80" i="2" s="1"/>
  <c r="L73" i="4" l="1"/>
  <c r="M39" i="4"/>
  <c r="V69" i="2"/>
  <c r="V47" i="2"/>
  <c r="V32" i="2"/>
  <c r="V31" i="2"/>
  <c r="W24" i="2"/>
  <c r="W23" i="2"/>
  <c r="V22" i="2"/>
  <c r="W8" i="2"/>
  <c r="U81" i="2" l="1"/>
  <c r="W22" i="2"/>
  <c r="U25" i="2" s="1"/>
  <c r="U39" i="2" s="1"/>
  <c r="U76" i="4"/>
  <c r="U80" i="4" s="1"/>
  <c r="U82" i="4" s="1"/>
  <c r="U80" i="2"/>
  <c r="W81" i="2"/>
  <c r="W25" i="2"/>
  <c r="W39" i="2" s="1"/>
  <c r="W9" i="2"/>
  <c r="W10" i="2" s="1"/>
  <c r="V59" i="2"/>
  <c r="V86" i="2"/>
  <c r="V87" i="2" s="1"/>
  <c r="V91" i="2"/>
  <c r="V92" i="2" s="1"/>
  <c r="W42" i="2"/>
  <c r="Z77" i="2"/>
  <c r="AD77" i="2"/>
  <c r="AB77" i="2" s="1"/>
  <c r="U82" i="2" l="1"/>
  <c r="V27" i="2"/>
  <c r="V33" i="2" s="1"/>
  <c r="V35" i="2" s="1"/>
  <c r="W82" i="2"/>
  <c r="V48" i="2" l="1"/>
  <c r="V49" i="2" s="1"/>
  <c r="Z6" i="2" l="1"/>
  <c r="AI5" i="4" l="1"/>
  <c r="AG5" i="4"/>
  <c r="AE5" i="4"/>
  <c r="AE14" i="4" s="1"/>
  <c r="AC5" i="4"/>
  <c r="AC14" i="4" s="1"/>
  <c r="AF6" i="2"/>
  <c r="AD6" i="2"/>
  <c r="AB6" i="2" l="1"/>
  <c r="AQ14" i="4" l="1"/>
  <c r="AQ6" i="2"/>
  <c r="AQ14" i="2" s="1"/>
  <c r="AP6" i="2"/>
  <c r="AQ39" i="4" l="1"/>
  <c r="AQ40" i="4" s="1"/>
  <c r="AP39" i="4"/>
  <c r="AP40" i="4" s="1"/>
  <c r="AQ22" i="4" l="1"/>
  <c r="AP22" i="4"/>
  <c r="AO22" i="4"/>
  <c r="AN22" i="4"/>
  <c r="AN25" i="4" s="1"/>
  <c r="AN39" i="4" s="1"/>
  <c r="AN40" i="4" s="1"/>
  <c r="AM22" i="4"/>
  <c r="AL22" i="4"/>
  <c r="AK22" i="4"/>
  <c r="AJ22" i="4"/>
  <c r="AJ25" i="4" s="1"/>
  <c r="AJ39" i="4" s="1"/>
  <c r="AJ40" i="4" s="1"/>
  <c r="AI22" i="4"/>
  <c r="AH22" i="4"/>
  <c r="AG22" i="4"/>
  <c r="AQ39" i="2"/>
  <c r="AQ40" i="2" s="1"/>
  <c r="AP39" i="2"/>
  <c r="AP40" i="2" s="1"/>
  <c r="AO25" i="4" l="1"/>
  <c r="AO39" i="4" s="1"/>
  <c r="AO40" i="4" s="1"/>
  <c r="AK25" i="4"/>
  <c r="AK39" i="4" s="1"/>
  <c r="AK40" i="4" s="1"/>
  <c r="AG25" i="4"/>
  <c r="AG39" i="4" s="1"/>
  <c r="AG40" i="4" s="1"/>
  <c r="AE25" i="4"/>
  <c r="AE39" i="4" s="1"/>
  <c r="AE40" i="4" s="1"/>
  <c r="AE43" i="4" s="1"/>
  <c r="AE44" i="4" s="1"/>
  <c r="AD25" i="4"/>
  <c r="AD39" i="4" s="1"/>
  <c r="AD40" i="4" s="1"/>
  <c r="AD43" i="4" s="1"/>
  <c r="AD44" i="4" s="1"/>
  <c r="Z25" i="4"/>
  <c r="Z39" i="4" s="1"/>
  <c r="Z40" i="4" s="1"/>
  <c r="Z43" i="4" s="1"/>
  <c r="Z44" i="4" s="1"/>
  <c r="AF25" i="4"/>
  <c r="AF39" i="4" s="1"/>
  <c r="AF40" i="4" s="1"/>
  <c r="AF43" i="4" s="1"/>
  <c r="AF44" i="4" s="1"/>
  <c r="AB25" i="4"/>
  <c r="AB39" i="4" s="1"/>
  <c r="AB40" i="4" s="1"/>
  <c r="AB43" i="4" s="1"/>
  <c r="AB44" i="4" s="1"/>
  <c r="AH25" i="4"/>
  <c r="AH39" i="4" s="1"/>
  <c r="AH40" i="4" s="1"/>
  <c r="AL25" i="4"/>
  <c r="AL39" i="4" s="1"/>
  <c r="AL40" i="4" s="1"/>
  <c r="AI25" i="4"/>
  <c r="AI39" i="4" s="1"/>
  <c r="AI40" i="4" s="1"/>
  <c r="AM25" i="4"/>
  <c r="AM39" i="4" s="1"/>
  <c r="AM40" i="4" s="1"/>
  <c r="AQ22" i="2"/>
  <c r="AP22" i="2"/>
  <c r="AO22" i="2"/>
  <c r="AN22" i="2"/>
  <c r="AM22" i="2"/>
  <c r="AL22" i="2"/>
  <c r="AK22" i="2"/>
  <c r="AJ22" i="2"/>
  <c r="AJ25" i="2" l="1"/>
  <c r="AJ39" i="2" s="1"/>
  <c r="AJ40" i="2" s="1"/>
  <c r="AN25" i="2"/>
  <c r="AN39" i="2" s="1"/>
  <c r="AN40" i="2" s="1"/>
  <c r="AK25" i="2"/>
  <c r="AK39" i="2" s="1"/>
  <c r="AK40" i="2" s="1"/>
  <c r="AO25" i="2"/>
  <c r="AO39" i="2" s="1"/>
  <c r="AO40" i="2" s="1"/>
  <c r="AL25" i="2"/>
  <c r="AL39" i="2" s="1"/>
  <c r="AL40" i="2" s="1"/>
  <c r="AM25" i="2"/>
  <c r="AM39" i="2" s="1"/>
  <c r="AM40" i="2" s="1"/>
  <c r="AQ78" i="4"/>
  <c r="AQ80" i="4" s="1"/>
  <c r="AQ82" i="4" s="1"/>
  <c r="AP78" i="4"/>
  <c r="AP80" i="4" s="1"/>
  <c r="AP82" i="4" s="1"/>
  <c r="AO78" i="4"/>
  <c r="AO80" i="4" s="1"/>
  <c r="AN78" i="4"/>
  <c r="AN80" i="4" s="1"/>
  <c r="AM78" i="4"/>
  <c r="AM80" i="4" s="1"/>
  <c r="AL78" i="4"/>
  <c r="AL80" i="4" s="1"/>
  <c r="AK78" i="4"/>
  <c r="AK80" i="4" s="1"/>
  <c r="AJ78" i="4"/>
  <c r="AJ80" i="4" s="1"/>
  <c r="AI78" i="4"/>
  <c r="AI80" i="4" s="1"/>
  <c r="AH78" i="4"/>
  <c r="AH80" i="4" s="1"/>
  <c r="AG78" i="4"/>
  <c r="AG80" i="4" s="1"/>
  <c r="AF78" i="4"/>
  <c r="AF80" i="4" s="1"/>
  <c r="AE78" i="4"/>
  <c r="AE80" i="4" s="1"/>
  <c r="AE82" i="4" s="1"/>
  <c r="AD78" i="4"/>
  <c r="AD80" i="4" s="1"/>
  <c r="AC78" i="4"/>
  <c r="AC80" i="4" s="1"/>
  <c r="AC82" i="4" s="1"/>
  <c r="AB78" i="4"/>
  <c r="AB80" i="4" s="1"/>
  <c r="AA78" i="4"/>
  <c r="AA80" i="4" s="1"/>
  <c r="AA82" i="4" s="1"/>
  <c r="Z78" i="4"/>
  <c r="Z80" i="4" s="1"/>
  <c r="AP72" i="4"/>
  <c r="AN72" i="4"/>
  <c r="AL72" i="4"/>
  <c r="AJ72" i="4"/>
  <c r="AP69" i="4"/>
  <c r="AP86" i="4" s="1"/>
  <c r="AP87" i="4" s="1"/>
  <c r="AN69" i="4"/>
  <c r="AF70" i="4" s="1"/>
  <c r="AL69" i="4"/>
  <c r="AD70" i="4" s="1"/>
  <c r="AJ69" i="4"/>
  <c r="AB70" i="4" s="1"/>
  <c r="AH69" i="4"/>
  <c r="AP59" i="4"/>
  <c r="AN59" i="4"/>
  <c r="AL59" i="4"/>
  <c r="AJ59" i="4"/>
  <c r="AH59" i="4"/>
  <c r="AF59" i="4"/>
  <c r="AQ54" i="4"/>
  <c r="AP54" i="4"/>
  <c r="AO54" i="4"/>
  <c r="AN54" i="4"/>
  <c r="AM54" i="4"/>
  <c r="AL54" i="4"/>
  <c r="AK54" i="4"/>
  <c r="AJ54" i="4"/>
  <c r="AI54" i="4"/>
  <c r="AH54" i="4"/>
  <c r="AG54" i="4"/>
  <c r="AP47" i="4"/>
  <c r="AN47" i="4"/>
  <c r="AL47" i="4"/>
  <c r="AJ47" i="4"/>
  <c r="AH47" i="4"/>
  <c r="AQ43" i="4"/>
  <c r="AQ44" i="4" s="1"/>
  <c r="AP43" i="4"/>
  <c r="AP44" i="4" s="1"/>
  <c r="AO43" i="4"/>
  <c r="AO44" i="4" s="1"/>
  <c r="AN43" i="4"/>
  <c r="AN44" i="4" s="1"/>
  <c r="AM43" i="4"/>
  <c r="AM44" i="4" s="1"/>
  <c r="AL43" i="4"/>
  <c r="AL44" i="4" s="1"/>
  <c r="AK43" i="4"/>
  <c r="AK44" i="4" s="1"/>
  <c r="AJ43" i="4"/>
  <c r="AJ44" i="4" s="1"/>
  <c r="AI43" i="4"/>
  <c r="AI44" i="4" s="1"/>
  <c r="AH43" i="4"/>
  <c r="AH44" i="4" s="1"/>
  <c r="AG43" i="4"/>
  <c r="AG44" i="4" s="1"/>
  <c r="AP34" i="4"/>
  <c r="AN34" i="4"/>
  <c r="AL34" i="4"/>
  <c r="AJ34" i="4"/>
  <c r="AP32" i="4"/>
  <c r="AH32" i="4"/>
  <c r="AP31" i="4"/>
  <c r="AN31" i="4"/>
  <c r="AL31" i="4"/>
  <c r="AJ31" i="4"/>
  <c r="AH31" i="4"/>
  <c r="AP30" i="4"/>
  <c r="AH30" i="4"/>
  <c r="AH34" i="4"/>
  <c r="AN21" i="4"/>
  <c r="AN32" i="4" s="1"/>
  <c r="AL21" i="4"/>
  <c r="AL32" i="4" s="1"/>
  <c r="AJ21" i="4"/>
  <c r="AJ32" i="4" s="1"/>
  <c r="AF21" i="4"/>
  <c r="AF32" i="4" s="1"/>
  <c r="AD21" i="4"/>
  <c r="AD32" i="4" s="1"/>
  <c r="AB21" i="4"/>
  <c r="AB32" i="4" s="1"/>
  <c r="AQ15" i="4"/>
  <c r="AQ16" i="4" s="1"/>
  <c r="AP15" i="4"/>
  <c r="AP14" i="4"/>
  <c r="AO14" i="4"/>
  <c r="AL14" i="4"/>
  <c r="AK14" i="4"/>
  <c r="AH27" i="4"/>
  <c r="AQ9" i="4"/>
  <c r="AP9" i="4"/>
  <c r="AP27" i="4" s="1"/>
  <c r="AO9" i="4"/>
  <c r="AN9" i="4"/>
  <c r="AM9" i="4"/>
  <c r="AL9" i="4"/>
  <c r="AK9" i="4"/>
  <c r="AJ9" i="4"/>
  <c r="AF9" i="4"/>
  <c r="AF27" i="4" s="1"/>
  <c r="AE9" i="4"/>
  <c r="AE12" i="4" s="1"/>
  <c r="AE15" i="4" s="1"/>
  <c r="AE16" i="4" s="1"/>
  <c r="AD9" i="4"/>
  <c r="AB9" i="4"/>
  <c r="AN14" i="4"/>
  <c r="AM14" i="4"/>
  <c r="AJ14" i="4"/>
  <c r="AI14" i="4"/>
  <c r="AH14" i="4"/>
  <c r="AF14" i="4"/>
  <c r="AA5" i="4"/>
  <c r="AA14" i="4" s="1"/>
  <c r="AD27" i="4" l="1"/>
  <c r="AD33" i="4" s="1"/>
  <c r="AD35" i="4" s="1"/>
  <c r="AD48" i="4" s="1"/>
  <c r="AD49" i="4" s="1"/>
  <c r="AD12" i="4"/>
  <c r="AD15" i="4" s="1"/>
  <c r="AD16" i="4" s="1"/>
  <c r="AB72" i="4"/>
  <c r="AB71" i="4"/>
  <c r="AB73" i="4" s="1"/>
  <c r="AF33" i="4"/>
  <c r="AF35" i="4" s="1"/>
  <c r="AF48" i="4" s="1"/>
  <c r="AF49" i="4" s="1"/>
  <c r="AD72" i="4"/>
  <c r="AD71" i="4"/>
  <c r="AD73" i="4" s="1"/>
  <c r="AB27" i="4"/>
  <c r="AB33" i="4" s="1"/>
  <c r="AB35" i="4" s="1"/>
  <c r="AB48" i="4" s="1"/>
  <c r="AB49" i="4" s="1"/>
  <c r="AB12" i="4"/>
  <c r="AB15" i="4" s="1"/>
  <c r="AB16" i="4" s="1"/>
  <c r="AA12" i="4"/>
  <c r="AA15" i="4" s="1"/>
  <c r="AA16" i="4" s="1"/>
  <c r="Z12" i="4"/>
  <c r="Z15" i="4" s="1"/>
  <c r="Z16" i="4" s="1"/>
  <c r="AF72" i="4"/>
  <c r="AF71" i="4"/>
  <c r="AF81" i="4"/>
  <c r="AF82" i="4" s="1"/>
  <c r="Z70" i="4"/>
  <c r="AB81" i="4"/>
  <c r="AB82" i="4" s="1"/>
  <c r="Z81" i="4"/>
  <c r="Z82" i="4" s="1"/>
  <c r="AD81" i="4"/>
  <c r="AD82" i="4" s="1"/>
  <c r="AP33" i="4"/>
  <c r="AP35" i="4" s="1"/>
  <c r="AP48" i="4" s="1"/>
  <c r="AP49" i="4" s="1"/>
  <c r="AP16" i="4"/>
  <c r="AH33" i="4"/>
  <c r="AH35" i="4" s="1"/>
  <c r="AH48" i="4" s="1"/>
  <c r="AH49" i="4" s="1"/>
  <c r="AL91" i="4"/>
  <c r="AL92" i="4" s="1"/>
  <c r="AM81" i="4"/>
  <c r="AM82" i="4" s="1"/>
  <c r="AG81" i="4"/>
  <c r="AG82" i="4" s="1"/>
  <c r="AN86" i="4"/>
  <c r="AN87" i="4" s="1"/>
  <c r="AO81" i="4"/>
  <c r="AO82" i="4" s="1"/>
  <c r="AH70" i="4"/>
  <c r="AH72" i="4" s="1"/>
  <c r="AH86" i="4"/>
  <c r="AH87" i="4" s="1"/>
  <c r="AI81" i="4"/>
  <c r="AI82" i="4" s="1"/>
  <c r="AL86" i="4"/>
  <c r="AL87" i="4" s="1"/>
  <c r="AH91" i="4"/>
  <c r="AH92" i="4" s="1"/>
  <c r="AH81" i="4"/>
  <c r="AH82" i="4" s="1"/>
  <c r="AK81" i="4"/>
  <c r="AK82" i="4" s="1"/>
  <c r="AP91" i="4"/>
  <c r="AP92" i="4" s="1"/>
  <c r="AK12" i="4"/>
  <c r="AK15" i="4" s="1"/>
  <c r="AK16" i="4" s="1"/>
  <c r="AM12" i="4"/>
  <c r="AM15" i="4" s="1"/>
  <c r="AM16" i="4" s="1"/>
  <c r="AL12" i="4"/>
  <c r="AL15" i="4" s="1"/>
  <c r="AL16" i="4" s="1"/>
  <c r="AO12" i="4"/>
  <c r="AO15" i="4" s="1"/>
  <c r="AO16" i="4" s="1"/>
  <c r="AF12" i="4"/>
  <c r="AF15" i="4" s="1"/>
  <c r="AF16" i="4" s="1"/>
  <c r="AL27" i="4"/>
  <c r="AL33" i="4" s="1"/>
  <c r="AL35" i="4" s="1"/>
  <c r="AL48" i="4" s="1"/>
  <c r="AL49" i="4" s="1"/>
  <c r="AJ71" i="4"/>
  <c r="AJ73" i="4" s="1"/>
  <c r="AG9" i="4"/>
  <c r="AG12" i="4" s="1"/>
  <c r="AG15" i="4" s="1"/>
  <c r="AG14" i="4"/>
  <c r="AJ12" i="4"/>
  <c r="AJ15" i="4" s="1"/>
  <c r="AJ16" i="4" s="1"/>
  <c r="AN12" i="4"/>
  <c r="AN15" i="4" s="1"/>
  <c r="AN16" i="4" s="1"/>
  <c r="AN27" i="4"/>
  <c r="AN33" i="4" s="1"/>
  <c r="AN35" i="4" s="1"/>
  <c r="AN48" i="4" s="1"/>
  <c r="AN49" i="4" s="1"/>
  <c r="AH12" i="4"/>
  <c r="AH15" i="4" s="1"/>
  <c r="AH16" i="4" s="1"/>
  <c r="AC9" i="4"/>
  <c r="AC12" i="4" s="1"/>
  <c r="AC15" i="4" s="1"/>
  <c r="AC16" i="4" s="1"/>
  <c r="AI12" i="4"/>
  <c r="AI15" i="4" s="1"/>
  <c r="AI16" i="4" s="1"/>
  <c r="AJ27" i="4"/>
  <c r="AJ33" i="4" s="1"/>
  <c r="AJ35" i="4" s="1"/>
  <c r="AJ48" i="4" s="1"/>
  <c r="AJ49" i="4" s="1"/>
  <c r="AJ86" i="4"/>
  <c r="AJ87" i="4" s="1"/>
  <c r="AJ81" i="4"/>
  <c r="AJ82" i="4" s="1"/>
  <c r="AJ91" i="4"/>
  <c r="AJ92" i="4" s="1"/>
  <c r="AN91" i="4"/>
  <c r="AN92" i="4" s="1"/>
  <c r="AN81" i="4"/>
  <c r="AN82" i="4" s="1"/>
  <c r="AN71" i="4"/>
  <c r="AN73" i="4" s="1"/>
  <c r="AL81" i="4"/>
  <c r="AL82" i="4" s="1"/>
  <c r="AL71" i="4"/>
  <c r="AL73" i="4" s="1"/>
  <c r="AP71" i="4"/>
  <c r="AP73" i="4" s="1"/>
  <c r="AQ78" i="2"/>
  <c r="AQ80" i="2" s="1"/>
  <c r="AQ82" i="2" s="1"/>
  <c r="AP78" i="2"/>
  <c r="AP80" i="2" s="1"/>
  <c r="AP82" i="2" s="1"/>
  <c r="AO78" i="2"/>
  <c r="AO80" i="2" s="1"/>
  <c r="AN78" i="2"/>
  <c r="AN80" i="2" s="1"/>
  <c r="AM78" i="2"/>
  <c r="AM80" i="2" s="1"/>
  <c r="AL78" i="2"/>
  <c r="AL80" i="2" s="1"/>
  <c r="AK78" i="2"/>
  <c r="AK80" i="2" s="1"/>
  <c r="AJ78" i="2"/>
  <c r="AJ80" i="2" s="1"/>
  <c r="AI78" i="2"/>
  <c r="AI80" i="2" s="1"/>
  <c r="AH78" i="2"/>
  <c r="AH80" i="2" s="1"/>
  <c r="AG78" i="2"/>
  <c r="AG80" i="2" s="1"/>
  <c r="AF78" i="2"/>
  <c r="AF80" i="2" s="1"/>
  <c r="AE78" i="2"/>
  <c r="AE80" i="2" s="1"/>
  <c r="AD78" i="2"/>
  <c r="AD80" i="2" s="1"/>
  <c r="AC78" i="2"/>
  <c r="AC80" i="2" s="1"/>
  <c r="AB78" i="2"/>
  <c r="AB80" i="2" s="1"/>
  <c r="AA78" i="2"/>
  <c r="AA80" i="2" s="1"/>
  <c r="Z78" i="2"/>
  <c r="Z80" i="2" s="1"/>
  <c r="AF73" i="4" l="1"/>
  <c r="AH71" i="4"/>
  <c r="AH73" i="4" s="1"/>
  <c r="Z72" i="4"/>
  <c r="Z71" i="4"/>
  <c r="Z73" i="4" s="1"/>
  <c r="AG16" i="4"/>
  <c r="AP72" i="2"/>
  <c r="AN72" i="2"/>
  <c r="AL72" i="2"/>
  <c r="AJ72" i="2"/>
  <c r="AF69" i="2" l="1"/>
  <c r="AD69" i="2"/>
  <c r="AB69" i="2"/>
  <c r="Z69" i="2"/>
  <c r="AP69" i="2"/>
  <c r="AN69" i="2"/>
  <c r="AO81" i="2" s="1"/>
  <c r="AL69" i="2"/>
  <c r="AJ69" i="2"/>
  <c r="AH69" i="2"/>
  <c r="AP59" i="2"/>
  <c r="AN59" i="2"/>
  <c r="AL59" i="2"/>
  <c r="AJ59" i="2"/>
  <c r="AH59" i="2"/>
  <c r="AF59" i="2"/>
  <c r="AD59" i="2"/>
  <c r="AB59" i="2"/>
  <c r="Z59" i="2"/>
  <c r="AQ43" i="2"/>
  <c r="AQ44" i="2" s="1"/>
  <c r="AK81" i="2" l="1"/>
  <c r="AK82" i="2" s="1"/>
  <c r="AM81" i="2"/>
  <c r="AM82" i="2" s="1"/>
  <c r="T70" i="2"/>
  <c r="AC81" i="2"/>
  <c r="AC82" i="2" s="1"/>
  <c r="V70" i="2"/>
  <c r="AE81" i="2"/>
  <c r="AE82" i="2" s="1"/>
  <c r="L82" i="2"/>
  <c r="V81" i="2"/>
  <c r="V82" i="2" s="1"/>
  <c r="T81" i="2"/>
  <c r="T82" i="2" s="1"/>
  <c r="AA81" i="2"/>
  <c r="AA82" i="2" s="1"/>
  <c r="AI81" i="2"/>
  <c r="AI82" i="2" s="1"/>
  <c r="AG81" i="2"/>
  <c r="AG82" i="2" s="1"/>
  <c r="AJ81" i="2"/>
  <c r="AJ82" i="2" s="1"/>
  <c r="AJ71" i="2"/>
  <c r="AJ73" i="2" s="1"/>
  <c r="AJ86" i="2"/>
  <c r="AJ87" i="2" s="1"/>
  <c r="AJ91" i="2"/>
  <c r="AJ92" i="2" s="1"/>
  <c r="Z91" i="2"/>
  <c r="Z92" i="2" s="1"/>
  <c r="Z86" i="2"/>
  <c r="Z87" i="2" s="1"/>
  <c r="Z81" i="2"/>
  <c r="Z82" i="2" s="1"/>
  <c r="AD81" i="2"/>
  <c r="AD82" i="2" s="1"/>
  <c r="AD91" i="2"/>
  <c r="AD92" i="2" s="1"/>
  <c r="AD86" i="2"/>
  <c r="AD87" i="2" s="1"/>
  <c r="AH91" i="2"/>
  <c r="AH92" i="2" s="1"/>
  <c r="AH86" i="2"/>
  <c r="AH87" i="2" s="1"/>
  <c r="AH81" i="2"/>
  <c r="AH82" i="2" s="1"/>
  <c r="AL71" i="2"/>
  <c r="AL73" i="2" s="1"/>
  <c r="AL91" i="2"/>
  <c r="AL92" i="2" s="1"/>
  <c r="AL86" i="2"/>
  <c r="AL87" i="2" s="1"/>
  <c r="AL81" i="2"/>
  <c r="AL82" i="2" s="1"/>
  <c r="AP71" i="2"/>
  <c r="AP73" i="2" s="1"/>
  <c r="AP91" i="2"/>
  <c r="AP92" i="2" s="1"/>
  <c r="AP86" i="2"/>
  <c r="AP87" i="2" s="1"/>
  <c r="AB81" i="2"/>
  <c r="AB82" i="2" s="1"/>
  <c r="AB91" i="2"/>
  <c r="AB92" i="2" s="1"/>
  <c r="AB86" i="2"/>
  <c r="AB87" i="2" s="1"/>
  <c r="AF91" i="2"/>
  <c r="AF92" i="2" s="1"/>
  <c r="AF81" i="2"/>
  <c r="AF82" i="2" s="1"/>
  <c r="AF86" i="2"/>
  <c r="AF87" i="2" s="1"/>
  <c r="AN81" i="2"/>
  <c r="AN82" i="2" s="1"/>
  <c r="AN91" i="2"/>
  <c r="AN92" i="2" s="1"/>
  <c r="AN71" i="2"/>
  <c r="AN73" i="2" s="1"/>
  <c r="AN86" i="2"/>
  <c r="AN87" i="2" s="1"/>
  <c r="AO82" i="2"/>
  <c r="AB70" i="2"/>
  <c r="AB72" i="2" s="1"/>
  <c r="AF70" i="2"/>
  <c r="AF72" i="2" s="1"/>
  <c r="Z70" i="2"/>
  <c r="Z72" i="2" s="1"/>
  <c r="AD70" i="2"/>
  <c r="AD72" i="2" s="1"/>
  <c r="AH70" i="2"/>
  <c r="AH72" i="2" s="1"/>
  <c r="AQ9" i="2"/>
  <c r="AQ10" i="2" s="1"/>
  <c r="V72" i="2" l="1"/>
  <c r="V71" i="2"/>
  <c r="L72" i="2"/>
  <c r="L71" i="2"/>
  <c r="L73" i="2" s="1"/>
  <c r="T72" i="2"/>
  <c r="T71" i="2"/>
  <c r="T73" i="2" s="1"/>
  <c r="AB71" i="2"/>
  <c r="AB73" i="2" s="1"/>
  <c r="AF71" i="2"/>
  <c r="AF73" i="2" s="1"/>
  <c r="AH71" i="2"/>
  <c r="AH73" i="2" s="1"/>
  <c r="AD71" i="2"/>
  <c r="AD73" i="2" s="1"/>
  <c r="Z71" i="2"/>
  <c r="Z73" i="2" s="1"/>
  <c r="AQ54" i="2"/>
  <c r="AP54" i="2"/>
  <c r="AO54" i="2"/>
  <c r="AN54" i="2"/>
  <c r="AM54" i="2"/>
  <c r="AL54" i="2"/>
  <c r="AK54" i="2"/>
  <c r="AJ54" i="2"/>
  <c r="AI54" i="2"/>
  <c r="AH54" i="2"/>
  <c r="AG54" i="2"/>
  <c r="AF54" i="2"/>
  <c r="AE54" i="2"/>
  <c r="AD54" i="2"/>
  <c r="AC54" i="2"/>
  <c r="AB54" i="2"/>
  <c r="AA54" i="2"/>
  <c r="Z54" i="2"/>
  <c r="V73" i="2" l="1"/>
  <c r="AP47" i="2"/>
  <c r="AN47" i="2"/>
  <c r="AL47" i="2"/>
  <c r="AJ47" i="2"/>
  <c r="AH47" i="2"/>
  <c r="AF47" i="2"/>
  <c r="AD47" i="2"/>
  <c r="AB47" i="2"/>
  <c r="Z47" i="2"/>
  <c r="AP43" i="2"/>
  <c r="AP44" i="2" s="1"/>
  <c r="AO43" i="2"/>
  <c r="AO44" i="2" s="1"/>
  <c r="AN43" i="2"/>
  <c r="AN44" i="2" s="1"/>
  <c r="AM43" i="2"/>
  <c r="AM44" i="2" s="1"/>
  <c r="AL43" i="2"/>
  <c r="AL44" i="2" s="1"/>
  <c r="AK43" i="2"/>
  <c r="AK44" i="2" s="1"/>
  <c r="AJ43" i="2"/>
  <c r="AJ44" i="2" s="1"/>
  <c r="AI22" i="2"/>
  <c r="AG22" i="2"/>
  <c r="AE22" i="2"/>
  <c r="AC22" i="2"/>
  <c r="AA22" i="2"/>
  <c r="AE25" i="2" l="1"/>
  <c r="AE39" i="2" s="1"/>
  <c r="AE40" i="2" s="1"/>
  <c r="AE43" i="2" s="1"/>
  <c r="AE44" i="2" s="1"/>
  <c r="AC25" i="2"/>
  <c r="AC39" i="2" s="1"/>
  <c r="AC40" i="2" s="1"/>
  <c r="AC43" i="2" s="1"/>
  <c r="AC44" i="2" s="1"/>
  <c r="AG25" i="2"/>
  <c r="AG39" i="2" s="1"/>
  <c r="AG40" i="2" s="1"/>
  <c r="AG43" i="2" s="1"/>
  <c r="AG44" i="2" s="1"/>
  <c r="AA25" i="2"/>
  <c r="AA39" i="2" s="1"/>
  <c r="AA40" i="2" s="1"/>
  <c r="AA43" i="2" s="1"/>
  <c r="AA44" i="2" s="1"/>
  <c r="AI25" i="2"/>
  <c r="AI39" i="2" s="1"/>
  <c r="AI40" i="2" s="1"/>
  <c r="AI43" i="2" s="1"/>
  <c r="AI44" i="2" s="1"/>
  <c r="AO6" i="2"/>
  <c r="AN6" i="2"/>
  <c r="AM6" i="2"/>
  <c r="AL6" i="2"/>
  <c r="AK6" i="2"/>
  <c r="AJ6" i="2"/>
  <c r="AI10" i="2"/>
  <c r="AH10" i="2"/>
  <c r="AA10" i="2" l="1"/>
  <c r="AP14" i="2"/>
  <c r="AN14" i="2"/>
  <c r="AL14" i="2"/>
  <c r="AO14" i="2"/>
  <c r="AM14" i="2"/>
  <c r="AK14" i="2"/>
  <c r="AJ14" i="2"/>
  <c r="AP9" i="2"/>
  <c r="AP10" i="2" s="1"/>
  <c r="AO9" i="2"/>
  <c r="AO10" i="2" s="1"/>
  <c r="AN9" i="2"/>
  <c r="AN10" i="2" s="1"/>
  <c r="AM9" i="2"/>
  <c r="AM10" i="2" s="1"/>
  <c r="AL9" i="2"/>
  <c r="AL10" i="2" s="1"/>
  <c r="AK9" i="2"/>
  <c r="AK10" i="2" s="1"/>
  <c r="AJ9" i="2"/>
  <c r="AJ10" i="2" s="1"/>
  <c r="AF9" i="2"/>
  <c r="AF10" i="2" s="1"/>
  <c r="AD9" i="2"/>
  <c r="AD10" i="2" s="1"/>
  <c r="AB9" i="2"/>
  <c r="AB10" i="2" s="1"/>
  <c r="AP34" i="2" l="1"/>
  <c r="AN34" i="2"/>
  <c r="AL34" i="2"/>
  <c r="AJ34" i="2"/>
  <c r="AP31" i="2" l="1"/>
  <c r="AP30" i="2"/>
  <c r="AJ21" i="2" l="1"/>
  <c r="AH6" i="2" l="1"/>
  <c r="AN21" i="2"/>
  <c r="AF21" i="2"/>
  <c r="AL21" i="2" l="1"/>
  <c r="AD21" i="2"/>
  <c r="AH30" i="2" l="1"/>
  <c r="AF32" i="2"/>
  <c r="AB21" i="2"/>
  <c r="AB32" i="2" s="1"/>
  <c r="AP32" i="2"/>
  <c r="AN32" i="2"/>
  <c r="AL32" i="2"/>
  <c r="AJ32" i="2"/>
  <c r="AH32" i="2"/>
  <c r="AD32" i="2"/>
  <c r="AN31" i="2" l="1"/>
  <c r="AL31" i="2"/>
  <c r="AJ31" i="2"/>
  <c r="AH31" i="2"/>
  <c r="AF31" i="2"/>
  <c r="AD31" i="2"/>
  <c r="AB31" i="2"/>
  <c r="AH22" i="2" l="1"/>
  <c r="AF22" i="2"/>
  <c r="AD22" i="2"/>
  <c r="AB22" i="2"/>
  <c r="Z22" i="2"/>
  <c r="V25" i="2" s="1"/>
  <c r="AF25" i="2" l="1"/>
  <c r="AF39" i="2" s="1"/>
  <c r="AF40" i="2" s="1"/>
  <c r="AF43" i="2" s="1"/>
  <c r="AF44" i="2" s="1"/>
  <c r="AB25" i="2"/>
  <c r="AB39" i="2" s="1"/>
  <c r="AB40" i="2" s="1"/>
  <c r="AB43" i="2" s="1"/>
  <c r="AB44" i="2" s="1"/>
  <c r="AD25" i="2"/>
  <c r="AD39" i="2" s="1"/>
  <c r="AD40" i="2" s="1"/>
  <c r="AD43" i="2" s="1"/>
  <c r="AD44" i="2" s="1"/>
  <c r="T39" i="2"/>
  <c r="V39" i="2"/>
  <c r="Z25" i="2"/>
  <c r="Z39" i="2" s="1"/>
  <c r="Z40" i="2" s="1"/>
  <c r="Z43" i="2" s="1"/>
  <c r="Z44" i="2" s="1"/>
  <c r="AH25" i="2"/>
  <c r="AH39" i="2" s="1"/>
  <c r="AH40" i="2" s="1"/>
  <c r="AH43" i="2" s="1"/>
  <c r="AH44" i="2" s="1"/>
  <c r="AB34" i="2"/>
  <c r="AD34" i="2"/>
  <c r="AF34" i="2"/>
  <c r="Z34" i="2"/>
  <c r="AH34" i="2"/>
  <c r="Z32" i="2"/>
  <c r="Z31" i="2"/>
  <c r="L39" i="2" l="1"/>
  <c r="AH14" i="2"/>
  <c r="AB14" i="2" l="1"/>
  <c r="AD14" i="2"/>
  <c r="AI5" i="2"/>
  <c r="AI6" i="2" s="1"/>
  <c r="AG5" i="2"/>
  <c r="AE5" i="2"/>
  <c r="AC5" i="2"/>
  <c r="AA5" i="2"/>
  <c r="AA6" i="2" s="1"/>
  <c r="AA14" i="2" s="1"/>
  <c r="AF27" i="2"/>
  <c r="AF33" i="2" s="1"/>
  <c r="AF35" i="2" s="1"/>
  <c r="AF48" i="2" s="1"/>
  <c r="AF49" i="2" s="1"/>
  <c r="AD27" i="2"/>
  <c r="AD33" i="2" s="1"/>
  <c r="AD35" i="2" s="1"/>
  <c r="AD48" i="2" s="1"/>
  <c r="AD49" i="2" s="1"/>
  <c r="AB27" i="2"/>
  <c r="AB33" i="2" s="1"/>
  <c r="AB35" i="2" s="1"/>
  <c r="AB48" i="2" s="1"/>
  <c r="AB49" i="2" s="1"/>
  <c r="AI14" i="2" l="1"/>
  <c r="AC6" i="2"/>
  <c r="AC9" i="2"/>
  <c r="AC10" i="2" s="1"/>
  <c r="AC12" i="2" s="1"/>
  <c r="AG6" i="2"/>
  <c r="AG9" i="2"/>
  <c r="AG10" i="2" s="1"/>
  <c r="AE6" i="2"/>
  <c r="AE9" i="2"/>
  <c r="AE10" i="2" s="1"/>
  <c r="AE12" i="2" s="1"/>
  <c r="AO12" i="2"/>
  <c r="AP27" i="2"/>
  <c r="AP33" i="2" s="1"/>
  <c r="AP35" i="2" s="1"/>
  <c r="AP48" i="2" s="1"/>
  <c r="AP49" i="2" s="1"/>
  <c r="AL12" i="2"/>
  <c r="AK12" i="2"/>
  <c r="AL27" i="2"/>
  <c r="AL33" i="2" s="1"/>
  <c r="AL35" i="2" s="1"/>
  <c r="AL48" i="2" s="1"/>
  <c r="AL49" i="2" s="1"/>
  <c r="AN12" i="2"/>
  <c r="AM12" i="2"/>
  <c r="AN27" i="2"/>
  <c r="AN33" i="2" s="1"/>
  <c r="AN35" i="2" s="1"/>
  <c r="AN48" i="2" s="1"/>
  <c r="AN49" i="2" s="1"/>
  <c r="AA12" i="2"/>
  <c r="AE14" i="2" l="1"/>
  <c r="AC14" i="2"/>
  <c r="AG14" i="2"/>
  <c r="Z10" i="2"/>
  <c r="Z27" i="2" l="1"/>
  <c r="Z33" i="2" l="1"/>
  <c r="Z35" i="2" s="1"/>
  <c r="Z48" i="2" s="1"/>
  <c r="Z49" i="2" s="1"/>
  <c r="Z14" i="2"/>
  <c r="AB12" i="2"/>
  <c r="Z12" i="2" l="1"/>
  <c r="AG12" i="2"/>
  <c r="AF12" i="2"/>
  <c r="AD12" i="2"/>
  <c r="AH27" i="2"/>
  <c r="AH33" i="2" s="1"/>
  <c r="AH35" i="2" s="1"/>
  <c r="AH48" i="2" s="1"/>
  <c r="AH49" i="2" s="1"/>
  <c r="AI12" i="2"/>
  <c r="AJ12" i="2"/>
  <c r="AJ27" i="2"/>
  <c r="AJ33" i="2" s="1"/>
  <c r="AJ35" i="2" s="1"/>
  <c r="AJ48" i="2" s="1"/>
  <c r="AJ49" i="2" s="1"/>
  <c r="AH12" i="2"/>
  <c r="AF14" i="2"/>
  <c r="V12" i="2" l="1"/>
  <c r="W12" i="2"/>
  <c r="W54" i="2" l="1"/>
  <c r="V54" i="2" l="1"/>
  <c r="W6" i="2" l="1"/>
  <c r="W14" i="2" s="1"/>
  <c r="V6" i="2"/>
  <c r="V14" i="2" s="1"/>
  <c r="T32" i="2" l="1"/>
  <c r="T21" i="4"/>
  <c r="T32" i="4" s="1"/>
  <c r="T52" i="4" l="1"/>
  <c r="U52" i="4" l="1"/>
  <c r="U53" i="4"/>
  <c r="U8" i="2" l="1"/>
  <c r="T8" i="4"/>
  <c r="T10" i="4" s="1"/>
  <c r="T10" i="2"/>
  <c r="T53" i="4"/>
  <c r="T54" i="4" s="1"/>
  <c r="T54" i="2"/>
  <c r="U54" i="4"/>
  <c r="U54" i="2"/>
  <c r="Q12" i="4" l="1"/>
  <c r="Q15" i="4" s="1"/>
  <c r="Q16" i="4" s="1"/>
  <c r="P15" i="4"/>
  <c r="P16" i="4" s="1"/>
  <c r="L15" i="2"/>
  <c r="L15" i="4" s="1"/>
  <c r="M15" i="2"/>
  <c r="M15" i="4"/>
  <c r="T12" i="2"/>
  <c r="T27" i="2"/>
  <c r="T33" i="2" s="1"/>
  <c r="T35" i="2" s="1"/>
  <c r="T27" i="4"/>
  <c r="T33" i="4" s="1"/>
  <c r="T35" i="4" s="1"/>
  <c r="T48" i="4" s="1"/>
  <c r="T49" i="4" s="1"/>
  <c r="T12" i="4"/>
  <c r="T15" i="4" s="1"/>
  <c r="U10" i="2"/>
  <c r="U12" i="2" s="1"/>
  <c r="U8" i="4"/>
  <c r="U10" i="4" l="1"/>
  <c r="U12" i="4" s="1"/>
  <c r="U15" i="4" s="1"/>
  <c r="T49" i="2"/>
  <c r="T4" i="4" l="1"/>
  <c r="U4" i="4"/>
  <c r="T5" i="4" l="1"/>
  <c r="T6" i="2"/>
  <c r="T14" i="2" s="1"/>
  <c r="U5" i="4"/>
  <c r="U6" i="2"/>
  <c r="U14" i="2" s="1"/>
  <c r="T6" i="4" l="1"/>
  <c r="T14" i="4" s="1"/>
  <c r="T16" i="4" s="1"/>
  <c r="U6" i="4"/>
  <c r="U14" i="4" s="1"/>
  <c r="U16" i="4" s="1"/>
  <c r="T90" i="4"/>
  <c r="T92" i="4" s="1"/>
  <c r="T92" i="2"/>
  <c r="T85" i="4" l="1"/>
  <c r="T87" i="4" s="1"/>
  <c r="T87" i="2"/>
  <c r="T38" i="4" l="1"/>
  <c r="T40" i="4" s="1"/>
  <c r="T40" i="2"/>
  <c r="T43" i="4" l="1"/>
  <c r="T44" i="4" s="1"/>
  <c r="T43" i="2"/>
  <c r="T44" i="2" s="1"/>
  <c r="U40" i="2" l="1"/>
  <c r="U43" i="2" s="1"/>
  <c r="U44" i="2" s="1"/>
  <c r="U38" i="4"/>
  <c r="U40" i="4" s="1"/>
  <c r="U43" i="4" s="1"/>
  <c r="U44" i="4" s="1"/>
  <c r="L85" i="4" l="1"/>
  <c r="L87" i="4" s="1"/>
  <c r="V40" i="2" l="1"/>
  <c r="V43" i="2" s="1"/>
  <c r="V44" i="2" s="1"/>
  <c r="W40" i="2" l="1"/>
  <c r="W43" i="2" l="1"/>
  <c r="W44" i="2" s="1"/>
  <c r="L90" i="4" l="1"/>
  <c r="L92" i="4" s="1"/>
  <c r="L92" i="2"/>
  <c r="M14" i="2" l="1"/>
  <c r="M5" i="4"/>
  <c r="L5" i="4"/>
  <c r="L6" i="4" s="1"/>
  <c r="L6" i="2"/>
  <c r="L14" i="2" s="1"/>
  <c r="M6" i="4" l="1"/>
  <c r="M14" i="4" s="1"/>
  <c r="M16" i="4" s="1"/>
  <c r="L16" i="4"/>
  <c r="L14" i="4"/>
  <c r="M40" i="2" l="1"/>
  <c r="M38" i="4"/>
  <c r="M40" i="4" s="1"/>
  <c r="M43" i="4" s="1"/>
  <c r="M44" i="4" s="1"/>
  <c r="L38" i="4" l="1"/>
  <c r="L40" i="4" s="1"/>
  <c r="L40" i="2"/>
  <c r="M43" i="2"/>
  <c r="M44" i="2" s="1"/>
  <c r="L43" i="2" l="1"/>
  <c r="L43" i="4" l="1"/>
  <c r="L44" i="4" s="1"/>
  <c r="L44" i="2"/>
  <c r="D32" i="2" l="1"/>
  <c r="D21" i="4"/>
  <c r="D32" i="4" s="1"/>
  <c r="E8" i="2" l="1"/>
  <c r="D8" i="4"/>
  <c r="D10" i="4" s="1"/>
  <c r="D27" i="4" s="1"/>
  <c r="D33" i="4" s="1"/>
  <c r="D35" i="4" s="1"/>
  <c r="D48" i="4" s="1"/>
  <c r="D49" i="4" s="1"/>
  <c r="D10" i="2"/>
  <c r="D12" i="2" l="1"/>
  <c r="E10" i="2"/>
  <c r="E8" i="4"/>
  <c r="E10" i="4" s="1"/>
  <c r="D27" i="2"/>
  <c r="D33" i="2" s="1"/>
  <c r="D35" i="2" s="1"/>
  <c r="E12" i="2" l="1"/>
  <c r="E15" i="2" s="1"/>
  <c r="D48" i="2"/>
  <c r="D49" i="2" s="1"/>
  <c r="D12" i="4"/>
  <c r="D15" i="2"/>
  <c r="E12" i="4"/>
  <c r="D16" i="2" l="1"/>
  <c r="D15" i="4"/>
  <c r="D16" i="4" s="1"/>
  <c r="E16" i="2"/>
  <c r="E15" i="4"/>
  <c r="E16" i="4" s="1"/>
  <c r="D38" i="4" l="1"/>
  <c r="D40" i="4" s="1"/>
  <c r="D40" i="2"/>
  <c r="D43" i="2" l="1"/>
  <c r="D44" i="2" s="1"/>
  <c r="D43" i="4" l="1"/>
  <c r="D44" i="4" s="1"/>
  <c r="D85" i="4" l="1"/>
  <c r="D87" i="4" s="1"/>
  <c r="D87" i="2"/>
  <c r="D90" i="4" l="1"/>
  <c r="D92" i="4" s="1"/>
  <c r="D92" i="2"/>
  <c r="C9" i="2" l="1"/>
  <c r="C9" i="4" s="1"/>
  <c r="B9" i="4"/>
  <c r="B21" i="4" l="1"/>
  <c r="B30" i="4" l="1"/>
  <c r="B29" i="4"/>
  <c r="B20" i="4" l="1"/>
  <c r="B76" i="4" l="1"/>
  <c r="B80" i="2"/>
  <c r="C76" i="4"/>
  <c r="C80" i="2"/>
  <c r="B62" i="2"/>
  <c r="B64" i="2" s="1"/>
  <c r="B66" i="2" s="1"/>
  <c r="B59" i="2"/>
  <c r="B57" i="4"/>
  <c r="C53" i="4"/>
  <c r="B52" i="4" l="1"/>
  <c r="C80" i="4"/>
  <c r="C82" i="4" s="1"/>
  <c r="C82" i="2"/>
  <c r="B62" i="4"/>
  <c r="B64" i="4" s="1"/>
  <c r="B66" i="4" s="1"/>
  <c r="B59" i="4"/>
  <c r="B80" i="4"/>
  <c r="B82" i="4" s="1"/>
  <c r="B82" i="2"/>
  <c r="C54" i="2"/>
  <c r="C52" i="4"/>
  <c r="C54" i="4" s="1"/>
  <c r="B10" i="2"/>
  <c r="B8" i="4"/>
  <c r="B10" i="4" s="1"/>
  <c r="B27" i="4" s="1"/>
  <c r="C8" i="2"/>
  <c r="B53" i="4"/>
  <c r="B54" i="4" l="1"/>
  <c r="B54" i="2"/>
  <c r="C10" i="2"/>
  <c r="C12" i="2" s="1"/>
  <c r="C8" i="4"/>
  <c r="C10" i="4" s="1"/>
  <c r="B12" i="2"/>
  <c r="B27" i="2"/>
  <c r="B15" i="2" l="1"/>
  <c r="B12" i="4"/>
  <c r="C15" i="2"/>
  <c r="C12" i="4"/>
  <c r="C6" i="2" l="1"/>
  <c r="C14" i="2" s="1"/>
  <c r="C14" i="4" s="1"/>
  <c r="C4" i="4"/>
  <c r="C6" i="4" s="1"/>
  <c r="C15" i="4"/>
  <c r="B15" i="4"/>
  <c r="C16" i="2" l="1"/>
  <c r="C16" i="4"/>
  <c r="B4" i="4" l="1"/>
  <c r="B6" i="4" s="1"/>
  <c r="B6" i="2"/>
  <c r="B14" i="2" s="1"/>
  <c r="B14" i="4" l="1"/>
  <c r="B16" i="4" s="1"/>
  <c r="B16" i="2"/>
  <c r="B19" i="4" l="1"/>
  <c r="B32" i="2"/>
  <c r="B31" i="2"/>
  <c r="B33" i="2" l="1"/>
  <c r="B35" i="2" s="1"/>
  <c r="B32" i="4"/>
  <c r="B31" i="4"/>
  <c r="B33" i="4" l="1"/>
  <c r="B35" i="4" s="1"/>
  <c r="B48" i="4" s="1"/>
  <c r="B49" i="4" s="1"/>
  <c r="B48" i="2"/>
  <c r="B49" i="2" s="1"/>
  <c r="B38" i="4"/>
  <c r="B40" i="4" s="1"/>
  <c r="B40" i="2"/>
  <c r="B43" i="2" l="1"/>
  <c r="B43" i="4" s="1"/>
  <c r="B44" i="4" s="1"/>
  <c r="B44" i="2" l="1"/>
  <c r="E38" i="4" l="1"/>
  <c r="E40" i="4" s="1"/>
  <c r="E40" i="2"/>
  <c r="C38" i="4"/>
  <c r="C40" i="4" s="1"/>
  <c r="C40" i="2"/>
  <c r="C43" i="2" l="1"/>
  <c r="E43" i="2"/>
  <c r="C44" i="2"/>
  <c r="C43" i="4"/>
  <c r="C44" i="4" s="1"/>
  <c r="E44" i="2"/>
  <c r="E43" i="4"/>
  <c r="E44" i="4" s="1"/>
</calcChain>
</file>

<file path=xl/sharedStrings.xml><?xml version="1.0" encoding="utf-8"?>
<sst xmlns="http://schemas.openxmlformats.org/spreadsheetml/2006/main" count="293" uniqueCount="276">
  <si>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</si>
  <si>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</si>
  <si>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</si>
  <si>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</si>
  <si>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</si>
  <si>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</si>
  <si>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</si>
  <si>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</si>
  <si>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</si>
  <si>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</si>
  <si>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</si>
  <si>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</si>
  <si>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</si>
  <si>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</si>
  <si>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</si>
  <si>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</si>
  <si>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</si>
  <si>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</si>
  <si>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</si>
  <si>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</si>
  <si>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</si>
  <si>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</si>
  <si>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</si>
  <si>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</si>
  <si>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</si>
  <si>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</si>
  <si>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</si>
  <si>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</si>
  <si>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</si>
  <si>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</si>
  <si>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</si>
  <si>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</si>
  <si>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</si>
  <si>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</si>
  <si>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</si>
  <si>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</si>
  <si>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</si>
  <si>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</si>
  <si>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</si>
  <si>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</si>
  <si>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</si>
  <si>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</si>
  <si>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</si>
  <si>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</si>
  <si>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</si>
  <si>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</si>
  <si>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</si>
  <si>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</si>
  <si>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</si>
  <si>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</si>
  <si>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</si>
  <si>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</si>
  <si>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</si>
  <si>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</si>
  <si>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</si>
  <si>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</si>
  <si>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</si>
  <si>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</si>
  <si>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</si>
  <si>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</si>
  <si>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</si>
  <si>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</si>
  <si>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</si>
  <si>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</si>
  <si>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Utlånsvekst inkl. SB1 Boligkreditt og SB1 Næringskreditt i prosent</t>
  </si>
  <si>
    <t>Antall utstedte bevis (hele kr)</t>
  </si>
  <si>
    <t>Delt på antall egenkapitalbevis (hele kr)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</si>
  <si>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</si>
  <si>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</si>
  <si>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</si>
  <si>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</si>
  <si>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</si>
  <si>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</si>
  <si>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</si>
  <si>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</si>
  <si>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</si>
  <si>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</si>
  <si>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</si>
  <si>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</si>
  <si>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</si>
  <si>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</si>
  <si>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</si>
  <si>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</si>
  <si>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</si>
  <si>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</si>
  <si>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</si>
  <si>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</si>
  <si>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</si>
  <si>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</si>
  <si>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</si>
  <si>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</si>
  <si>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</si>
  <si>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</si>
  <si>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</si>
  <si>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</si>
  <si>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</si>
  <si>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</si>
  <si>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</si>
  <si>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</si>
  <si>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</si>
  <si>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</si>
  <si>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</si>
  <si>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</si>
  <si>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</si>
  <si>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</si>
  <si>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</si>
  <si>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</si>
  <si>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</si>
  <si>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</si>
  <si>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</si>
  <si>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</si>
  <si>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</si>
  <si>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</si>
  <si>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</si>
  <si>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</si>
  <si>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</si>
  <si>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</si>
  <si>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</si>
  <si>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</si>
  <si>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</si>
  <si>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</si>
  <si>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</si>
  <si>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</si>
  <si>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</si>
  <si>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</si>
  <si>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</si>
  <si>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</si>
  <si>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</si>
  <si>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</si>
  <si>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</si>
  <si>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</si>
  <si>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</si>
  <si>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</si>
  <si>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</si>
  <si>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</si>
  <si>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</si>
  <si>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</si>
  <si>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</si>
  <si>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</si>
  <si>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</si>
  <si>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</si>
  <si>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</si>
  <si>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</si>
  <si>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</si>
  <si>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</si>
  <si>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</si>
  <si>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</si>
  <si>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</si>
  <si>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</si>
  <si>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</si>
  <si>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</si>
  <si>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</si>
  <si>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</si>
  <si>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</si>
  <si>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</si>
  <si>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</si>
  <si>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</si>
  <si>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</si>
  <si>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</si>
  <si>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</si>
  <si>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</si>
  <si>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</si>
  <si>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</si>
  <si>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</si>
  <si>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</si>
  <si>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</si>
  <si>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</si>
  <si>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</si>
  <si>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</si>
  <si>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</si>
  <si>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</si>
  <si>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</si>
  <si>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</si>
  <si>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</si>
  <si>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</si>
  <si>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</si>
  <si>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</si>
  <si>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</si>
  <si>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</si>
  <si>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</si>
  <si>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</si>
  <si>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</si>
  <si>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</si>
  <si>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</si>
  <si>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</si>
  <si>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</si>
  <si>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</si>
  <si>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</si>
  <si>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</si>
  <si>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</si>
  <si>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</si>
  <si>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</si>
  <si>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</si>
  <si>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</si>
  <si>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</si>
  <si>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</si>
  <si>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</si>
  <si>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</si>
  <si>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</si>
  <si>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</si>
  <si>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</si>
  <si>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</si>
  <si>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</si>
  <si>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</si>
  <si>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</si>
  <si>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</si>
  <si>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</si>
  <si>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</si>
  <si>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</si>
  <si>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</si>
  <si>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</si>
  <si>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</si>
  <si>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</si>
  <si>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</si>
  <si>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</si>
  <si>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</si>
  <si>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</si>
  <si>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</si>
  <si>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</si>
  <si>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</si>
  <si>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</si>
  <si>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</si>
  <si>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</si>
  <si>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</si>
  <si>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</si>
  <si>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</si>
  <si>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</si>
  <si>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</si>
  <si>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</si>
  <si>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</si>
  <si>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</si>
  <si>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</si>
  <si>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</si>
  <si>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</si>
  <si>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</si>
  <si>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</si>
  <si>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</si>
  <si>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</si>
  <si>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</si>
  <si>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</si>
  <si>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</si>
  <si>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</si>
  <si>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</si>
  <si>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</si>
  <si>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</si>
  <si>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</si>
  <si>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</si>
  <si>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</si>
  <si>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</si>
  <si>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</si>
  <si>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</si>
  <si>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</si>
  <si>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</si>
  <si>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</si>
  <si>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</si>
  <si>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</si>
  <si>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</si>
  <si>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</si>
  <si>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</si>
  <si>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</si>
  <si>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</si>
  <si>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</si>
  <si>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</si>
  <si>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</si>
  <si>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</si>
  <si>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</si>
  <si>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</si>
  <si>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</si>
  <si>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</si>
  <si>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</si>
  <si>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</si>
  <si>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</si>
  <si>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</si>
  <si>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</si>
  <si>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</si>
  <si>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Innskuddsvekst siste 12 mnd (kvartal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</si>
</sst>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 ###\ ###\ ##0"/>
    <numFmt numFmtId="167" formatCode="0.0"/>
  </numFmts>
  <fonts count="21"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4"/>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05">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10" fontId="14" fillId="5" borderId="5" xfId="2" applyNumberFormat="1" applyFont="1" applyFill="1" applyBorder="1"/>
    <xf numFmtId="10" fontId="14"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3" fillId="0" borderId="0" xfId="1" applyNumberFormat="1" applyFont="1" applyFill="1"/>
    <xf numFmtId="164" fontId="1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3" fontId="3" fillId="0" borderId="0" xfId="1" applyNumberFormat="1" applyFont="1" applyFill="1" applyBorder="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164" fontId="7" fillId="0" borderId="0" xfId="1" applyNumberFormat="1" applyFont="1"/>
    <xf numFmtId="164" fontId="7" fillId="0" borderId="0" xfId="1" applyNumberFormat="1" applyFont="1" applyBorder="1"/>
    <xf numFmtId="3" fontId="19" fillId="0" borderId="0" xfId="0" applyNumberFormat="1" applyFont="1"/>
    <xf numFmtId="3" fontId="19" fillId="0" borderId="1" xfId="1" applyNumberFormat="1" applyFont="1" applyBorder="1"/>
    <xf numFmtId="4" fontId="19" fillId="0" borderId="0" xfId="0" applyNumberFormat="1" applyFont="1"/>
    <xf numFmtId="0" fontId="19" fillId="0" borderId="0" xfId="0" applyFont="1" applyFill="1" applyAlignment="1"/>
    <xf numFmtId="10" fontId="20" fillId="8" borderId="5" xfId="2" applyNumberFormat="1" applyFont="1" applyFill="1" applyBorder="1"/>
    <xf numFmtId="10" fontId="19" fillId="0" borderId="0" xfId="2" applyNumberFormat="1" applyFont="1"/>
    <xf numFmtId="0" fontId="19" fillId="0" borderId="0" xfId="0" applyFont="1" applyFill="1"/>
    <xf numFmtId="166" fontId="19" fillId="0" borderId="0" xfId="0" applyNumberFormat="1" applyFont="1"/>
    <xf numFmtId="3" fontId="19" fillId="0" borderId="1" xfId="0" applyNumberFormat="1" applyFont="1" applyBorder="1"/>
    <xf numFmtId="0" fontId="19" fillId="0" borderId="0" xfId="0" applyFont="1"/>
    <xf numFmtId="0" fontId="18" fillId="0" borderId="0" xfId="0" applyFont="1" applyFill="1"/>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203" t="s">
        <v>18</v>
      </c>
      <c r="B2" s="203"/>
    </row>
    <row r="3" spans="1:3" ht="33" customHeight="1" x14ac:dyDescent="0.25">
      <c r="A3" s="203" t="s">
        <v>12</v>
      </c>
      <c r="B3" s="203"/>
    </row>
    <row r="4" spans="1:3" ht="33" customHeight="1" x14ac:dyDescent="0.25">
      <c r="A4" s="4"/>
      <c r="B4" s="4"/>
    </row>
    <row r="5" spans="1:3" x14ac:dyDescent="0.25">
      <c r="A5" s="3" t="s">
        <v>0</v>
      </c>
      <c r="B5" s="3" t="s">
        <v>10</v>
      </c>
    </row>
    <row r="6" spans="1:3" ht="58.5" customHeight="1" x14ac:dyDescent="0.25">
      <c r="A6" s="6" t="s">
        <v>168</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190</v>
      </c>
      <c r="B12" s="107" t="s">
        <v>191</v>
      </c>
    </row>
    <row r="13" spans="1:3" ht="114.75" customHeight="1" x14ac:dyDescent="0.25">
      <c r="A13" s="8" t="s">
        <v>2</v>
      </c>
      <c r="B13" s="4" t="s">
        <v>15</v>
      </c>
    </row>
    <row r="14" spans="1:3" ht="102" customHeight="1" x14ac:dyDescent="0.25">
      <c r="A14" s="8" t="s">
        <v>216</v>
      </c>
      <c r="B14" s="160" t="s">
        <v>217</v>
      </c>
    </row>
    <row r="15" spans="1:3" x14ac:dyDescent="0.25">
      <c r="A15" s="13" t="s">
        <v>3</v>
      </c>
      <c r="B15" s="10"/>
    </row>
    <row r="16" spans="1:3" ht="58.5" customHeight="1" x14ac:dyDescent="0.25">
      <c r="A16" s="6" t="s">
        <v>4</v>
      </c>
      <c r="B16" s="4" t="s">
        <v>16</v>
      </c>
    </row>
    <row r="17" spans="1:2" ht="41.25" customHeight="1" x14ac:dyDescent="0.25">
      <c r="A17" s="6" t="s">
        <v>169</v>
      </c>
      <c r="B17" s="4" t="s">
        <v>8</v>
      </c>
    </row>
    <row r="18" spans="1:2" ht="54.75" customHeight="1" x14ac:dyDescent="0.25">
      <c r="A18" s="6" t="s">
        <v>170</v>
      </c>
      <c r="B18" s="4" t="s">
        <v>17</v>
      </c>
    </row>
    <row r="19" spans="1:2" ht="26.25" customHeight="1" x14ac:dyDescent="0.25">
      <c r="A19" s="13"/>
      <c r="B19" s="132"/>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Header>&amp;R&amp;"Calibri"&amp;12&amp;KAF6400F O R T R O L I G&amp;1#</oddHeader>
    <oddFooter>&amp;L&amp;1#&amp;"Calibri"&amp;12&amp;KAF6400</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4"/>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66" sqref="B66"/>
    </sheetView>
  </sheetViews>
  <sheetFormatPr baseColWidth="10" defaultRowHeight="15" x14ac:dyDescent="0.25"/>
  <cols>
    <col min="1" max="1" width="67.85546875" style="111" customWidth="1"/>
    <col min="2" max="9" width="18" style="66" customWidth="1"/>
    <col min="10" max="10" width="18" style="93" customWidth="1"/>
    <col min="11" max="11" width="18" style="66" customWidth="1"/>
    <col min="12" max="12" width="16.140625" style="66" customWidth="1"/>
    <col min="13" max="13" width="18" style="66" customWidth="1"/>
    <col min="14" max="14" width="16.140625" style="66" customWidth="1"/>
    <col min="15" max="19" width="18" style="66" customWidth="1"/>
    <col min="20" max="20" width="16.140625" style="66" customWidth="1"/>
    <col min="21" max="21" width="18" style="66" customWidth="1"/>
    <col min="22" max="22" width="16.140625" style="66" customWidth="1"/>
    <col min="23" max="23" width="15" style="66" customWidth="1"/>
    <col min="24" max="24" width="16.140625" customWidth="1"/>
    <col min="25" max="25" width="15" customWidth="1"/>
    <col min="26" max="26" width="16.140625" customWidth="1"/>
    <col min="27" max="27" width="15" customWidth="1"/>
    <col min="28" max="28" width="14.5703125" customWidth="1"/>
    <col min="29" max="29" width="13.7109375" customWidth="1"/>
    <col min="30" max="30" width="14" customWidth="1"/>
    <col min="31" max="31" width="14.7109375" customWidth="1"/>
    <col min="32" max="34" width="15" customWidth="1"/>
    <col min="35" max="35" width="16.140625" customWidth="1"/>
    <col min="36" max="36" width="17.85546875" bestFit="1" customWidth="1"/>
    <col min="37" max="37" width="13" customWidth="1"/>
    <col min="38" max="38" width="17.85546875" bestFit="1" customWidth="1"/>
    <col min="39" max="39" width="13.7109375" customWidth="1"/>
    <col min="40" max="40" width="14.28515625" customWidth="1"/>
    <col min="41" max="41" width="13.42578125" customWidth="1"/>
    <col min="42" max="42" width="13.7109375" customWidth="1"/>
    <col min="43" max="43" width="14" customWidth="1"/>
  </cols>
  <sheetData>
    <row r="1" spans="1:44" s="34" customFormat="1" x14ac:dyDescent="0.25">
      <c r="A1" s="110" t="s">
        <v>29</v>
      </c>
      <c r="B1" s="97">
        <v>44196</v>
      </c>
      <c r="C1" s="98" t="s">
        <v>267</v>
      </c>
      <c r="D1" s="97">
        <v>44104</v>
      </c>
      <c r="E1" s="98" t="s">
        <v>264</v>
      </c>
      <c r="F1" s="97">
        <v>44012</v>
      </c>
      <c r="G1" s="98" t="s">
        <v>261</v>
      </c>
      <c r="H1" s="97">
        <v>43921</v>
      </c>
      <c r="I1" s="98" t="s">
        <v>258</v>
      </c>
      <c r="J1" s="97">
        <v>43830</v>
      </c>
      <c r="K1" s="98" t="s">
        <v>252</v>
      </c>
      <c r="L1" s="97">
        <v>43738</v>
      </c>
      <c r="M1" s="98" t="s">
        <v>249</v>
      </c>
      <c r="N1" s="97">
        <v>43646</v>
      </c>
      <c r="O1" s="98" t="s">
        <v>246</v>
      </c>
      <c r="P1" s="97">
        <v>43555</v>
      </c>
      <c r="Q1" s="98" t="s">
        <v>243</v>
      </c>
      <c r="R1" s="97">
        <v>43465</v>
      </c>
      <c r="S1" s="98" t="s">
        <v>187</v>
      </c>
      <c r="T1" s="97">
        <v>43373</v>
      </c>
      <c r="U1" s="98" t="s">
        <v>182</v>
      </c>
      <c r="V1" s="97">
        <v>43281</v>
      </c>
      <c r="W1" s="98" t="s">
        <v>178</v>
      </c>
      <c r="X1" s="35">
        <v>43190</v>
      </c>
      <c r="Y1" s="36" t="s">
        <v>175</v>
      </c>
      <c r="Z1" s="35">
        <v>43100</v>
      </c>
      <c r="AA1" s="36" t="s">
        <v>32</v>
      </c>
      <c r="AB1" s="35">
        <v>43008</v>
      </c>
      <c r="AC1" s="36" t="s">
        <v>33</v>
      </c>
      <c r="AD1" s="35">
        <v>42916</v>
      </c>
      <c r="AE1" s="36" t="s">
        <v>34</v>
      </c>
      <c r="AF1" s="35">
        <v>42825</v>
      </c>
      <c r="AG1" s="36" t="s">
        <v>35</v>
      </c>
      <c r="AH1" s="35">
        <v>42735</v>
      </c>
      <c r="AI1" s="36" t="s">
        <v>36</v>
      </c>
      <c r="AJ1" s="35">
        <v>42643</v>
      </c>
      <c r="AK1" s="36" t="s">
        <v>37</v>
      </c>
      <c r="AL1" s="35">
        <v>42551</v>
      </c>
      <c r="AM1" s="36" t="s">
        <v>38</v>
      </c>
      <c r="AN1" s="35">
        <v>42460</v>
      </c>
      <c r="AO1" s="36" t="s">
        <v>39</v>
      </c>
      <c r="AP1" s="35">
        <v>42369</v>
      </c>
      <c r="AQ1" s="34" t="s">
        <v>55</v>
      </c>
    </row>
    <row r="2" spans="1:44" x14ac:dyDescent="0.25">
      <c r="O2" s="93"/>
      <c r="T2" s="93"/>
      <c r="U2" s="93"/>
    </row>
    <row r="3" spans="1:44" x14ac:dyDescent="0.25">
      <c r="A3" s="112"/>
      <c r="B3" s="72"/>
      <c r="C3" s="72"/>
      <c r="D3" s="72"/>
      <c r="E3" s="72"/>
      <c r="F3" s="72"/>
      <c r="G3" s="72"/>
      <c r="H3" s="72"/>
      <c r="I3" s="72"/>
      <c r="J3" s="95"/>
      <c r="K3" s="72"/>
      <c r="L3" s="72"/>
      <c r="M3" s="72"/>
      <c r="N3" s="72"/>
      <c r="O3" s="95"/>
      <c r="P3" s="72"/>
      <c r="Q3" s="72"/>
      <c r="R3" s="72"/>
      <c r="S3" s="72"/>
      <c r="T3" s="95"/>
      <c r="U3" s="95"/>
      <c r="V3" s="72"/>
      <c r="W3" s="72"/>
      <c r="X3" s="14"/>
      <c r="Y3" s="14"/>
      <c r="Z3" s="14"/>
      <c r="AA3" s="14"/>
      <c r="AB3" s="14"/>
      <c r="AC3" s="14"/>
      <c r="AD3" s="14"/>
      <c r="AE3" s="14"/>
      <c r="AF3" s="14"/>
      <c r="AG3" s="14"/>
      <c r="AH3" s="14"/>
      <c r="AI3" s="14"/>
      <c r="AJ3" s="14"/>
      <c r="AK3" s="14"/>
      <c r="AL3" s="14"/>
      <c r="AM3" s="14"/>
      <c r="AN3" s="14"/>
      <c r="AO3" s="14"/>
    </row>
    <row r="4" spans="1:44" x14ac:dyDescent="0.25">
      <c r="A4" s="112" t="s">
        <v>22</v>
      </c>
      <c r="B4" s="20">
        <v>1977.8815530000002</v>
      </c>
      <c r="C4" s="20">
        <v>450.22684600000002</v>
      </c>
      <c r="D4" s="20">
        <v>1527.6547059999991</v>
      </c>
      <c r="E4" s="20">
        <v>519.33535000000018</v>
      </c>
      <c r="F4" s="20">
        <v>1008.319357</v>
      </c>
      <c r="G4" s="20">
        <v>718.69838099999981</v>
      </c>
      <c r="H4" s="20">
        <v>289.62097599999993</v>
      </c>
      <c r="I4" s="20">
        <v>289.62097599999993</v>
      </c>
      <c r="J4" s="20">
        <v>2563.3269190000005</v>
      </c>
      <c r="K4" s="20">
        <v>346.34799999999996</v>
      </c>
      <c r="L4" s="20">
        <v>2216.9789230000006</v>
      </c>
      <c r="M4" s="20">
        <v>488.11306600000012</v>
      </c>
      <c r="N4" s="20">
        <v>1728.8658539999999</v>
      </c>
      <c r="O4" s="20">
        <v>682.57706699999983</v>
      </c>
      <c r="P4" s="20">
        <v>1046.288789</v>
      </c>
      <c r="Q4" s="20">
        <v>1046.288789</v>
      </c>
      <c r="R4" s="20">
        <v>2089.7060110000002</v>
      </c>
      <c r="S4" s="20">
        <v>401.08494899999988</v>
      </c>
      <c r="T4" s="20">
        <v>1688.6210630000007</v>
      </c>
      <c r="U4" s="20">
        <v>479.64145300000001</v>
      </c>
      <c r="V4" s="20">
        <v>1208.9796089999998</v>
      </c>
      <c r="W4" s="20">
        <v>743.07443599999988</v>
      </c>
      <c r="X4" s="20">
        <v>465.9051740000001</v>
      </c>
      <c r="Y4" s="20">
        <v>465.9051740000001</v>
      </c>
      <c r="Z4" s="17">
        <v>1828.1755349999996</v>
      </c>
      <c r="AA4" s="17">
        <v>552.96782299999995</v>
      </c>
      <c r="AB4" s="20">
        <v>1275.4393257525001</v>
      </c>
      <c r="AC4" s="20">
        <v>499.51647091749982</v>
      </c>
      <c r="AD4" s="20">
        <v>775.88704233500005</v>
      </c>
      <c r="AE4" s="20">
        <v>409.11490300000003</v>
      </c>
      <c r="AF4" s="20">
        <v>366.72430600000001</v>
      </c>
      <c r="AG4" s="20">
        <v>366.57633725499977</v>
      </c>
      <c r="AH4" s="20">
        <v>1680.9976879899996</v>
      </c>
      <c r="AI4" s="20">
        <v>470.48943324250013</v>
      </c>
      <c r="AJ4" s="20">
        <v>1210.4704714974994</v>
      </c>
      <c r="AK4" s="20">
        <v>422.4114718350001</v>
      </c>
      <c r="AL4" s="20">
        <v>788.05900066250047</v>
      </c>
      <c r="AM4" s="20">
        <v>468.42951891500007</v>
      </c>
      <c r="AN4" s="20">
        <v>319.62948174750005</v>
      </c>
      <c r="AO4" s="20">
        <v>319.62948174750005</v>
      </c>
      <c r="AP4" s="62">
        <v>1454.0306119000004</v>
      </c>
      <c r="AQ4" s="19">
        <v>296.0728165000001</v>
      </c>
    </row>
    <row r="5" spans="1:44" x14ac:dyDescent="0.25">
      <c r="A5" s="113" t="s">
        <v>23</v>
      </c>
      <c r="B5" s="21">
        <v>58.619650979999989</v>
      </c>
      <c r="C5" s="21">
        <v>9.7911584999999999</v>
      </c>
      <c r="D5" s="21">
        <v>48.828492479999994</v>
      </c>
      <c r="E5" s="21">
        <v>10.7894215</v>
      </c>
      <c r="F5" s="21">
        <v>38.039070979999991</v>
      </c>
      <c r="G5" s="21">
        <v>13.920395000000001</v>
      </c>
      <c r="H5" s="21">
        <v>24.118675979999988</v>
      </c>
      <c r="I5" s="21">
        <v>24.118675979999988</v>
      </c>
      <c r="J5" s="21">
        <v>49.401213550000008</v>
      </c>
      <c r="K5" s="21">
        <v>10.461065730000012</v>
      </c>
      <c r="L5" s="21">
        <v>38.940146999999996</v>
      </c>
      <c r="M5" s="21">
        <v>9.837549000000001</v>
      </c>
      <c r="N5" s="21">
        <v>29.102597999999997</v>
      </c>
      <c r="O5" s="21">
        <v>9.6813139999999986</v>
      </c>
      <c r="P5" s="21">
        <v>19.421284</v>
      </c>
      <c r="Q5" s="21">
        <v>19.421284</v>
      </c>
      <c r="R5" s="21">
        <v>37.446188999999997</v>
      </c>
      <c r="S5" s="21">
        <v>9.4673631299999954</v>
      </c>
      <c r="T5" s="21">
        <v>27.978825870000005</v>
      </c>
      <c r="U5" s="21">
        <v>7.4206257200000136</v>
      </c>
      <c r="V5" s="21">
        <v>19.59341053</v>
      </c>
      <c r="W5" s="21">
        <v>8.7954252500000045</v>
      </c>
      <c r="X5" s="21">
        <v>10.797985279999997</v>
      </c>
      <c r="Y5" s="21">
        <v>10.797985279999997</v>
      </c>
      <c r="Z5" s="18">
        <v>33.083989582500003</v>
      </c>
      <c r="AA5" s="18">
        <f>8021770.83/1000000</f>
        <v>8.0217708299999995</v>
      </c>
      <c r="AB5" s="21">
        <v>25.062218752500002</v>
      </c>
      <c r="AC5" s="21">
        <f>8226010.4175/1000000</f>
        <v>8.2260104175000013</v>
      </c>
      <c r="AD5" s="21">
        <v>16.836208334999998</v>
      </c>
      <c r="AE5" s="21">
        <f>8291458.335/1000000</f>
        <v>8.2914583349999997</v>
      </c>
      <c r="AF5" s="21">
        <v>8.5447500000000005</v>
      </c>
      <c r="AG5" s="21">
        <f>8544750/1000000</f>
        <v>8.5447500000000005</v>
      </c>
      <c r="AH5" s="21">
        <v>33.920749995000001</v>
      </c>
      <c r="AI5" s="21">
        <f>8494281.2475/1000000</f>
        <v>8.4942812475</v>
      </c>
      <c r="AJ5" s="21">
        <v>25.417937497499999</v>
      </c>
      <c r="AK5" s="18">
        <v>8.3857708350000006</v>
      </c>
      <c r="AL5" s="18">
        <v>17.0321666625</v>
      </c>
      <c r="AM5" s="18">
        <v>8.4525729149999993</v>
      </c>
      <c r="AN5" s="18">
        <v>8.5795937475000006</v>
      </c>
      <c r="AO5" s="18">
        <v>8.5795937475000006</v>
      </c>
      <c r="AP5" s="63">
        <v>36.080729175000002</v>
      </c>
      <c r="AQ5" s="18">
        <v>8.8693124999999995</v>
      </c>
    </row>
    <row r="6" spans="1:44" x14ac:dyDescent="0.25">
      <c r="A6" s="112" t="s">
        <v>24</v>
      </c>
      <c r="B6" s="20">
        <f t="shared" ref="B6:H6" si="0">B4-B5</f>
        <v>1919.2619020200002</v>
      </c>
      <c r="C6" s="20">
        <f t="shared" si="0"/>
        <v>440.43568750000003</v>
      </c>
      <c r="D6" s="20">
        <f t="shared" si="0"/>
        <v>1478.8262135199991</v>
      </c>
      <c r="E6" s="20">
        <f t="shared" si="0"/>
        <v>508.54592850000017</v>
      </c>
      <c r="F6" s="20">
        <f t="shared" si="0"/>
        <v>970.28028601999995</v>
      </c>
      <c r="G6" s="20">
        <f t="shared" si="0"/>
        <v>704.77798599999983</v>
      </c>
      <c r="H6" s="20">
        <f t="shared" si="0"/>
        <v>265.50230001999995</v>
      </c>
      <c r="I6" s="20">
        <v>265.50230001999995</v>
      </c>
      <c r="J6" s="20">
        <v>2513.9257054500004</v>
      </c>
      <c r="K6" s="20">
        <v>335.88693426999993</v>
      </c>
      <c r="L6" s="20">
        <f t="shared" ref="L6:Y6" si="1">L4-L5</f>
        <v>2178.0387760000008</v>
      </c>
      <c r="M6" s="20">
        <f t="shared" si="1"/>
        <v>478.27551700000009</v>
      </c>
      <c r="N6" s="20">
        <f t="shared" si="1"/>
        <v>1699.763256</v>
      </c>
      <c r="O6" s="20">
        <f t="shared" si="1"/>
        <v>672.89575299999979</v>
      </c>
      <c r="P6" s="20">
        <f t="shared" si="1"/>
        <v>1026.8675049999999</v>
      </c>
      <c r="Q6" s="20">
        <f t="shared" si="1"/>
        <v>1026.8675049999999</v>
      </c>
      <c r="R6" s="20">
        <f t="shared" si="1"/>
        <v>2052.2598220000004</v>
      </c>
      <c r="S6" s="20">
        <f t="shared" si="1"/>
        <v>391.61758586999986</v>
      </c>
      <c r="T6" s="20">
        <f t="shared" si="1"/>
        <v>1660.6422371300007</v>
      </c>
      <c r="U6" s="20">
        <f t="shared" si="1"/>
        <v>472.22082727999998</v>
      </c>
      <c r="V6" s="20">
        <f t="shared" si="1"/>
        <v>1189.3861984699997</v>
      </c>
      <c r="W6" s="20">
        <f t="shared" si="1"/>
        <v>734.27901074999988</v>
      </c>
      <c r="X6" s="20">
        <f t="shared" si="1"/>
        <v>455.10718872000012</v>
      </c>
      <c r="Y6" s="20">
        <f t="shared" si="1"/>
        <v>455.10718872000012</v>
      </c>
      <c r="Z6" s="17">
        <f t="shared" ref="Z6:AQ6" si="2">Z4-Z5</f>
        <v>1795.0915454174997</v>
      </c>
      <c r="AA6" s="17">
        <f t="shared" si="2"/>
        <v>544.94605216999992</v>
      </c>
      <c r="AB6" s="20">
        <f t="shared" si="2"/>
        <v>1250.377107</v>
      </c>
      <c r="AC6" s="20">
        <f t="shared" si="2"/>
        <v>491.29046049999982</v>
      </c>
      <c r="AD6" s="20">
        <f t="shared" si="2"/>
        <v>759.05083400000001</v>
      </c>
      <c r="AE6" s="20">
        <f t="shared" si="2"/>
        <v>400.82344466500001</v>
      </c>
      <c r="AF6" s="20">
        <f t="shared" si="2"/>
        <v>358.17955599999999</v>
      </c>
      <c r="AG6" s="20">
        <f t="shared" si="2"/>
        <v>358.03158725499975</v>
      </c>
      <c r="AH6" s="20">
        <f t="shared" si="2"/>
        <v>1647.0769379949995</v>
      </c>
      <c r="AI6" s="20">
        <f t="shared" si="2"/>
        <v>461.99515199500013</v>
      </c>
      <c r="AJ6" s="20">
        <f t="shared" si="2"/>
        <v>1185.0525339999995</v>
      </c>
      <c r="AK6" s="20">
        <f t="shared" si="2"/>
        <v>414.02570100000008</v>
      </c>
      <c r="AL6" s="20">
        <f t="shared" si="2"/>
        <v>771.02683400000046</v>
      </c>
      <c r="AM6" s="20">
        <f t="shared" si="2"/>
        <v>459.97694600000005</v>
      </c>
      <c r="AN6" s="20">
        <f t="shared" si="2"/>
        <v>311.04988800000007</v>
      </c>
      <c r="AO6" s="20">
        <f t="shared" si="2"/>
        <v>311.04988800000007</v>
      </c>
      <c r="AP6" s="20">
        <f t="shared" si="2"/>
        <v>1417.9498827250004</v>
      </c>
      <c r="AQ6" s="19">
        <f t="shared" si="2"/>
        <v>287.20350400000012</v>
      </c>
    </row>
    <row r="7" spans="1:44" x14ac:dyDescent="0.25">
      <c r="A7" s="112"/>
      <c r="B7" s="64"/>
      <c r="C7" s="64"/>
      <c r="D7" s="64"/>
      <c r="E7" s="64"/>
      <c r="F7" s="64"/>
      <c r="G7" s="64"/>
      <c r="H7" s="20"/>
      <c r="I7" s="20"/>
      <c r="J7" s="20"/>
      <c r="K7" s="64"/>
      <c r="L7" s="64"/>
      <c r="M7" s="64"/>
      <c r="N7" s="64"/>
      <c r="O7" s="20"/>
      <c r="P7" s="64"/>
      <c r="Q7" s="64"/>
      <c r="R7" s="64"/>
      <c r="S7" s="64"/>
      <c r="T7" s="20"/>
      <c r="U7" s="20"/>
      <c r="V7" s="20"/>
      <c r="W7" s="20"/>
      <c r="X7" s="64"/>
      <c r="Y7" s="64"/>
      <c r="Z7" s="17"/>
      <c r="AA7" s="17"/>
      <c r="AB7" s="20"/>
      <c r="AC7" s="20"/>
      <c r="AD7" s="20"/>
      <c r="AE7" s="20"/>
      <c r="AF7" s="20"/>
      <c r="AG7" s="20"/>
      <c r="AH7" s="20"/>
      <c r="AI7" s="20"/>
      <c r="AJ7" s="20"/>
      <c r="AK7" s="17"/>
      <c r="AL7" s="17"/>
      <c r="AM7" s="17"/>
      <c r="AN7" s="17"/>
      <c r="AO7" s="17"/>
      <c r="AP7" s="19"/>
      <c r="AQ7" s="19"/>
    </row>
    <row r="8" spans="1:44" x14ac:dyDescent="0.25">
      <c r="A8" s="112" t="s">
        <v>25</v>
      </c>
      <c r="B8" s="20">
        <v>21309.746222999998</v>
      </c>
      <c r="C8" s="20">
        <f>B8</f>
        <v>21309.746222999998</v>
      </c>
      <c r="D8" s="20">
        <v>20829.492364000002</v>
      </c>
      <c r="E8" s="20">
        <f>D8</f>
        <v>20829.492364000002</v>
      </c>
      <c r="F8" s="20">
        <v>20320.449167999999</v>
      </c>
      <c r="G8" s="20">
        <f>F8</f>
        <v>20320.449167999999</v>
      </c>
      <c r="H8" s="20">
        <v>19599.824253999999</v>
      </c>
      <c r="I8" s="20">
        <v>19599.824253999999</v>
      </c>
      <c r="J8" s="20">
        <v>20419.767711000004</v>
      </c>
      <c r="K8" s="20">
        <v>20419.767711000004</v>
      </c>
      <c r="L8" s="20">
        <v>19904.064724</v>
      </c>
      <c r="M8" s="20">
        <f>L8</f>
        <v>19904.064724</v>
      </c>
      <c r="N8" s="20">
        <v>19449.809774000001</v>
      </c>
      <c r="O8" s="20">
        <v>19449.809774000001</v>
      </c>
      <c r="P8" s="20">
        <v>18673.417244999997</v>
      </c>
      <c r="Q8" s="20">
        <v>18673.417244999997</v>
      </c>
      <c r="R8" s="20">
        <v>18685.631511</v>
      </c>
      <c r="S8" s="20">
        <v>18685.631511</v>
      </c>
      <c r="T8" s="20">
        <v>18650.075338999999</v>
      </c>
      <c r="U8" s="20">
        <f>T8</f>
        <v>18650.075338999999</v>
      </c>
      <c r="V8" s="20">
        <v>17983.832307000004</v>
      </c>
      <c r="W8" s="20">
        <f>V8</f>
        <v>17983.832307000004</v>
      </c>
      <c r="X8" s="20">
        <v>17364.806264000003</v>
      </c>
      <c r="Y8" s="20">
        <v>17364.806264000003</v>
      </c>
      <c r="Z8" s="17">
        <v>17509.798303000003</v>
      </c>
      <c r="AA8" s="17">
        <v>17509.798303000003</v>
      </c>
      <c r="AB8" s="20">
        <v>16967.908790752499</v>
      </c>
      <c r="AC8" s="20">
        <v>16951.072582417499</v>
      </c>
      <c r="AD8" s="20">
        <v>16482.052351450398</v>
      </c>
      <c r="AE8" s="20">
        <v>16473.507601450401</v>
      </c>
      <c r="AF8" s="20">
        <v>16006.741612000002</v>
      </c>
      <c r="AG8" s="20">
        <v>16006.741612000002</v>
      </c>
      <c r="AH8" s="20">
        <v>16249.298683999999</v>
      </c>
      <c r="AI8" s="20">
        <v>16249.298683999999</v>
      </c>
      <c r="AJ8" s="20">
        <v>15868.606189497499</v>
      </c>
      <c r="AK8" s="17">
        <v>15851.574022835001</v>
      </c>
      <c r="AL8" s="17">
        <v>15426.777326662501</v>
      </c>
      <c r="AM8" s="17">
        <v>15418.197732915</v>
      </c>
      <c r="AN8" s="17">
        <v>15009.085067747499</v>
      </c>
      <c r="AO8" s="17">
        <v>15009.085067747499</v>
      </c>
      <c r="AP8" s="17">
        <v>14853.613821999999</v>
      </c>
      <c r="AQ8" s="17">
        <v>14853.613821999999</v>
      </c>
    </row>
    <row r="9" spans="1:44" x14ac:dyDescent="0.25">
      <c r="A9" s="113" t="s">
        <v>26</v>
      </c>
      <c r="B9" s="101">
        <v>1292.503999</v>
      </c>
      <c r="C9" s="21">
        <f>B9</f>
        <v>1292.503999</v>
      </c>
      <c r="D9" s="21">
        <v>1243.67551</v>
      </c>
      <c r="E9" s="21">
        <f>D9</f>
        <v>1243.67551</v>
      </c>
      <c r="F9" s="21">
        <v>1254.464931</v>
      </c>
      <c r="G9" s="21">
        <f>F9</f>
        <v>1254.464931</v>
      </c>
      <c r="H9" s="21">
        <v>1268.3853260000001</v>
      </c>
      <c r="I9" s="21">
        <v>1268.3853260000001</v>
      </c>
      <c r="J9" s="21">
        <v>1292.5040019999999</v>
      </c>
      <c r="K9" s="21">
        <v>1292.5040019999999</v>
      </c>
      <c r="L9" s="21">
        <v>1003.563854</v>
      </c>
      <c r="M9" s="21">
        <f>L9</f>
        <v>1003.563854</v>
      </c>
      <c r="N9" s="21">
        <v>1013.401402</v>
      </c>
      <c r="O9" s="21">
        <v>1013.401402</v>
      </c>
      <c r="P9" s="21">
        <v>1023.082715</v>
      </c>
      <c r="Q9" s="21">
        <v>1023.082715</v>
      </c>
      <c r="R9" s="21">
        <v>1042.5039999999999</v>
      </c>
      <c r="S9" s="21">
        <v>1042.5039999999999</v>
      </c>
      <c r="T9" s="21">
        <v>1309.5251740000001</v>
      </c>
      <c r="U9" s="21">
        <f>T9</f>
        <v>1309.5251740000001</v>
      </c>
      <c r="V9" s="21">
        <f>1136.429845+0.07</f>
        <v>1136.4998449999998</v>
      </c>
      <c r="W9" s="21">
        <f>V9</f>
        <v>1136.4998449999998</v>
      </c>
      <c r="X9" s="21">
        <v>1305.706015</v>
      </c>
      <c r="Y9" s="21">
        <v>1305.706015</v>
      </c>
      <c r="Z9" s="18">
        <v>992.50400000000002</v>
      </c>
      <c r="AA9" s="18">
        <v>992.50400000000002</v>
      </c>
      <c r="AB9" s="21">
        <f t="shared" ref="AB9:AG9" si="3">950+AB5</f>
        <v>975.06221875250003</v>
      </c>
      <c r="AC9" s="21">
        <f t="shared" si="3"/>
        <v>958.22601041749999</v>
      </c>
      <c r="AD9" s="21">
        <f t="shared" si="3"/>
        <v>966.83620833500004</v>
      </c>
      <c r="AE9" s="21">
        <f t="shared" si="3"/>
        <v>958.29145833500002</v>
      </c>
      <c r="AF9" s="21">
        <f t="shared" si="3"/>
        <v>958.54475000000002</v>
      </c>
      <c r="AG9" s="21">
        <f t="shared" si="3"/>
        <v>958.54475000000002</v>
      </c>
      <c r="AH9" s="21">
        <v>950</v>
      </c>
      <c r="AI9" s="21">
        <v>950</v>
      </c>
      <c r="AJ9" s="21">
        <f t="shared" ref="AJ9:AQ9" si="4">950+AJ5</f>
        <v>975.41793749750002</v>
      </c>
      <c r="AK9" s="21">
        <f t="shared" si="4"/>
        <v>958.38577083500002</v>
      </c>
      <c r="AL9" s="21">
        <f t="shared" si="4"/>
        <v>967.0321666625</v>
      </c>
      <c r="AM9" s="21">
        <f t="shared" si="4"/>
        <v>958.45257291500002</v>
      </c>
      <c r="AN9" s="21">
        <f t="shared" si="4"/>
        <v>958.57959374749998</v>
      </c>
      <c r="AO9" s="21">
        <f t="shared" si="4"/>
        <v>958.57959374749998</v>
      </c>
      <c r="AP9" s="21">
        <f t="shared" si="4"/>
        <v>986.08072917499999</v>
      </c>
      <c r="AQ9" s="21">
        <f t="shared" si="4"/>
        <v>958.86931249999998</v>
      </c>
    </row>
    <row r="10" spans="1:44" x14ac:dyDescent="0.25">
      <c r="A10" s="112" t="s">
        <v>27</v>
      </c>
      <c r="B10" s="20">
        <f t="shared" ref="B10:C10" si="5">B8-B9</f>
        <v>20017.242223999998</v>
      </c>
      <c r="C10" s="20">
        <f t="shared" si="5"/>
        <v>20017.242223999998</v>
      </c>
      <c r="D10" s="20">
        <f t="shared" ref="D10:E10" si="6">D8-D9</f>
        <v>19585.816854000001</v>
      </c>
      <c r="E10" s="20">
        <f t="shared" si="6"/>
        <v>19585.816854000001</v>
      </c>
      <c r="F10" s="20">
        <f t="shared" ref="F10:H10" si="7">F8-F9</f>
        <v>19065.984237000001</v>
      </c>
      <c r="G10" s="20">
        <f t="shared" si="7"/>
        <v>19065.984237000001</v>
      </c>
      <c r="H10" s="20">
        <f t="shared" si="7"/>
        <v>18331.438928</v>
      </c>
      <c r="I10" s="20">
        <v>18331.438928</v>
      </c>
      <c r="J10" s="20">
        <v>19127.263709000003</v>
      </c>
      <c r="K10" s="20">
        <v>19127.263709000003</v>
      </c>
      <c r="L10" s="20">
        <f t="shared" ref="L10:Y10" si="8">L8-L9</f>
        <v>18900.50087</v>
      </c>
      <c r="M10" s="20">
        <f t="shared" si="8"/>
        <v>18900.50087</v>
      </c>
      <c r="N10" s="20">
        <f t="shared" si="8"/>
        <v>18436.408372000002</v>
      </c>
      <c r="O10" s="20">
        <f t="shared" si="8"/>
        <v>18436.408372000002</v>
      </c>
      <c r="P10" s="20">
        <f t="shared" si="8"/>
        <v>17650.334529999996</v>
      </c>
      <c r="Q10" s="20">
        <f t="shared" si="8"/>
        <v>17650.334529999996</v>
      </c>
      <c r="R10" s="20">
        <f t="shared" si="8"/>
        <v>17643.127510999999</v>
      </c>
      <c r="S10" s="20">
        <f t="shared" si="8"/>
        <v>17643.127510999999</v>
      </c>
      <c r="T10" s="20">
        <f t="shared" si="8"/>
        <v>17340.550165000001</v>
      </c>
      <c r="U10" s="20">
        <f t="shared" si="8"/>
        <v>17340.550165000001</v>
      </c>
      <c r="V10" s="20">
        <f t="shared" si="8"/>
        <v>16847.332462000006</v>
      </c>
      <c r="W10" s="20">
        <f t="shared" si="8"/>
        <v>16847.332462000006</v>
      </c>
      <c r="X10" s="20">
        <f t="shared" si="8"/>
        <v>16059.100249000003</v>
      </c>
      <c r="Y10" s="20">
        <f t="shared" si="8"/>
        <v>16059.100249000003</v>
      </c>
      <c r="Z10" s="17">
        <f t="shared" ref="Z10:AQ10" si="9">Z8-Z9</f>
        <v>16517.294303000002</v>
      </c>
      <c r="AA10" s="17">
        <f t="shared" si="9"/>
        <v>16517.294303000002</v>
      </c>
      <c r="AB10" s="20">
        <f t="shared" si="9"/>
        <v>15992.846571999999</v>
      </c>
      <c r="AC10" s="20">
        <f t="shared" si="9"/>
        <v>15992.846571999999</v>
      </c>
      <c r="AD10" s="20">
        <f t="shared" si="9"/>
        <v>15515.216143115398</v>
      </c>
      <c r="AE10" s="20">
        <f t="shared" si="9"/>
        <v>15515.216143115402</v>
      </c>
      <c r="AF10" s="20">
        <f t="shared" si="9"/>
        <v>15048.196862000001</v>
      </c>
      <c r="AG10" s="20">
        <f t="shared" si="9"/>
        <v>15048.196862000001</v>
      </c>
      <c r="AH10" s="20">
        <f t="shared" si="9"/>
        <v>15299.298683999999</v>
      </c>
      <c r="AI10" s="20">
        <f t="shared" si="9"/>
        <v>15299.298683999999</v>
      </c>
      <c r="AJ10" s="20">
        <f t="shared" si="9"/>
        <v>14893.188252</v>
      </c>
      <c r="AK10" s="17">
        <f t="shared" si="9"/>
        <v>14893.188252</v>
      </c>
      <c r="AL10" s="17">
        <f t="shared" si="9"/>
        <v>14459.74516</v>
      </c>
      <c r="AM10" s="17">
        <f t="shared" si="9"/>
        <v>14459.745159999999</v>
      </c>
      <c r="AN10" s="17">
        <f t="shared" si="9"/>
        <v>14050.505474</v>
      </c>
      <c r="AO10" s="17">
        <f t="shared" si="9"/>
        <v>14050.505474</v>
      </c>
      <c r="AP10" s="17">
        <f t="shared" si="9"/>
        <v>13867.533092824999</v>
      </c>
      <c r="AQ10" s="17">
        <f t="shared" si="9"/>
        <v>13894.7445095</v>
      </c>
    </row>
    <row r="11" spans="1:44" x14ac:dyDescent="0.25">
      <c r="A11" s="112"/>
      <c r="B11" s="64"/>
      <c r="C11" s="20"/>
      <c r="D11" s="64"/>
      <c r="E11" s="64"/>
      <c r="F11" s="64"/>
      <c r="G11" s="64"/>
      <c r="H11" s="20"/>
      <c r="I11" s="20"/>
      <c r="J11" s="20"/>
      <c r="K11" s="64"/>
      <c r="L11" s="64"/>
      <c r="M11" s="64"/>
      <c r="N11" s="64"/>
      <c r="O11" s="20"/>
      <c r="P11" s="64"/>
      <c r="Q11" s="64"/>
      <c r="R11" s="64"/>
      <c r="S11" s="64"/>
      <c r="T11" s="20"/>
      <c r="U11" s="20"/>
      <c r="V11" s="64"/>
      <c r="W11" s="64"/>
      <c r="X11" s="64"/>
      <c r="Y11" s="64"/>
      <c r="Z11" s="17"/>
      <c r="AA11" s="17"/>
      <c r="AB11" s="20"/>
      <c r="AC11" s="20"/>
      <c r="AD11" s="20"/>
      <c r="AE11" s="20"/>
      <c r="AF11" s="20"/>
      <c r="AG11" s="20"/>
      <c r="AH11" s="20"/>
      <c r="AI11" s="20"/>
      <c r="AJ11" s="20"/>
      <c r="AK11" s="17"/>
      <c r="AL11" s="17"/>
      <c r="AM11" s="17"/>
      <c r="AN11" s="17"/>
      <c r="AO11" s="17"/>
      <c r="AP11" s="19"/>
      <c r="AQ11" s="19"/>
    </row>
    <row r="12" spans="1:44" x14ac:dyDescent="0.25">
      <c r="A12" s="112" t="s">
        <v>30</v>
      </c>
      <c r="B12" s="163">
        <f>(B10+F10+D10+H10+J10)/5</f>
        <v>19225.549190400001</v>
      </c>
      <c r="C12" s="163">
        <f>(C10+E10)/2</f>
        <v>19801.529538999999</v>
      </c>
      <c r="D12" s="163">
        <f>(D10+H10+F10+J10)/4</f>
        <v>19027.625932000003</v>
      </c>
      <c r="E12" s="163">
        <f>(E10+G10)/2</f>
        <v>19325.900545500001</v>
      </c>
      <c r="F12" s="163">
        <f>(F10+J10+H10)/3</f>
        <v>18841.562291333335</v>
      </c>
      <c r="G12" s="163">
        <f>(G10+I10)/2</f>
        <v>18698.7115825</v>
      </c>
      <c r="H12" s="163">
        <f>(H10+J10)/2</f>
        <v>18729.351318500001</v>
      </c>
      <c r="I12" s="163">
        <v>18729.351318500001</v>
      </c>
      <c r="J12" s="163">
        <v>18351.526998399997</v>
      </c>
      <c r="K12" s="163">
        <v>19013.882289500001</v>
      </c>
      <c r="L12" s="163">
        <f>(L10+P10+N10+R10)/4</f>
        <v>18157.59282075</v>
      </c>
      <c r="M12" s="163">
        <f>(M10+N10)/2</f>
        <v>18668.454621000001</v>
      </c>
      <c r="N12" s="20">
        <f>(N10+P10+R10)/3</f>
        <v>17909.956804333331</v>
      </c>
      <c r="O12" s="163">
        <f>(O10+P10)/2</f>
        <v>18043.371450999999</v>
      </c>
      <c r="P12" s="20">
        <f>(P10+R10)/2</f>
        <v>17646.731020499996</v>
      </c>
      <c r="Q12" s="163">
        <f>(Q10+R10)/2</f>
        <v>17646.731020499996</v>
      </c>
      <c r="R12" s="163">
        <f>(R10+V10+T10+X10+Z10)/5</f>
        <v>16881.480938000001</v>
      </c>
      <c r="S12" s="163">
        <f>(S10+T10)/2</f>
        <v>17491.838838</v>
      </c>
      <c r="T12" s="20">
        <f>(T10+V10+X10+Z10)/4</f>
        <v>16691.069294750003</v>
      </c>
      <c r="U12" s="20">
        <f>(U10+V10)/2</f>
        <v>17093.941313500003</v>
      </c>
      <c r="V12" s="20">
        <f>(V10+X10+Z10)/3</f>
        <v>16474.575671333336</v>
      </c>
      <c r="W12" s="20">
        <f>(W10+X10)/2</f>
        <v>16453.216355500004</v>
      </c>
      <c r="X12" s="20">
        <f>(X10+Z10)/2</f>
        <v>16288.197276000003</v>
      </c>
      <c r="Y12" s="163">
        <f>(Y10+Z10)/2</f>
        <v>16288.197276000003</v>
      </c>
      <c r="Z12" s="17">
        <f>(Z10+AB10+AD10+AF10+AH10)/5</f>
        <v>15674.57051282308</v>
      </c>
      <c r="AA12" s="17">
        <f>(AA10+AB10)/2</f>
        <v>16255.0704375</v>
      </c>
      <c r="AB12" s="20">
        <f>(AB10+AD10+AF10+AH10)/4</f>
        <v>15463.889565278851</v>
      </c>
      <c r="AC12" s="20">
        <f>(AC10+AD10)/2</f>
        <v>15754.031357557698</v>
      </c>
      <c r="AD12" s="20">
        <f>(AD10+AF10+AH10)/3</f>
        <v>15287.570563038467</v>
      </c>
      <c r="AE12" s="20">
        <f>(AE10+AF10)/2</f>
        <v>15281.706502557701</v>
      </c>
      <c r="AF12" s="20">
        <f>(AF10+AH10)/2</f>
        <v>15173.747772999999</v>
      </c>
      <c r="AG12" s="20">
        <f>(AG10+AH10)/2</f>
        <v>15173.747772999999</v>
      </c>
      <c r="AH12" s="20">
        <f>(AH10+AJ10+AL10+AN10+AP10)/5</f>
        <v>14514.054132565001</v>
      </c>
      <c r="AI12" s="20">
        <f>(AI10+AJ10)/2</f>
        <v>15096.243468000001</v>
      </c>
      <c r="AJ12" s="20">
        <f>(AJ10+AL10+AN10+AP10)/4</f>
        <v>14317.742994706248</v>
      </c>
      <c r="AK12" s="20">
        <f>(AK10+AL10)/2</f>
        <v>14676.466705999999</v>
      </c>
      <c r="AL12" s="17">
        <f>(AL10+AN10+AP10)/3</f>
        <v>14125.927908941667</v>
      </c>
      <c r="AM12" s="20">
        <f>(AM10+AN10)/2</f>
        <v>14255.125316999998</v>
      </c>
      <c r="AN12" s="17">
        <f>(AN10+AP10)/2</f>
        <v>13959.019283412499</v>
      </c>
      <c r="AO12" s="20">
        <f>(AO10+AP10)/2</f>
        <v>13959.019283412499</v>
      </c>
      <c r="AP12" s="19">
        <v>13119.126429</v>
      </c>
      <c r="AQ12" s="19">
        <v>13679.268631000001</v>
      </c>
    </row>
    <row r="13" spans="1:44" x14ac:dyDescent="0.25">
      <c r="A13" s="112"/>
      <c r="B13" s="20"/>
      <c r="C13" s="20"/>
      <c r="D13" s="64"/>
      <c r="E13" s="64"/>
      <c r="F13" s="64"/>
      <c r="G13" s="64"/>
      <c r="H13" s="64"/>
      <c r="I13" s="64"/>
      <c r="J13" s="20"/>
      <c r="K13" s="64"/>
      <c r="L13" s="64"/>
      <c r="M13" s="64"/>
      <c r="N13" s="64"/>
      <c r="O13" s="20"/>
      <c r="P13" s="64"/>
      <c r="Q13" s="64"/>
      <c r="R13" s="64"/>
      <c r="S13" s="64"/>
      <c r="T13" s="20"/>
      <c r="U13" s="20"/>
      <c r="V13" s="64"/>
      <c r="W13" s="64"/>
      <c r="X13" s="64"/>
      <c r="Y13" s="64"/>
      <c r="Z13" s="17"/>
      <c r="AA13" s="17"/>
      <c r="AB13" s="20"/>
      <c r="AC13" s="20"/>
      <c r="AD13" s="20"/>
      <c r="AE13" s="20"/>
      <c r="AF13" s="20"/>
      <c r="AG13" s="20"/>
      <c r="AH13" s="20"/>
      <c r="AI13" s="20"/>
      <c r="AJ13" s="20"/>
      <c r="AK13" s="17"/>
      <c r="AL13" s="17"/>
      <c r="AM13" s="17"/>
      <c r="AN13" s="17"/>
      <c r="AO13" s="17"/>
      <c r="AP13" s="19"/>
      <c r="AQ13" s="19"/>
    </row>
    <row r="14" spans="1:44" x14ac:dyDescent="0.25">
      <c r="A14" s="112" t="s">
        <v>40</v>
      </c>
      <c r="B14" s="20">
        <f>B6/4*4</f>
        <v>1919.2619020200002</v>
      </c>
      <c r="C14" s="20">
        <f>C6*4</f>
        <v>1761.7427500000001</v>
      </c>
      <c r="D14" s="20">
        <f>D6/3*4</f>
        <v>1971.7682846933321</v>
      </c>
      <c r="E14" s="20">
        <f>E6*4</f>
        <v>2034.1837140000007</v>
      </c>
      <c r="F14" s="20">
        <f>F6*2</f>
        <v>1940.5605720399999</v>
      </c>
      <c r="G14" s="20">
        <f>G6*4</f>
        <v>2819.1119439999993</v>
      </c>
      <c r="H14" s="20">
        <v>1062.0092000799998</v>
      </c>
      <c r="I14" s="20">
        <v>1062.0092000799998</v>
      </c>
      <c r="J14" s="20">
        <v>2513.9257054500004</v>
      </c>
      <c r="K14" s="20">
        <v>1343.5477370799997</v>
      </c>
      <c r="L14" s="20">
        <f>L6/3*4</f>
        <v>2904.0517013333342</v>
      </c>
      <c r="M14" s="20">
        <f>M6*4</f>
        <v>1913.1020680000004</v>
      </c>
      <c r="N14" s="20">
        <f>N6/2*4</f>
        <v>3399.5265119999999</v>
      </c>
      <c r="O14" s="20">
        <f>O6*4</f>
        <v>2691.5830119999991</v>
      </c>
      <c r="P14" s="20">
        <f>P6/1*4</f>
        <v>4107.4700199999997</v>
      </c>
      <c r="Q14" s="20">
        <f>Q6*4</f>
        <v>4107.4700199999997</v>
      </c>
      <c r="R14" s="20">
        <f>R6/4*4</f>
        <v>2052.2598220000004</v>
      </c>
      <c r="S14" s="20">
        <f>S6*4</f>
        <v>1566.4703434799994</v>
      </c>
      <c r="T14" s="20">
        <f>T6/3*4</f>
        <v>2214.1896495066676</v>
      </c>
      <c r="U14" s="20">
        <f>U6*4</f>
        <v>1888.8833091199999</v>
      </c>
      <c r="V14" s="20">
        <f>V6/2*4</f>
        <v>2378.7723969399995</v>
      </c>
      <c r="W14" s="20">
        <f>W6*4</f>
        <v>2937.1160429999995</v>
      </c>
      <c r="X14" s="20">
        <f>X6/1*4</f>
        <v>1820.4287548800005</v>
      </c>
      <c r="Y14" s="20">
        <f>Y6*4</f>
        <v>1820.4287548800005</v>
      </c>
      <c r="Z14" s="17">
        <f>Z6</f>
        <v>1795.0915454174997</v>
      </c>
      <c r="AA14" s="17">
        <f>AA6*4</f>
        <v>2179.7842086799997</v>
      </c>
      <c r="AB14" s="20">
        <f>AB6/3*4</f>
        <v>1667.169476</v>
      </c>
      <c r="AC14" s="20">
        <f>AC6*4</f>
        <v>1965.1618419999993</v>
      </c>
      <c r="AD14" s="20">
        <f>AD6/2*4</f>
        <v>1518.101668</v>
      </c>
      <c r="AE14" s="20">
        <f>AE6*4</f>
        <v>1603.29377866</v>
      </c>
      <c r="AF14" s="20">
        <f>AF6*4</f>
        <v>1432.718224</v>
      </c>
      <c r="AG14" s="20">
        <f>AG6*4</f>
        <v>1432.126349019999</v>
      </c>
      <c r="AH14" s="20">
        <f>AH6</f>
        <v>1647.0769379949995</v>
      </c>
      <c r="AI14" s="20">
        <f>AI6*4</f>
        <v>1847.9806079800005</v>
      </c>
      <c r="AJ14" s="20">
        <f>AJ6/3*4</f>
        <v>1580.0700453333327</v>
      </c>
      <c r="AK14" s="20">
        <f>AK6*4</f>
        <v>1656.1028040000003</v>
      </c>
      <c r="AL14" s="20">
        <f>AL6/2*4</f>
        <v>1542.0536680000009</v>
      </c>
      <c r="AM14" s="20">
        <f>AM6*4</f>
        <v>1839.9077840000002</v>
      </c>
      <c r="AN14" s="20">
        <f>AN6*4</f>
        <v>1244.1995520000003</v>
      </c>
      <c r="AO14" s="20">
        <f>AO6*4</f>
        <v>1244.1995520000003</v>
      </c>
      <c r="AP14" s="20">
        <f>AP6</f>
        <v>1417.9498827250004</v>
      </c>
      <c r="AQ14" s="20">
        <f>AQ6*4</f>
        <v>1148.8140160000005</v>
      </c>
    </row>
    <row r="15" spans="1:44" x14ac:dyDescent="0.25">
      <c r="A15" s="113" t="s">
        <v>31</v>
      </c>
      <c r="B15" s="21">
        <f t="shared" ref="B15:C15" si="10">B12</f>
        <v>19225.549190400001</v>
      </c>
      <c r="C15" s="21">
        <f t="shared" si="10"/>
        <v>19801.529538999999</v>
      </c>
      <c r="D15" s="21">
        <f t="shared" ref="D15:E15" si="11">D12</f>
        <v>19027.625932000003</v>
      </c>
      <c r="E15" s="21">
        <f t="shared" si="11"/>
        <v>19325.900545500001</v>
      </c>
      <c r="F15" s="21">
        <f t="shared" ref="F15:G15" si="12">F12</f>
        <v>18841.562291333335</v>
      </c>
      <c r="G15" s="21">
        <f t="shared" si="12"/>
        <v>18698.7115825</v>
      </c>
      <c r="H15" s="21">
        <v>18729.351318500001</v>
      </c>
      <c r="I15" s="21">
        <v>18729.351318500001</v>
      </c>
      <c r="J15" s="21">
        <v>18351.526998399997</v>
      </c>
      <c r="K15" s="21">
        <v>19013.882289500001</v>
      </c>
      <c r="L15" s="21">
        <f t="shared" ref="L15:AQ15" si="13">L12</f>
        <v>18157.59282075</v>
      </c>
      <c r="M15" s="21">
        <f t="shared" si="13"/>
        <v>18668.454621000001</v>
      </c>
      <c r="N15" s="21">
        <f t="shared" si="13"/>
        <v>17909.956804333331</v>
      </c>
      <c r="O15" s="21">
        <f t="shared" si="13"/>
        <v>18043.371450999999</v>
      </c>
      <c r="P15" s="21">
        <f t="shared" si="13"/>
        <v>17646.731020499996</v>
      </c>
      <c r="Q15" s="21">
        <f t="shared" si="13"/>
        <v>17646.731020499996</v>
      </c>
      <c r="R15" s="21">
        <f t="shared" si="13"/>
        <v>16881.480938000001</v>
      </c>
      <c r="S15" s="21">
        <f t="shared" si="13"/>
        <v>17491.838838</v>
      </c>
      <c r="T15" s="21">
        <f t="shared" si="13"/>
        <v>16691.069294750003</v>
      </c>
      <c r="U15" s="21">
        <f t="shared" si="13"/>
        <v>17093.941313500003</v>
      </c>
      <c r="V15" s="21">
        <f t="shared" si="13"/>
        <v>16474.575671333336</v>
      </c>
      <c r="W15" s="21">
        <f t="shared" si="13"/>
        <v>16453.216355500004</v>
      </c>
      <c r="X15" s="21">
        <f t="shared" si="13"/>
        <v>16288.197276000003</v>
      </c>
      <c r="Y15" s="21">
        <f t="shared" si="13"/>
        <v>16288.197276000003</v>
      </c>
      <c r="Z15" s="21">
        <f t="shared" si="13"/>
        <v>15674.57051282308</v>
      </c>
      <c r="AA15" s="21">
        <f t="shared" si="13"/>
        <v>16255.0704375</v>
      </c>
      <c r="AB15" s="21">
        <f t="shared" si="13"/>
        <v>15463.889565278851</v>
      </c>
      <c r="AC15" s="21">
        <f t="shared" si="13"/>
        <v>15754.031357557698</v>
      </c>
      <c r="AD15" s="21">
        <f t="shared" si="13"/>
        <v>15287.570563038467</v>
      </c>
      <c r="AE15" s="21">
        <f t="shared" si="13"/>
        <v>15281.706502557701</v>
      </c>
      <c r="AF15" s="21">
        <f t="shared" si="13"/>
        <v>15173.747772999999</v>
      </c>
      <c r="AG15" s="21">
        <f t="shared" si="13"/>
        <v>15173.747772999999</v>
      </c>
      <c r="AH15" s="21">
        <f t="shared" si="13"/>
        <v>14514.054132565001</v>
      </c>
      <c r="AI15" s="21">
        <f t="shared" si="13"/>
        <v>15096.243468000001</v>
      </c>
      <c r="AJ15" s="21">
        <f t="shared" si="13"/>
        <v>14317.742994706248</v>
      </c>
      <c r="AK15" s="21">
        <f t="shared" si="13"/>
        <v>14676.466705999999</v>
      </c>
      <c r="AL15" s="21">
        <f t="shared" si="13"/>
        <v>14125.927908941667</v>
      </c>
      <c r="AM15" s="21">
        <f t="shared" si="13"/>
        <v>14255.125316999998</v>
      </c>
      <c r="AN15" s="21">
        <f t="shared" si="13"/>
        <v>13959.019283412499</v>
      </c>
      <c r="AO15" s="21">
        <f t="shared" si="13"/>
        <v>13959.019283412499</v>
      </c>
      <c r="AP15" s="21">
        <f t="shared" si="13"/>
        <v>13119.126429</v>
      </c>
      <c r="AQ15" s="21">
        <f t="shared" si="13"/>
        <v>13679.268631000001</v>
      </c>
    </row>
    <row r="16" spans="1:44" ht="15.75" thickBot="1" x14ac:dyDescent="0.3">
      <c r="A16" s="114" t="s">
        <v>28</v>
      </c>
      <c r="B16" s="58">
        <f>B14/B15</f>
        <v>9.9828716621440175E-2</v>
      </c>
      <c r="C16" s="58">
        <f t="shared" ref="C16:E16" si="14">C14/C15</f>
        <v>8.8970033679982588E-2</v>
      </c>
      <c r="D16" s="58">
        <f>D14/D15</f>
        <v>0.10362660542833567</v>
      </c>
      <c r="E16" s="58">
        <f t="shared" si="14"/>
        <v>0.10525686548012669</v>
      </c>
      <c r="F16" s="58">
        <f>F14/F15</f>
        <v>0.1029936128456084</v>
      </c>
      <c r="G16" s="58">
        <f t="shared" ref="G16:Y16" si="15">G14/G15</f>
        <v>0.15076503702203672</v>
      </c>
      <c r="H16" s="58">
        <f t="shared" si="15"/>
        <v>5.6702935516565141E-2</v>
      </c>
      <c r="I16" s="58">
        <v>5.6702935516565141E-2</v>
      </c>
      <c r="J16" s="58">
        <v>0.13698727662658156</v>
      </c>
      <c r="K16" s="58">
        <v>7.0661410259279051E-2</v>
      </c>
      <c r="L16" s="58">
        <f t="shared" si="15"/>
        <v>0.15993594139938327</v>
      </c>
      <c r="M16" s="58">
        <f t="shared" si="15"/>
        <v>0.10247779512761418</v>
      </c>
      <c r="N16" s="58">
        <f t="shared" si="15"/>
        <v>0.18981210000336132</v>
      </c>
      <c r="O16" s="58">
        <f t="shared" si="15"/>
        <v>0.14917295358627816</v>
      </c>
      <c r="P16" s="58">
        <f t="shared" si="15"/>
        <v>0.23276095811900804</v>
      </c>
      <c r="Q16" s="58">
        <f t="shared" si="15"/>
        <v>0.23276095811900804</v>
      </c>
      <c r="R16" s="58">
        <f t="shared" si="15"/>
        <v>0.1215687077180764</v>
      </c>
      <c r="S16" s="58">
        <f t="shared" si="15"/>
        <v>8.9554354918759821E-2</v>
      </c>
      <c r="T16" s="58">
        <f t="shared" si="15"/>
        <v>0.13265714798770364</v>
      </c>
      <c r="U16" s="58">
        <f t="shared" si="15"/>
        <v>0.11050016344845219</v>
      </c>
      <c r="V16" s="58">
        <f t="shared" si="15"/>
        <v>0.1443905108329554</v>
      </c>
      <c r="W16" s="58">
        <f t="shared" si="15"/>
        <v>0.17851318426370635</v>
      </c>
      <c r="X16" s="58">
        <f t="shared" si="15"/>
        <v>0.11176367304700616</v>
      </c>
      <c r="Y16" s="58">
        <f t="shared" si="15"/>
        <v>0.11176367304700616</v>
      </c>
      <c r="Z16" s="58">
        <f t="shared" ref="Z16:AQ16" si="16">Z14/Z15</f>
        <v>0.11452253469713687</v>
      </c>
      <c r="AA16" s="58">
        <f t="shared" si="16"/>
        <v>0.13409872427567571</v>
      </c>
      <c r="AB16" s="58">
        <f t="shared" si="16"/>
        <v>0.10781048771476641</v>
      </c>
      <c r="AC16" s="58">
        <f t="shared" si="16"/>
        <v>0.12474025202807852</v>
      </c>
      <c r="AD16" s="58">
        <f t="shared" si="16"/>
        <v>9.9303003164570261E-2</v>
      </c>
      <c r="AE16" s="58">
        <f t="shared" si="16"/>
        <v>0.10491588608848472</v>
      </c>
      <c r="AF16" s="58">
        <f t="shared" si="16"/>
        <v>9.442085405883463E-2</v>
      </c>
      <c r="AG16" s="58">
        <f t="shared" si="16"/>
        <v>9.4381847546478201E-2</v>
      </c>
      <c r="AH16" s="58">
        <f t="shared" si="16"/>
        <v>0.11348152094179349</v>
      </c>
      <c r="AI16" s="58">
        <f t="shared" si="16"/>
        <v>0.12241327532224988</v>
      </c>
      <c r="AJ16" s="58">
        <f t="shared" si="16"/>
        <v>0.11035748063906006</v>
      </c>
      <c r="AK16" s="58">
        <f t="shared" si="16"/>
        <v>0.11284070186477214</v>
      </c>
      <c r="AL16" s="58">
        <f t="shared" si="16"/>
        <v>0.10916476977231959</v>
      </c>
      <c r="AM16" s="58">
        <f t="shared" si="16"/>
        <v>0.12906991296707943</v>
      </c>
      <c r="AN16" s="58">
        <f t="shared" si="16"/>
        <v>8.9132304120998124E-2</v>
      </c>
      <c r="AO16" s="58">
        <f t="shared" si="16"/>
        <v>8.9132304120998124E-2</v>
      </c>
      <c r="AP16" s="58">
        <f t="shared" si="16"/>
        <v>0.10808264486197829</v>
      </c>
      <c r="AQ16" s="58">
        <f t="shared" si="16"/>
        <v>8.3982122655048577E-2</v>
      </c>
      <c r="AR16" s="59"/>
    </row>
    <row r="17" spans="1:44" s="182" customFormat="1" x14ac:dyDescent="0.25">
      <c r="A17" s="178"/>
      <c r="B17" s="185"/>
      <c r="C17" s="185"/>
      <c r="D17" s="185"/>
      <c r="E17" s="185"/>
      <c r="F17" s="185"/>
      <c r="G17" s="185"/>
      <c r="H17" s="185"/>
      <c r="I17" s="185"/>
      <c r="J17" s="179"/>
      <c r="K17" s="179"/>
      <c r="L17" s="179"/>
      <c r="M17" s="179"/>
      <c r="N17" s="179"/>
      <c r="O17" s="179"/>
      <c r="P17" s="179"/>
      <c r="Q17" s="179"/>
      <c r="R17" s="179"/>
      <c r="S17" s="179"/>
      <c r="T17" s="179"/>
      <c r="U17" s="179"/>
      <c r="V17" s="179"/>
      <c r="W17" s="179"/>
      <c r="X17" s="179"/>
      <c r="Y17" s="179"/>
      <c r="Z17" s="180"/>
      <c r="AA17" s="180"/>
      <c r="AB17" s="179"/>
      <c r="AC17" s="179"/>
      <c r="AD17" s="179"/>
      <c r="AE17" s="179"/>
      <c r="AF17" s="179"/>
      <c r="AG17" s="179"/>
      <c r="AH17" s="179"/>
      <c r="AI17" s="179"/>
      <c r="AJ17" s="179"/>
      <c r="AK17" s="179"/>
      <c r="AL17" s="179"/>
      <c r="AM17" s="179"/>
      <c r="AN17" s="179"/>
      <c r="AO17" s="179"/>
      <c r="AP17" s="179"/>
      <c r="AQ17" s="179"/>
      <c r="AR17" s="181"/>
    </row>
    <row r="18" spans="1:44" x14ac:dyDescent="0.25">
      <c r="O18" s="93"/>
      <c r="T18" s="93"/>
      <c r="U18" s="93"/>
      <c r="X18" s="66"/>
      <c r="Y18" s="66"/>
    </row>
    <row r="19" spans="1:44" x14ac:dyDescent="0.25">
      <c r="A19" s="111" t="s">
        <v>44</v>
      </c>
      <c r="B19" s="92">
        <v>0.63953210596049925</v>
      </c>
      <c r="C19" s="67"/>
      <c r="D19" s="92">
        <v>0.63953208858948796</v>
      </c>
      <c r="E19" s="67"/>
      <c r="F19" s="92">
        <v>0.63953228299405873</v>
      </c>
      <c r="G19" s="67"/>
      <c r="H19" s="92">
        <v>0.63953255936274622</v>
      </c>
      <c r="I19" s="67"/>
      <c r="J19" s="92">
        <v>0.63953309032043071</v>
      </c>
      <c r="K19" s="67"/>
      <c r="L19" s="92">
        <v>0.63953308635252815</v>
      </c>
      <c r="M19" s="67"/>
      <c r="N19" s="92">
        <v>0.63953272901145786</v>
      </c>
      <c r="O19" s="92"/>
      <c r="P19" s="92">
        <v>0.63953308726153268</v>
      </c>
      <c r="Q19" s="67"/>
      <c r="R19" s="92">
        <v>0.63953424400540748</v>
      </c>
      <c r="S19" s="67"/>
      <c r="T19" s="92">
        <v>0.63953460622927494</v>
      </c>
      <c r="U19" s="92"/>
      <c r="V19" s="92">
        <v>0.63949999999999996</v>
      </c>
      <c r="W19" s="67"/>
      <c r="X19" s="92">
        <v>0.63949999999999996</v>
      </c>
      <c r="Y19" s="67"/>
      <c r="Z19" s="26">
        <v>0.63949999999999996</v>
      </c>
      <c r="AA19" s="26"/>
      <c r="AB19" s="26">
        <v>0.63949999999999996</v>
      </c>
      <c r="AC19" s="26"/>
      <c r="AD19" s="26">
        <v>0.63949999999999996</v>
      </c>
      <c r="AE19" s="26"/>
      <c r="AF19" s="26">
        <v>0.63949999999999996</v>
      </c>
      <c r="AG19" s="26"/>
      <c r="AH19" s="26">
        <v>0.63949999999999996</v>
      </c>
      <c r="AI19" s="26"/>
      <c r="AJ19" s="23">
        <v>0.63956838636193558</v>
      </c>
      <c r="AL19" s="23">
        <v>0.63956838636193558</v>
      </c>
      <c r="AN19" s="23">
        <v>0.63956838636193558</v>
      </c>
      <c r="AP19" s="23">
        <v>0.63956452367169381</v>
      </c>
    </row>
    <row r="20" spans="1:44" x14ac:dyDescent="0.25">
      <c r="A20" s="111" t="s">
        <v>47</v>
      </c>
      <c r="B20" s="80">
        <v>239.13271800000001</v>
      </c>
      <c r="C20" s="68"/>
      <c r="D20" s="80">
        <v>189.30649</v>
      </c>
      <c r="E20" s="68"/>
      <c r="F20" s="80">
        <v>189.30649</v>
      </c>
      <c r="G20" s="68"/>
      <c r="H20" s="80">
        <v>189.30649</v>
      </c>
      <c r="I20" s="68"/>
      <c r="J20" s="80">
        <v>189.30649</v>
      </c>
      <c r="K20" s="68"/>
      <c r="L20" s="80">
        <v>155.47383300000001</v>
      </c>
      <c r="M20" s="68"/>
      <c r="N20" s="80">
        <v>155.47383300000001</v>
      </c>
      <c r="O20" s="80"/>
      <c r="P20" s="80">
        <v>155.47383300000001</v>
      </c>
      <c r="Q20" s="68"/>
      <c r="R20" s="80">
        <v>155.47383300000001</v>
      </c>
      <c r="S20" s="68"/>
      <c r="T20" s="80">
        <v>126.145752</v>
      </c>
      <c r="U20" s="80"/>
      <c r="V20" s="80">
        <v>126.145752</v>
      </c>
      <c r="W20" s="68"/>
      <c r="X20" s="80">
        <v>126.145752</v>
      </c>
      <c r="Y20" s="68"/>
      <c r="Z20" s="19">
        <v>126.145752</v>
      </c>
      <c r="AA20" s="19"/>
      <c r="AB20" s="19">
        <v>139.03655800000001</v>
      </c>
      <c r="AC20" s="19"/>
      <c r="AD20" s="19">
        <v>139.03655800000001</v>
      </c>
      <c r="AE20" s="19"/>
      <c r="AF20" s="19">
        <v>139.03655800000001</v>
      </c>
      <c r="AG20" s="19"/>
      <c r="AH20" s="19">
        <v>139.03655800000001</v>
      </c>
      <c r="AI20" s="19"/>
      <c r="AJ20" s="19">
        <v>232.549859</v>
      </c>
      <c r="AK20" s="19"/>
      <c r="AL20" s="19">
        <v>232.549859</v>
      </c>
      <c r="AM20" s="19"/>
      <c r="AN20" s="19">
        <v>289.83471900000001</v>
      </c>
      <c r="AO20" s="19"/>
      <c r="AP20" s="19">
        <v>289.83471900000001</v>
      </c>
    </row>
    <row r="21" spans="1:44" x14ac:dyDescent="0.25">
      <c r="A21" s="111" t="s">
        <v>46</v>
      </c>
      <c r="B21" s="80">
        <v>2366.159991</v>
      </c>
      <c r="C21" s="68"/>
      <c r="D21" s="80">
        <v>3256.7551515899831</v>
      </c>
      <c r="E21" s="68"/>
      <c r="F21" s="80">
        <v>2764.8662269999995</v>
      </c>
      <c r="G21" s="68"/>
      <c r="H21" s="80">
        <v>2050.018247</v>
      </c>
      <c r="I21" s="68"/>
      <c r="J21" s="80">
        <v>1826.727844</v>
      </c>
      <c r="K21" s="68"/>
      <c r="L21" s="80">
        <v>3760.7976989999997</v>
      </c>
      <c r="M21" s="68"/>
      <c r="N21" s="80">
        <v>3294.5596700000001</v>
      </c>
      <c r="O21" s="80"/>
      <c r="P21" s="80">
        <v>2641.3693649999996</v>
      </c>
      <c r="Q21" s="68"/>
      <c r="R21" s="80">
        <v>1608.2590980000002</v>
      </c>
      <c r="S21" s="68"/>
      <c r="T21" s="80">
        <v>3197.8652599999996</v>
      </c>
      <c r="U21" s="80"/>
      <c r="V21" s="80">
        <v>2711.966719</v>
      </c>
      <c r="W21" s="68"/>
      <c r="X21" s="80">
        <v>1981.3340816217726</v>
      </c>
      <c r="Y21" s="68"/>
      <c r="Z21" s="19">
        <v>1546.6467709999997</v>
      </c>
      <c r="AA21" s="19"/>
      <c r="AB21" s="19">
        <f>1891.111873+3.651389</f>
        <v>1894.7632620000002</v>
      </c>
      <c r="AC21" s="19"/>
      <c r="AD21" s="19">
        <f>3.699139+1901.636422</f>
        <v>1905.3355610000001</v>
      </c>
      <c r="AE21" s="19"/>
      <c r="AF21" s="19">
        <f>3.762917+1921.46862452958</f>
        <v>1925.23154152958</v>
      </c>
      <c r="AG21" s="19"/>
      <c r="AH21" s="19">
        <v>1656.3721639999999</v>
      </c>
      <c r="AI21" s="19"/>
      <c r="AJ21" s="19">
        <f>3.842917+1678.69830042076</f>
        <v>1682.5412174207599</v>
      </c>
      <c r="AK21" s="19"/>
      <c r="AL21" s="19">
        <f>3.685028+1680.74499610025</f>
        <v>1684.4300241002502</v>
      </c>
      <c r="AM21" s="19"/>
      <c r="AN21" s="19">
        <f>3.793069+1705.13252024665</f>
        <v>1708.9255892466501</v>
      </c>
      <c r="AO21" s="19"/>
      <c r="AP21" s="19">
        <v>1597.0129869999998</v>
      </c>
    </row>
    <row r="22" spans="1:44" x14ac:dyDescent="0.25">
      <c r="A22" s="115" t="s">
        <v>65</v>
      </c>
      <c r="B22" s="80">
        <f>129836443-B23-B24</f>
        <v>129390824</v>
      </c>
      <c r="C22" s="80">
        <f>B22</f>
        <v>129390824</v>
      </c>
      <c r="D22" s="80">
        <f>129836443-D23-D24</f>
        <v>129437898</v>
      </c>
      <c r="E22" s="80">
        <f>D22</f>
        <v>129437898</v>
      </c>
      <c r="F22" s="80">
        <f>129836443-F23-F24</f>
        <v>129386673</v>
      </c>
      <c r="G22" s="80">
        <f>F22</f>
        <v>129386673</v>
      </c>
      <c r="H22" s="80">
        <v>129218754</v>
      </c>
      <c r="I22" s="80">
        <v>129218754</v>
      </c>
      <c r="J22" s="80">
        <v>129303983</v>
      </c>
      <c r="K22" s="80">
        <v>129303983</v>
      </c>
      <c r="L22" s="80">
        <f>129836443-L23-L24</f>
        <v>129481331</v>
      </c>
      <c r="M22" s="80">
        <f>L22</f>
        <v>129481331</v>
      </c>
      <c r="N22" s="80">
        <v>129663705</v>
      </c>
      <c r="O22" s="80">
        <v>129663705</v>
      </c>
      <c r="P22" s="80">
        <v>129409079</v>
      </c>
      <c r="Q22" s="80">
        <v>129409079</v>
      </c>
      <c r="R22" s="80">
        <v>129623739</v>
      </c>
      <c r="S22" s="80">
        <v>129623739</v>
      </c>
      <c r="T22" s="80">
        <f>129836443-T23-T24</f>
        <v>129441739</v>
      </c>
      <c r="U22" s="80">
        <f>T22</f>
        <v>129441739</v>
      </c>
      <c r="V22" s="80">
        <f>129836443-V23-V24</f>
        <v>129305183</v>
      </c>
      <c r="W22" s="80">
        <f>129836443-W23-W24</f>
        <v>129305183</v>
      </c>
      <c r="X22" s="80">
        <v>129309239</v>
      </c>
      <c r="Y22" s="80">
        <v>129309239</v>
      </c>
      <c r="Z22" s="19">
        <f t="shared" ref="Z22:AQ22" si="17">129836443-Z23-Z24</f>
        <v>129379137</v>
      </c>
      <c r="AA22" s="19">
        <f t="shared" si="17"/>
        <v>129379137</v>
      </c>
      <c r="AB22" s="19">
        <f t="shared" si="17"/>
        <v>129402711</v>
      </c>
      <c r="AC22" s="19">
        <f t="shared" si="17"/>
        <v>129402711</v>
      </c>
      <c r="AD22" s="19">
        <f t="shared" si="17"/>
        <v>129536890</v>
      </c>
      <c r="AE22" s="19">
        <f t="shared" si="17"/>
        <v>129536890</v>
      </c>
      <c r="AF22" s="19">
        <f t="shared" si="17"/>
        <v>129483846</v>
      </c>
      <c r="AG22" s="19">
        <f t="shared" si="17"/>
        <v>129483846</v>
      </c>
      <c r="AH22" s="19">
        <f t="shared" si="17"/>
        <v>129636564</v>
      </c>
      <c r="AI22" s="19">
        <f t="shared" si="17"/>
        <v>129636564</v>
      </c>
      <c r="AJ22" s="19">
        <f t="shared" si="17"/>
        <v>129661718</v>
      </c>
      <c r="AK22" s="19">
        <f t="shared" si="17"/>
        <v>129661718</v>
      </c>
      <c r="AL22" s="19">
        <f t="shared" si="17"/>
        <v>129466693</v>
      </c>
      <c r="AM22" s="19">
        <f t="shared" si="17"/>
        <v>129466693</v>
      </c>
      <c r="AN22" s="19">
        <f t="shared" si="17"/>
        <v>129470619</v>
      </c>
      <c r="AO22" s="19">
        <f t="shared" si="17"/>
        <v>129470619</v>
      </c>
      <c r="AP22" s="19">
        <f t="shared" si="17"/>
        <v>129432210</v>
      </c>
      <c r="AQ22" s="19">
        <f t="shared" si="17"/>
        <v>129432210</v>
      </c>
    </row>
    <row r="23" spans="1:44" x14ac:dyDescent="0.25">
      <c r="A23" s="111" t="s">
        <v>159</v>
      </c>
      <c r="B23" s="80">
        <v>695</v>
      </c>
      <c r="C23" s="80">
        <f>+B23</f>
        <v>695</v>
      </c>
      <c r="D23" s="80">
        <v>695</v>
      </c>
      <c r="E23" s="80">
        <f>+D23</f>
        <v>695</v>
      </c>
      <c r="F23" s="80">
        <v>695</v>
      </c>
      <c r="G23" s="80">
        <f>+F23</f>
        <v>695</v>
      </c>
      <c r="H23" s="80">
        <v>695</v>
      </c>
      <c r="I23" s="80">
        <v>695</v>
      </c>
      <c r="J23" s="80">
        <v>625</v>
      </c>
      <c r="K23" s="80">
        <v>625</v>
      </c>
      <c r="L23" s="80">
        <v>625</v>
      </c>
      <c r="M23" s="80">
        <f>+L23</f>
        <v>625</v>
      </c>
      <c r="N23" s="80">
        <v>876</v>
      </c>
      <c r="O23" s="80">
        <v>876</v>
      </c>
      <c r="P23" s="80">
        <v>812</v>
      </c>
      <c r="Q23" s="80">
        <v>812</v>
      </c>
      <c r="R23" s="80">
        <v>620</v>
      </c>
      <c r="S23" s="80">
        <v>620</v>
      </c>
      <c r="T23" s="80">
        <v>620</v>
      </c>
      <c r="U23" s="80">
        <f>+T23</f>
        <v>620</v>
      </c>
      <c r="V23" s="80">
        <v>620</v>
      </c>
      <c r="W23" s="80">
        <f>+V23</f>
        <v>620</v>
      </c>
      <c r="X23" s="80">
        <v>620</v>
      </c>
      <c r="Y23" s="80">
        <v>620</v>
      </c>
      <c r="Z23" s="19">
        <v>1995</v>
      </c>
      <c r="AA23" s="19">
        <v>1995</v>
      </c>
      <c r="AB23" s="19">
        <v>2820</v>
      </c>
      <c r="AC23" s="19">
        <v>2820</v>
      </c>
      <c r="AD23" s="19">
        <v>2820</v>
      </c>
      <c r="AE23" s="19">
        <v>2820</v>
      </c>
      <c r="AF23" s="19">
        <v>2737</v>
      </c>
      <c r="AG23" s="19">
        <v>2737</v>
      </c>
      <c r="AH23" s="19">
        <v>4240</v>
      </c>
      <c r="AI23" s="19">
        <v>4240</v>
      </c>
      <c r="AJ23" s="19">
        <v>4240</v>
      </c>
      <c r="AK23" s="19">
        <v>4240</v>
      </c>
      <c r="AL23" s="19">
        <v>4240</v>
      </c>
      <c r="AM23" s="19">
        <v>4240</v>
      </c>
      <c r="AN23" s="19">
        <v>4061</v>
      </c>
      <c r="AO23" s="19">
        <v>4061</v>
      </c>
      <c r="AP23" s="19">
        <v>6431</v>
      </c>
      <c r="AQ23" s="19">
        <v>6431</v>
      </c>
    </row>
    <row r="24" spans="1:44" x14ac:dyDescent="0.25">
      <c r="A24" s="111" t="s">
        <v>158</v>
      </c>
      <c r="B24" s="80">
        <v>444924</v>
      </c>
      <c r="C24" s="80">
        <f>+B24</f>
        <v>444924</v>
      </c>
      <c r="D24" s="80">
        <v>397850</v>
      </c>
      <c r="E24" s="80">
        <f>+D24</f>
        <v>397850</v>
      </c>
      <c r="F24" s="80">
        <v>449075</v>
      </c>
      <c r="G24" s="80">
        <f>+F24</f>
        <v>449075</v>
      </c>
      <c r="H24" s="80">
        <v>616994</v>
      </c>
      <c r="I24" s="80">
        <v>616994</v>
      </c>
      <c r="J24" s="80">
        <v>531835</v>
      </c>
      <c r="K24" s="80">
        <v>531835</v>
      </c>
      <c r="L24" s="80">
        <v>354487</v>
      </c>
      <c r="M24" s="80">
        <f>+L24</f>
        <v>354487</v>
      </c>
      <c r="N24" s="80">
        <v>171862</v>
      </c>
      <c r="O24" s="80">
        <v>171862</v>
      </c>
      <c r="P24" s="80">
        <v>426552</v>
      </c>
      <c r="Q24" s="80">
        <v>426552</v>
      </c>
      <c r="R24" s="80">
        <v>212084</v>
      </c>
      <c r="S24" s="80">
        <v>212084</v>
      </c>
      <c r="T24" s="80">
        <v>394084</v>
      </c>
      <c r="U24" s="80">
        <f>+T24</f>
        <v>394084</v>
      </c>
      <c r="V24" s="80">
        <v>530640</v>
      </c>
      <c r="W24" s="80">
        <f>+V24</f>
        <v>530640</v>
      </c>
      <c r="X24" s="80">
        <v>526584</v>
      </c>
      <c r="Y24" s="80">
        <v>526584</v>
      </c>
      <c r="Z24" s="19">
        <v>455311</v>
      </c>
      <c r="AA24" s="19">
        <v>455311</v>
      </c>
      <c r="AB24" s="19">
        <v>430912</v>
      </c>
      <c r="AC24" s="19">
        <v>430912</v>
      </c>
      <c r="AD24" s="19">
        <v>296733</v>
      </c>
      <c r="AE24" s="19">
        <v>296733</v>
      </c>
      <c r="AF24" s="19">
        <v>349860</v>
      </c>
      <c r="AG24" s="19">
        <v>349860</v>
      </c>
      <c r="AH24" s="19">
        <v>195639</v>
      </c>
      <c r="AI24" s="19">
        <v>195639</v>
      </c>
      <c r="AJ24" s="19">
        <v>170485</v>
      </c>
      <c r="AK24" s="19">
        <v>170485</v>
      </c>
      <c r="AL24" s="19">
        <v>365510</v>
      </c>
      <c r="AM24" s="19">
        <v>365510</v>
      </c>
      <c r="AN24" s="19">
        <v>361763</v>
      </c>
      <c r="AO24" s="19">
        <v>361763</v>
      </c>
      <c r="AP24" s="19">
        <v>397802</v>
      </c>
      <c r="AQ24" s="19">
        <v>397802</v>
      </c>
    </row>
    <row r="25" spans="1:44" x14ac:dyDescent="0.25">
      <c r="A25" s="111" t="s">
        <v>163</v>
      </c>
      <c r="B25" s="80">
        <f>(B22+F22+D22+H22+J22)/5</f>
        <v>129347626.40000001</v>
      </c>
      <c r="C25" s="100">
        <f>(C22+D22)/2</f>
        <v>129414361</v>
      </c>
      <c r="D25" s="80">
        <f>(D22+H22+F22+J22)/4</f>
        <v>129336827</v>
      </c>
      <c r="E25" s="100">
        <f>(E22+F22)/2</f>
        <v>129412285.5</v>
      </c>
      <c r="F25" s="80">
        <f>(F22+J22+H22)/3</f>
        <v>129303136.66666667</v>
      </c>
      <c r="G25" s="100">
        <f>(G22+H22)/2</f>
        <v>129302713.5</v>
      </c>
      <c r="H25" s="80">
        <f>(H22+J22)/2</f>
        <v>129261368.5</v>
      </c>
      <c r="I25" s="100">
        <v>129261368.5</v>
      </c>
      <c r="J25" s="100">
        <v>129496367.40000001</v>
      </c>
      <c r="K25" s="100">
        <v>129392657</v>
      </c>
      <c r="L25" s="80">
        <f>(L22+P22+R22+N22)/4</f>
        <v>129544463.5</v>
      </c>
      <c r="M25" s="100">
        <f>(M22+O22)/2</f>
        <v>129572518</v>
      </c>
      <c r="N25" s="80">
        <f>(N22+P22+R22)/3</f>
        <v>129565507.66666667</v>
      </c>
      <c r="O25" s="100">
        <f>(O22+Q22)/2</f>
        <v>129536392</v>
      </c>
      <c r="P25" s="80">
        <f>(P22+R22)/2</f>
        <v>129516409</v>
      </c>
      <c r="Q25" s="100">
        <f>(Q22+S22)/2</f>
        <v>129516409</v>
      </c>
      <c r="R25" s="80">
        <f>(R22+V22+X22+T22+Z22)/5</f>
        <v>129411807.40000001</v>
      </c>
      <c r="S25" s="100">
        <f>(S22+U22)/2</f>
        <v>129532739</v>
      </c>
      <c r="T25" s="80">
        <f>(T22+V22+X22+Z22)/4</f>
        <v>129358824.5</v>
      </c>
      <c r="U25" s="80">
        <f>(U22+W22)/2</f>
        <v>129373461</v>
      </c>
      <c r="V25" s="80">
        <f>(V22+X22+Z22)/3</f>
        <v>129331186.33333333</v>
      </c>
      <c r="W25" s="80">
        <f>(W22+Y22)/2</f>
        <v>129307211</v>
      </c>
      <c r="X25" s="80">
        <f>(X22+Z22)/2</f>
        <v>129344188</v>
      </c>
      <c r="Y25" s="100">
        <f>(Y22+AA22)/2</f>
        <v>129344188</v>
      </c>
      <c r="Z25" s="19">
        <f>(Z22+AB22+AD22+AF22+AH22)/5</f>
        <v>129487829.59999999</v>
      </c>
      <c r="AA25" s="19">
        <f>(AA22+AC22)/2</f>
        <v>129390924</v>
      </c>
      <c r="AB25" s="19">
        <f>(AB22+AD22+AF22+AH22)/4</f>
        <v>129515002.75</v>
      </c>
      <c r="AC25" s="19">
        <f>(AC22+AE22)/2</f>
        <v>129469800.5</v>
      </c>
      <c r="AD25" s="19">
        <f>(AD22+AF22+AH22)/3</f>
        <v>129552433.33333333</v>
      </c>
      <c r="AE25" s="19">
        <f>(AE22+AG22)/2</f>
        <v>129510368</v>
      </c>
      <c r="AF25" s="19">
        <f>(AF22+AH22)/2</f>
        <v>129560205</v>
      </c>
      <c r="AG25" s="19">
        <f>(AG22+AI22)/2</f>
        <v>129560205</v>
      </c>
      <c r="AH25" s="19">
        <f>(AH22+AJ22+AL22+AN22+AP22)/5</f>
        <v>129533560.8</v>
      </c>
      <c r="AI25" s="19">
        <f>(AI22+AK22)/2</f>
        <v>129649141</v>
      </c>
      <c r="AJ25" s="19">
        <f>(AJ22+AL22+AN22+AP22)/4</f>
        <v>129507810</v>
      </c>
      <c r="AK25" s="19">
        <f>(AK22+AM22)/2</f>
        <v>129564205.5</v>
      </c>
      <c r="AL25" s="19">
        <f>(AL22+AN22+AP22)/3</f>
        <v>129456507.33333333</v>
      </c>
      <c r="AM25" s="19">
        <f>(AM22+AO22)/2</f>
        <v>129468656</v>
      </c>
      <c r="AN25" s="19">
        <f>(AN22+AP22)/2</f>
        <v>129451414.5</v>
      </c>
      <c r="AO25" s="19">
        <f>(AO22+AQ22)/2</f>
        <v>129451414.5</v>
      </c>
      <c r="AP25" s="19">
        <v>129608423.5</v>
      </c>
      <c r="AQ25" s="19">
        <v>129460084</v>
      </c>
    </row>
    <row r="26" spans="1:44" x14ac:dyDescent="0.25">
      <c r="B26" s="68"/>
      <c r="C26" s="68"/>
      <c r="D26" s="68"/>
      <c r="E26" s="68"/>
      <c r="F26" s="68"/>
      <c r="G26" s="68"/>
      <c r="H26" s="80"/>
      <c r="I26" s="68"/>
      <c r="J26" s="80"/>
      <c r="K26" s="68"/>
      <c r="L26" s="68"/>
      <c r="M26" s="68"/>
      <c r="N26" s="68"/>
      <c r="O26" s="80"/>
      <c r="P26" s="80"/>
      <c r="Q26" s="68"/>
      <c r="R26" s="68"/>
      <c r="S26" s="68"/>
      <c r="T26" s="80"/>
      <c r="U26" s="80"/>
      <c r="V26" s="68"/>
      <c r="W26" s="68"/>
      <c r="X26" s="68"/>
      <c r="Y26" s="68"/>
      <c r="Z26" s="19"/>
      <c r="AA26" s="19"/>
      <c r="AB26" s="19"/>
      <c r="AC26" s="19"/>
      <c r="AD26" s="19"/>
      <c r="AE26" s="19"/>
      <c r="AF26" s="19"/>
      <c r="AG26" s="19"/>
      <c r="AH26" s="19"/>
      <c r="AI26" s="19"/>
      <c r="AJ26" s="19"/>
      <c r="AK26" s="19"/>
      <c r="AL26" s="19"/>
      <c r="AM26" s="19"/>
      <c r="AN26" s="19"/>
      <c r="AO26" s="19"/>
      <c r="AP26" s="19"/>
    </row>
    <row r="27" spans="1:44" x14ac:dyDescent="0.25">
      <c r="A27" s="111" t="s">
        <v>27</v>
      </c>
      <c r="B27" s="80">
        <f>B10</f>
        <v>20017.242223999998</v>
      </c>
      <c r="C27" s="68"/>
      <c r="D27" s="80">
        <f>D10</f>
        <v>19585.816854000001</v>
      </c>
      <c r="E27" s="68"/>
      <c r="F27" s="80">
        <f>F10</f>
        <v>19065.984237000001</v>
      </c>
      <c r="G27" s="68"/>
      <c r="H27" s="80">
        <v>18331.438928</v>
      </c>
      <c r="I27" s="68"/>
      <c r="J27" s="80">
        <v>19127.263709000003</v>
      </c>
      <c r="K27" s="68"/>
      <c r="L27" s="80">
        <f>L10</f>
        <v>18900.50087</v>
      </c>
      <c r="M27" s="68"/>
      <c r="N27" s="80">
        <f>N10</f>
        <v>18436.408372000002</v>
      </c>
      <c r="O27" s="80"/>
      <c r="P27" s="80">
        <f>P10</f>
        <v>17650.334529999996</v>
      </c>
      <c r="Q27" s="68"/>
      <c r="R27" s="80">
        <f>R10</f>
        <v>17643.127510999999</v>
      </c>
      <c r="S27" s="68"/>
      <c r="T27" s="80">
        <f>T10</f>
        <v>17340.550165000001</v>
      </c>
      <c r="U27" s="80"/>
      <c r="V27" s="80">
        <f>V10</f>
        <v>16847.332462000006</v>
      </c>
      <c r="W27" s="68"/>
      <c r="X27" s="80">
        <f>X10</f>
        <v>16059.100249000003</v>
      </c>
      <c r="Y27" s="68"/>
      <c r="Z27" s="19">
        <f>Z10</f>
        <v>16517.294303000002</v>
      </c>
      <c r="AA27" s="19"/>
      <c r="AB27" s="19">
        <f>AB10</f>
        <v>15992.846571999999</v>
      </c>
      <c r="AC27" s="19"/>
      <c r="AD27" s="19">
        <f>AD10</f>
        <v>15515.216143115398</v>
      </c>
      <c r="AE27" s="19"/>
      <c r="AF27" s="19">
        <f>AF10</f>
        <v>15048.196862000001</v>
      </c>
      <c r="AG27" s="19"/>
      <c r="AH27" s="19">
        <f>AH10</f>
        <v>15299.298683999999</v>
      </c>
      <c r="AI27" s="19"/>
      <c r="AJ27" s="19">
        <f>AJ10</f>
        <v>14893.188252</v>
      </c>
      <c r="AK27" s="19"/>
      <c r="AL27" s="19">
        <f>AL10</f>
        <v>14459.74516</v>
      </c>
      <c r="AM27" s="19"/>
      <c r="AN27" s="19">
        <f>AN10</f>
        <v>14050.505474</v>
      </c>
      <c r="AO27" s="19"/>
      <c r="AP27" s="19">
        <f>AP10</f>
        <v>13867.533092824999</v>
      </c>
    </row>
    <row r="28" spans="1:44" x14ac:dyDescent="0.25">
      <c r="A28" s="111" t="s">
        <v>41</v>
      </c>
      <c r="B28" s="80">
        <v>838.43611999999996</v>
      </c>
      <c r="C28" s="68"/>
      <c r="D28" s="80">
        <v>800.34789941001679</v>
      </c>
      <c r="E28" s="68"/>
      <c r="F28" s="80">
        <v>767.68258800000001</v>
      </c>
      <c r="G28" s="68"/>
      <c r="H28" s="80">
        <v>760.33048399999996</v>
      </c>
      <c r="I28" s="68"/>
      <c r="J28" s="80">
        <v>761.23548500000004</v>
      </c>
      <c r="K28" s="68"/>
      <c r="L28" s="80">
        <v>792.152693</v>
      </c>
      <c r="M28" s="68"/>
      <c r="N28" s="80">
        <v>780.91752399999996</v>
      </c>
      <c r="O28" s="80"/>
      <c r="P28" s="80">
        <v>664.67071199999998</v>
      </c>
      <c r="Q28" s="68"/>
      <c r="R28" s="80">
        <v>637.38453400000003</v>
      </c>
      <c r="S28" s="68"/>
      <c r="T28" s="80">
        <v>622.93236100000001</v>
      </c>
      <c r="U28" s="80"/>
      <c r="V28" s="80">
        <v>621.08580099999995</v>
      </c>
      <c r="W28" s="68"/>
      <c r="X28" s="80">
        <v>571.94522383803439</v>
      </c>
      <c r="Y28" s="68"/>
      <c r="Z28" s="19">
        <v>564.92959399999995</v>
      </c>
      <c r="AA28" s="19"/>
      <c r="AB28" s="19">
        <v>515.54237899999998</v>
      </c>
      <c r="AC28" s="19"/>
      <c r="AD28" s="19">
        <v>513.735636</v>
      </c>
      <c r="AE28" s="19"/>
      <c r="AF28" s="19">
        <v>443.28066447042352</v>
      </c>
      <c r="AG28" s="19"/>
      <c r="AH28" s="19">
        <v>425.04569099999998</v>
      </c>
      <c r="AI28" s="19"/>
      <c r="AJ28" s="19">
        <v>411.48454857923542</v>
      </c>
      <c r="AK28" s="19"/>
      <c r="AL28" s="19">
        <v>402.75929389975136</v>
      </c>
      <c r="AM28" s="19"/>
      <c r="AN28" s="19">
        <v>372.4311167533462</v>
      </c>
      <c r="AO28" s="19"/>
      <c r="AP28" s="19">
        <v>318.26908900000001</v>
      </c>
    </row>
    <row r="29" spans="1:44" x14ac:dyDescent="0.25">
      <c r="A29" s="111" t="s">
        <v>42</v>
      </c>
      <c r="B29" s="80">
        <v>320.89187800000002</v>
      </c>
      <c r="C29" s="68"/>
      <c r="D29" s="68">
        <v>0</v>
      </c>
      <c r="E29" s="68"/>
      <c r="F29" s="80">
        <v>0</v>
      </c>
      <c r="G29" s="68"/>
      <c r="H29" s="80">
        <v>0</v>
      </c>
      <c r="I29" s="68"/>
      <c r="J29" s="80">
        <v>473.71711299999998</v>
      </c>
      <c r="K29" s="68"/>
      <c r="L29" s="80">
        <v>0</v>
      </c>
      <c r="M29" s="68"/>
      <c r="N29" s="80">
        <v>0</v>
      </c>
      <c r="O29" s="80"/>
      <c r="P29" s="80">
        <v>0</v>
      </c>
      <c r="Q29" s="68"/>
      <c r="R29" s="80">
        <v>372.78673099999997</v>
      </c>
      <c r="S29" s="68"/>
      <c r="T29" s="80"/>
      <c r="U29" s="80"/>
      <c r="V29" s="80"/>
      <c r="W29" s="68"/>
      <c r="X29" s="68"/>
      <c r="Y29" s="68"/>
      <c r="Z29" s="19">
        <v>321.868717</v>
      </c>
      <c r="AA29" s="19"/>
      <c r="AB29" s="19">
        <v>0</v>
      </c>
      <c r="AC29" s="19"/>
      <c r="AD29" s="19">
        <v>0</v>
      </c>
      <c r="AE29" s="19"/>
      <c r="AF29" s="19">
        <v>0</v>
      </c>
      <c r="AG29" s="19"/>
      <c r="AH29" s="19">
        <v>219.51398599999999</v>
      </c>
      <c r="AI29" s="19"/>
      <c r="AJ29" s="19">
        <v>0</v>
      </c>
      <c r="AK29" s="19"/>
      <c r="AL29" s="19">
        <v>0</v>
      </c>
      <c r="AM29" s="19"/>
      <c r="AN29" s="19">
        <v>0</v>
      </c>
      <c r="AO29" s="19"/>
      <c r="AP29" s="19">
        <v>40</v>
      </c>
    </row>
    <row r="30" spans="1:44" x14ac:dyDescent="0.25">
      <c r="A30" s="111" t="s">
        <v>43</v>
      </c>
      <c r="B30" s="80">
        <v>5663.8148460000002</v>
      </c>
      <c r="C30" s="68"/>
      <c r="D30" s="80">
        <v>5540.8788670000004</v>
      </c>
      <c r="E30" s="68"/>
      <c r="F30" s="80">
        <v>5540.8788670000004</v>
      </c>
      <c r="G30" s="68"/>
      <c r="H30" s="80">
        <v>5540.8788670000004</v>
      </c>
      <c r="I30" s="68"/>
      <c r="J30" s="80">
        <v>5431.5607890000001</v>
      </c>
      <c r="K30" s="68"/>
      <c r="L30" s="80">
        <v>5125.6049469999998</v>
      </c>
      <c r="M30" s="68"/>
      <c r="N30" s="80">
        <v>5125.6049469999998</v>
      </c>
      <c r="O30" s="80"/>
      <c r="P30" s="80">
        <v>5125.6049469999998</v>
      </c>
      <c r="Q30" s="68"/>
      <c r="R30" s="80">
        <v>5125.6049469999998</v>
      </c>
      <c r="S30" s="68"/>
      <c r="T30" s="80">
        <v>4831.197032</v>
      </c>
      <c r="U30" s="80"/>
      <c r="V30" s="80">
        <v>4831.1970330000004</v>
      </c>
      <c r="W30" s="68"/>
      <c r="X30" s="80">
        <v>4831.1970330000004</v>
      </c>
      <c r="Y30" s="68"/>
      <c r="Z30" s="19">
        <v>4831.1970330000004</v>
      </c>
      <c r="AA30" s="19"/>
      <c r="AB30" s="19">
        <v>4497.6340479999999</v>
      </c>
      <c r="AC30" s="19"/>
      <c r="AD30" s="19">
        <v>4497.6340479999999</v>
      </c>
      <c r="AE30" s="19"/>
      <c r="AF30" s="19">
        <v>4497.6340479999999</v>
      </c>
      <c r="AG30" s="19"/>
      <c r="AH30" s="19">
        <f>4497.634048+1.427523</f>
        <v>4499.0615710000002</v>
      </c>
      <c r="AI30" s="19"/>
      <c r="AJ30" s="19">
        <v>4104.7686400000002</v>
      </c>
      <c r="AK30" s="19"/>
      <c r="AL30" s="19">
        <v>4104.7686400000002</v>
      </c>
      <c r="AM30" s="19"/>
      <c r="AN30" s="19">
        <v>4104.7686400000002</v>
      </c>
      <c r="AO30" s="19"/>
      <c r="AP30" s="19">
        <f>1.366954+4104.768641</f>
        <v>4106.1355949999997</v>
      </c>
    </row>
    <row r="31" spans="1:44" x14ac:dyDescent="0.25">
      <c r="A31" s="111" t="s">
        <v>48</v>
      </c>
      <c r="B31" s="80">
        <f>B20*(1-B19)</f>
        <v>86.199667253401813</v>
      </c>
      <c r="C31" s="68"/>
      <c r="D31" s="80">
        <f>D20*(1-D19)</f>
        <v>68.238915066754984</v>
      </c>
      <c r="E31" s="68"/>
      <c r="F31" s="80">
        <f>F20*(1-F19)</f>
        <v>68.238878264708049</v>
      </c>
      <c r="G31" s="68"/>
      <c r="H31" s="80">
        <v>68.238825946321882</v>
      </c>
      <c r="I31" s="68"/>
      <c r="J31" s="80">
        <v>68.238725432586293</v>
      </c>
      <c r="K31" s="68"/>
      <c r="L31" s="80">
        <f>L20*(1-L19)</f>
        <v>56.043172734452462</v>
      </c>
      <c r="M31" s="68"/>
      <c r="N31" s="80">
        <f>N20*(1-N19)</f>
        <v>56.04322829163835</v>
      </c>
      <c r="O31" s="80"/>
      <c r="P31" s="80">
        <f>P20*(1-P19)</f>
        <v>56.043172593126044</v>
      </c>
      <c r="Q31" s="68"/>
      <c r="R31" s="80">
        <f>R20*(1-R19)</f>
        <v>56.042992749722032</v>
      </c>
      <c r="S31" s="68"/>
      <c r="T31" s="80">
        <f>T20*(1-T19)</f>
        <v>45.471178167184227</v>
      </c>
      <c r="U31" s="80"/>
      <c r="V31" s="80">
        <f>V20*(1-V19)</f>
        <v>45.475543596000009</v>
      </c>
      <c r="W31" s="68"/>
      <c r="X31" s="80">
        <f>X20*(1-X19)</f>
        <v>45.475543596000009</v>
      </c>
      <c r="Y31" s="68"/>
      <c r="Z31" s="19">
        <f>Z20*(1-Z19)</f>
        <v>45.475543596000009</v>
      </c>
      <c r="AA31" s="19"/>
      <c r="AB31" s="19">
        <f>AB20*(1-AB19)</f>
        <v>50.122679159000008</v>
      </c>
      <c r="AC31" s="19"/>
      <c r="AD31" s="19">
        <f>AD20*(1-AD19)</f>
        <v>50.122679159000008</v>
      </c>
      <c r="AE31" s="19"/>
      <c r="AF31" s="19">
        <f>AF20*(1-AF19)</f>
        <v>50.122679159000008</v>
      </c>
      <c r="AG31" s="19"/>
      <c r="AH31" s="19">
        <f>AH20*(1-AH19)</f>
        <v>50.122679159000008</v>
      </c>
      <c r="AI31" s="19"/>
      <c r="AJ31" s="19">
        <f>AJ20*(1-AJ19)</f>
        <v>83.818320930674361</v>
      </c>
      <c r="AK31" s="19"/>
      <c r="AL31" s="19">
        <f>AL20*(1-AL19)</f>
        <v>83.818320930674361</v>
      </c>
      <c r="AM31" s="19"/>
      <c r="AN31" s="19">
        <f>AN20*(1-AN19)</f>
        <v>104.46559545750497</v>
      </c>
      <c r="AO31" s="19"/>
      <c r="AP31" s="19">
        <f>AP20*(1-AP19)</f>
        <v>104.46671499924578</v>
      </c>
    </row>
    <row r="32" spans="1:44" x14ac:dyDescent="0.25">
      <c r="A32" s="116" t="s">
        <v>49</v>
      </c>
      <c r="B32" s="21">
        <f>B21*(1-B19)</f>
        <v>852.92470891629409</v>
      </c>
      <c r="C32" s="65"/>
      <c r="D32" s="21">
        <f>D21*(1-D19)</f>
        <v>1173.9557274690667</v>
      </c>
      <c r="E32" s="65"/>
      <c r="F32" s="21">
        <f>F21*(1-F19)</f>
        <v>996.64501667352044</v>
      </c>
      <c r="G32" s="65"/>
      <c r="H32" s="21">
        <v>738.96483075575952</v>
      </c>
      <c r="I32" s="65"/>
      <c r="J32" s="21">
        <v>658.47494075230236</v>
      </c>
      <c r="K32" s="65"/>
      <c r="L32" s="21">
        <f>L21*(1-L19)</f>
        <v>1355.6431394110436</v>
      </c>
      <c r="M32" s="65"/>
      <c r="N32" s="21">
        <f>N21*(1-N19)</f>
        <v>1187.580933353812</v>
      </c>
      <c r="O32" s="21"/>
      <c r="P32" s="21">
        <f>P21*(1-P19)</f>
        <v>952.12626040351563</v>
      </c>
      <c r="Q32" s="65"/>
      <c r="R32" s="21">
        <f>R21*(1-R19)</f>
        <v>579.72233159575148</v>
      </c>
      <c r="S32" s="65"/>
      <c r="T32" s="21">
        <f>T21*(1-T19)</f>
        <v>1152.7197601716218</v>
      </c>
      <c r="U32" s="21"/>
      <c r="V32" s="21">
        <f>V21*(1-V19)</f>
        <v>977.66400219950015</v>
      </c>
      <c r="W32" s="65"/>
      <c r="X32" s="21">
        <f>X21*(1-X19)</f>
        <v>714.27093642464911</v>
      </c>
      <c r="Y32" s="65"/>
      <c r="Z32" s="18">
        <f>Z21*(1-Z19)</f>
        <v>557.56616094549997</v>
      </c>
      <c r="AA32" s="18"/>
      <c r="AB32" s="18">
        <f>AB21*(1-AB19)</f>
        <v>683.06215595100014</v>
      </c>
      <c r="AC32" s="18"/>
      <c r="AD32" s="18">
        <f>AD21*(1-AD19)</f>
        <v>686.87346974050013</v>
      </c>
      <c r="AE32" s="18"/>
      <c r="AF32" s="18">
        <f>AF21*(1-AF19)</f>
        <v>694.04597072141371</v>
      </c>
      <c r="AG32" s="18"/>
      <c r="AH32" s="18">
        <f>AH21*(1-AH19)</f>
        <v>597.12216512200007</v>
      </c>
      <c r="AI32" s="18"/>
      <c r="AJ32" s="18">
        <f>AJ21*(1-AJ19)</f>
        <v>606.44104600751791</v>
      </c>
      <c r="AK32" s="18"/>
      <c r="AL32" s="18">
        <f>AL21*(1-AL19)</f>
        <v>607.12183164685689</v>
      </c>
      <c r="AM32" s="18"/>
      <c r="AN32" s="18">
        <f>AN21*(1-AN19)</f>
        <v>615.9508077195502</v>
      </c>
      <c r="AO32" s="18"/>
      <c r="AP32" s="18">
        <f>AP21*(1-AP19)</f>
        <v>575.62013667183601</v>
      </c>
      <c r="AQ32" s="28"/>
    </row>
    <row r="33" spans="1:44" x14ac:dyDescent="0.25">
      <c r="A33" s="111" t="s">
        <v>45</v>
      </c>
      <c r="B33" s="80">
        <f>B27-B28-B29-B30-B31-B32</f>
        <v>12254.975003830303</v>
      </c>
      <c r="C33" s="68"/>
      <c r="D33" s="80">
        <f>D27-D28-D29-D30-D31-D32</f>
        <v>12002.395445054164</v>
      </c>
      <c r="E33" s="68"/>
      <c r="F33" s="80">
        <f>F27-F28-F29-F30-F31-F32</f>
        <v>11692.538887061772</v>
      </c>
      <c r="G33" s="68"/>
      <c r="H33" s="80">
        <f>H27-H28-H29-H30-H31-H32</f>
        <v>11223.02592029792</v>
      </c>
      <c r="I33" s="68"/>
      <c r="J33" s="80">
        <v>11734.036655815115</v>
      </c>
      <c r="K33" s="68"/>
      <c r="L33" s="80">
        <f>L27-L28-L29-L30-L31-L32</f>
        <v>11571.056917854503</v>
      </c>
      <c r="M33" s="68"/>
      <c r="N33" s="80">
        <f>N27-N28-N29-N30-N31-N32</f>
        <v>11286.26173935455</v>
      </c>
      <c r="O33" s="80"/>
      <c r="P33" s="80">
        <f>P27-P28-P29-P30-P31-P32</f>
        <v>10851.889438003354</v>
      </c>
      <c r="Q33" s="68"/>
      <c r="R33" s="80">
        <f>R27-R28-R29-R30-R31-R32</f>
        <v>10871.585974654525</v>
      </c>
      <c r="S33" s="68"/>
      <c r="T33" s="80">
        <f>T27-T28-T29-T30-T31-T32</f>
        <v>10688.229833661195</v>
      </c>
      <c r="U33" s="80"/>
      <c r="V33" s="80">
        <f>V27-V28-V29-V30-V31-V32</f>
        <v>10371.910082204506</v>
      </c>
      <c r="W33" s="68"/>
      <c r="X33" s="80">
        <f>X27-X28-X29-X30-X31-X32</f>
        <v>9896.211512141319</v>
      </c>
      <c r="Y33" s="68"/>
      <c r="Z33" s="19">
        <f>Z27-Z28-Z29-Z30-Z31-Z32</f>
        <v>10196.257254458504</v>
      </c>
      <c r="AA33" s="19"/>
      <c r="AB33" s="19">
        <f>AB27-AB28-AB29-AB30-AB31-AB32</f>
        <v>10246.485309889998</v>
      </c>
      <c r="AC33" s="19"/>
      <c r="AD33" s="19">
        <f>AD27-AD28-AD29-AD30-AD31-AD32</f>
        <v>9766.8503102158993</v>
      </c>
      <c r="AE33" s="19"/>
      <c r="AF33" s="19">
        <f>AF27-AF28-AF29-AF30-AF31-AF32</f>
        <v>9363.1134996491637</v>
      </c>
      <c r="AG33" s="19"/>
      <c r="AH33" s="19">
        <f>AH27-AH28-AH29-AH30-AH31-AH32</f>
        <v>9508.4325917189999</v>
      </c>
      <c r="AI33" s="19"/>
      <c r="AJ33" s="19">
        <f>AJ27-AJ28-AJ29-AJ30-AJ31-AJ32</f>
        <v>9686.6756964825727</v>
      </c>
      <c r="AK33" s="19"/>
      <c r="AL33" s="19">
        <f>AL27-AL28-AL29-AL30-AL31-AL32</f>
        <v>9261.2770735227186</v>
      </c>
      <c r="AM33" s="19"/>
      <c r="AN33" s="19">
        <f>AN27-AN28-AN29-AN30-AN31-AN32</f>
        <v>8852.8893140695982</v>
      </c>
      <c r="AO33" s="19"/>
      <c r="AP33" s="19">
        <f>AP27-AP28-AP29-AP30-AP31-AP32</f>
        <v>8723.0415571539179</v>
      </c>
    </row>
    <row r="34" spans="1:44" x14ac:dyDescent="0.25">
      <c r="A34" s="116" t="s">
        <v>66</v>
      </c>
      <c r="B34" s="21">
        <f>B22</f>
        <v>129390824</v>
      </c>
      <c r="C34" s="69"/>
      <c r="D34" s="21">
        <f>D22</f>
        <v>129437898</v>
      </c>
      <c r="E34" s="69"/>
      <c r="F34" s="21">
        <f>F22</f>
        <v>129386673</v>
      </c>
      <c r="G34" s="69"/>
      <c r="H34" s="21">
        <f>H22</f>
        <v>129218754</v>
      </c>
      <c r="I34" s="69"/>
      <c r="J34" s="21">
        <v>129303983</v>
      </c>
      <c r="K34" s="69"/>
      <c r="L34" s="21">
        <f>L22</f>
        <v>129481331</v>
      </c>
      <c r="M34" s="69"/>
      <c r="N34" s="21">
        <f>N22</f>
        <v>129663705</v>
      </c>
      <c r="O34" s="104"/>
      <c r="P34" s="21">
        <f>P22</f>
        <v>129409079</v>
      </c>
      <c r="Q34" s="69"/>
      <c r="R34" s="21">
        <f>R22</f>
        <v>129623739</v>
      </c>
      <c r="S34" s="69"/>
      <c r="T34" s="21">
        <f>T22</f>
        <v>129441739</v>
      </c>
      <c r="U34" s="104"/>
      <c r="V34" s="21">
        <f>V22</f>
        <v>129305183</v>
      </c>
      <c r="W34" s="69"/>
      <c r="X34" s="21">
        <f>X22</f>
        <v>129309239</v>
      </c>
      <c r="Y34" s="69"/>
      <c r="Z34" s="18">
        <f>Z22</f>
        <v>129379137</v>
      </c>
      <c r="AA34" s="28"/>
      <c r="AB34" s="18">
        <f>AB22</f>
        <v>129402711</v>
      </c>
      <c r="AC34" s="28"/>
      <c r="AD34" s="18">
        <f>AD22</f>
        <v>129536890</v>
      </c>
      <c r="AE34" s="28"/>
      <c r="AF34" s="18">
        <f>AF22</f>
        <v>129483846</v>
      </c>
      <c r="AG34" s="28"/>
      <c r="AH34" s="18">
        <f>AH22</f>
        <v>129636564</v>
      </c>
      <c r="AI34" s="28"/>
      <c r="AJ34" s="18">
        <f>AJ22</f>
        <v>129661718</v>
      </c>
      <c r="AK34" s="28"/>
      <c r="AL34" s="18">
        <f>AL22</f>
        <v>129466693</v>
      </c>
      <c r="AM34" s="28"/>
      <c r="AN34" s="18">
        <f>AN22</f>
        <v>129470619</v>
      </c>
      <c r="AO34" s="28"/>
      <c r="AP34" s="18">
        <f>AP22</f>
        <v>129432210</v>
      </c>
      <c r="AQ34" s="28"/>
    </row>
    <row r="35" spans="1:44" ht="15.75" thickBot="1" x14ac:dyDescent="0.3">
      <c r="A35" s="117" t="s">
        <v>50</v>
      </c>
      <c r="B35" s="81">
        <f>B33*1000000/B34</f>
        <v>94.712860038902789</v>
      </c>
      <c r="C35" s="70"/>
      <c r="D35" s="81">
        <f>D33*1000000/D34</f>
        <v>92.727057766761362</v>
      </c>
      <c r="E35" s="70"/>
      <c r="F35" s="81">
        <f>F33*1000000/F34</f>
        <v>90.368958533015004</v>
      </c>
      <c r="G35" s="70"/>
      <c r="H35" s="81">
        <f>H33*1000000/H34</f>
        <v>86.852918580981836</v>
      </c>
      <c r="I35" s="70"/>
      <c r="J35" s="188">
        <v>90.747681421500488</v>
      </c>
      <c r="K35" s="70"/>
      <c r="L35" s="81">
        <f>L33*1000000/L34</f>
        <v>89.364673876070242</v>
      </c>
      <c r="M35" s="70"/>
      <c r="N35" s="81">
        <f>N33*1000000/N34</f>
        <v>87.042567072678892</v>
      </c>
      <c r="O35" s="105"/>
      <c r="P35" s="81">
        <f>P33*1000000/P34</f>
        <v>83.857249598409979</v>
      </c>
      <c r="Q35" s="70"/>
      <c r="R35" s="81">
        <f>R33*1000000/R34</f>
        <v>83.870331611515411</v>
      </c>
      <c r="S35" s="70"/>
      <c r="T35" s="81">
        <f>T33*1000000/T34</f>
        <v>82.571741667200513</v>
      </c>
      <c r="U35" s="105"/>
      <c r="V35" s="81">
        <f>V33*1000000/V34</f>
        <v>80.212639907903039</v>
      </c>
      <c r="W35" s="70"/>
      <c r="X35" s="81">
        <f>X33*1000000/X34</f>
        <v>76.531356836314842</v>
      </c>
      <c r="Y35" s="70"/>
      <c r="Z35" s="32">
        <f>Z33*1000000/Z34</f>
        <v>78.809130211299092</v>
      </c>
      <c r="AA35" s="31"/>
      <c r="AB35" s="32">
        <f>AB33*1000000/AB34</f>
        <v>79.182926159019956</v>
      </c>
      <c r="AC35" s="31"/>
      <c r="AD35" s="32">
        <f>AD33*1000000/AD34</f>
        <v>75.398215212793033</v>
      </c>
      <c r="AE35" s="31"/>
      <c r="AF35" s="32">
        <f>AF33*1000000/AF34</f>
        <v>72.311054922242306</v>
      </c>
      <c r="AG35" s="31"/>
      <c r="AH35" s="32">
        <f>AH33*1000000/AH34</f>
        <v>73.346842112530837</v>
      </c>
      <c r="AI35" s="31"/>
      <c r="AJ35" s="32">
        <f>AJ33*1000000/AJ34</f>
        <v>74.707290986863001</v>
      </c>
      <c r="AK35" s="31"/>
      <c r="AL35" s="32">
        <f>AL33*1000000/AL34</f>
        <v>71.534051414464713</v>
      </c>
      <c r="AM35" s="31"/>
      <c r="AN35" s="32">
        <f>AN33*1000000/AN34</f>
        <v>68.377593174785062</v>
      </c>
      <c r="AO35" s="31"/>
      <c r="AP35" s="32">
        <f>AP33*1000000/AP34</f>
        <v>67.394673684038281</v>
      </c>
      <c r="AQ35" s="30"/>
    </row>
    <row r="36" spans="1:44" x14ac:dyDescent="0.25">
      <c r="B36" s="71"/>
      <c r="D36" s="71"/>
      <c r="F36" s="71"/>
      <c r="L36" s="71"/>
      <c r="N36" s="71"/>
      <c r="O36" s="93"/>
      <c r="P36" s="183"/>
      <c r="T36" s="94"/>
      <c r="U36" s="93"/>
      <c r="V36" s="71"/>
      <c r="X36" s="71"/>
      <c r="Y36" s="66"/>
      <c r="Z36" s="24"/>
    </row>
    <row r="37" spans="1:44" x14ac:dyDescent="0.25">
      <c r="A37" s="118"/>
      <c r="B37" s="72"/>
      <c r="D37" s="72"/>
      <c r="F37" s="72"/>
      <c r="L37" s="72"/>
      <c r="N37" s="72"/>
      <c r="O37" s="93"/>
      <c r="T37" s="95"/>
      <c r="U37" s="93"/>
      <c r="V37" s="72"/>
      <c r="X37" s="72"/>
      <c r="Y37" s="66"/>
      <c r="Z37" s="14"/>
    </row>
    <row r="38" spans="1:44" x14ac:dyDescent="0.25">
      <c r="A38" s="115" t="s">
        <v>162</v>
      </c>
      <c r="B38" s="80">
        <v>1146.9111447099383</v>
      </c>
      <c r="C38" s="80">
        <v>257.24302416237487</v>
      </c>
      <c r="D38" s="80">
        <v>889.66701122768302</v>
      </c>
      <c r="E38" s="80">
        <v>257.24302416237487</v>
      </c>
      <c r="F38" s="80">
        <v>585.34675533487462</v>
      </c>
      <c r="G38" s="80">
        <v>423.0310298804838</v>
      </c>
      <c r="H38" s="80">
        <v>162.31389503061243</v>
      </c>
      <c r="I38" s="80">
        <v>162.31389503061243</v>
      </c>
      <c r="J38" s="80">
        <v>1571.7073726198244</v>
      </c>
      <c r="K38" s="80">
        <v>206.89561061564788</v>
      </c>
      <c r="L38" s="80">
        <v>1364.8105659117602</v>
      </c>
      <c r="M38" s="80">
        <v>298.54655800430584</v>
      </c>
      <c r="N38" s="80">
        <v>1066.2616938953097</v>
      </c>
      <c r="O38" s="80">
        <v>415.97339308004308</v>
      </c>
      <c r="P38" s="100">
        <v>650.28650740382852</v>
      </c>
      <c r="Q38" s="100">
        <v>650.28650740382852</v>
      </c>
      <c r="R38" s="80">
        <v>1290.5823132118744</v>
      </c>
      <c r="S38" s="80">
        <v>246.74759338141706</v>
      </c>
      <c r="T38" s="80">
        <v>1043.7519966862378</v>
      </c>
      <c r="U38" s="80">
        <v>300.77242862879785</v>
      </c>
      <c r="V38" s="80">
        <v>743.50368840332544</v>
      </c>
      <c r="W38" s="80">
        <v>457.73886828321406</v>
      </c>
      <c r="X38" s="80">
        <v>285.51289331699206</v>
      </c>
      <c r="Y38" s="80">
        <v>285.51289331699206</v>
      </c>
      <c r="Z38" s="19">
        <v>1127.798624544118</v>
      </c>
      <c r="AA38" s="19">
        <v>340.55942061903244</v>
      </c>
      <c r="AB38" s="19">
        <v>787.34958428150003</v>
      </c>
      <c r="AC38" s="19">
        <v>313.0856250137499</v>
      </c>
      <c r="AD38" s="19">
        <v>474.24105717399993</v>
      </c>
      <c r="AE38" s="19">
        <v>249.20846373734918</v>
      </c>
      <c r="AF38" s="19">
        <v>224.91835957209179</v>
      </c>
      <c r="AG38" s="19">
        <v>224.91835957209179</v>
      </c>
      <c r="AH38" s="19">
        <v>1026.970835408302</v>
      </c>
      <c r="AI38" s="19">
        <v>286.57281439623256</v>
      </c>
      <c r="AJ38" s="19">
        <v>740.45848847497552</v>
      </c>
      <c r="AK38" s="19">
        <v>259.19796399937474</v>
      </c>
      <c r="AL38" s="19">
        <v>481.26052511516997</v>
      </c>
      <c r="AM38" s="19">
        <v>287.38064719324177</v>
      </c>
      <c r="AN38" s="19">
        <v>193.87987792192789</v>
      </c>
      <c r="AO38" s="19">
        <v>193.87987792192789</v>
      </c>
      <c r="AP38" s="19">
        <v>901.7337411579532</v>
      </c>
      <c r="AQ38" s="61">
        <v>185.71536351095801</v>
      </c>
    </row>
    <row r="39" spans="1:44" x14ac:dyDescent="0.25">
      <c r="A39" s="119" t="s">
        <v>167</v>
      </c>
      <c r="B39" s="82">
        <f t="shared" ref="B39:D39" si="18">B25</f>
        <v>129347626.40000001</v>
      </c>
      <c r="C39" s="164">
        <f>+C25</f>
        <v>129414361</v>
      </c>
      <c r="D39" s="82">
        <f t="shared" si="18"/>
        <v>129336827</v>
      </c>
      <c r="E39" s="164">
        <f>+E25</f>
        <v>129412285.5</v>
      </c>
      <c r="F39" s="82">
        <f t="shared" ref="F39:H39" si="19">F25</f>
        <v>129303136.66666667</v>
      </c>
      <c r="G39" s="164">
        <f>+G25</f>
        <v>129302713.5</v>
      </c>
      <c r="H39" s="82">
        <f t="shared" si="19"/>
        <v>129261368.5</v>
      </c>
      <c r="I39" s="164">
        <v>129261368.5</v>
      </c>
      <c r="J39" s="164">
        <v>129496367.40000001</v>
      </c>
      <c r="K39" s="164">
        <v>129392657</v>
      </c>
      <c r="L39" s="82">
        <f t="shared" ref="L39:W39" si="20">L25</f>
        <v>129544463.5</v>
      </c>
      <c r="M39" s="164">
        <f t="shared" ref="M39:S39" si="21">+M25</f>
        <v>129572518</v>
      </c>
      <c r="N39" s="164">
        <f t="shared" si="21"/>
        <v>129565507.66666667</v>
      </c>
      <c r="O39" s="164">
        <f t="shared" si="21"/>
        <v>129536392</v>
      </c>
      <c r="P39" s="164">
        <f t="shared" si="21"/>
        <v>129516409</v>
      </c>
      <c r="Q39" s="164">
        <f t="shared" si="21"/>
        <v>129516409</v>
      </c>
      <c r="R39" s="164">
        <f t="shared" si="21"/>
        <v>129411807.40000001</v>
      </c>
      <c r="S39" s="164">
        <f t="shared" si="21"/>
        <v>129532739</v>
      </c>
      <c r="T39" s="82">
        <f t="shared" si="20"/>
        <v>129358824.5</v>
      </c>
      <c r="U39" s="82">
        <f t="shared" si="20"/>
        <v>129373461</v>
      </c>
      <c r="V39" s="82">
        <f t="shared" si="20"/>
        <v>129331186.33333333</v>
      </c>
      <c r="W39" s="82">
        <f t="shared" si="20"/>
        <v>129307211</v>
      </c>
      <c r="X39" s="164">
        <f>+X25</f>
        <v>129344188</v>
      </c>
      <c r="Y39" s="164">
        <f>+Y25</f>
        <v>129344188</v>
      </c>
      <c r="Z39" s="33">
        <f t="shared" ref="Z39:AQ39" si="22">Z25</f>
        <v>129487829.59999999</v>
      </c>
      <c r="AA39" s="33">
        <f t="shared" si="22"/>
        <v>129390924</v>
      </c>
      <c r="AB39" s="33">
        <f t="shared" si="22"/>
        <v>129515002.75</v>
      </c>
      <c r="AC39" s="33">
        <f t="shared" si="22"/>
        <v>129469800.5</v>
      </c>
      <c r="AD39" s="33">
        <f t="shared" si="22"/>
        <v>129552433.33333333</v>
      </c>
      <c r="AE39" s="33">
        <f t="shared" si="22"/>
        <v>129510368</v>
      </c>
      <c r="AF39" s="33">
        <f t="shared" si="22"/>
        <v>129560205</v>
      </c>
      <c r="AG39" s="33">
        <f t="shared" si="22"/>
        <v>129560205</v>
      </c>
      <c r="AH39" s="33">
        <f t="shared" si="22"/>
        <v>129533560.8</v>
      </c>
      <c r="AI39" s="33">
        <f t="shared" si="22"/>
        <v>129649141</v>
      </c>
      <c r="AJ39" s="33">
        <f t="shared" si="22"/>
        <v>129507810</v>
      </c>
      <c r="AK39" s="33">
        <f t="shared" si="22"/>
        <v>129564205.5</v>
      </c>
      <c r="AL39" s="33">
        <f t="shared" si="22"/>
        <v>129456507.33333333</v>
      </c>
      <c r="AM39" s="33">
        <f t="shared" si="22"/>
        <v>129468656</v>
      </c>
      <c r="AN39" s="33">
        <f t="shared" si="22"/>
        <v>129451414.5</v>
      </c>
      <c r="AO39" s="33">
        <f t="shared" si="22"/>
        <v>129451414.5</v>
      </c>
      <c r="AP39" s="33">
        <f t="shared" si="22"/>
        <v>129608423.5</v>
      </c>
      <c r="AQ39" s="33">
        <f t="shared" si="22"/>
        <v>129460084</v>
      </c>
    </row>
    <row r="40" spans="1:44" s="41" customFormat="1" x14ac:dyDescent="0.25">
      <c r="A40" s="115" t="s">
        <v>52</v>
      </c>
      <c r="B40" s="83">
        <f t="shared" ref="B40:D40" si="23">B38*1000000/B39</f>
        <v>8.8668897654386196</v>
      </c>
      <c r="C40" s="83">
        <f>C38*1000000/C39</f>
        <v>1.9877471261661204</v>
      </c>
      <c r="D40" s="83">
        <f t="shared" si="23"/>
        <v>6.8786828304337719</v>
      </c>
      <c r="E40" s="83">
        <f>E38*1000000/E39</f>
        <v>1.9877790054358855</v>
      </c>
      <c r="F40" s="83">
        <f t="shared" ref="F40:H40" si="24">F38*1000000/F39</f>
        <v>4.5269339199701903</v>
      </c>
      <c r="G40" s="83">
        <f>G38*1000000/G39</f>
        <v>3.271633041796016</v>
      </c>
      <c r="H40" s="83">
        <f t="shared" si="24"/>
        <v>1.2557030527694935</v>
      </c>
      <c r="I40" s="83">
        <v>1.2557030527694935</v>
      </c>
      <c r="J40" s="83">
        <v>12.137076924829818</v>
      </c>
      <c r="K40" s="83">
        <v>1.5989748986733294</v>
      </c>
      <c r="L40" s="83">
        <f t="shared" ref="L40:Y40" si="25">L38*1000000/L39</f>
        <v>10.535460405158576</v>
      </c>
      <c r="M40" s="83">
        <f>M38*1000000/M39</f>
        <v>2.3040885722719833</v>
      </c>
      <c r="N40" s="83">
        <f t="shared" ref="N40:S40" si="26">N38*1000000/N39</f>
        <v>8.2295181263711203</v>
      </c>
      <c r="O40" s="83">
        <f t="shared" si="26"/>
        <v>3.2112473310206378</v>
      </c>
      <c r="P40" s="83">
        <f t="shared" si="26"/>
        <v>5.0208812336962527</v>
      </c>
      <c r="Q40" s="83">
        <f t="shared" si="26"/>
        <v>5.0208812336962527</v>
      </c>
      <c r="R40" s="83">
        <f t="shared" si="26"/>
        <v>9.9726782211054594</v>
      </c>
      <c r="S40" s="83">
        <f t="shared" si="26"/>
        <v>1.9049052408396696</v>
      </c>
      <c r="T40" s="83">
        <f t="shared" si="25"/>
        <v>8.0686570917799099</v>
      </c>
      <c r="U40" s="83">
        <f t="shared" si="25"/>
        <v>2.3248386980139446</v>
      </c>
      <c r="V40" s="83">
        <f t="shared" si="25"/>
        <v>5.7488352924177706</v>
      </c>
      <c r="W40" s="83">
        <f t="shared" si="25"/>
        <v>3.5399330380980381</v>
      </c>
      <c r="X40" s="83">
        <f t="shared" si="25"/>
        <v>2.2073886560484035</v>
      </c>
      <c r="Y40" s="83">
        <f t="shared" si="25"/>
        <v>2.2073886560484035</v>
      </c>
      <c r="Z40" s="42">
        <f t="shared" ref="Z40:AQ40" si="27">Z38*1000000/Z39</f>
        <v>8.709688223426042</v>
      </c>
      <c r="AA40" s="42">
        <f t="shared" si="27"/>
        <v>2.6320193881530085</v>
      </c>
      <c r="AB40" s="42">
        <f t="shared" si="27"/>
        <v>6.0792152844354552</v>
      </c>
      <c r="AC40" s="42">
        <f t="shared" si="27"/>
        <v>2.418213543271428</v>
      </c>
      <c r="AD40" s="42">
        <f t="shared" si="27"/>
        <v>3.6606109586054343</v>
      </c>
      <c r="AE40" s="42">
        <f t="shared" si="27"/>
        <v>1.9242356236479012</v>
      </c>
      <c r="AF40" s="42">
        <f t="shared" si="27"/>
        <v>1.7360142303888126</v>
      </c>
      <c r="AG40" s="42">
        <f t="shared" si="27"/>
        <v>1.7360142303888126</v>
      </c>
      <c r="AH40" s="42">
        <f t="shared" si="27"/>
        <v>7.9282220689813858</v>
      </c>
      <c r="AI40" s="42">
        <f t="shared" si="27"/>
        <v>2.2103718712354024</v>
      </c>
      <c r="AJ40" s="42">
        <f t="shared" si="27"/>
        <v>5.7174813509314646</v>
      </c>
      <c r="AK40" s="42">
        <f t="shared" si="27"/>
        <v>2.0005368226440807</v>
      </c>
      <c r="AL40" s="42">
        <f t="shared" si="27"/>
        <v>3.7175460317030486</v>
      </c>
      <c r="AM40" s="42">
        <f t="shared" si="27"/>
        <v>2.2196928281486277</v>
      </c>
      <c r="AN40" s="42">
        <f t="shared" si="27"/>
        <v>1.4977038193887631</v>
      </c>
      <c r="AO40" s="42">
        <f t="shared" si="27"/>
        <v>1.4977038193887631</v>
      </c>
      <c r="AP40" s="42">
        <f t="shared" si="27"/>
        <v>6.9573698746359129</v>
      </c>
      <c r="AQ40" s="42">
        <f t="shared" si="27"/>
        <v>1.4345376410458532</v>
      </c>
      <c r="AR40" s="60"/>
    </row>
    <row r="41" spans="1:44" s="14" customFormat="1" x14ac:dyDescent="0.25">
      <c r="A41" s="120"/>
      <c r="B41" s="72"/>
      <c r="C41" s="72"/>
      <c r="D41" s="72"/>
      <c r="E41" s="72"/>
      <c r="F41" s="72"/>
      <c r="G41" s="72"/>
      <c r="H41" s="72"/>
      <c r="I41" s="72"/>
      <c r="J41" s="95"/>
      <c r="K41" s="72"/>
      <c r="L41" s="72"/>
      <c r="M41" s="72"/>
      <c r="N41" s="72"/>
      <c r="O41" s="95"/>
      <c r="P41" s="72"/>
      <c r="Q41" s="72"/>
      <c r="R41" s="72"/>
      <c r="S41" s="72"/>
      <c r="T41" s="95"/>
      <c r="U41" s="95"/>
      <c r="V41" s="72"/>
      <c r="W41" s="72"/>
      <c r="X41" s="72"/>
      <c r="Y41" s="72"/>
    </row>
    <row r="42" spans="1:44" x14ac:dyDescent="0.25">
      <c r="A42" s="111" t="s">
        <v>51</v>
      </c>
      <c r="B42" s="79">
        <v>97.6</v>
      </c>
      <c r="C42" s="99">
        <f>+B42</f>
        <v>97.6</v>
      </c>
      <c r="D42" s="79">
        <v>84.3</v>
      </c>
      <c r="E42" s="99">
        <f>+D42</f>
        <v>84.3</v>
      </c>
      <c r="F42" s="79">
        <v>78.3</v>
      </c>
      <c r="G42" s="99">
        <f>+F42</f>
        <v>78.3</v>
      </c>
      <c r="H42" s="99">
        <v>67.599999999999994</v>
      </c>
      <c r="I42" s="99">
        <v>67.599999999999994</v>
      </c>
      <c r="J42" s="99">
        <v>100.2</v>
      </c>
      <c r="K42" s="99">
        <v>100.2</v>
      </c>
      <c r="L42" s="99">
        <v>98.5</v>
      </c>
      <c r="M42" s="99">
        <f>+L42</f>
        <v>98.5</v>
      </c>
      <c r="N42" s="99">
        <v>97.7</v>
      </c>
      <c r="O42" s="99">
        <v>97.7</v>
      </c>
      <c r="P42" s="99">
        <v>87.4</v>
      </c>
      <c r="Q42" s="99">
        <v>87.4</v>
      </c>
      <c r="R42" s="99">
        <v>84.2</v>
      </c>
      <c r="S42" s="99">
        <v>84.2</v>
      </c>
      <c r="T42" s="99">
        <v>90.9</v>
      </c>
      <c r="U42" s="99">
        <f>+T42</f>
        <v>90.9</v>
      </c>
      <c r="V42" s="99">
        <v>84.5</v>
      </c>
      <c r="W42" s="99">
        <f>+V42</f>
        <v>84.5</v>
      </c>
      <c r="X42" s="79">
        <v>80.900000000000006</v>
      </c>
      <c r="Y42" s="79">
        <v>80.900000000000006</v>
      </c>
      <c r="Z42">
        <v>82.25</v>
      </c>
      <c r="AA42">
        <v>82.25</v>
      </c>
      <c r="AB42">
        <v>81.25</v>
      </c>
      <c r="AC42">
        <v>81.25</v>
      </c>
      <c r="AD42">
        <v>71.75</v>
      </c>
      <c r="AE42">
        <v>71.75</v>
      </c>
      <c r="AF42">
        <v>66.5</v>
      </c>
      <c r="AG42">
        <v>66.5</v>
      </c>
      <c r="AH42">
        <v>64.75</v>
      </c>
      <c r="AI42">
        <v>64.75</v>
      </c>
      <c r="AJ42">
        <v>55.75</v>
      </c>
      <c r="AK42">
        <v>55.75</v>
      </c>
      <c r="AL42">
        <v>46.7</v>
      </c>
      <c r="AM42">
        <v>46.7</v>
      </c>
      <c r="AN42">
        <v>52.75</v>
      </c>
      <c r="AO42">
        <v>52.75</v>
      </c>
      <c r="AP42">
        <v>50.5</v>
      </c>
      <c r="AQ42">
        <v>50.5</v>
      </c>
    </row>
    <row r="43" spans="1:44" x14ac:dyDescent="0.25">
      <c r="A43" s="111" t="s">
        <v>59</v>
      </c>
      <c r="B43" s="84">
        <f>B40/4*4</f>
        <v>8.8668897654386196</v>
      </c>
      <c r="C43" s="84">
        <f>C40*4</f>
        <v>7.9509885046644815</v>
      </c>
      <c r="D43" s="84">
        <f>D40/3*4</f>
        <v>9.1715771072450298</v>
      </c>
      <c r="E43" s="84">
        <f>E40*4</f>
        <v>7.9511160217435419</v>
      </c>
      <c r="F43" s="84">
        <f>F40/2*4</f>
        <v>9.0538678399403807</v>
      </c>
      <c r="G43" s="84">
        <f>G40*4</f>
        <v>13.086532167184064</v>
      </c>
      <c r="H43" s="84">
        <f>H40*4</f>
        <v>5.0228122110779738</v>
      </c>
      <c r="I43" s="84">
        <v>5.0228122110779738</v>
      </c>
      <c r="J43" s="84">
        <v>12.137076924829818</v>
      </c>
      <c r="K43" s="84">
        <v>6.3958995946933177</v>
      </c>
      <c r="L43" s="84">
        <f>L40/3*4</f>
        <v>14.047280540211434</v>
      </c>
      <c r="M43" s="84">
        <f>M40*4</f>
        <v>9.2163542890879331</v>
      </c>
      <c r="N43" s="84">
        <f>N40/2*4</f>
        <v>16.459036252742241</v>
      </c>
      <c r="O43" s="84">
        <f>O40*4</f>
        <v>12.844989324082551</v>
      </c>
      <c r="P43" s="84">
        <f>P40/1*4</f>
        <v>20.083524934785011</v>
      </c>
      <c r="Q43" s="84">
        <f>Q40*4</f>
        <v>20.083524934785011</v>
      </c>
      <c r="R43" s="84">
        <f>R40/4*4</f>
        <v>9.9726782211054594</v>
      </c>
      <c r="S43" s="84">
        <f>S40*4</f>
        <v>7.6196209633586784</v>
      </c>
      <c r="T43" s="84">
        <f>T40/3*4</f>
        <v>10.758209455706547</v>
      </c>
      <c r="U43" s="84">
        <f>U40*4</f>
        <v>9.2993547920557784</v>
      </c>
      <c r="V43" s="84">
        <f>V40/2*4</f>
        <v>11.497670584835541</v>
      </c>
      <c r="W43" s="84">
        <f>W40*4</f>
        <v>14.159732152392152</v>
      </c>
      <c r="X43" s="84">
        <f>X40/1*4</f>
        <v>8.829554624193614</v>
      </c>
      <c r="Y43" s="84">
        <f>Y40*4</f>
        <v>8.829554624193614</v>
      </c>
      <c r="Z43" s="25">
        <f>Z40/4*4</f>
        <v>8.709688223426042</v>
      </c>
      <c r="AA43" s="25">
        <f>AA40*4</f>
        <v>10.528077552612034</v>
      </c>
      <c r="AB43" s="25">
        <f>AB40/3*4</f>
        <v>8.1056203792472736</v>
      </c>
      <c r="AC43" s="25">
        <f>AC40*4</f>
        <v>9.672854173085712</v>
      </c>
      <c r="AD43" s="25">
        <f>AD40/2*4</f>
        <v>7.3212219172108686</v>
      </c>
      <c r="AE43" s="25">
        <f>AE40*4</f>
        <v>7.696942494591605</v>
      </c>
      <c r="AF43" s="25">
        <f>AF40*4</f>
        <v>6.9440569215552506</v>
      </c>
      <c r="AG43" s="25">
        <f>AG40*4</f>
        <v>6.9440569215552506</v>
      </c>
      <c r="AH43" s="25">
        <f>AH40/4*4</f>
        <v>7.9282220689813858</v>
      </c>
      <c r="AI43" s="25">
        <f>AI40*4</f>
        <v>8.8414874849416094</v>
      </c>
      <c r="AJ43" s="25">
        <f>AJ40/3*4</f>
        <v>7.6233084679086192</v>
      </c>
      <c r="AK43" s="25">
        <f>AK40*4</f>
        <v>8.0021472905763229</v>
      </c>
      <c r="AL43" s="25">
        <f>AL40/2*4</f>
        <v>7.4350920634060973</v>
      </c>
      <c r="AM43" s="25">
        <f>AM40*4</f>
        <v>8.8787713125945107</v>
      </c>
      <c r="AN43" s="25">
        <f>AN40/1*4</f>
        <v>5.9908152775550523</v>
      </c>
      <c r="AO43" s="25">
        <f>AO40*4</f>
        <v>5.9908152775550523</v>
      </c>
      <c r="AP43" s="25">
        <f>AP40/4*4</f>
        <v>6.9573698746359129</v>
      </c>
      <c r="AQ43" s="25">
        <f>AQ40*4</f>
        <v>5.738150564183413</v>
      </c>
    </row>
    <row r="44" spans="1:44" s="3" customFormat="1" ht="15.75" thickBot="1" x14ac:dyDescent="0.3">
      <c r="A44" s="121" t="s">
        <v>6</v>
      </c>
      <c r="B44" s="85">
        <f t="shared" ref="B44:C44" si="28">B42/B43</f>
        <v>11.007241838104886</v>
      </c>
      <c r="C44" s="85">
        <f t="shared" si="28"/>
        <v>12.275203258405233</v>
      </c>
      <c r="D44" s="85">
        <f t="shared" ref="D44:E44" si="29">D42/D43</f>
        <v>9.1914399251365104</v>
      </c>
      <c r="E44" s="85">
        <f t="shared" si="29"/>
        <v>10.602285235112753</v>
      </c>
      <c r="F44" s="85">
        <f t="shared" ref="F44:H44" si="30">F42/F43</f>
        <v>8.648237569206179</v>
      </c>
      <c r="G44" s="85">
        <f t="shared" si="30"/>
        <v>5.9832504898697279</v>
      </c>
      <c r="H44" s="85">
        <f t="shared" si="30"/>
        <v>13.45859593374923</v>
      </c>
      <c r="I44" s="85">
        <v>13.45859593374923</v>
      </c>
      <c r="J44" s="85">
        <v>8.2556945647277402</v>
      </c>
      <c r="K44" s="85">
        <v>15.666287207375177</v>
      </c>
      <c r="L44" s="85">
        <f t="shared" ref="L44:Y44" si="31">L42/L43</f>
        <v>7.012033376712032</v>
      </c>
      <c r="M44" s="85">
        <f t="shared" si="31"/>
        <v>10.687523169180135</v>
      </c>
      <c r="N44" s="85">
        <f t="shared" si="31"/>
        <v>5.9359490130366659</v>
      </c>
      <c r="O44" s="85">
        <f t="shared" si="31"/>
        <v>7.6060787233840843</v>
      </c>
      <c r="P44" s="85">
        <f t="shared" si="31"/>
        <v>4.3518257021018112</v>
      </c>
      <c r="Q44" s="85">
        <f t="shared" si="31"/>
        <v>4.3518257021018112</v>
      </c>
      <c r="R44" s="85">
        <f t="shared" si="31"/>
        <v>8.443067963609332</v>
      </c>
      <c r="S44" s="85">
        <f t="shared" si="31"/>
        <v>11.050418440090647</v>
      </c>
      <c r="T44" s="85">
        <f t="shared" si="31"/>
        <v>8.4493614271270143</v>
      </c>
      <c r="U44" s="85">
        <f t="shared" si="31"/>
        <v>9.7748717015995297</v>
      </c>
      <c r="V44" s="85">
        <f t="shared" si="31"/>
        <v>7.3493147482802632</v>
      </c>
      <c r="W44" s="85">
        <f t="shared" si="31"/>
        <v>5.9676270066820809</v>
      </c>
      <c r="X44" s="85">
        <f t="shared" si="31"/>
        <v>9.1624100470852969</v>
      </c>
      <c r="Y44" s="85">
        <f t="shared" si="31"/>
        <v>9.1624100470852969</v>
      </c>
      <c r="Z44" s="40">
        <f t="shared" ref="Z44:AQ44" si="32">Z42/Z43</f>
        <v>9.4435068041558612</v>
      </c>
      <c r="AA44" s="40">
        <f t="shared" si="32"/>
        <v>7.8124424510525792</v>
      </c>
      <c r="AB44" s="40">
        <f t="shared" si="32"/>
        <v>10.023908867978006</v>
      </c>
      <c r="AC44" s="40">
        <f t="shared" si="32"/>
        <v>8.3997958147735261</v>
      </c>
      <c r="AD44" s="40">
        <f t="shared" si="32"/>
        <v>9.8002766220388331</v>
      </c>
      <c r="AE44" s="40">
        <f t="shared" si="32"/>
        <v>9.3218833387954287</v>
      </c>
      <c r="AF44" s="40">
        <f t="shared" si="32"/>
        <v>9.5765344021843202</v>
      </c>
      <c r="AG44" s="40">
        <f t="shared" si="32"/>
        <v>9.5765344021843202</v>
      </c>
      <c r="AH44" s="40">
        <f t="shared" si="32"/>
        <v>8.1670265333926313</v>
      </c>
      <c r="AI44" s="40">
        <f t="shared" si="32"/>
        <v>7.3234283383060879</v>
      </c>
      <c r="AJ44" s="40">
        <f t="shared" si="32"/>
        <v>7.3130977494466354</v>
      </c>
      <c r="AK44" s="40">
        <f t="shared" si="32"/>
        <v>6.9668800105258786</v>
      </c>
      <c r="AL44" s="40">
        <f t="shared" si="32"/>
        <v>6.2810251173414819</v>
      </c>
      <c r="AM44" s="40">
        <f t="shared" si="32"/>
        <v>5.2597367761636331</v>
      </c>
      <c r="AN44" s="40">
        <f t="shared" si="32"/>
        <v>8.805145469537516</v>
      </c>
      <c r="AO44" s="40">
        <f t="shared" si="32"/>
        <v>8.805145469537516</v>
      </c>
      <c r="AP44" s="40">
        <f t="shared" si="32"/>
        <v>7.2584900486755739</v>
      </c>
      <c r="AQ44" s="40">
        <f t="shared" si="32"/>
        <v>8.8007450196954835</v>
      </c>
    </row>
    <row r="45" spans="1:44" x14ac:dyDescent="0.25">
      <c r="O45" s="93"/>
      <c r="T45" s="93"/>
      <c r="U45" s="93"/>
      <c r="X45" s="66"/>
      <c r="Y45" s="66"/>
    </row>
    <row r="46" spans="1:44" x14ac:dyDescent="0.25">
      <c r="C46" s="73"/>
      <c r="E46" s="73"/>
      <c r="G46" s="73"/>
      <c r="H46" s="73"/>
      <c r="I46" s="73"/>
      <c r="J46" s="84"/>
      <c r="K46" s="73"/>
      <c r="M46" s="73"/>
      <c r="O46" s="84"/>
      <c r="P46" s="73"/>
      <c r="Q46" s="73"/>
      <c r="R46" s="73"/>
      <c r="S46" s="73"/>
      <c r="T46" s="93"/>
      <c r="U46" s="84"/>
      <c r="W46" s="73"/>
      <c r="X46" s="66"/>
      <c r="Y46" s="73"/>
      <c r="AA46" s="25"/>
      <c r="AB46" s="25"/>
    </row>
    <row r="47" spans="1:44" x14ac:dyDescent="0.25">
      <c r="A47" s="111" t="s">
        <v>51</v>
      </c>
      <c r="B47" s="79">
        <f>+B42</f>
        <v>97.6</v>
      </c>
      <c r="D47" s="79">
        <f>+D42</f>
        <v>84.3</v>
      </c>
      <c r="F47" s="79">
        <f>+F42</f>
        <v>78.3</v>
      </c>
      <c r="H47" s="79">
        <f>+H42</f>
        <v>67.599999999999994</v>
      </c>
      <c r="J47" s="79">
        <v>100.2</v>
      </c>
      <c r="L47" s="79">
        <f>L42</f>
        <v>98.5</v>
      </c>
      <c r="N47" s="79">
        <v>97.7</v>
      </c>
      <c r="O47" s="93"/>
      <c r="P47" s="79">
        <v>87.4</v>
      </c>
      <c r="R47" s="79">
        <v>84.2</v>
      </c>
      <c r="T47" s="79">
        <f>T42</f>
        <v>90.9</v>
      </c>
      <c r="U47" s="93"/>
      <c r="V47" s="79">
        <f>V42</f>
        <v>84.5</v>
      </c>
      <c r="X47" s="79">
        <v>80.900000000000006</v>
      </c>
      <c r="Y47" s="66"/>
      <c r="Z47" s="37">
        <f>Z42</f>
        <v>82.25</v>
      </c>
      <c r="AB47" s="37">
        <f>AB42</f>
        <v>81.25</v>
      </c>
      <c r="AD47" s="37">
        <f>AD42</f>
        <v>71.75</v>
      </c>
      <c r="AF47" s="37">
        <f>AF42</f>
        <v>66.5</v>
      </c>
      <c r="AH47" s="37">
        <f>AH42</f>
        <v>64.75</v>
      </c>
      <c r="AJ47" s="37">
        <f>AJ42</f>
        <v>55.75</v>
      </c>
      <c r="AL47" s="37">
        <f>AL42</f>
        <v>46.7</v>
      </c>
      <c r="AN47" s="37">
        <f>AN42</f>
        <v>52.75</v>
      </c>
      <c r="AP47" s="37">
        <f>AP42</f>
        <v>50.5</v>
      </c>
    </row>
    <row r="48" spans="1:44" x14ac:dyDescent="0.25">
      <c r="A48" s="116" t="s">
        <v>53</v>
      </c>
      <c r="B48" s="86">
        <f>B35</f>
        <v>94.712860038902789</v>
      </c>
      <c r="C48" s="69"/>
      <c r="D48" s="86">
        <f>D35</f>
        <v>92.727057766761362</v>
      </c>
      <c r="E48" s="69"/>
      <c r="F48" s="86">
        <f>F35</f>
        <v>90.368958533015004</v>
      </c>
      <c r="G48" s="69"/>
      <c r="H48" s="186">
        <f>H35</f>
        <v>86.852918580981836</v>
      </c>
      <c r="I48" s="69"/>
      <c r="J48" s="186">
        <v>90.747681421500488</v>
      </c>
      <c r="K48" s="69"/>
      <c r="L48" s="86">
        <f>L35</f>
        <v>89.364673876070242</v>
      </c>
      <c r="M48" s="69"/>
      <c r="N48" s="86">
        <f>N35</f>
        <v>87.042567072678892</v>
      </c>
      <c r="O48" s="104"/>
      <c r="P48" s="86">
        <f>P35</f>
        <v>83.857249598409979</v>
      </c>
      <c r="Q48" s="69"/>
      <c r="R48" s="86">
        <f>R35</f>
        <v>83.870331611515411</v>
      </c>
      <c r="S48" s="69"/>
      <c r="T48" s="86">
        <f>T35</f>
        <v>82.571741667200513</v>
      </c>
      <c r="U48" s="104"/>
      <c r="V48" s="86">
        <f>V35</f>
        <v>80.212639907903039</v>
      </c>
      <c r="W48" s="69"/>
      <c r="X48" s="86">
        <f>X35</f>
        <v>76.531356836314842</v>
      </c>
      <c r="Y48" s="69"/>
      <c r="Z48" s="38">
        <f>Z35</f>
        <v>78.809130211299092</v>
      </c>
      <c r="AA48" s="28"/>
      <c r="AB48" s="38">
        <f>AB35</f>
        <v>79.182926159019956</v>
      </c>
      <c r="AC48" s="28"/>
      <c r="AD48" s="38">
        <f>AD35</f>
        <v>75.398215212793033</v>
      </c>
      <c r="AE48" s="28"/>
      <c r="AF48" s="38">
        <f>AF35</f>
        <v>72.311054922242306</v>
      </c>
      <c r="AG48" s="28"/>
      <c r="AH48" s="38">
        <f>AH35</f>
        <v>73.346842112530837</v>
      </c>
      <c r="AI48" s="28"/>
      <c r="AJ48" s="38">
        <f>AJ35</f>
        <v>74.707290986863001</v>
      </c>
      <c r="AK48" s="28"/>
      <c r="AL48" s="38">
        <f>AL35</f>
        <v>71.534051414464713</v>
      </c>
      <c r="AM48" s="28"/>
      <c r="AN48" s="38">
        <f>AN35</f>
        <v>68.377593174785062</v>
      </c>
      <c r="AO48" s="28"/>
      <c r="AP48" s="38">
        <f>AP35</f>
        <v>67.394673684038281</v>
      </c>
      <c r="AQ48" s="28"/>
    </row>
    <row r="49" spans="1:44" s="3" customFormat="1" ht="15.75" thickBot="1" x14ac:dyDescent="0.3">
      <c r="A49" s="121" t="s">
        <v>54</v>
      </c>
      <c r="B49" s="85">
        <f>B47/B48</f>
        <v>1.0304830828665856</v>
      </c>
      <c r="C49" s="74"/>
      <c r="D49" s="85">
        <f>D47/D48</f>
        <v>0.90911975458168692</v>
      </c>
      <c r="E49" s="74"/>
      <c r="F49" s="85">
        <f>F47/F48</f>
        <v>0.86644796256442658</v>
      </c>
      <c r="G49" s="74"/>
      <c r="H49" s="187">
        <f>H47/H48</f>
        <v>0.7783273274457625</v>
      </c>
      <c r="I49" s="74"/>
      <c r="J49" s="187">
        <v>1.1041604416822048</v>
      </c>
      <c r="K49" s="74"/>
      <c r="L49" s="85">
        <f>L47/L48</f>
        <v>1.1022252499527778</v>
      </c>
      <c r="M49" s="74"/>
      <c r="N49" s="85">
        <f>N47/N48</f>
        <v>1.1224393223423932</v>
      </c>
      <c r="O49" s="106"/>
      <c r="P49" s="85">
        <f>P47/P48</f>
        <v>1.0422473956462459</v>
      </c>
      <c r="Q49" s="74"/>
      <c r="R49" s="85">
        <f>R47/R48</f>
        <v>1.0039306913678558</v>
      </c>
      <c r="S49" s="74"/>
      <c r="T49" s="85">
        <f>T47/T48</f>
        <v>1.1008608776397855</v>
      </c>
      <c r="U49" s="106"/>
      <c r="V49" s="85">
        <f>V47/V48</f>
        <v>1.0534499312953611</v>
      </c>
      <c r="W49" s="74"/>
      <c r="X49" s="85">
        <f>X47/X48</f>
        <v>1.0570830486257916</v>
      </c>
      <c r="Y49" s="74"/>
      <c r="Z49" s="40">
        <f>Z47/Z48</f>
        <v>1.0436608014766235</v>
      </c>
      <c r="AA49" s="39"/>
      <c r="AB49" s="40">
        <f>AB47/AB48</f>
        <v>1.0261050448783469</v>
      </c>
      <c r="AC49" s="39"/>
      <c r="AD49" s="40">
        <f>AD47/AD48</f>
        <v>0.95161403751406004</v>
      </c>
      <c r="AE49" s="39"/>
      <c r="AF49" s="40">
        <f>AF47/AF48</f>
        <v>0.91963808399018565</v>
      </c>
      <c r="AG49" s="39"/>
      <c r="AH49" s="40">
        <f>AH47/AH48</f>
        <v>0.88279192580177734</v>
      </c>
      <c r="AI49" s="39"/>
      <c r="AJ49" s="40">
        <f>AJ47/AJ48</f>
        <v>0.7462457715111559</v>
      </c>
      <c r="AK49" s="39"/>
      <c r="AL49" s="40">
        <f>AL47/AL48</f>
        <v>0.65283594423336289</v>
      </c>
      <c r="AM49" s="39"/>
      <c r="AN49" s="40">
        <f>AN47/AN48</f>
        <v>0.77145154649070191</v>
      </c>
      <c r="AO49" s="39"/>
      <c r="AP49" s="40">
        <f>AP47/AP48</f>
        <v>0.74931737538719467</v>
      </c>
      <c r="AQ49" s="31"/>
    </row>
    <row r="50" spans="1:44" x14ac:dyDescent="0.25">
      <c r="O50" s="93"/>
      <c r="T50" s="93"/>
      <c r="U50" s="93"/>
      <c r="X50" s="66"/>
      <c r="Y50" s="66"/>
    </row>
    <row r="51" spans="1:44" x14ac:dyDescent="0.25">
      <c r="B51" s="73"/>
      <c r="D51" s="73"/>
      <c r="F51" s="73"/>
      <c r="L51" s="73"/>
      <c r="N51" s="73"/>
      <c r="O51" s="93"/>
      <c r="R51" s="73"/>
      <c r="T51" s="84"/>
      <c r="U51" s="93"/>
      <c r="V51" s="73"/>
      <c r="X51" s="73"/>
      <c r="Y51" s="66"/>
      <c r="Z51" s="25"/>
      <c r="AB51" s="25"/>
    </row>
    <row r="52" spans="1:44" x14ac:dyDescent="0.25">
      <c r="A52" s="111" t="s">
        <v>56</v>
      </c>
      <c r="B52" s="80">
        <v>2952.3644990000003</v>
      </c>
      <c r="C52" s="80">
        <v>845.1568850000001</v>
      </c>
      <c r="D52" s="80">
        <v>2107.2076139999999</v>
      </c>
      <c r="E52" s="80">
        <v>684.73588999999993</v>
      </c>
      <c r="F52" s="80">
        <v>1422.471724</v>
      </c>
      <c r="G52" s="80">
        <v>706.370991</v>
      </c>
      <c r="H52" s="80">
        <v>716.10073299999999</v>
      </c>
      <c r="I52" s="80">
        <v>716.10073299999999</v>
      </c>
      <c r="J52" s="80">
        <v>2797.258785</v>
      </c>
      <c r="K52" s="80">
        <v>720.15128600000003</v>
      </c>
      <c r="L52" s="80">
        <v>2077.1074979999999</v>
      </c>
      <c r="M52" s="80">
        <v>672.834293</v>
      </c>
      <c r="N52" s="80">
        <v>1404.273205</v>
      </c>
      <c r="O52" s="80">
        <v>700.58071500000005</v>
      </c>
      <c r="P52" s="80">
        <v>703.69249000000002</v>
      </c>
      <c r="Q52" s="80">
        <v>703.69249000000002</v>
      </c>
      <c r="R52" s="80">
        <v>2623.6103659999999</v>
      </c>
      <c r="S52" s="80">
        <v>701.31806899999992</v>
      </c>
      <c r="T52" s="80">
        <v>1922.2922959999999</v>
      </c>
      <c r="U52" s="80">
        <v>616.12509399999999</v>
      </c>
      <c r="V52" s="80">
        <v>1306.4319580000001</v>
      </c>
      <c r="W52" s="80">
        <v>661.49480500000004</v>
      </c>
      <c r="X52" s="80">
        <v>644.93715199999997</v>
      </c>
      <c r="Y52" s="80">
        <v>644.93715199999997</v>
      </c>
      <c r="Z52" s="19">
        <v>2368.5877519999999</v>
      </c>
      <c r="AA52" s="19">
        <v>617.58055300000001</v>
      </c>
      <c r="AB52" s="19">
        <v>1751.0071990000001</v>
      </c>
      <c r="AC52" s="19">
        <v>582.04224199999999</v>
      </c>
      <c r="AD52" s="19">
        <v>1168.9649570000001</v>
      </c>
      <c r="AE52" s="19">
        <v>597.78408300000001</v>
      </c>
      <c r="AF52" s="19">
        <v>571.18087400000002</v>
      </c>
      <c r="AG52" s="19">
        <v>571.18087400000002</v>
      </c>
      <c r="AH52" s="19">
        <v>2002.9072039999999</v>
      </c>
      <c r="AI52" s="19">
        <v>482.28972299999998</v>
      </c>
      <c r="AJ52" s="19">
        <v>1520.617483</v>
      </c>
      <c r="AK52" s="19">
        <v>504.19142500000004</v>
      </c>
      <c r="AL52" s="19">
        <v>1016.426059</v>
      </c>
      <c r="AM52" s="19">
        <v>527.52153899999996</v>
      </c>
      <c r="AN52" s="19">
        <v>488.90452000000005</v>
      </c>
      <c r="AO52" s="19">
        <v>488.90452000000005</v>
      </c>
      <c r="AP52" s="19">
        <v>1930.957969</v>
      </c>
      <c r="AQ52" s="19">
        <v>515.04630799999995</v>
      </c>
    </row>
    <row r="53" spans="1:44" x14ac:dyDescent="0.25">
      <c r="A53" s="116" t="s">
        <v>57</v>
      </c>
      <c r="B53" s="21">
        <v>6281.3918190000004</v>
      </c>
      <c r="C53" s="21">
        <v>1641.8665150000002</v>
      </c>
      <c r="D53" s="21">
        <v>4639.5253049999992</v>
      </c>
      <c r="E53" s="21">
        <v>1537.5390560000001</v>
      </c>
      <c r="F53" s="21">
        <v>3101.9862499999999</v>
      </c>
      <c r="G53" s="21">
        <v>1721.2793439999998</v>
      </c>
      <c r="H53" s="21">
        <v>1380.7069059999999</v>
      </c>
      <c r="I53" s="21">
        <v>1380.7069059999999</v>
      </c>
      <c r="J53" s="21">
        <v>6177.6133090000003</v>
      </c>
      <c r="K53" s="21">
        <v>1292.255619</v>
      </c>
      <c r="L53" s="21">
        <v>4886.4244600000002</v>
      </c>
      <c r="M53" s="21">
        <v>1352.9258070000001</v>
      </c>
      <c r="N53" s="21">
        <v>3533.4986519999998</v>
      </c>
      <c r="O53" s="21">
        <v>1607.1431499999999</v>
      </c>
      <c r="P53" s="21">
        <v>1926.355503</v>
      </c>
      <c r="Q53" s="21">
        <v>1926.355503</v>
      </c>
      <c r="R53" s="21">
        <v>5336.5588399999997</v>
      </c>
      <c r="S53" s="21">
        <v>1281.6760009999998</v>
      </c>
      <c r="T53" s="21">
        <v>4054.8828380000004</v>
      </c>
      <c r="U53" s="21">
        <v>1277.288407</v>
      </c>
      <c r="V53" s="21">
        <v>2778</v>
      </c>
      <c r="W53" s="21">
        <v>1488</v>
      </c>
      <c r="X53" s="21">
        <v>1289.506331</v>
      </c>
      <c r="Y53" s="21">
        <v>1289.506331</v>
      </c>
      <c r="Z53" s="18">
        <v>4989.1087959999995</v>
      </c>
      <c r="AA53" s="18">
        <v>1373.9951959999999</v>
      </c>
      <c r="AB53" s="18">
        <v>3615.1135992300001</v>
      </c>
      <c r="AC53" s="18">
        <v>1287.1926378899998</v>
      </c>
      <c r="AD53" s="18">
        <v>2327.9209613399998</v>
      </c>
      <c r="AE53" s="18">
        <v>1201.657406</v>
      </c>
      <c r="AF53" s="18">
        <v>1126.26355734</v>
      </c>
      <c r="AG53" s="18">
        <v>1126.26355734</v>
      </c>
      <c r="AH53" s="18">
        <v>4547.2791503199996</v>
      </c>
      <c r="AI53" s="18">
        <v>1145.80299199</v>
      </c>
      <c r="AJ53" s="18">
        <v>3401.47615933</v>
      </c>
      <c r="AK53" s="18">
        <v>1145.35657167</v>
      </c>
      <c r="AL53" s="18">
        <v>2256.1195886599999</v>
      </c>
      <c r="AM53" s="18">
        <v>1202.59558556</v>
      </c>
      <c r="AN53" s="18">
        <v>1053.5240030999998</v>
      </c>
      <c r="AO53" s="18">
        <v>1053.5240030999998</v>
      </c>
      <c r="AP53" s="18">
        <v>3923.6984788999998</v>
      </c>
      <c r="AQ53" s="18">
        <v>970.61289667000005</v>
      </c>
    </row>
    <row r="54" spans="1:44" s="3" customFormat="1" ht="15.75" thickBot="1" x14ac:dyDescent="0.3">
      <c r="A54" s="117" t="s">
        <v>58</v>
      </c>
      <c r="B54" s="87">
        <f t="shared" ref="B54:C54" si="33">B52/B53</f>
        <v>0.47001756681849816</v>
      </c>
      <c r="C54" s="87">
        <f t="shared" si="33"/>
        <v>0.514753713093418</v>
      </c>
      <c r="D54" s="87">
        <f t="shared" ref="D54:E54" si="34">D52/D53</f>
        <v>0.45418603746574465</v>
      </c>
      <c r="E54" s="87">
        <f t="shared" si="34"/>
        <v>0.44534536363673344</v>
      </c>
      <c r="F54" s="87">
        <f t="shared" ref="F54:H54" si="35">F52/F53</f>
        <v>0.4585680300807265</v>
      </c>
      <c r="G54" s="87">
        <f t="shared" si="35"/>
        <v>0.41037556946363962</v>
      </c>
      <c r="H54" s="87">
        <f t="shared" si="35"/>
        <v>0.51864789687667434</v>
      </c>
      <c r="I54" s="87">
        <v>0.51864789687667434</v>
      </c>
      <c r="J54" s="87">
        <v>0.45280574310547217</v>
      </c>
      <c r="K54" s="87">
        <v>0.5572823792844348</v>
      </c>
      <c r="L54" s="87">
        <f t="shared" ref="L54:Y54" si="36">L52/L53</f>
        <v>0.42507717350448915</v>
      </c>
      <c r="M54" s="87">
        <f t="shared" si="36"/>
        <v>0.49731795307530857</v>
      </c>
      <c r="N54" s="87">
        <f t="shared" si="36"/>
        <v>0.39741721825906617</v>
      </c>
      <c r="O54" s="87">
        <f t="shared" si="36"/>
        <v>0.43591680989960357</v>
      </c>
      <c r="P54" s="87">
        <f t="shared" si="36"/>
        <v>0.36529731345232386</v>
      </c>
      <c r="Q54" s="87">
        <f t="shared" si="36"/>
        <v>0.36529731345232386</v>
      </c>
      <c r="R54" s="87">
        <f t="shared" si="36"/>
        <v>0.49162961463758548</v>
      </c>
      <c r="S54" s="87">
        <f t="shared" si="36"/>
        <v>0.54718826634251694</v>
      </c>
      <c r="T54" s="87">
        <f t="shared" si="36"/>
        <v>0.47406851758709179</v>
      </c>
      <c r="U54" s="87">
        <f t="shared" si="36"/>
        <v>0.48236959689245812</v>
      </c>
      <c r="V54" s="87">
        <f t="shared" si="36"/>
        <v>0.47027788264938808</v>
      </c>
      <c r="W54" s="87">
        <f t="shared" si="36"/>
        <v>0.4445529603494624</v>
      </c>
      <c r="X54" s="87">
        <f t="shared" si="36"/>
        <v>0.50014267979580784</v>
      </c>
      <c r="Y54" s="87">
        <f t="shared" si="36"/>
        <v>0.50014267979580784</v>
      </c>
      <c r="Z54" s="43">
        <f t="shared" ref="Z54:AQ54" si="37">Z52/Z53</f>
        <v>0.47475167386588296</v>
      </c>
      <c r="AA54" s="43">
        <f t="shared" si="37"/>
        <v>0.44947795654447109</v>
      </c>
      <c r="AB54" s="43">
        <f t="shared" si="37"/>
        <v>0.48435744851087259</v>
      </c>
      <c r="AC54" s="43">
        <f t="shared" si="37"/>
        <v>0.45217959213478648</v>
      </c>
      <c r="AD54" s="43">
        <f t="shared" si="37"/>
        <v>0.50214976213243923</v>
      </c>
      <c r="AE54" s="43">
        <f t="shared" si="37"/>
        <v>0.49746631611905529</v>
      </c>
      <c r="AF54" s="43">
        <f t="shared" si="37"/>
        <v>0.50714672447451847</v>
      </c>
      <c r="AG54" s="43">
        <f t="shared" si="37"/>
        <v>0.50714672447451847</v>
      </c>
      <c r="AH54" s="43">
        <f t="shared" si="37"/>
        <v>0.44046277736414136</v>
      </c>
      <c r="AI54" s="43">
        <f t="shared" si="37"/>
        <v>0.4209185404223566</v>
      </c>
      <c r="AJ54" s="43">
        <f t="shared" si="37"/>
        <v>0.44704634451988073</v>
      </c>
      <c r="AK54" s="43">
        <f t="shared" si="37"/>
        <v>0.44020476895230809</v>
      </c>
      <c r="AL54" s="43">
        <f t="shared" si="37"/>
        <v>0.45051958420506261</v>
      </c>
      <c r="AM54" s="43">
        <f t="shared" si="37"/>
        <v>0.43865248245889293</v>
      </c>
      <c r="AN54" s="43">
        <f t="shared" si="37"/>
        <v>0.46406585759925351</v>
      </c>
      <c r="AO54" s="43">
        <f t="shared" si="37"/>
        <v>0.46406585759925351</v>
      </c>
      <c r="AP54" s="43">
        <f t="shared" si="37"/>
        <v>0.49212700195590459</v>
      </c>
      <c r="AQ54" s="43">
        <f t="shared" si="37"/>
        <v>0.53064028900402216</v>
      </c>
    </row>
    <row r="55" spans="1:44" x14ac:dyDescent="0.25">
      <c r="O55" s="93"/>
      <c r="T55" s="93"/>
      <c r="U55" s="93"/>
      <c r="X55" s="66"/>
      <c r="Y55" s="66"/>
    </row>
    <row r="56" spans="1:44" x14ac:dyDescent="0.25">
      <c r="O56" s="93"/>
      <c r="T56" s="93"/>
      <c r="U56" s="93"/>
      <c r="X56" s="66"/>
      <c r="Y56" s="66"/>
    </row>
    <row r="57" spans="1:44" x14ac:dyDescent="0.25">
      <c r="A57" s="111" t="s">
        <v>60</v>
      </c>
      <c r="B57" s="80">
        <v>97528.676624999993</v>
      </c>
      <c r="C57" s="68"/>
      <c r="D57" s="80">
        <v>95390.930225999997</v>
      </c>
      <c r="E57" s="68"/>
      <c r="F57" s="80">
        <v>94288.926968999993</v>
      </c>
      <c r="G57" s="68"/>
      <c r="H57" s="80">
        <v>88152.276947999999</v>
      </c>
      <c r="I57" s="68"/>
      <c r="J57" s="80">
        <v>85917.240877999997</v>
      </c>
      <c r="K57" s="68"/>
      <c r="L57" s="80">
        <v>83640.578953999997</v>
      </c>
      <c r="M57" s="68"/>
      <c r="N57" s="80">
        <v>86552.932446999999</v>
      </c>
      <c r="O57" s="80"/>
      <c r="P57" s="80">
        <v>81111.200612999994</v>
      </c>
      <c r="Q57" s="68"/>
      <c r="R57" s="80">
        <v>80615.336571000007</v>
      </c>
      <c r="S57" s="68"/>
      <c r="T57" s="80">
        <v>77529.465574000002</v>
      </c>
      <c r="U57" s="80"/>
      <c r="V57" s="80">
        <v>80342.802729000003</v>
      </c>
      <c r="W57" s="68"/>
      <c r="X57" s="80">
        <v>75937.394352000003</v>
      </c>
      <c r="Y57" s="68"/>
      <c r="Z57" s="19">
        <v>76475.738796999998</v>
      </c>
      <c r="AA57" s="19"/>
      <c r="AB57" s="19">
        <v>73085.602178999994</v>
      </c>
      <c r="AC57" s="19"/>
      <c r="AD57" s="19">
        <v>75558.622663999995</v>
      </c>
      <c r="AE57" s="19"/>
      <c r="AF57" s="19">
        <v>70175.667711000002</v>
      </c>
      <c r="AG57" s="19"/>
      <c r="AH57" s="19">
        <v>67167.748563000001</v>
      </c>
      <c r="AI57" s="19"/>
      <c r="AJ57" s="19">
        <v>66289.870962000001</v>
      </c>
      <c r="AK57" s="19"/>
      <c r="AL57" s="19">
        <v>67030.936042000001</v>
      </c>
      <c r="AM57" s="19"/>
      <c r="AN57" s="19">
        <v>63850.715055000001</v>
      </c>
      <c r="AO57" s="19"/>
      <c r="AP57" s="19">
        <v>64089.773975999997</v>
      </c>
      <c r="AQ57" s="19"/>
    </row>
    <row r="58" spans="1:44" x14ac:dyDescent="0.25">
      <c r="A58" s="116" t="s">
        <v>61</v>
      </c>
      <c r="B58" s="21">
        <v>124461.10353614044</v>
      </c>
      <c r="C58" s="65"/>
      <c r="D58" s="21">
        <v>179422.8107928402</v>
      </c>
      <c r="E58" s="65"/>
      <c r="F58" s="21">
        <v>175099.6848236009</v>
      </c>
      <c r="G58" s="65"/>
      <c r="H58" s="21">
        <v>170770.78701719031</v>
      </c>
      <c r="I58" s="65"/>
      <c r="J58" s="21">
        <v>167776.74037356983</v>
      </c>
      <c r="K58" s="65"/>
      <c r="L58" s="21">
        <v>165380.47727842</v>
      </c>
      <c r="M58" s="65"/>
      <c r="N58" s="21">
        <v>163626.93902489002</v>
      </c>
      <c r="O58" s="21"/>
      <c r="P58" s="21">
        <v>161091.32188722002</v>
      </c>
      <c r="Q58" s="65"/>
      <c r="R58" s="21">
        <v>160317.11283589993</v>
      </c>
      <c r="S58" s="65"/>
      <c r="T58" s="21">
        <v>157825.30723024005</v>
      </c>
      <c r="U58" s="21"/>
      <c r="V58" s="21">
        <v>154790.05446788989</v>
      </c>
      <c r="W58" s="65"/>
      <c r="X58" s="21">
        <v>151064.87579384015</v>
      </c>
      <c r="Y58" s="65"/>
      <c r="Z58" s="18">
        <v>148784.29991046002</v>
      </c>
      <c r="AA58" s="18"/>
      <c r="AB58" s="18">
        <v>147145.81336949015</v>
      </c>
      <c r="AC58" s="18"/>
      <c r="AD58" s="18">
        <v>143799.61452905973</v>
      </c>
      <c r="AE58" s="18"/>
      <c r="AF58" s="18">
        <v>140038.1473377911</v>
      </c>
      <c r="AG58" s="18"/>
      <c r="AH58" s="18">
        <v>137535.19033280999</v>
      </c>
      <c r="AI58" s="18"/>
      <c r="AJ58" s="18">
        <v>134461.78900444019</v>
      </c>
      <c r="AK58" s="18"/>
      <c r="AL58" s="18">
        <v>132582.83922558016</v>
      </c>
      <c r="AM58" s="18"/>
      <c r="AN58" s="18">
        <v>129520.43765942003</v>
      </c>
      <c r="AO58" s="18"/>
      <c r="AP58" s="18">
        <v>127378.18928701995</v>
      </c>
      <c r="AQ58" s="18"/>
    </row>
    <row r="59" spans="1:44" ht="15.75" thickBot="1" x14ac:dyDescent="0.3">
      <c r="A59" s="122" t="s">
        <v>1</v>
      </c>
      <c r="B59" s="87">
        <f>B57/B58</f>
        <v>0.78360768026357785</v>
      </c>
      <c r="C59" s="75"/>
      <c r="D59" s="87">
        <f>D57/D58</f>
        <v>0.53165441899211696</v>
      </c>
      <c r="E59" s="75"/>
      <c r="F59" s="87">
        <f>F57/F58</f>
        <v>0.5384871312817533</v>
      </c>
      <c r="G59" s="75"/>
      <c r="H59" s="87">
        <f>H57/H58</f>
        <v>0.51620232293668777</v>
      </c>
      <c r="I59" s="75"/>
      <c r="J59" s="87">
        <v>0.51209268154034715</v>
      </c>
      <c r="K59" s="75"/>
      <c r="L59" s="87">
        <f>L57/L58</f>
        <v>0.50574638754482537</v>
      </c>
      <c r="M59" s="75"/>
      <c r="N59" s="87">
        <f>N57/N58</f>
        <v>0.52896505283787076</v>
      </c>
      <c r="O59" s="87"/>
      <c r="P59" s="87">
        <f>P57/P58</f>
        <v>0.50351067743913558</v>
      </c>
      <c r="Q59" s="87"/>
      <c r="R59" s="87">
        <f>R57/R58</f>
        <v>0.50284922891243433</v>
      </c>
      <c r="S59" s="87"/>
      <c r="T59" s="87">
        <f>T57/T58</f>
        <v>0.49123595533951858</v>
      </c>
      <c r="U59" s="87"/>
      <c r="V59" s="87">
        <f>V57/V58</f>
        <v>0.51904370087075946</v>
      </c>
      <c r="W59" s="87"/>
      <c r="X59" s="87">
        <f>X57/X58</f>
        <v>0.50268067909864489</v>
      </c>
      <c r="Y59" s="43"/>
      <c r="Z59" s="43">
        <f>Z57/Z58</f>
        <v>0.51400409077452336</v>
      </c>
      <c r="AA59" s="43"/>
      <c r="AB59" s="43">
        <f>AB57/AB58</f>
        <v>0.49668828834075329</v>
      </c>
      <c r="AC59" s="43"/>
      <c r="AD59" s="43">
        <f>AD57/AD58</f>
        <v>0.52544384706073555</v>
      </c>
      <c r="AE59" s="43"/>
      <c r="AF59" s="43">
        <f>AF57/AF58</f>
        <v>0.50111822417735019</v>
      </c>
      <c r="AG59" s="43"/>
      <c r="AH59" s="43">
        <f>AH57/AH58</f>
        <v>0.48836772901877945</v>
      </c>
      <c r="AI59" s="43"/>
      <c r="AJ59" s="43">
        <f>AJ57/AJ58</f>
        <v>0.49300155421709418</v>
      </c>
      <c r="AK59" s="43"/>
      <c r="AL59" s="43">
        <f>AL57/AL58</f>
        <v>0.50557776883893468</v>
      </c>
      <c r="AM59" s="43"/>
      <c r="AN59" s="43">
        <f>AN57/AN58</f>
        <v>0.49297791305259797</v>
      </c>
      <c r="AO59" s="43"/>
      <c r="AP59" s="43">
        <f>AP57/AP58</f>
        <v>0.50314558822615363</v>
      </c>
      <c r="AQ59" s="43"/>
    </row>
    <row r="60" spans="1:44" x14ac:dyDescent="0.25">
      <c r="O60" s="93"/>
      <c r="P60" s="93"/>
      <c r="T60" s="93"/>
      <c r="U60" s="93"/>
      <c r="X60" s="66"/>
      <c r="Y60" s="66"/>
    </row>
    <row r="61" spans="1:44" x14ac:dyDescent="0.25">
      <c r="O61" s="93"/>
      <c r="P61" s="93"/>
      <c r="T61" s="93"/>
      <c r="U61" s="93"/>
      <c r="X61" s="66"/>
      <c r="Y61" s="66"/>
    </row>
    <row r="62" spans="1:44" x14ac:dyDescent="0.25">
      <c r="A62" s="123" t="s">
        <v>188</v>
      </c>
      <c r="B62" s="88">
        <f>+B57</f>
        <v>97528.676624999993</v>
      </c>
      <c r="C62" s="88">
        <f>B62</f>
        <v>97528.676624999993</v>
      </c>
      <c r="D62" s="88">
        <f>+D57</f>
        <v>95390.930225999997</v>
      </c>
      <c r="E62" s="88">
        <f>D62</f>
        <v>95390.930225999997</v>
      </c>
      <c r="F62" s="88">
        <f>+F57</f>
        <v>94288.926968999993</v>
      </c>
      <c r="G62" s="88">
        <f>F62</f>
        <v>94288.926968999993</v>
      </c>
      <c r="H62" s="88">
        <v>88152.276947999999</v>
      </c>
      <c r="I62" s="88">
        <f>H62</f>
        <v>88152.276947999999</v>
      </c>
      <c r="J62" s="80">
        <v>85917.240877999997</v>
      </c>
      <c r="K62" s="88">
        <f>J62</f>
        <v>85917.240877999997</v>
      </c>
      <c r="L62" s="88">
        <f>+L57</f>
        <v>83640.578953999997</v>
      </c>
      <c r="M62" s="88">
        <f>L62</f>
        <v>83640.578953999997</v>
      </c>
      <c r="N62" s="88">
        <f>+N57</f>
        <v>86552.932446999999</v>
      </c>
      <c r="O62" s="88">
        <f>N62</f>
        <v>86552.932446999999</v>
      </c>
      <c r="P62" s="88">
        <f>+P57</f>
        <v>81111.200612999994</v>
      </c>
      <c r="Q62" s="88">
        <f>P62</f>
        <v>81111.200612999994</v>
      </c>
      <c r="R62" s="88">
        <f>+R57</f>
        <v>80615.336571000007</v>
      </c>
      <c r="S62" s="88">
        <f>R62</f>
        <v>80615.336571000007</v>
      </c>
      <c r="T62" s="100">
        <f>+T57</f>
        <v>77529.465574000002</v>
      </c>
      <c r="U62" s="88">
        <f>T62</f>
        <v>77529.465574000002</v>
      </c>
      <c r="V62" s="100">
        <f>+V57</f>
        <v>80342.802729000003</v>
      </c>
      <c r="W62" s="88">
        <f>V62</f>
        <v>80342.802729000003</v>
      </c>
      <c r="X62" s="100">
        <f>+X57</f>
        <v>75937.394352000003</v>
      </c>
      <c r="Y62" s="88">
        <f>X62</f>
        <v>75937.394352000003</v>
      </c>
      <c r="Z62" s="100">
        <f>+Z57</f>
        <v>76475.738796999998</v>
      </c>
      <c r="AA62" s="88">
        <f>Z62</f>
        <v>76475.738796999998</v>
      </c>
      <c r="AB62" s="100">
        <f>+AB57</f>
        <v>73085.602178999994</v>
      </c>
      <c r="AC62" s="88">
        <f>AB62</f>
        <v>73085.602178999994</v>
      </c>
      <c r="AD62" s="100">
        <f>+AD57</f>
        <v>75558.622663999995</v>
      </c>
      <c r="AE62" s="88">
        <f>AD62</f>
        <v>75558.622663999995</v>
      </c>
      <c r="AF62" s="100">
        <f>+AF57</f>
        <v>70175.667711000002</v>
      </c>
      <c r="AG62" s="88">
        <f>AF62</f>
        <v>70175.667711000002</v>
      </c>
      <c r="AH62" s="100">
        <f>+AH57</f>
        <v>67167.748563000001</v>
      </c>
      <c r="AI62" s="88">
        <f>AH62</f>
        <v>67167.748563000001</v>
      </c>
      <c r="AJ62" s="100">
        <f>+AJ57</f>
        <v>66289.870962000001</v>
      </c>
      <c r="AK62" s="88">
        <f>AJ62</f>
        <v>66289.870962000001</v>
      </c>
      <c r="AL62" s="100">
        <f>+AL57</f>
        <v>67030.936042000001</v>
      </c>
      <c r="AM62" s="88">
        <f>AL62</f>
        <v>67030.936042000001</v>
      </c>
      <c r="AN62" s="100">
        <f>+AN57</f>
        <v>63850.715055000001</v>
      </c>
      <c r="AO62" s="88">
        <f>AN62</f>
        <v>63850.715055000001</v>
      </c>
      <c r="AP62" s="100">
        <f>+AP57</f>
        <v>64089.773975999997</v>
      </c>
      <c r="AQ62" s="88">
        <f>AP62</f>
        <v>64089.773975999997</v>
      </c>
      <c r="AR62" s="96"/>
    </row>
    <row r="63" spans="1:44" x14ac:dyDescent="0.25">
      <c r="A63" s="124" t="s">
        <v>274</v>
      </c>
      <c r="B63" s="82">
        <f>J62</f>
        <v>85917.240877999997</v>
      </c>
      <c r="C63" s="82">
        <f>D62</f>
        <v>95390.930225999997</v>
      </c>
      <c r="D63" s="82">
        <f>L62</f>
        <v>83640.578953999997</v>
      </c>
      <c r="E63" s="82">
        <f>F62</f>
        <v>94288.926968999993</v>
      </c>
      <c r="F63" s="82">
        <f>N62</f>
        <v>86552.932446999999</v>
      </c>
      <c r="G63" s="82">
        <f>H62</f>
        <v>88152.276947999999</v>
      </c>
      <c r="H63" s="82">
        <v>81111.200612999994</v>
      </c>
      <c r="I63" s="82">
        <f>J62</f>
        <v>85917.240877999997</v>
      </c>
      <c r="J63" s="21">
        <v>80615.336571000007</v>
      </c>
      <c r="K63" s="82">
        <f>L62</f>
        <v>83640.578953999997</v>
      </c>
      <c r="L63" s="82">
        <f>T62</f>
        <v>77529.465574000002</v>
      </c>
      <c r="M63" s="82">
        <f>N62</f>
        <v>86552.932446999999</v>
      </c>
      <c r="N63" s="82">
        <f>V62</f>
        <v>80342.802729000003</v>
      </c>
      <c r="O63" s="82">
        <f>P62</f>
        <v>81111.200612999994</v>
      </c>
      <c r="P63" s="82">
        <f>X62</f>
        <v>75937.394352000003</v>
      </c>
      <c r="Q63" s="82">
        <f>R62</f>
        <v>80615.336571000007</v>
      </c>
      <c r="R63" s="82">
        <f>Z62</f>
        <v>76475.738796999998</v>
      </c>
      <c r="S63" s="82">
        <f>T62</f>
        <v>77529.465574000002</v>
      </c>
      <c r="T63" s="101">
        <f>AB62</f>
        <v>73085.602178999994</v>
      </c>
      <c r="U63" s="82">
        <f>V62</f>
        <v>80342.802729000003</v>
      </c>
      <c r="V63" s="101">
        <f>AD62</f>
        <v>75558.622663999995</v>
      </c>
      <c r="W63" s="82">
        <f>X62</f>
        <v>75937.394352000003</v>
      </c>
      <c r="X63" s="101">
        <f>AF62</f>
        <v>70175.667711000002</v>
      </c>
      <c r="Y63" s="82">
        <f>Z62</f>
        <v>76475.738796999998</v>
      </c>
      <c r="Z63" s="101">
        <f>AH62</f>
        <v>67167.748563000001</v>
      </c>
      <c r="AA63" s="82">
        <f>AB62</f>
        <v>73085.602178999994</v>
      </c>
      <c r="AB63" s="101">
        <f>AJ62</f>
        <v>66289.870962000001</v>
      </c>
      <c r="AC63" s="82">
        <f>AD62</f>
        <v>75558.622663999995</v>
      </c>
      <c r="AD63" s="101">
        <f>AL62</f>
        <v>67030.936042000001</v>
      </c>
      <c r="AE63" s="82">
        <f>AF62</f>
        <v>70175.667711000002</v>
      </c>
      <c r="AF63" s="101">
        <f>AN62</f>
        <v>63850.715055000001</v>
      </c>
      <c r="AG63" s="82">
        <f>AH62</f>
        <v>67167.748563000001</v>
      </c>
      <c r="AH63" s="101">
        <f>AP62</f>
        <v>64089.773975999997</v>
      </c>
      <c r="AI63" s="82">
        <f>AJ62</f>
        <v>66289.870962000001</v>
      </c>
      <c r="AJ63" s="101">
        <v>63620</v>
      </c>
      <c r="AK63" s="82">
        <f>AL62</f>
        <v>67030.936042000001</v>
      </c>
      <c r="AL63" s="101">
        <v>66186</v>
      </c>
      <c r="AM63" s="82">
        <f>AN62</f>
        <v>63850.715055000001</v>
      </c>
      <c r="AN63" s="101">
        <v>60589</v>
      </c>
      <c r="AO63" s="82">
        <f>AP62</f>
        <v>64089.773975999997</v>
      </c>
      <c r="AP63" s="101">
        <v>60680</v>
      </c>
      <c r="AQ63" s="82">
        <v>63620.17578482996</v>
      </c>
      <c r="AR63" s="96"/>
    </row>
    <row r="64" spans="1:44" x14ac:dyDescent="0.25">
      <c r="A64" s="123" t="s">
        <v>189</v>
      </c>
      <c r="B64" s="80">
        <f t="shared" ref="B64:I64" si="38">B62-B63</f>
        <v>11611.435746999996</v>
      </c>
      <c r="C64" s="80">
        <f t="shared" si="38"/>
        <v>2137.746398999996</v>
      </c>
      <c r="D64" s="80">
        <f t="shared" si="38"/>
        <v>11750.351272</v>
      </c>
      <c r="E64" s="80">
        <f t="shared" si="38"/>
        <v>1102.0032570000039</v>
      </c>
      <c r="F64" s="80">
        <f t="shared" si="38"/>
        <v>7735.9945219999936</v>
      </c>
      <c r="G64" s="80">
        <f t="shared" si="38"/>
        <v>6136.650020999994</v>
      </c>
      <c r="H64" s="80">
        <f t="shared" si="38"/>
        <v>7041.0763350000052</v>
      </c>
      <c r="I64" s="80">
        <f t="shared" si="38"/>
        <v>2235.0360700000019</v>
      </c>
      <c r="J64" s="80">
        <v>5301.9043069999898</v>
      </c>
      <c r="K64" s="80">
        <f t="shared" ref="K64:AQ64" si="39">K62-K63</f>
        <v>2276.661924</v>
      </c>
      <c r="L64" s="80">
        <f t="shared" si="39"/>
        <v>6111.1133799999952</v>
      </c>
      <c r="M64" s="80">
        <f t="shared" si="39"/>
        <v>-2912.3534930000023</v>
      </c>
      <c r="N64" s="80">
        <f t="shared" si="39"/>
        <v>6210.1297179999965</v>
      </c>
      <c r="O64" s="80">
        <f t="shared" si="39"/>
        <v>5441.7318340000056</v>
      </c>
      <c r="P64" s="80">
        <f t="shared" si="39"/>
        <v>5173.8062609999906</v>
      </c>
      <c r="Q64" s="80">
        <f t="shared" si="39"/>
        <v>495.86404199998651</v>
      </c>
      <c r="R64" s="80">
        <f t="shared" si="39"/>
        <v>4139.5977740000089</v>
      </c>
      <c r="S64" s="80">
        <f t="shared" si="39"/>
        <v>3085.8709970000054</v>
      </c>
      <c r="T64" s="100">
        <f t="shared" si="39"/>
        <v>4443.8633950000076</v>
      </c>
      <c r="U64" s="80">
        <f t="shared" si="39"/>
        <v>-2813.3371550000011</v>
      </c>
      <c r="V64" s="100">
        <f t="shared" si="39"/>
        <v>4784.1800650000077</v>
      </c>
      <c r="W64" s="80">
        <f t="shared" si="39"/>
        <v>4405.4083769999997</v>
      </c>
      <c r="X64" s="100">
        <f t="shared" si="39"/>
        <v>5761.7266410000011</v>
      </c>
      <c r="Y64" s="80">
        <f t="shared" si="39"/>
        <v>-538.34444499999518</v>
      </c>
      <c r="Z64" s="100">
        <f t="shared" si="39"/>
        <v>9307.9902339999971</v>
      </c>
      <c r="AA64" s="80">
        <f t="shared" si="39"/>
        <v>3390.1366180000041</v>
      </c>
      <c r="AB64" s="100">
        <f t="shared" si="39"/>
        <v>6795.7312169999932</v>
      </c>
      <c r="AC64" s="80">
        <f t="shared" si="39"/>
        <v>-2473.0204850000009</v>
      </c>
      <c r="AD64" s="100">
        <f t="shared" si="39"/>
        <v>8527.6866219999938</v>
      </c>
      <c r="AE64" s="80">
        <f t="shared" si="39"/>
        <v>5382.9549529999931</v>
      </c>
      <c r="AF64" s="100">
        <f t="shared" si="39"/>
        <v>6324.9526560000013</v>
      </c>
      <c r="AG64" s="80">
        <f t="shared" si="39"/>
        <v>3007.9191480000009</v>
      </c>
      <c r="AH64" s="100">
        <f t="shared" si="39"/>
        <v>3077.9745870000042</v>
      </c>
      <c r="AI64" s="80">
        <f t="shared" si="39"/>
        <v>877.87760100000014</v>
      </c>
      <c r="AJ64" s="100">
        <f t="shared" si="39"/>
        <v>2669.8709620000009</v>
      </c>
      <c r="AK64" s="80">
        <f t="shared" si="39"/>
        <v>-741.06508000000031</v>
      </c>
      <c r="AL64" s="100">
        <f t="shared" si="39"/>
        <v>844.93604200000118</v>
      </c>
      <c r="AM64" s="80">
        <f t="shared" si="39"/>
        <v>3180.2209870000006</v>
      </c>
      <c r="AN64" s="100">
        <f t="shared" si="39"/>
        <v>3261.7150550000006</v>
      </c>
      <c r="AO64" s="80">
        <f t="shared" si="39"/>
        <v>-239.05892099999619</v>
      </c>
      <c r="AP64" s="100">
        <f t="shared" si="39"/>
        <v>3409.7739759999968</v>
      </c>
      <c r="AQ64" s="80">
        <f t="shared" si="39"/>
        <v>469.59819117003644</v>
      </c>
      <c r="AR64" s="96"/>
    </row>
    <row r="65" spans="1:44" x14ac:dyDescent="0.25">
      <c r="A65" s="123"/>
      <c r="B65" s="93"/>
      <c r="N65" s="93"/>
      <c r="P65" s="93"/>
      <c r="R65" s="93"/>
      <c r="T65" s="96"/>
      <c r="V65" s="96"/>
      <c r="X65" s="96"/>
      <c r="Y65" s="66"/>
      <c r="Z65" s="96"/>
      <c r="AA65" s="66"/>
      <c r="AB65" s="96"/>
      <c r="AC65" s="66"/>
      <c r="AD65" s="96"/>
      <c r="AE65" s="66"/>
      <c r="AF65" s="96"/>
      <c r="AG65" s="66"/>
      <c r="AH65" s="96"/>
      <c r="AI65" s="66"/>
      <c r="AJ65" s="96"/>
      <c r="AK65" s="66"/>
      <c r="AL65" s="96"/>
      <c r="AM65" s="66"/>
      <c r="AN65" s="96"/>
      <c r="AO65" s="66"/>
      <c r="AP65" s="96"/>
      <c r="AQ65" s="66"/>
      <c r="AR65" s="96"/>
    </row>
    <row r="66" spans="1:44" ht="15.75" thickBot="1" x14ac:dyDescent="0.3">
      <c r="A66" s="117" t="s">
        <v>275</v>
      </c>
      <c r="B66" s="108">
        <f t="shared" ref="B66:I66" si="40">B64/B63</f>
        <v>0.13514674852615322</v>
      </c>
      <c r="C66" s="108">
        <f t="shared" si="40"/>
        <v>2.2410373752884596E-2</v>
      </c>
      <c r="D66" s="108">
        <f t="shared" si="40"/>
        <v>0.14048624984365984</v>
      </c>
      <c r="E66" s="108">
        <f t="shared" si="40"/>
        <v>1.1687515092438341E-2</v>
      </c>
      <c r="F66" s="108">
        <f t="shared" si="40"/>
        <v>8.9378768613496348E-2</v>
      </c>
      <c r="G66" s="108">
        <f t="shared" si="40"/>
        <v>6.961419753933222E-2</v>
      </c>
      <c r="H66" s="108">
        <f t="shared" si="40"/>
        <v>8.680769464373464E-2</v>
      </c>
      <c r="I66" s="108">
        <f t="shared" si="40"/>
        <v>2.6013825015327119E-2</v>
      </c>
      <c r="J66" s="108">
        <v>6.5767936133721477E-2</v>
      </c>
      <c r="K66" s="108">
        <f t="shared" ref="K66:AQ66" si="41">K64/K63</f>
        <v>2.7219585905211167E-2</v>
      </c>
      <c r="L66" s="108">
        <f t="shared" si="41"/>
        <v>7.8823107250327748E-2</v>
      </c>
      <c r="M66" s="108">
        <f t="shared" si="41"/>
        <v>-3.3648235948370193E-2</v>
      </c>
      <c r="N66" s="108">
        <f t="shared" si="41"/>
        <v>7.7295408014916425E-2</v>
      </c>
      <c r="O66" s="108">
        <f t="shared" si="41"/>
        <v>6.7089770498697798E-2</v>
      </c>
      <c r="P66" s="108">
        <f t="shared" si="41"/>
        <v>6.8132522917725383E-2</v>
      </c>
      <c r="Q66" s="108">
        <f t="shared" si="41"/>
        <v>6.1509889196240753E-3</v>
      </c>
      <c r="R66" s="108">
        <f t="shared" si="41"/>
        <v>5.4129555845002147E-2</v>
      </c>
      <c r="S66" s="108">
        <f t="shared" si="41"/>
        <v>3.980255731357539E-2</v>
      </c>
      <c r="T66" s="108">
        <f t="shared" si="41"/>
        <v>6.0803540813909887E-2</v>
      </c>
      <c r="U66" s="108">
        <f t="shared" si="41"/>
        <v>-3.5016666825646074E-2</v>
      </c>
      <c r="V66" s="108">
        <f t="shared" si="41"/>
        <v>6.3317459957875022E-2</v>
      </c>
      <c r="W66" s="108">
        <f t="shared" si="41"/>
        <v>5.8013688968299088E-2</v>
      </c>
      <c r="X66" s="108">
        <f t="shared" si="41"/>
        <v>8.2104336573299935E-2</v>
      </c>
      <c r="Y66" s="108">
        <f t="shared" si="41"/>
        <v>-7.0394147669366929E-3</v>
      </c>
      <c r="Z66" s="108">
        <f t="shared" si="41"/>
        <v>0.1385782675932567</v>
      </c>
      <c r="AA66" s="108">
        <f t="shared" si="41"/>
        <v>4.6385834103096532E-2</v>
      </c>
      <c r="AB66" s="108">
        <f t="shared" si="41"/>
        <v>0.10251537856960949</v>
      </c>
      <c r="AC66" s="108">
        <f t="shared" si="41"/>
        <v>-3.2729824840736207E-2</v>
      </c>
      <c r="AD66" s="108">
        <f t="shared" si="41"/>
        <v>0.12722016318937793</v>
      </c>
      <c r="AE66" s="108">
        <f t="shared" si="41"/>
        <v>7.6706857641430287E-2</v>
      </c>
      <c r="AF66" s="108">
        <f t="shared" si="41"/>
        <v>9.9058446730812433E-2</v>
      </c>
      <c r="AG66" s="108">
        <f t="shared" si="41"/>
        <v>4.4782194019481275E-2</v>
      </c>
      <c r="AH66" s="108">
        <f t="shared" si="41"/>
        <v>4.8025985988851015E-2</v>
      </c>
      <c r="AI66" s="108">
        <f t="shared" si="41"/>
        <v>1.3243012669359918E-2</v>
      </c>
      <c r="AJ66" s="108">
        <f t="shared" si="41"/>
        <v>4.1965906350204349E-2</v>
      </c>
      <c r="AK66" s="108">
        <f t="shared" si="41"/>
        <v>-1.10555681265687E-2</v>
      </c>
      <c r="AL66" s="108">
        <f t="shared" si="41"/>
        <v>1.276608409633459E-2</v>
      </c>
      <c r="AM66" s="108">
        <f t="shared" si="41"/>
        <v>4.9807131905423588E-2</v>
      </c>
      <c r="AN66" s="108">
        <f t="shared" si="41"/>
        <v>5.3833452524385622E-2</v>
      </c>
      <c r="AO66" s="108">
        <f t="shared" si="41"/>
        <v>-3.7300634121368212E-3</v>
      </c>
      <c r="AP66" s="108">
        <f t="shared" si="41"/>
        <v>5.6192715491100803E-2</v>
      </c>
      <c r="AQ66" s="108">
        <f t="shared" si="41"/>
        <v>7.3812778002730816E-3</v>
      </c>
      <c r="AR66" s="109"/>
    </row>
    <row r="67" spans="1:44" x14ac:dyDescent="0.25">
      <c r="O67" s="93"/>
      <c r="P67" s="93"/>
      <c r="T67" s="93"/>
      <c r="U67" s="93"/>
      <c r="X67" s="66"/>
      <c r="Y67" s="66"/>
    </row>
    <row r="68" spans="1:44" x14ac:dyDescent="0.25">
      <c r="O68" s="93"/>
      <c r="P68" s="93"/>
      <c r="T68" s="93"/>
      <c r="U68" s="93"/>
      <c r="X68" s="66"/>
      <c r="Y68" s="66"/>
    </row>
    <row r="69" spans="1:44" ht="30" x14ac:dyDescent="0.25">
      <c r="A69" s="15" t="s">
        <v>62</v>
      </c>
      <c r="B69" s="88">
        <v>182801.32446267045</v>
      </c>
      <c r="C69" s="88">
        <f>B69</f>
        <v>182801.32446267045</v>
      </c>
      <c r="D69" s="88">
        <f>D58</f>
        <v>179422.8107928402</v>
      </c>
      <c r="E69" s="88">
        <f>D69</f>
        <v>179422.8107928402</v>
      </c>
      <c r="F69" s="88">
        <f>F58</f>
        <v>175099.6848236009</v>
      </c>
      <c r="G69" s="88">
        <f>F69</f>
        <v>175099.6848236009</v>
      </c>
      <c r="H69" s="88">
        <v>170770.78701719031</v>
      </c>
      <c r="I69" s="88">
        <f>H69</f>
        <v>170770.78701719031</v>
      </c>
      <c r="J69" s="88">
        <v>167776.74037356983</v>
      </c>
      <c r="K69" s="88">
        <f>J69</f>
        <v>167776.74037356983</v>
      </c>
      <c r="L69" s="88">
        <f>L58</f>
        <v>165380.47727842</v>
      </c>
      <c r="M69" s="88">
        <f>L69</f>
        <v>165380.47727842</v>
      </c>
      <c r="N69" s="88">
        <f>N58</f>
        <v>163626.93902489002</v>
      </c>
      <c r="O69" s="88">
        <f>N69</f>
        <v>163626.93902489002</v>
      </c>
      <c r="P69" s="88">
        <f>P58</f>
        <v>161091.32188722002</v>
      </c>
      <c r="Q69" s="88">
        <f>P69</f>
        <v>161091.32188722002</v>
      </c>
      <c r="R69" s="88">
        <f>R58</f>
        <v>160317.11283589993</v>
      </c>
      <c r="S69" s="88">
        <f>R69</f>
        <v>160317.11283589993</v>
      </c>
      <c r="T69" s="88">
        <f>T58</f>
        <v>157825.30723024005</v>
      </c>
      <c r="U69" s="88">
        <f>T69</f>
        <v>157825.30723024005</v>
      </c>
      <c r="V69" s="88">
        <f>V58</f>
        <v>154790.05446788989</v>
      </c>
      <c r="W69" s="88">
        <f>V69</f>
        <v>154790.05446788989</v>
      </c>
      <c r="X69" s="88">
        <f>X58</f>
        <v>151064.87579384015</v>
      </c>
      <c r="Y69" s="88">
        <f>X69</f>
        <v>151064.87579384015</v>
      </c>
      <c r="Z69" s="22">
        <f>Z58</f>
        <v>148784.29991046002</v>
      </c>
      <c r="AA69" s="88">
        <f>Z69</f>
        <v>148784.29991046002</v>
      </c>
      <c r="AB69" s="22">
        <f>AB58</f>
        <v>147145.81336949015</v>
      </c>
      <c r="AC69" s="88">
        <f>AB69</f>
        <v>147145.81336949015</v>
      </c>
      <c r="AD69" s="22">
        <f>AD58</f>
        <v>143799.61452905973</v>
      </c>
      <c r="AE69" s="88">
        <f>AD69</f>
        <v>143799.61452905973</v>
      </c>
      <c r="AF69" s="22">
        <f>AF58</f>
        <v>140038.1473377911</v>
      </c>
      <c r="AG69" s="88">
        <f>AF69</f>
        <v>140038.1473377911</v>
      </c>
      <c r="AH69" s="22">
        <f>AH58</f>
        <v>137535.19033280999</v>
      </c>
      <c r="AI69" s="88">
        <f>AH69</f>
        <v>137535.19033280999</v>
      </c>
      <c r="AJ69" s="22">
        <f>AJ58</f>
        <v>134461.78900444019</v>
      </c>
      <c r="AK69" s="88">
        <f>AJ69</f>
        <v>134461.78900444019</v>
      </c>
      <c r="AL69" s="22">
        <f>AL58</f>
        <v>132582.83922558016</v>
      </c>
      <c r="AM69" s="88">
        <f>AL69</f>
        <v>132582.83922558016</v>
      </c>
      <c r="AN69" s="22">
        <f>AN58</f>
        <v>129520.43765942003</v>
      </c>
      <c r="AO69" s="88">
        <f>AN69</f>
        <v>129520.43765942003</v>
      </c>
      <c r="AP69" s="22">
        <f>AP58</f>
        <v>127378.18928701995</v>
      </c>
      <c r="AQ69" s="88">
        <f>AP69</f>
        <v>127378.18928701995</v>
      </c>
    </row>
    <row r="70" spans="1:44" ht="30" x14ac:dyDescent="0.25">
      <c r="A70" s="27" t="s">
        <v>270</v>
      </c>
      <c r="B70" s="82">
        <f>J69</f>
        <v>167776.74037356983</v>
      </c>
      <c r="C70" s="82">
        <f>D69</f>
        <v>179422.8107928402</v>
      </c>
      <c r="D70" s="82">
        <f>L69</f>
        <v>165380.47727842</v>
      </c>
      <c r="E70" s="82">
        <f>F69</f>
        <v>175099.6848236009</v>
      </c>
      <c r="F70" s="82">
        <f>N69</f>
        <v>163626.93902489002</v>
      </c>
      <c r="G70" s="82">
        <f>H69</f>
        <v>170770.78701719031</v>
      </c>
      <c r="H70" s="82">
        <v>161091.32188722002</v>
      </c>
      <c r="I70" s="82">
        <f>J69</f>
        <v>167776.74037356983</v>
      </c>
      <c r="J70" s="82">
        <v>160317.11283589993</v>
      </c>
      <c r="K70" s="82">
        <f>L69</f>
        <v>165380.47727842</v>
      </c>
      <c r="L70" s="82">
        <f>T69</f>
        <v>157825.30723024005</v>
      </c>
      <c r="M70" s="82">
        <f>N69</f>
        <v>163626.93902489002</v>
      </c>
      <c r="N70" s="82">
        <f>V69</f>
        <v>154790.05446788989</v>
      </c>
      <c r="O70" s="82">
        <f>P69</f>
        <v>161091.32188722002</v>
      </c>
      <c r="P70" s="82">
        <f>X69</f>
        <v>151064.87579384015</v>
      </c>
      <c r="Q70" s="82">
        <f>R69</f>
        <v>160317.11283589993</v>
      </c>
      <c r="R70" s="82">
        <f>Z69</f>
        <v>148784.29991046002</v>
      </c>
      <c r="S70" s="82">
        <f>T69</f>
        <v>157825.30723024005</v>
      </c>
      <c r="T70" s="82">
        <f>AB69</f>
        <v>147145.81336949015</v>
      </c>
      <c r="U70" s="82">
        <f>V69</f>
        <v>154790.05446788989</v>
      </c>
      <c r="V70" s="82">
        <f>AD69</f>
        <v>143799.61452905973</v>
      </c>
      <c r="W70" s="82">
        <f>X69</f>
        <v>151064.87579384015</v>
      </c>
      <c r="X70" s="82">
        <f>AF69</f>
        <v>140038.1473377911</v>
      </c>
      <c r="Y70" s="82">
        <f>Z69</f>
        <v>148784.29991046002</v>
      </c>
      <c r="Z70" s="33">
        <f>AH69</f>
        <v>137535.19033280999</v>
      </c>
      <c r="AA70" s="82">
        <f>AB69</f>
        <v>147145.81336949015</v>
      </c>
      <c r="AB70" s="33">
        <f>AJ69</f>
        <v>134461.78900444019</v>
      </c>
      <c r="AC70" s="82">
        <f>AD69</f>
        <v>143799.61452905973</v>
      </c>
      <c r="AD70" s="33">
        <f>AL69</f>
        <v>132582.83922558016</v>
      </c>
      <c r="AE70" s="82">
        <f>AF69</f>
        <v>140038.1473377911</v>
      </c>
      <c r="AF70" s="33">
        <f>AN69</f>
        <v>129520.43765942003</v>
      </c>
      <c r="AG70" s="82">
        <f>AH69</f>
        <v>137535.19033280999</v>
      </c>
      <c r="AH70" s="33">
        <f>AP69</f>
        <v>127378.18928701995</v>
      </c>
      <c r="AI70" s="82">
        <f>AJ69</f>
        <v>134461.78900444019</v>
      </c>
      <c r="AJ70" s="33">
        <v>126179.53837441001</v>
      </c>
      <c r="AK70" s="82">
        <f>AL69</f>
        <v>132582.83922558016</v>
      </c>
      <c r="AL70" s="33">
        <v>124518.80857552995</v>
      </c>
      <c r="AM70" s="82">
        <f>AN69</f>
        <v>129520.43765942003</v>
      </c>
      <c r="AN70" s="33">
        <v>122932.87120760018</v>
      </c>
      <c r="AO70" s="82">
        <f>AP69</f>
        <v>127378.18928701995</v>
      </c>
      <c r="AP70" s="33">
        <v>120435.05705413</v>
      </c>
      <c r="AQ70" s="82">
        <v>126179.53837441001</v>
      </c>
    </row>
    <row r="71" spans="1:44" x14ac:dyDescent="0.25">
      <c r="A71" s="111" t="s">
        <v>63</v>
      </c>
      <c r="B71" s="88">
        <f t="shared" ref="B71:I71" si="42">B69-B70</f>
        <v>15024.584089100623</v>
      </c>
      <c r="C71" s="88">
        <f t="shared" si="42"/>
        <v>3378.5136698302522</v>
      </c>
      <c r="D71" s="88">
        <f t="shared" si="42"/>
        <v>14042.333514420199</v>
      </c>
      <c r="E71" s="88">
        <f t="shared" si="42"/>
        <v>4323.1259692393069</v>
      </c>
      <c r="F71" s="88">
        <f t="shared" si="42"/>
        <v>11472.745798710879</v>
      </c>
      <c r="G71" s="88">
        <f t="shared" si="42"/>
        <v>4328.8978064105904</v>
      </c>
      <c r="H71" s="88">
        <f t="shared" si="42"/>
        <v>9679.4651299702819</v>
      </c>
      <c r="I71" s="88">
        <f t="shared" si="42"/>
        <v>2994.0466436204733</v>
      </c>
      <c r="J71" s="88">
        <v>7459.627537669905</v>
      </c>
      <c r="K71" s="88">
        <f t="shared" ref="K71:AQ71" si="43">K69-K70</f>
        <v>2396.2630951498286</v>
      </c>
      <c r="L71" s="88">
        <f t="shared" si="43"/>
        <v>7555.1700481799489</v>
      </c>
      <c r="M71" s="88">
        <f t="shared" si="43"/>
        <v>1753.5382535299868</v>
      </c>
      <c r="N71" s="88">
        <f t="shared" si="43"/>
        <v>8836.8845570001286</v>
      </c>
      <c r="O71" s="88">
        <f t="shared" si="43"/>
        <v>2535.6171376699931</v>
      </c>
      <c r="P71" s="88">
        <f t="shared" si="43"/>
        <v>10026.446093379869</v>
      </c>
      <c r="Q71" s="88">
        <f t="shared" si="43"/>
        <v>774.20905132009648</v>
      </c>
      <c r="R71" s="88">
        <f t="shared" si="43"/>
        <v>11532.81292543991</v>
      </c>
      <c r="S71" s="88">
        <f t="shared" si="43"/>
        <v>2491.8056056598725</v>
      </c>
      <c r="T71" s="88">
        <f t="shared" si="43"/>
        <v>10679.493860749906</v>
      </c>
      <c r="U71" s="88">
        <f t="shared" si="43"/>
        <v>3035.2527623501664</v>
      </c>
      <c r="V71" s="88">
        <f t="shared" si="43"/>
        <v>10990.439938830154</v>
      </c>
      <c r="W71" s="88">
        <f t="shared" si="43"/>
        <v>3725.1786740497337</v>
      </c>
      <c r="X71" s="88">
        <f t="shared" si="43"/>
        <v>11026.728456049052</v>
      </c>
      <c r="Y71" s="88">
        <f t="shared" si="43"/>
        <v>2280.5758833801374</v>
      </c>
      <c r="Z71" s="22">
        <f t="shared" si="43"/>
        <v>11249.10957765003</v>
      </c>
      <c r="AA71" s="88">
        <f t="shared" si="43"/>
        <v>1638.4865409698687</v>
      </c>
      <c r="AB71" s="22">
        <f t="shared" si="43"/>
        <v>12684.024365049961</v>
      </c>
      <c r="AC71" s="88">
        <f t="shared" si="43"/>
        <v>3346.1988404304138</v>
      </c>
      <c r="AD71" s="22">
        <f t="shared" si="43"/>
        <v>11216.775303479575</v>
      </c>
      <c r="AE71" s="88">
        <f t="shared" si="43"/>
        <v>3761.4671912686317</v>
      </c>
      <c r="AF71" s="22">
        <f t="shared" si="43"/>
        <v>10517.709678371073</v>
      </c>
      <c r="AG71" s="88">
        <f t="shared" si="43"/>
        <v>2502.9570049811155</v>
      </c>
      <c r="AH71" s="22">
        <f t="shared" si="43"/>
        <v>10157.001045790035</v>
      </c>
      <c r="AI71" s="88">
        <f t="shared" si="43"/>
        <v>3073.4013283698005</v>
      </c>
      <c r="AJ71" s="22">
        <f t="shared" si="43"/>
        <v>8282.2506300301757</v>
      </c>
      <c r="AK71" s="88">
        <f t="shared" si="43"/>
        <v>1878.9497788600274</v>
      </c>
      <c r="AL71" s="22">
        <f t="shared" si="43"/>
        <v>8064.0306500502047</v>
      </c>
      <c r="AM71" s="88">
        <f t="shared" si="43"/>
        <v>3062.4015661601297</v>
      </c>
      <c r="AN71" s="22">
        <f t="shared" si="43"/>
        <v>6587.5664518198464</v>
      </c>
      <c r="AO71" s="88">
        <f t="shared" si="43"/>
        <v>2142.2483724000776</v>
      </c>
      <c r="AP71" s="22">
        <f t="shared" si="43"/>
        <v>6943.132232889955</v>
      </c>
      <c r="AQ71" s="88">
        <f t="shared" si="43"/>
        <v>1198.6509126099409</v>
      </c>
    </row>
    <row r="72" spans="1:44" ht="30" x14ac:dyDescent="0.25">
      <c r="A72" s="27" t="s">
        <v>271</v>
      </c>
      <c r="B72" s="82">
        <f t="shared" ref="B72:I72" si="44">B70</f>
        <v>167776.74037356983</v>
      </c>
      <c r="C72" s="82">
        <f t="shared" si="44"/>
        <v>179422.8107928402</v>
      </c>
      <c r="D72" s="82">
        <f t="shared" si="44"/>
        <v>165380.47727842</v>
      </c>
      <c r="E72" s="82">
        <f t="shared" si="44"/>
        <v>175099.6848236009</v>
      </c>
      <c r="F72" s="82">
        <f t="shared" si="44"/>
        <v>163626.93902489002</v>
      </c>
      <c r="G72" s="82">
        <f t="shared" si="44"/>
        <v>170770.78701719031</v>
      </c>
      <c r="H72" s="82">
        <f t="shared" si="44"/>
        <v>161091.32188722002</v>
      </c>
      <c r="I72" s="82">
        <f t="shared" si="44"/>
        <v>167776.74037356983</v>
      </c>
      <c r="J72" s="82">
        <v>160317.11283589993</v>
      </c>
      <c r="K72" s="82">
        <f t="shared" ref="K72:AQ72" si="45">K70</f>
        <v>165380.47727842</v>
      </c>
      <c r="L72" s="82">
        <f t="shared" si="45"/>
        <v>157825.30723024005</v>
      </c>
      <c r="M72" s="82">
        <f t="shared" si="45"/>
        <v>163626.93902489002</v>
      </c>
      <c r="N72" s="82">
        <f t="shared" si="45"/>
        <v>154790.05446788989</v>
      </c>
      <c r="O72" s="82">
        <f t="shared" si="45"/>
        <v>161091.32188722002</v>
      </c>
      <c r="P72" s="82">
        <f t="shared" si="45"/>
        <v>151064.87579384015</v>
      </c>
      <c r="Q72" s="82">
        <f t="shared" si="45"/>
        <v>160317.11283589993</v>
      </c>
      <c r="R72" s="82">
        <f t="shared" si="45"/>
        <v>148784.29991046002</v>
      </c>
      <c r="S72" s="82">
        <f t="shared" si="45"/>
        <v>157825.30723024005</v>
      </c>
      <c r="T72" s="82">
        <f t="shared" si="45"/>
        <v>147145.81336949015</v>
      </c>
      <c r="U72" s="82">
        <f t="shared" si="45"/>
        <v>154790.05446788989</v>
      </c>
      <c r="V72" s="82">
        <f t="shared" si="45"/>
        <v>143799.61452905973</v>
      </c>
      <c r="W72" s="82">
        <f t="shared" si="45"/>
        <v>151064.87579384015</v>
      </c>
      <c r="X72" s="82">
        <f t="shared" si="45"/>
        <v>140038.1473377911</v>
      </c>
      <c r="Y72" s="82">
        <f t="shared" si="45"/>
        <v>148784.29991046002</v>
      </c>
      <c r="Z72" s="33">
        <f t="shared" si="45"/>
        <v>137535.19033280999</v>
      </c>
      <c r="AA72" s="82">
        <f t="shared" si="45"/>
        <v>147145.81336949015</v>
      </c>
      <c r="AB72" s="33">
        <f t="shared" si="45"/>
        <v>134461.78900444019</v>
      </c>
      <c r="AC72" s="82">
        <f t="shared" si="45"/>
        <v>143799.61452905973</v>
      </c>
      <c r="AD72" s="33">
        <f t="shared" si="45"/>
        <v>132582.83922558016</v>
      </c>
      <c r="AE72" s="82">
        <f t="shared" si="45"/>
        <v>140038.1473377911</v>
      </c>
      <c r="AF72" s="33">
        <f t="shared" si="45"/>
        <v>129520.43765942003</v>
      </c>
      <c r="AG72" s="82">
        <f t="shared" si="45"/>
        <v>137535.19033280999</v>
      </c>
      <c r="AH72" s="33">
        <f t="shared" si="45"/>
        <v>127378.18928701995</v>
      </c>
      <c r="AI72" s="82">
        <f t="shared" si="45"/>
        <v>134461.78900444019</v>
      </c>
      <c r="AJ72" s="33">
        <f t="shared" si="45"/>
        <v>126179.53837441001</v>
      </c>
      <c r="AK72" s="82">
        <f t="shared" si="45"/>
        <v>132582.83922558016</v>
      </c>
      <c r="AL72" s="33">
        <f t="shared" si="45"/>
        <v>124518.80857552995</v>
      </c>
      <c r="AM72" s="82">
        <f t="shared" si="45"/>
        <v>129520.43765942003</v>
      </c>
      <c r="AN72" s="33">
        <f t="shared" si="45"/>
        <v>122932.87120760018</v>
      </c>
      <c r="AO72" s="82">
        <f t="shared" si="45"/>
        <v>127378.18928701995</v>
      </c>
      <c r="AP72" s="33">
        <f t="shared" si="45"/>
        <v>120435.05705413</v>
      </c>
      <c r="AQ72" s="82">
        <f t="shared" si="45"/>
        <v>126179.53837441001</v>
      </c>
    </row>
    <row r="73" spans="1:44" ht="15.75" thickBot="1" x14ac:dyDescent="0.3">
      <c r="A73" s="121" t="s">
        <v>64</v>
      </c>
      <c r="B73" s="89">
        <f t="shared" ref="B73:I73" si="46">B71/B72</f>
        <v>8.9551054905745872E-2</v>
      </c>
      <c r="C73" s="89">
        <f t="shared" si="46"/>
        <v>1.8829900473084499E-2</v>
      </c>
      <c r="D73" s="89">
        <f t="shared" si="46"/>
        <v>8.4909257401523663E-2</v>
      </c>
      <c r="E73" s="89">
        <f t="shared" si="46"/>
        <v>2.4689513139869525E-2</v>
      </c>
      <c r="F73" s="89">
        <f t="shared" si="46"/>
        <v>7.0115262603340084E-2</v>
      </c>
      <c r="G73" s="89">
        <f t="shared" si="46"/>
        <v>2.5349170557929387E-2</v>
      </c>
      <c r="H73" s="89">
        <f t="shared" si="46"/>
        <v>6.0086819181649473E-2</v>
      </c>
      <c r="I73" s="89">
        <f t="shared" si="46"/>
        <v>1.7845421462796107E-2</v>
      </c>
      <c r="J73" s="89">
        <v>4.6530450840301468E-2</v>
      </c>
      <c r="K73" s="89">
        <f t="shared" ref="K73:AQ73" si="47">K71/K72</f>
        <v>1.4489395209058994E-2</v>
      </c>
      <c r="L73" s="89">
        <f t="shared" si="47"/>
        <v>4.7870459945680649E-2</v>
      </c>
      <c r="M73" s="89">
        <f t="shared" si="47"/>
        <v>1.0716684330709434E-2</v>
      </c>
      <c r="N73" s="89">
        <f t="shared" si="47"/>
        <v>5.7089485415442363E-2</v>
      </c>
      <c r="O73" s="89">
        <f t="shared" si="47"/>
        <v>1.5740246637526371E-2</v>
      </c>
      <c r="P73" s="89">
        <f t="shared" si="47"/>
        <v>6.637178921103451E-2</v>
      </c>
      <c r="Q73" s="89">
        <f t="shared" si="47"/>
        <v>4.8292352427315374E-3</v>
      </c>
      <c r="R73" s="89">
        <f t="shared" si="47"/>
        <v>7.7513641777932754E-2</v>
      </c>
      <c r="S73" s="89">
        <f t="shared" si="47"/>
        <v>1.5788377981895866E-2</v>
      </c>
      <c r="T73" s="89">
        <f t="shared" si="47"/>
        <v>7.2577626343558882E-2</v>
      </c>
      <c r="U73" s="89">
        <f t="shared" si="47"/>
        <v>1.9608835805273318E-2</v>
      </c>
      <c r="V73" s="89">
        <f t="shared" si="47"/>
        <v>7.6428855354192568E-2</v>
      </c>
      <c r="W73" s="89">
        <f t="shared" si="47"/>
        <v>2.4659462727348511E-2</v>
      </c>
      <c r="X73" s="89">
        <f t="shared" si="47"/>
        <v>7.8740890719234374E-2</v>
      </c>
      <c r="Y73" s="89">
        <f t="shared" si="47"/>
        <v>1.5328068114395218E-2</v>
      </c>
      <c r="Z73" s="44">
        <f t="shared" si="47"/>
        <v>8.1790773331750541E-2</v>
      </c>
      <c r="AA73" s="89">
        <f t="shared" si="47"/>
        <v>1.113512170988889E-2</v>
      </c>
      <c r="AB73" s="44">
        <f t="shared" si="47"/>
        <v>9.4331813215954685E-2</v>
      </c>
      <c r="AC73" s="89">
        <f t="shared" si="47"/>
        <v>2.3269873506887584E-2</v>
      </c>
      <c r="AD73" s="44">
        <f t="shared" si="47"/>
        <v>8.4602014627210079E-2</v>
      </c>
      <c r="AE73" s="89">
        <f t="shared" si="47"/>
        <v>2.6860303872740191E-2</v>
      </c>
      <c r="AF73" s="44">
        <f t="shared" si="47"/>
        <v>8.1205019597199599E-2</v>
      </c>
      <c r="AG73" s="89">
        <f t="shared" si="47"/>
        <v>1.819866609356062E-2</v>
      </c>
      <c r="AH73" s="44">
        <f t="shared" si="47"/>
        <v>7.9738934134974793E-2</v>
      </c>
      <c r="AI73" s="89">
        <f t="shared" si="47"/>
        <v>2.2857061111006865E-2</v>
      </c>
      <c r="AJ73" s="44">
        <f t="shared" si="47"/>
        <v>6.5638618881727243E-2</v>
      </c>
      <c r="AK73" s="89">
        <f t="shared" si="47"/>
        <v>1.4171892756521299E-2</v>
      </c>
      <c r="AL73" s="44">
        <f t="shared" si="47"/>
        <v>6.476154680807733E-2</v>
      </c>
      <c r="AM73" s="89">
        <f t="shared" si="47"/>
        <v>2.3644157026498445E-2</v>
      </c>
      <c r="AN73" s="44">
        <f t="shared" si="47"/>
        <v>5.3586696439353786E-2</v>
      </c>
      <c r="AO73" s="89">
        <f t="shared" si="47"/>
        <v>1.6818015583287747E-2</v>
      </c>
      <c r="AP73" s="44">
        <f t="shared" si="47"/>
        <v>5.7650425073235423E-2</v>
      </c>
      <c r="AQ73" s="89">
        <f t="shared" si="47"/>
        <v>9.4995664752965583E-3</v>
      </c>
    </row>
    <row r="74" spans="1:44" x14ac:dyDescent="0.25">
      <c r="C74" s="76"/>
      <c r="E74" s="76"/>
      <c r="G74" s="76"/>
      <c r="H74" s="76"/>
      <c r="I74" s="76"/>
      <c r="J74" s="96"/>
      <c r="K74" s="76"/>
      <c r="M74" s="76"/>
      <c r="O74" s="96"/>
      <c r="P74" s="96"/>
      <c r="Q74" s="76"/>
      <c r="S74" s="76"/>
      <c r="T74" s="93"/>
      <c r="U74" s="96"/>
      <c r="W74" s="76"/>
      <c r="X74" s="66"/>
      <c r="Y74" s="76"/>
      <c r="AA74" s="41"/>
      <c r="AB74" s="41"/>
    </row>
    <row r="75" spans="1:44" x14ac:dyDescent="0.25">
      <c r="O75" s="93"/>
      <c r="T75" s="93"/>
      <c r="U75" s="93"/>
      <c r="X75" s="66"/>
      <c r="Y75" s="66"/>
    </row>
    <row r="76" spans="1:44" x14ac:dyDescent="0.25">
      <c r="A76" s="111" t="s">
        <v>71</v>
      </c>
      <c r="B76" s="80">
        <v>951.44130199999995</v>
      </c>
      <c r="C76" s="100">
        <v>242.47467900000001</v>
      </c>
      <c r="D76" s="80">
        <v>708.96662400000002</v>
      </c>
      <c r="E76" s="100">
        <v>231.33466000000001</v>
      </c>
      <c r="F76" s="80">
        <v>477.63196399999998</v>
      </c>
      <c r="G76" s="100">
        <v>169.65828300000001</v>
      </c>
      <c r="H76" s="100">
        <v>307.973681</v>
      </c>
      <c r="I76" s="100">
        <v>307.973681</v>
      </c>
      <c r="J76" s="100">
        <v>299.43606999999997</v>
      </c>
      <c r="K76" s="100">
        <v>102.92518099999999</v>
      </c>
      <c r="L76" s="80">
        <v>197.57765699999999</v>
      </c>
      <c r="M76" s="100">
        <v>71.283050000000003</v>
      </c>
      <c r="N76" s="80">
        <v>126.294608</v>
      </c>
      <c r="O76" s="100">
        <v>58.813577000000002</v>
      </c>
      <c r="P76" s="100">
        <v>67.48792881</v>
      </c>
      <c r="Q76" s="100">
        <v>67.48792881</v>
      </c>
      <c r="R76" s="80">
        <v>262.67482732000002</v>
      </c>
      <c r="S76" s="100">
        <v>66.653158320000017</v>
      </c>
      <c r="T76" s="80">
        <v>196.021669</v>
      </c>
      <c r="U76" s="100">
        <f>+T76-V76</f>
        <v>69.24884800000001</v>
      </c>
      <c r="V76" s="80">
        <v>126.77282099999999</v>
      </c>
      <c r="W76" s="100">
        <f>+V76-Y76</f>
        <v>78.365232419999998</v>
      </c>
      <c r="X76" s="80">
        <v>48.407588579999995</v>
      </c>
      <c r="Y76" s="80">
        <v>48.407588579999995</v>
      </c>
      <c r="Z76" s="19">
        <v>341.04166199999997</v>
      </c>
      <c r="AA76" s="19">
        <v>77.972505999999996</v>
      </c>
      <c r="AB76" s="19">
        <v>263.06915600000002</v>
      </c>
      <c r="AC76" s="19">
        <v>87.671915999999996</v>
      </c>
      <c r="AD76" s="19">
        <v>175.39724000000001</v>
      </c>
      <c r="AE76" s="19">
        <v>85.978745000000004</v>
      </c>
      <c r="AF76" s="19">
        <v>89.418493999999995</v>
      </c>
      <c r="AG76" s="19">
        <v>89.418493999999995</v>
      </c>
      <c r="AH76" s="19">
        <v>515.66150400000004</v>
      </c>
      <c r="AI76" s="19">
        <v>98.687763000000004</v>
      </c>
      <c r="AJ76" s="19">
        <v>416.97374100000002</v>
      </c>
      <c r="AK76" s="19">
        <v>129.646871</v>
      </c>
      <c r="AL76" s="19">
        <v>287.32686899999999</v>
      </c>
      <c r="AM76" s="19">
        <v>117.559668</v>
      </c>
      <c r="AN76" s="19">
        <v>169.767201</v>
      </c>
      <c r="AO76" s="19">
        <v>169.767201</v>
      </c>
      <c r="AP76" s="19">
        <v>168.615317</v>
      </c>
      <c r="AQ76" s="19">
        <v>56.301738999999998</v>
      </c>
    </row>
    <row r="77" spans="1:44" s="41" customFormat="1" hidden="1" x14ac:dyDescent="0.25">
      <c r="A77" s="119" t="s">
        <v>72</v>
      </c>
      <c r="B77" s="101"/>
      <c r="C77" s="101"/>
      <c r="D77" s="103"/>
      <c r="E77" s="103"/>
      <c r="F77" s="103"/>
      <c r="G77" s="103"/>
      <c r="H77" s="101"/>
      <c r="I77" s="101"/>
      <c r="J77" s="101"/>
      <c r="K77" s="101"/>
      <c r="L77" s="103"/>
      <c r="M77" s="103"/>
      <c r="N77" s="103"/>
      <c r="O77" s="101"/>
      <c r="P77" s="103"/>
      <c r="Q77" s="103"/>
      <c r="R77" s="103"/>
      <c r="S77" s="103"/>
      <c r="T77" s="101"/>
      <c r="U77" s="101"/>
      <c r="V77" s="101"/>
      <c r="W77" s="101"/>
      <c r="X77" s="101"/>
      <c r="Y77" s="101"/>
      <c r="Z77" s="63">
        <f>+AA77+AC77+AE77+AG77</f>
        <v>-1.3951460000000004</v>
      </c>
      <c r="AA77" s="63">
        <v>-2.6577510000000002</v>
      </c>
      <c r="AB77" s="63">
        <f>+AC77+AD77</f>
        <v>1.2626049999999998</v>
      </c>
      <c r="AC77" s="63">
        <v>0.78682400000000019</v>
      </c>
      <c r="AD77" s="63">
        <f>+AE77+AG77</f>
        <v>0.47578099999999957</v>
      </c>
      <c r="AE77" s="63">
        <v>-0.11250000000000071</v>
      </c>
      <c r="AF77" s="63">
        <v>0.58828100000000028</v>
      </c>
      <c r="AG77" s="63">
        <v>0.58828100000000028</v>
      </c>
      <c r="AH77" s="63">
        <v>5.6458300000000001</v>
      </c>
      <c r="AI77" s="63">
        <v>2.3268300000000002</v>
      </c>
      <c r="AJ77" s="63">
        <v>3.319</v>
      </c>
      <c r="AK77" s="63">
        <v>1.06</v>
      </c>
      <c r="AL77" s="63">
        <v>2.2589999999999999</v>
      </c>
      <c r="AM77" s="63">
        <v>0.42418199999999984</v>
      </c>
      <c r="AN77" s="63">
        <v>1.8348180000000001</v>
      </c>
      <c r="AO77" s="63">
        <v>0.79481800000000002</v>
      </c>
      <c r="AP77" s="63">
        <v>1.04</v>
      </c>
      <c r="AQ77" s="63">
        <v>-0.4048179999999999</v>
      </c>
    </row>
    <row r="78" spans="1:44" s="41" customFormat="1" hidden="1" x14ac:dyDescent="0.25">
      <c r="A78" s="115" t="s">
        <v>73</v>
      </c>
      <c r="B78" s="100"/>
      <c r="C78" s="100"/>
      <c r="D78" s="102"/>
      <c r="E78" s="102"/>
      <c r="F78" s="102"/>
      <c r="G78" s="102"/>
      <c r="H78" s="100"/>
      <c r="I78" s="100"/>
      <c r="J78" s="100"/>
      <c r="K78" s="100"/>
      <c r="L78" s="102"/>
      <c r="M78" s="102"/>
      <c r="N78" s="102"/>
      <c r="O78" s="100"/>
      <c r="P78" s="102"/>
      <c r="Q78" s="102"/>
      <c r="R78" s="102"/>
      <c r="S78" s="102"/>
      <c r="T78" s="100"/>
      <c r="U78" s="100"/>
      <c r="V78" s="100"/>
      <c r="W78" s="100"/>
      <c r="X78" s="100"/>
      <c r="Y78" s="100"/>
      <c r="Z78" s="62">
        <f t="shared" ref="Z78:AQ78" si="48">Z76-Z77</f>
        <v>342.43680799999998</v>
      </c>
      <c r="AA78" s="62">
        <f t="shared" si="48"/>
        <v>80.630257</v>
      </c>
      <c r="AB78" s="62">
        <f t="shared" si="48"/>
        <v>261.80655100000001</v>
      </c>
      <c r="AC78" s="62">
        <f t="shared" si="48"/>
        <v>86.885092</v>
      </c>
      <c r="AD78" s="62">
        <f t="shared" si="48"/>
        <v>174.921459</v>
      </c>
      <c r="AE78" s="62">
        <f t="shared" si="48"/>
        <v>86.091245000000001</v>
      </c>
      <c r="AF78" s="62">
        <f t="shared" si="48"/>
        <v>88.830213000000001</v>
      </c>
      <c r="AG78" s="62">
        <f t="shared" si="48"/>
        <v>88.830213000000001</v>
      </c>
      <c r="AH78" s="62">
        <f t="shared" si="48"/>
        <v>510.01567400000005</v>
      </c>
      <c r="AI78" s="62">
        <f t="shared" si="48"/>
        <v>96.360933000000003</v>
      </c>
      <c r="AJ78" s="62">
        <f t="shared" si="48"/>
        <v>413.654741</v>
      </c>
      <c r="AK78" s="62">
        <f t="shared" si="48"/>
        <v>128.586871</v>
      </c>
      <c r="AL78" s="62">
        <f t="shared" si="48"/>
        <v>285.06786899999997</v>
      </c>
      <c r="AM78" s="62">
        <f t="shared" si="48"/>
        <v>117.135486</v>
      </c>
      <c r="AN78" s="62">
        <f t="shared" si="48"/>
        <v>167.93238299999999</v>
      </c>
      <c r="AO78" s="62">
        <f t="shared" si="48"/>
        <v>168.97238300000001</v>
      </c>
      <c r="AP78" s="62">
        <f t="shared" si="48"/>
        <v>167.57531700000001</v>
      </c>
      <c r="AQ78" s="62">
        <f t="shared" si="48"/>
        <v>56.706556999999997</v>
      </c>
    </row>
    <row r="79" spans="1:44" s="41" customFormat="1" hidden="1" x14ac:dyDescent="0.25">
      <c r="A79" s="115"/>
      <c r="B79" s="100"/>
      <c r="C79" s="100"/>
      <c r="D79" s="102"/>
      <c r="E79" s="102"/>
      <c r="F79" s="102"/>
      <c r="G79" s="102"/>
      <c r="H79" s="100"/>
      <c r="I79" s="100"/>
      <c r="J79" s="100"/>
      <c r="K79" s="100"/>
      <c r="L79" s="102"/>
      <c r="M79" s="102"/>
      <c r="N79" s="102"/>
      <c r="O79" s="100"/>
      <c r="P79" s="102"/>
      <c r="Q79" s="102"/>
      <c r="R79" s="102"/>
      <c r="S79" s="102"/>
      <c r="T79" s="100"/>
      <c r="U79" s="100"/>
      <c r="V79" s="102"/>
      <c r="W79" s="102"/>
      <c r="X79" s="102"/>
      <c r="Y79" s="102"/>
      <c r="Z79" s="62"/>
      <c r="AA79" s="62"/>
      <c r="AB79" s="62"/>
      <c r="AC79" s="62"/>
      <c r="AD79" s="62"/>
      <c r="AE79" s="62"/>
      <c r="AF79" s="62"/>
      <c r="AG79" s="62"/>
      <c r="AH79" s="62"/>
      <c r="AI79" s="62"/>
      <c r="AJ79" s="62"/>
      <c r="AK79" s="62"/>
      <c r="AL79" s="62"/>
      <c r="AM79" s="62"/>
      <c r="AN79" s="62"/>
      <c r="AO79" s="62"/>
      <c r="AP79" s="62"/>
      <c r="AQ79" s="62"/>
    </row>
    <row r="80" spans="1:44" x14ac:dyDescent="0.25">
      <c r="A80" s="111" t="s">
        <v>181</v>
      </c>
      <c r="B80" s="80">
        <f>B76/4*4</f>
        <v>951.44130199999995</v>
      </c>
      <c r="C80" s="80">
        <f>C76*4</f>
        <v>969.89871600000004</v>
      </c>
      <c r="D80" s="80">
        <f>D76/3*4</f>
        <v>945.28883200000007</v>
      </c>
      <c r="E80" s="80">
        <f>E76*4</f>
        <v>925.33864000000005</v>
      </c>
      <c r="F80" s="80">
        <f>F76/2*4</f>
        <v>955.26392799999996</v>
      </c>
      <c r="G80" s="80">
        <f>G76*4</f>
        <v>678.63313200000005</v>
      </c>
      <c r="H80" s="80">
        <f>H76*4</f>
        <v>1231.894724</v>
      </c>
      <c r="I80" s="80">
        <v>1231.894724</v>
      </c>
      <c r="J80" s="80">
        <v>299.43606999999997</v>
      </c>
      <c r="K80" s="80">
        <v>411.70072399999998</v>
      </c>
      <c r="L80" s="80">
        <f>L76/3*4</f>
        <v>263.43687599999998</v>
      </c>
      <c r="M80" s="80">
        <f>M76*4</f>
        <v>285.13220000000001</v>
      </c>
      <c r="N80" s="80">
        <f>N76/2*4</f>
        <v>252.58921599999999</v>
      </c>
      <c r="O80" s="80">
        <f>O76*4</f>
        <v>235.25430800000001</v>
      </c>
      <c r="P80" s="80">
        <f>P76/1*4</f>
        <v>269.95171524</v>
      </c>
      <c r="Q80" s="80">
        <f>Q76*4</f>
        <v>269.95171524</v>
      </c>
      <c r="R80" s="80">
        <f>R76/4*4</f>
        <v>262.67482732000002</v>
      </c>
      <c r="S80" s="80">
        <f>S76*4</f>
        <v>266.61263328000007</v>
      </c>
      <c r="T80" s="80">
        <f>T76/3*4</f>
        <v>261.36222533333336</v>
      </c>
      <c r="U80" s="80">
        <f>U76*4</f>
        <v>276.99539200000004</v>
      </c>
      <c r="V80" s="80">
        <f>V76/2*4</f>
        <v>253.54564199999999</v>
      </c>
      <c r="W80" s="80">
        <f>W76*4</f>
        <v>313.46092967999999</v>
      </c>
      <c r="X80" s="80">
        <f>X76/1*4</f>
        <v>193.63035431999998</v>
      </c>
      <c r="Y80" s="80">
        <f>Y76*4</f>
        <v>193.63035431999998</v>
      </c>
      <c r="Z80" s="19">
        <f>Z78/4*4</f>
        <v>342.43680799999998</v>
      </c>
      <c r="AA80" s="19">
        <f>AA78*4</f>
        <v>322.521028</v>
      </c>
      <c r="AB80" s="19">
        <f>AB78/3*4</f>
        <v>349.07540133333333</v>
      </c>
      <c r="AC80" s="19">
        <f>AC78*4</f>
        <v>347.540368</v>
      </c>
      <c r="AD80" s="19">
        <f>AD78/2*4</f>
        <v>349.842918</v>
      </c>
      <c r="AE80" s="19">
        <f>AE78*4</f>
        <v>344.36498</v>
      </c>
      <c r="AF80" s="19">
        <f>AF78/1*4</f>
        <v>355.320852</v>
      </c>
      <c r="AG80" s="19">
        <f>AG78*4</f>
        <v>355.320852</v>
      </c>
      <c r="AH80" s="19">
        <f>AH78/4*4</f>
        <v>510.01567400000005</v>
      </c>
      <c r="AI80" s="19">
        <f>AI78*4</f>
        <v>385.44373200000001</v>
      </c>
      <c r="AJ80" s="19">
        <f>AJ78/3*4</f>
        <v>551.53965466666671</v>
      </c>
      <c r="AK80" s="19">
        <f>AK78*4</f>
        <v>514.34748400000001</v>
      </c>
      <c r="AL80" s="19">
        <f>AL78/2*4</f>
        <v>570.13573799999995</v>
      </c>
      <c r="AM80" s="19">
        <f>AM78*4</f>
        <v>468.541944</v>
      </c>
      <c r="AN80" s="19">
        <f>AN78/1*4</f>
        <v>671.72953199999995</v>
      </c>
      <c r="AO80" s="19">
        <f>AO78*4</f>
        <v>675.88953200000003</v>
      </c>
      <c r="AP80" s="19">
        <f>AP78/4*4</f>
        <v>167.57531700000001</v>
      </c>
      <c r="AQ80" s="19">
        <f>AQ78*4</f>
        <v>226.82622799999999</v>
      </c>
    </row>
    <row r="81" spans="1:43" ht="30" x14ac:dyDescent="0.25">
      <c r="A81" s="27" t="s">
        <v>74</v>
      </c>
      <c r="B81" s="101">
        <f>(B69+F69+D69+H69+J69)/5</f>
        <v>175174.26949397434</v>
      </c>
      <c r="C81" s="21">
        <f>(B69+D69)/2</f>
        <v>181112.06762775534</v>
      </c>
      <c r="D81" s="101">
        <f>(D69+H69+F69+J69)/4</f>
        <v>173267.50575180032</v>
      </c>
      <c r="E81" s="21">
        <f>(D69+F69)/2</f>
        <v>177261.24780822056</v>
      </c>
      <c r="F81" s="101">
        <f>(F69+J69+H69)/3</f>
        <v>171215.73740478701</v>
      </c>
      <c r="G81" s="21">
        <f>(F69+H69)/2</f>
        <v>172935.23592039559</v>
      </c>
      <c r="H81" s="101">
        <f>(H69+J69)/2</f>
        <v>169273.76369538007</v>
      </c>
      <c r="I81" s="21">
        <v>169273.76369538007</v>
      </c>
      <c r="J81" s="21">
        <v>163638.51827999996</v>
      </c>
      <c r="K81" s="21">
        <v>166578.60882599492</v>
      </c>
      <c r="L81" s="101">
        <f>(L69+P69+R69+N69)/4</f>
        <v>162603.96275660751</v>
      </c>
      <c r="M81" s="21">
        <f>(L69+N69)/2</f>
        <v>164503.70815165501</v>
      </c>
      <c r="N81" s="101">
        <f>(N69+R69+T69)/3</f>
        <v>160589.78636367666</v>
      </c>
      <c r="O81" s="21">
        <f>(N69+P69)/2</f>
        <v>162359.13045605502</v>
      </c>
      <c r="P81" s="101">
        <f>(P69+R69)/2</f>
        <v>160704.21736155997</v>
      </c>
      <c r="Q81" s="21">
        <f>(P69+R69)/2</f>
        <v>160704.21736155997</v>
      </c>
      <c r="R81" s="101">
        <f>(R69+V69+X69+T69+Z69)/5</f>
        <v>154556.33004766601</v>
      </c>
      <c r="S81" s="21">
        <f>(R69+T69)/2</f>
        <v>159071.21003307001</v>
      </c>
      <c r="T81" s="101">
        <f>(T69+V69+X69+Z69)/4</f>
        <v>153116.13435060752</v>
      </c>
      <c r="U81" s="21">
        <f>(T69+V69)/2</f>
        <v>156307.68084906496</v>
      </c>
      <c r="V81" s="101">
        <f>(V69+X69+Z69)/3</f>
        <v>151546.41005739669</v>
      </c>
      <c r="W81" s="21">
        <f>(V69+X69)/2</f>
        <v>152927.46513086502</v>
      </c>
      <c r="X81" s="101">
        <f>(X69+Z69)/2</f>
        <v>149924.58785215009</v>
      </c>
      <c r="Y81" s="21">
        <f>(X69+Z69)/2</f>
        <v>149924.58785215009</v>
      </c>
      <c r="Z81" s="18">
        <f>(Z69+AB69+AD69+AF69+AH69)/5</f>
        <v>143460.61309592222</v>
      </c>
      <c r="AA81" s="18">
        <f>(Z69+AB69)/2</f>
        <v>147965.05663997508</v>
      </c>
      <c r="AB81" s="18">
        <f>(AB69+AD69+AF69+AH69)/4</f>
        <v>142129.69139228773</v>
      </c>
      <c r="AC81" s="18">
        <f>(AB69+AD69)/2</f>
        <v>145472.71394927494</v>
      </c>
      <c r="AD81" s="18">
        <f>(AD69+AF69+AH69)/3</f>
        <v>140457.65073322027</v>
      </c>
      <c r="AE81" s="18">
        <f>(AD69+AF69)/2</f>
        <v>141918.88093342542</v>
      </c>
      <c r="AF81" s="18">
        <f>(AF69+AH69)/2</f>
        <v>138786.66883530054</v>
      </c>
      <c r="AG81" s="18">
        <f>(AF69+AH69)/2</f>
        <v>138786.66883530054</v>
      </c>
      <c r="AH81" s="18">
        <f>(AH69+AJ69+AL69+AN69+AP69)/5</f>
        <v>132295.68910185405</v>
      </c>
      <c r="AI81" s="18">
        <f>(AH69+AJ69)/2</f>
        <v>135998.48966862509</v>
      </c>
      <c r="AJ81" s="18">
        <f>(AJ69+AL69+AN69+AP69)/4</f>
        <v>130985.81379411508</v>
      </c>
      <c r="AK81" s="18">
        <f>(AJ69+AL69)/2</f>
        <v>133522.31411501017</v>
      </c>
      <c r="AL81" s="18">
        <f>(AL69+AN69+AP69)/3</f>
        <v>129827.15539067338</v>
      </c>
      <c r="AM81" s="18">
        <f>(AL69+AN69)/2</f>
        <v>131051.63844250009</v>
      </c>
      <c r="AN81" s="18">
        <f>(AN69+AP69)/2</f>
        <v>128449.31347321998</v>
      </c>
      <c r="AO81" s="18">
        <f>(AN69+AP69)/2</f>
        <v>128449.31347321998</v>
      </c>
      <c r="AP81" s="18">
        <v>124288.89289973801</v>
      </c>
      <c r="AQ81" s="18">
        <v>126778.86383071498</v>
      </c>
    </row>
    <row r="82" spans="1:43" s="3" customFormat="1" ht="15.75" thickBot="1" x14ac:dyDescent="0.3">
      <c r="A82" s="121" t="s">
        <v>75</v>
      </c>
      <c r="B82" s="91">
        <f t="shared" ref="B82:C82" si="49">B80/B81</f>
        <v>5.4313987136833915E-3</v>
      </c>
      <c r="C82" s="91">
        <f t="shared" si="49"/>
        <v>5.3552407009866384E-3</v>
      </c>
      <c r="D82" s="91">
        <f t="shared" ref="D82:E82" si="50">D80/D81</f>
        <v>5.4556613364891019E-3</v>
      </c>
      <c r="E82" s="91">
        <f t="shared" si="50"/>
        <v>5.2201970337088371E-3</v>
      </c>
      <c r="F82" s="91">
        <f t="shared" ref="F82:H82" si="51">F80/F81</f>
        <v>5.579299791476363E-3</v>
      </c>
      <c r="G82" s="91">
        <f t="shared" si="51"/>
        <v>3.9242039274886929E-3</v>
      </c>
      <c r="H82" s="91">
        <f t="shared" si="51"/>
        <v>7.2775289986278108E-3</v>
      </c>
      <c r="I82" s="91">
        <v>7.2775289986278108E-3</v>
      </c>
      <c r="J82" s="91">
        <v>1.8298630001503582E-3</v>
      </c>
      <c r="K82" s="91">
        <v>2.4715101590868449E-3</v>
      </c>
      <c r="L82" s="91">
        <f t="shared" ref="L82:Y82" si="52">L80/L81</f>
        <v>1.6201135048247467E-3</v>
      </c>
      <c r="M82" s="91">
        <f t="shared" si="52"/>
        <v>1.7332873720824476E-3</v>
      </c>
      <c r="N82" s="91">
        <f t="shared" si="52"/>
        <v>1.5728846878716094E-3</v>
      </c>
      <c r="O82" s="91">
        <f t="shared" si="52"/>
        <v>1.4489749196068477E-3</v>
      </c>
      <c r="P82" s="91">
        <f t="shared" si="52"/>
        <v>1.6798047971115146E-3</v>
      </c>
      <c r="Q82" s="91">
        <f t="shared" si="52"/>
        <v>1.6798047971115146E-3</v>
      </c>
      <c r="R82" s="91">
        <f t="shared" si="52"/>
        <v>1.6995410491371637E-3</v>
      </c>
      <c r="S82" s="91">
        <f t="shared" si="52"/>
        <v>1.6760583717479285E-3</v>
      </c>
      <c r="T82" s="91">
        <f t="shared" si="52"/>
        <v>1.7069541785509187E-3</v>
      </c>
      <c r="U82" s="91">
        <f t="shared" si="52"/>
        <v>1.7721163188869425E-3</v>
      </c>
      <c r="V82" s="91">
        <f t="shared" si="52"/>
        <v>1.6730560750595946E-3</v>
      </c>
      <c r="W82" s="91">
        <f t="shared" si="52"/>
        <v>2.0497359935428292E-3</v>
      </c>
      <c r="X82" s="91">
        <f t="shared" si="52"/>
        <v>1.2915183366116762E-3</v>
      </c>
      <c r="Y82" s="91">
        <f t="shared" si="52"/>
        <v>1.2915183366116762E-3</v>
      </c>
      <c r="Z82" s="49">
        <f t="shared" ref="Z82:AQ82" si="53">Z80/Z81</f>
        <v>2.3869743800065605E-3</v>
      </c>
      <c r="AA82" s="49">
        <f t="shared" si="53"/>
        <v>2.1797107730965846E-3</v>
      </c>
      <c r="AB82" s="49">
        <f t="shared" si="53"/>
        <v>2.4560343297296075E-3</v>
      </c>
      <c r="AC82" s="49">
        <f t="shared" si="53"/>
        <v>2.3890416186308607E-3</v>
      </c>
      <c r="AD82" s="49">
        <f t="shared" si="53"/>
        <v>2.490735934808406E-3</v>
      </c>
      <c r="AE82" s="49">
        <f t="shared" si="53"/>
        <v>2.4264916530841495E-3</v>
      </c>
      <c r="AF82" s="49">
        <f t="shared" si="53"/>
        <v>2.5601943975012659E-3</v>
      </c>
      <c r="AG82" s="49">
        <f t="shared" si="53"/>
        <v>2.5601943975012659E-3</v>
      </c>
      <c r="AH82" s="49">
        <f t="shared" si="53"/>
        <v>3.8551193728416995E-3</v>
      </c>
      <c r="AI82" s="49">
        <f t="shared" si="53"/>
        <v>2.8341765628366539E-3</v>
      </c>
      <c r="AJ82" s="49">
        <f t="shared" si="53"/>
        <v>4.2106823532324098E-3</v>
      </c>
      <c r="AK82" s="49">
        <f t="shared" si="53"/>
        <v>3.8521462679036852E-3</v>
      </c>
      <c r="AL82" s="49">
        <f t="shared" si="53"/>
        <v>4.3914983447365724E-3</v>
      </c>
      <c r="AM82" s="49">
        <f t="shared" si="53"/>
        <v>3.5752467467667442E-3</v>
      </c>
      <c r="AN82" s="49">
        <f t="shared" si="53"/>
        <v>5.2295299510498891E-3</v>
      </c>
      <c r="AO82" s="49">
        <f t="shared" si="53"/>
        <v>5.2619162666129333E-3</v>
      </c>
      <c r="AP82" s="49">
        <f t="shared" si="53"/>
        <v>1.3482726661277812E-3</v>
      </c>
      <c r="AQ82" s="49">
        <f t="shared" si="53"/>
        <v>1.7891486099991876E-3</v>
      </c>
    </row>
    <row r="83" spans="1:43" x14ac:dyDescent="0.25">
      <c r="O83" s="93"/>
      <c r="T83" s="93"/>
      <c r="U83" s="93"/>
      <c r="X83" s="66"/>
      <c r="Y83" s="66"/>
    </row>
    <row r="84" spans="1:43" x14ac:dyDescent="0.25">
      <c r="O84" s="93"/>
      <c r="T84" s="93"/>
      <c r="U84" s="93"/>
      <c r="X84" s="66"/>
      <c r="Y84" s="66"/>
    </row>
    <row r="85" spans="1:43" x14ac:dyDescent="0.25">
      <c r="A85" s="111" t="s">
        <v>67</v>
      </c>
      <c r="B85" s="80">
        <v>455.91270092000002</v>
      </c>
      <c r="C85" s="68"/>
      <c r="D85" s="190">
        <v>483.71717504000003</v>
      </c>
      <c r="E85" s="68"/>
      <c r="F85" s="80">
        <v>678.34129780000001</v>
      </c>
      <c r="G85" s="68"/>
      <c r="H85" s="80">
        <v>649.33180400000003</v>
      </c>
      <c r="I85" s="68"/>
      <c r="J85" s="80">
        <v>429.21588399999996</v>
      </c>
      <c r="K85" s="68"/>
      <c r="L85" s="80">
        <v>423.52585321999993</v>
      </c>
      <c r="M85" s="68"/>
      <c r="N85" s="80">
        <v>356.31174208999988</v>
      </c>
      <c r="O85" s="80"/>
      <c r="P85" s="80">
        <v>288.25593687999998</v>
      </c>
      <c r="Q85" s="68"/>
      <c r="R85" s="80">
        <v>310.45812601</v>
      </c>
      <c r="S85" s="68"/>
      <c r="T85" s="80">
        <v>283.87798768999988</v>
      </c>
      <c r="U85" s="80"/>
      <c r="V85" s="80">
        <v>274.95564421000006</v>
      </c>
      <c r="W85" s="68"/>
      <c r="X85" s="80">
        <v>289.495</v>
      </c>
      <c r="Y85" s="68"/>
      <c r="Z85" s="19">
        <v>284.02141502000001</v>
      </c>
      <c r="AA85" s="19"/>
      <c r="AB85" s="19">
        <v>262.93853737999996</v>
      </c>
      <c r="AC85" s="19"/>
      <c r="AD85" s="19">
        <v>258.01873832999996</v>
      </c>
      <c r="AE85" s="19"/>
      <c r="AF85" s="19">
        <v>211.24568238999996</v>
      </c>
      <c r="AG85" s="19"/>
      <c r="AH85" s="19">
        <v>213.64372684999992</v>
      </c>
      <c r="AI85" s="19"/>
      <c r="AJ85" s="19">
        <v>220.93960296999987</v>
      </c>
      <c r="AK85" s="19"/>
      <c r="AL85" s="19">
        <v>254.58489814000001</v>
      </c>
      <c r="AM85" s="19"/>
      <c r="AN85" s="19">
        <v>204.99684253999996</v>
      </c>
      <c r="AO85" s="19"/>
      <c r="AP85" s="19">
        <v>205.19985896999989</v>
      </c>
      <c r="AQ85" s="19"/>
    </row>
    <row r="86" spans="1:43" x14ac:dyDescent="0.25">
      <c r="A86" s="116" t="s">
        <v>61</v>
      </c>
      <c r="B86" s="21">
        <f>B69</f>
        <v>182801.32446267045</v>
      </c>
      <c r="C86" s="65"/>
      <c r="D86" s="21">
        <f>D69</f>
        <v>179422.8107928402</v>
      </c>
      <c r="E86" s="65"/>
      <c r="F86" s="21">
        <f>F69</f>
        <v>175099.6848236009</v>
      </c>
      <c r="G86" s="65"/>
      <c r="H86" s="21">
        <f>H69</f>
        <v>170770.78701719031</v>
      </c>
      <c r="I86" s="65"/>
      <c r="J86" s="21">
        <v>167776.74037356983</v>
      </c>
      <c r="K86" s="65"/>
      <c r="L86" s="21">
        <f>L69</f>
        <v>165380.47727842</v>
      </c>
      <c r="M86" s="65"/>
      <c r="N86" s="21">
        <f>N69</f>
        <v>163626.93902489002</v>
      </c>
      <c r="O86" s="21"/>
      <c r="P86" s="21">
        <f>P69</f>
        <v>161091.32188722002</v>
      </c>
      <c r="Q86" s="65"/>
      <c r="R86" s="21">
        <f>R69</f>
        <v>160317.11283589993</v>
      </c>
      <c r="S86" s="65"/>
      <c r="T86" s="21">
        <f>T69</f>
        <v>157825.30723024005</v>
      </c>
      <c r="U86" s="21"/>
      <c r="V86" s="21">
        <f>V69</f>
        <v>154790.05446788989</v>
      </c>
      <c r="W86" s="65"/>
      <c r="X86" s="21">
        <f>X69</f>
        <v>151064.87579384015</v>
      </c>
      <c r="Y86" s="65"/>
      <c r="Z86" s="18">
        <f>Z69</f>
        <v>148784.29991046002</v>
      </c>
      <c r="AA86" s="18"/>
      <c r="AB86" s="18">
        <f>AB69</f>
        <v>147145.81336949015</v>
      </c>
      <c r="AC86" s="18"/>
      <c r="AD86" s="18">
        <f>AD69</f>
        <v>143799.61452905973</v>
      </c>
      <c r="AE86" s="18"/>
      <c r="AF86" s="18">
        <f>AF69</f>
        <v>140038.1473377911</v>
      </c>
      <c r="AG86" s="18"/>
      <c r="AH86" s="18">
        <f>AH69</f>
        <v>137535.19033280999</v>
      </c>
      <c r="AI86" s="18"/>
      <c r="AJ86" s="18">
        <f>AJ69</f>
        <v>134461.78900444019</v>
      </c>
      <c r="AK86" s="18"/>
      <c r="AL86" s="18">
        <f>AL69</f>
        <v>132582.83922558016</v>
      </c>
      <c r="AM86" s="18"/>
      <c r="AN86" s="18">
        <f>AN69</f>
        <v>129520.43765942003</v>
      </c>
      <c r="AO86" s="18"/>
      <c r="AP86" s="18">
        <f>AP69</f>
        <v>127378.18928701995</v>
      </c>
      <c r="AQ86" s="18"/>
    </row>
    <row r="87" spans="1:43" ht="30.75" thickBot="1" x14ac:dyDescent="0.3">
      <c r="A87" s="45" t="s">
        <v>68</v>
      </c>
      <c r="B87" s="90">
        <f>B85/B86</f>
        <v>2.4940339040765602E-3</v>
      </c>
      <c r="C87" s="78"/>
      <c r="D87" s="46">
        <f>D85/D86</f>
        <v>2.6959625306421883E-3</v>
      </c>
      <c r="E87" s="78"/>
      <c r="F87" s="90">
        <f>F85/F86</f>
        <v>3.8740292335955676E-3</v>
      </c>
      <c r="G87" s="78"/>
      <c r="H87" s="90">
        <f>H85/H86</f>
        <v>3.8023587953285964E-3</v>
      </c>
      <c r="I87" s="78"/>
      <c r="J87" s="90">
        <v>2.5582561864315196E-3</v>
      </c>
      <c r="K87" s="78"/>
      <c r="L87" s="90">
        <f>L85/L86</f>
        <v>2.5609180732196648E-3</v>
      </c>
      <c r="M87" s="78"/>
      <c r="N87" s="90">
        <f>N85/N86</f>
        <v>2.1775860638436786E-3</v>
      </c>
      <c r="O87" s="90"/>
      <c r="P87" s="90">
        <f>P85/P86</f>
        <v>1.789394571371187E-3</v>
      </c>
      <c r="Q87" s="78"/>
      <c r="R87" s="90">
        <f>R85/R86</f>
        <v>1.9365251813621663E-3</v>
      </c>
      <c r="S87" s="78"/>
      <c r="T87" s="90">
        <f>T85/T86</f>
        <v>1.7986848413091988E-3</v>
      </c>
      <c r="U87" s="90"/>
      <c r="V87" s="90">
        <f>V85/V86</f>
        <v>1.77631337591549E-3</v>
      </c>
      <c r="W87" s="78"/>
      <c r="X87" s="90">
        <f>X85/X86</f>
        <v>1.9163620827059556E-3</v>
      </c>
      <c r="Y87" s="78"/>
      <c r="Z87" s="46">
        <f>Z85/Z86</f>
        <v>1.9089474843174122E-3</v>
      </c>
      <c r="AA87" s="46"/>
      <c r="AB87" s="46">
        <f>AB85/AB86</f>
        <v>1.7869250327887261E-3</v>
      </c>
      <c r="AC87" s="46"/>
      <c r="AD87" s="46">
        <f>AD85/AD86</f>
        <v>1.7942936716138294E-3</v>
      </c>
      <c r="AE87" s="46"/>
      <c r="AF87" s="46">
        <f>AF85/AF86</f>
        <v>1.5084866974171443E-3</v>
      </c>
      <c r="AG87" s="46"/>
      <c r="AH87" s="46">
        <f>AH85/AH86</f>
        <v>1.5533750041209179E-3</v>
      </c>
      <c r="AI87" s="46"/>
      <c r="AJ87" s="46">
        <f>AJ85/AJ86</f>
        <v>1.6431404386766267E-3</v>
      </c>
      <c r="AK87" s="46"/>
      <c r="AL87" s="46">
        <f>AL85/AL86</f>
        <v>1.9201949485094531E-3</v>
      </c>
      <c r="AM87" s="46"/>
      <c r="AN87" s="46">
        <f>AN85/AN86</f>
        <v>1.5827374138361748E-3</v>
      </c>
      <c r="AO87" s="46"/>
      <c r="AP87" s="46">
        <f>AP85/AP86</f>
        <v>1.6109497247415348E-3</v>
      </c>
      <c r="AQ87" s="46"/>
    </row>
    <row r="88" spans="1:43" x14ac:dyDescent="0.25">
      <c r="N88" s="93"/>
      <c r="O88" s="93"/>
      <c r="P88" s="93"/>
      <c r="R88" s="93"/>
      <c r="T88" s="93"/>
      <c r="U88" s="93"/>
      <c r="X88" s="66"/>
      <c r="Y88" s="66"/>
    </row>
    <row r="89" spans="1:43" x14ac:dyDescent="0.25">
      <c r="O89" s="93"/>
      <c r="P89" s="93"/>
      <c r="T89" s="93"/>
      <c r="U89" s="93"/>
      <c r="X89" s="66"/>
      <c r="Y89" s="66"/>
    </row>
    <row r="90" spans="1:43" x14ac:dyDescent="0.25">
      <c r="A90" s="111" t="s">
        <v>69</v>
      </c>
      <c r="B90" s="80">
        <v>1799.55863901</v>
      </c>
      <c r="C90" s="68"/>
      <c r="D90" s="190">
        <v>1848.4740549200001</v>
      </c>
      <c r="E90" s="68"/>
      <c r="F90" s="80">
        <v>1691.7648349200001</v>
      </c>
      <c r="G90" s="68"/>
      <c r="H90" s="80">
        <v>2096.9942950700001</v>
      </c>
      <c r="I90" s="68"/>
      <c r="J90" s="80">
        <v>1680.7972225000001</v>
      </c>
      <c r="K90" s="68"/>
      <c r="L90" s="80">
        <v>1699.9333303199996</v>
      </c>
      <c r="M90" s="68"/>
      <c r="N90" s="80">
        <v>1641.3684353700003</v>
      </c>
      <c r="O90" s="80"/>
      <c r="P90" s="80">
        <v>1591.3442731600003</v>
      </c>
      <c r="Q90" s="68"/>
      <c r="R90" s="80">
        <v>1371.58159621</v>
      </c>
      <c r="S90" s="68"/>
      <c r="T90" s="80">
        <v>1365.1833819099998</v>
      </c>
      <c r="U90" s="80"/>
      <c r="V90" s="100">
        <v>1476.845</v>
      </c>
      <c r="W90" s="68"/>
      <c r="X90" s="80">
        <v>1357.9979047700008</v>
      </c>
      <c r="Y90" s="68"/>
      <c r="Z90" s="19">
        <v>1184.3460325700007</v>
      </c>
      <c r="AA90" s="19"/>
      <c r="AB90" s="19">
        <v>1215.0663439399998</v>
      </c>
      <c r="AC90" s="19"/>
      <c r="AD90" s="19">
        <v>1150.7571588999997</v>
      </c>
      <c r="AE90" s="19"/>
      <c r="AF90" s="19">
        <v>1078.0993718100001</v>
      </c>
      <c r="AG90" s="19"/>
      <c r="AH90" s="19">
        <v>1474.1701159499994</v>
      </c>
      <c r="AI90" s="19"/>
      <c r="AJ90" s="19">
        <v>1359.8783193500001</v>
      </c>
      <c r="AK90" s="19"/>
      <c r="AL90" s="19">
        <v>1198.32720404</v>
      </c>
      <c r="AM90" s="19"/>
      <c r="AN90" s="19">
        <v>411.38801758</v>
      </c>
      <c r="AO90" s="19"/>
      <c r="AP90" s="19">
        <v>399.15415899999994</v>
      </c>
      <c r="AQ90" s="19"/>
    </row>
    <row r="91" spans="1:43" s="14" customFormat="1" x14ac:dyDescent="0.25">
      <c r="A91" s="120" t="s">
        <v>61</v>
      </c>
      <c r="B91" s="20">
        <f>B69</f>
        <v>182801.32446267045</v>
      </c>
      <c r="C91" s="64"/>
      <c r="D91" s="191">
        <f>D69</f>
        <v>179422.8107928402</v>
      </c>
      <c r="E91" s="64"/>
      <c r="F91" s="20">
        <f>F69</f>
        <v>175099.6848236009</v>
      </c>
      <c r="G91" s="64"/>
      <c r="H91" s="20">
        <f>H69</f>
        <v>170770.78701719031</v>
      </c>
      <c r="I91" s="64"/>
      <c r="J91" s="20">
        <v>167776.74037356983</v>
      </c>
      <c r="K91" s="64"/>
      <c r="L91" s="20">
        <f>L69</f>
        <v>165380.47727842</v>
      </c>
      <c r="M91" s="64"/>
      <c r="N91" s="20">
        <f>N69</f>
        <v>163626.93902489002</v>
      </c>
      <c r="O91" s="20"/>
      <c r="P91" s="20">
        <f>P69</f>
        <v>161091.32188722002</v>
      </c>
      <c r="Q91" s="64"/>
      <c r="R91" s="20">
        <f>R69</f>
        <v>160317.11283589993</v>
      </c>
      <c r="S91" s="64"/>
      <c r="T91" s="20">
        <f>T69</f>
        <v>157825.30723024005</v>
      </c>
      <c r="U91" s="20"/>
      <c r="V91" s="20">
        <f>V69</f>
        <v>154790.05446788989</v>
      </c>
      <c r="W91" s="64"/>
      <c r="X91" s="20">
        <f>X69</f>
        <v>151064.87579384015</v>
      </c>
      <c r="Y91" s="64"/>
      <c r="Z91" s="17">
        <f>Z69</f>
        <v>148784.29991046002</v>
      </c>
      <c r="AA91" s="17"/>
      <c r="AB91" s="17">
        <f>AB69</f>
        <v>147145.81336949015</v>
      </c>
      <c r="AC91" s="17"/>
      <c r="AD91" s="17">
        <f>AD69</f>
        <v>143799.61452905973</v>
      </c>
      <c r="AE91" s="17"/>
      <c r="AF91" s="17">
        <f>AF69</f>
        <v>140038.1473377911</v>
      </c>
      <c r="AG91" s="17"/>
      <c r="AH91" s="17">
        <f>AH69</f>
        <v>137535.19033280999</v>
      </c>
      <c r="AI91" s="17"/>
      <c r="AJ91" s="17">
        <f>AJ69</f>
        <v>134461.78900444019</v>
      </c>
      <c r="AK91" s="17"/>
      <c r="AL91" s="17">
        <f>AL69</f>
        <v>132582.83922558016</v>
      </c>
      <c r="AM91" s="17"/>
      <c r="AN91" s="17">
        <f>AN69</f>
        <v>129520.43765942003</v>
      </c>
      <c r="AO91" s="17"/>
      <c r="AP91" s="17">
        <f>AP69</f>
        <v>127378.18928701995</v>
      </c>
      <c r="AQ91" s="17"/>
    </row>
    <row r="92" spans="1:43" s="48" customFormat="1" ht="30.75" thickBot="1" x14ac:dyDescent="0.3">
      <c r="A92" s="47" t="s">
        <v>70</v>
      </c>
      <c r="B92" s="91">
        <f>B90/B91</f>
        <v>9.8443413596682374E-3</v>
      </c>
      <c r="C92" s="77"/>
      <c r="D92" s="49">
        <f>D90/D91</f>
        <v>1.0302335844321544E-2</v>
      </c>
      <c r="E92" s="77"/>
      <c r="F92" s="91">
        <f>F90/F91</f>
        <v>9.661724043788655E-3</v>
      </c>
      <c r="G92" s="77"/>
      <c r="H92" s="91">
        <f>H90/H91</f>
        <v>1.2279584416618694E-2</v>
      </c>
      <c r="I92" s="77"/>
      <c r="J92" s="91">
        <v>1.0018058634096452E-2</v>
      </c>
      <c r="K92" s="77"/>
      <c r="L92" s="91">
        <f>L90/L91</f>
        <v>1.027892383850206E-2</v>
      </c>
      <c r="M92" s="77"/>
      <c r="N92" s="91">
        <f>N90/N91</f>
        <v>1.0031162626102322E-2</v>
      </c>
      <c r="O92" s="91"/>
      <c r="P92" s="91">
        <f>P90/P91</f>
        <v>9.8785226573166983E-3</v>
      </c>
      <c r="Q92" s="77"/>
      <c r="R92" s="91">
        <f>R90/R91</f>
        <v>8.5554285000999635E-3</v>
      </c>
      <c r="S92" s="77"/>
      <c r="T92" s="91">
        <f>T90/T91</f>
        <v>8.649964988938252E-3</v>
      </c>
      <c r="U92" s="91"/>
      <c r="V92" s="91">
        <f>V90/V91</f>
        <v>9.54095536096837E-3</v>
      </c>
      <c r="W92" s="77"/>
      <c r="X92" s="91">
        <f>X90/X91</f>
        <v>8.9895013492300811E-3</v>
      </c>
      <c r="Y92" s="77"/>
      <c r="Z92" s="49">
        <f>Z90/Z91</f>
        <v>7.9601546217090979E-3</v>
      </c>
      <c r="AA92" s="49"/>
      <c r="AB92" s="49">
        <f>AB90/AB91</f>
        <v>8.2575665329254755E-3</v>
      </c>
      <c r="AC92" s="49"/>
      <c r="AD92" s="49">
        <f>AD90/AD91</f>
        <v>8.0025051713017558E-3</v>
      </c>
      <c r="AE92" s="49"/>
      <c r="AF92" s="49">
        <f>AF90/AF91</f>
        <v>7.698612073247995E-3</v>
      </c>
      <c r="AG92" s="49"/>
      <c r="AH92" s="49">
        <f>AH90/AH91</f>
        <v>1.0718494026021831E-2</v>
      </c>
      <c r="AI92" s="49"/>
      <c r="AJ92" s="49">
        <f>AJ90/AJ91</f>
        <v>1.0113492683821827E-2</v>
      </c>
      <c r="AK92" s="49"/>
      <c r="AL92" s="49">
        <f>AL90/AL91</f>
        <v>9.0383281202866123E-3</v>
      </c>
      <c r="AM92" s="49"/>
      <c r="AN92" s="49">
        <f>AN90/AN91</f>
        <v>3.1762401750198201E-3</v>
      </c>
      <c r="AO92" s="49"/>
      <c r="AP92" s="49">
        <f>AP90/AP91</f>
        <v>3.1336146418331477E-3</v>
      </c>
      <c r="AQ92" s="49"/>
    </row>
    <row r="93" spans="1:43" s="93" customFormat="1" x14ac:dyDescent="0.25">
      <c r="A93" s="123"/>
      <c r="B93" s="66"/>
      <c r="C93" s="66"/>
      <c r="D93" s="66"/>
      <c r="E93" s="66"/>
      <c r="F93" s="66"/>
      <c r="G93" s="66"/>
      <c r="H93" s="66"/>
      <c r="I93" s="66"/>
      <c r="K93" s="66"/>
      <c r="L93" s="66"/>
      <c r="M93" s="66"/>
    </row>
    <row r="94" spans="1:43" s="93" customFormat="1" ht="18.75" x14ac:dyDescent="0.3">
      <c r="A94" s="123"/>
      <c r="B94" s="202"/>
      <c r="C94" s="202"/>
      <c r="D94" s="202"/>
      <c r="E94" s="202"/>
      <c r="F94" s="202"/>
      <c r="G94" s="202"/>
      <c r="H94" s="202"/>
      <c r="I94" s="202"/>
      <c r="J94" s="96"/>
      <c r="K94" s="76"/>
      <c r="L94" s="66"/>
      <c r="M94" s="76"/>
      <c r="O94" s="96"/>
      <c r="P94" s="96"/>
      <c r="Q94" s="96"/>
      <c r="S94" s="96"/>
    </row>
    <row r="95" spans="1:43" s="93" customFormat="1" x14ac:dyDescent="0.25">
      <c r="A95" s="123" t="s">
        <v>206</v>
      </c>
      <c r="B95" s="192">
        <v>1394.1130540846575</v>
      </c>
      <c r="C95" s="192">
        <v>318.77816993972601</v>
      </c>
      <c r="D95" s="126">
        <v>1087.4673891928767</v>
      </c>
      <c r="E95" s="126">
        <v>318.73082170958907</v>
      </c>
      <c r="F95" s="126">
        <v>768.73656748328767</v>
      </c>
      <c r="G95" s="126">
        <v>349.59010307232876</v>
      </c>
      <c r="H95" s="126">
        <v>419.01395936301367</v>
      </c>
      <c r="I95" s="126">
        <v>419.01395936301367</v>
      </c>
      <c r="J95" s="126">
        <v>1546.0770137841098</v>
      </c>
      <c r="K95" s="126">
        <v>412.69191210958905</v>
      </c>
      <c r="L95" s="169">
        <f>+M95+N95</f>
        <v>1133.3851016745207</v>
      </c>
      <c r="M95" s="126">
        <v>387.03110889643835</v>
      </c>
      <c r="N95" s="126">
        <v>746.35399277808222</v>
      </c>
      <c r="O95" s="153">
        <v>379.862739260274</v>
      </c>
      <c r="P95" s="153">
        <v>366.49125351780822</v>
      </c>
      <c r="Q95" s="153">
        <v>366.49125351780822</v>
      </c>
      <c r="R95" s="126">
        <v>1402.4195693207212</v>
      </c>
      <c r="S95" s="153">
        <v>365.94773169379931</v>
      </c>
      <c r="T95" s="126">
        <f>+U95+W95+Y95</f>
        <v>1036.4718376269218</v>
      </c>
      <c r="U95" s="126">
        <v>355.41799307455125</v>
      </c>
      <c r="V95" s="126">
        <f>+W95+Y95</f>
        <v>681.05384455237049</v>
      </c>
      <c r="W95" s="126">
        <v>349.90953925865438</v>
      </c>
      <c r="X95" s="126">
        <f>+Y95</f>
        <v>331.14430529371612</v>
      </c>
      <c r="Y95" s="126">
        <v>331.14430529371612</v>
      </c>
      <c r="Z95" s="126">
        <f>+AA95+AC95+AE95+AG95</f>
        <v>1364.9845438539512</v>
      </c>
      <c r="AA95" s="126">
        <v>338.61131994470611</v>
      </c>
      <c r="AB95" s="126">
        <f>+AC95+AE95+AG95</f>
        <v>1026.3732239092451</v>
      </c>
      <c r="AC95" s="126">
        <v>338.13079094909472</v>
      </c>
      <c r="AD95" s="126">
        <f>+AE95+AG95</f>
        <v>688.24243296015038</v>
      </c>
      <c r="AE95" s="126">
        <v>340.31680209739477</v>
      </c>
      <c r="AF95" s="126">
        <f>+AG95</f>
        <v>347.92563086275561</v>
      </c>
      <c r="AG95" s="126">
        <v>347.92563086275561</v>
      </c>
      <c r="AH95" s="126">
        <f>+AI95+AK95+AM95+AO95</f>
        <v>1335.1516795813825</v>
      </c>
      <c r="AI95" s="126">
        <v>347.14204404689383</v>
      </c>
      <c r="AJ95" s="126">
        <f>+AK95+AM95+AO95</f>
        <v>988.00963553448855</v>
      </c>
      <c r="AK95" s="126">
        <v>322.87944165142864</v>
      </c>
      <c r="AL95" s="126">
        <f>+AM95+AO95</f>
        <v>665.13019388305997</v>
      </c>
      <c r="AM95" s="126">
        <v>334.84618511951112</v>
      </c>
      <c r="AN95" s="126">
        <f>+AO95</f>
        <v>330.28400876354885</v>
      </c>
      <c r="AO95" s="126">
        <v>330.28400876354885</v>
      </c>
      <c r="AQ95" s="126">
        <v>342.08681592489012</v>
      </c>
    </row>
    <row r="96" spans="1:43" s="93" customFormat="1" x14ac:dyDescent="0.25">
      <c r="A96" s="124" t="s">
        <v>192</v>
      </c>
      <c r="B96" s="193">
        <v>275.36158724644946</v>
      </c>
      <c r="C96" s="193">
        <v>40.264386986142078</v>
      </c>
      <c r="D96" s="130">
        <v>236.85845115497153</v>
      </c>
      <c r="E96" s="130">
        <v>29.244626444900824</v>
      </c>
      <c r="F96" s="130">
        <v>207.6138247100707</v>
      </c>
      <c r="G96" s="130">
        <v>45.578742400972601</v>
      </c>
      <c r="H96" s="130">
        <v>160.27383141443394</v>
      </c>
      <c r="I96" s="130">
        <v>160.27383141443394</v>
      </c>
      <c r="J96" s="130">
        <v>582.6380864572177</v>
      </c>
      <c r="K96" s="130">
        <v>174.02464698921204</v>
      </c>
      <c r="L96" s="170">
        <f>+M96+N96</f>
        <v>408.61343946800559</v>
      </c>
      <c r="M96" s="130">
        <v>152.12196715726029</v>
      </c>
      <c r="N96" s="129">
        <v>256.49147231074528</v>
      </c>
      <c r="O96" s="154">
        <v>137.68996526690967</v>
      </c>
      <c r="P96" s="154">
        <v>118.8015070438356</v>
      </c>
      <c r="Q96" s="154">
        <v>118.8015070438356</v>
      </c>
      <c r="R96" s="129">
        <v>394.45177677840388</v>
      </c>
      <c r="S96" s="154">
        <v>111.20920581122454</v>
      </c>
      <c r="T96" s="129">
        <f>+U96+W96+Y96</f>
        <v>283.24257096717935</v>
      </c>
      <c r="U96" s="130">
        <f>(U98*U99/100*U100/365)</f>
        <v>98.774666534643302</v>
      </c>
      <c r="V96" s="129">
        <f>+W96+Y96</f>
        <v>184.46790443253605</v>
      </c>
      <c r="W96" s="130">
        <f>(W98*W99/100*W100/365)</f>
        <v>98.466130508514127</v>
      </c>
      <c r="X96" s="130">
        <f>+Y96</f>
        <v>86.001773924021919</v>
      </c>
      <c r="Y96" s="130">
        <f>(Y98*Y99/100*Y100/365)</f>
        <v>86.001773924021919</v>
      </c>
      <c r="Z96" s="129">
        <f>+AA96+AC96+AE96+AG96</f>
        <v>328.89163496248636</v>
      </c>
      <c r="AA96" s="130">
        <f>(AA98*AA99/100*AA100/365)</f>
        <v>76.976964896617986</v>
      </c>
      <c r="AB96" s="129">
        <f>+AC96+AE96+AG96</f>
        <v>251.91467006586839</v>
      </c>
      <c r="AC96" s="130">
        <f>(AC98*AC99/100*AC100/365)</f>
        <v>76.064469497428931</v>
      </c>
      <c r="AD96" s="129">
        <f>+AE96+AG96</f>
        <v>175.85020056843945</v>
      </c>
      <c r="AE96" s="130">
        <f>(AE98*AE99/100*AE100/365)</f>
        <v>84.180605794366031</v>
      </c>
      <c r="AF96" s="130">
        <f>+AG96</f>
        <v>91.669594774073431</v>
      </c>
      <c r="AG96" s="130">
        <f>(AG98*AG99/100*AG100/365)</f>
        <v>91.669594774073431</v>
      </c>
      <c r="AH96" s="129">
        <f>+AI96+AK96+AM96+AO96</f>
        <v>397.95525551793173</v>
      </c>
      <c r="AI96" s="130">
        <f>(AI98*AI99/100*AI100/365)</f>
        <v>105.07782731753728</v>
      </c>
      <c r="AJ96" s="129">
        <f>+AK96+AM96+AO96</f>
        <v>292.87742820039443</v>
      </c>
      <c r="AK96" s="130">
        <f>(AK98*AK99/100*AK100/365)</f>
        <v>98.75608835185119</v>
      </c>
      <c r="AL96" s="129">
        <f>+AM96+AO96</f>
        <v>194.12133984854322</v>
      </c>
      <c r="AM96" s="130">
        <f>(AM98*AM99/100*AM100/365)</f>
        <v>92.387076423888828</v>
      </c>
      <c r="AN96" s="130">
        <f>+AO96</f>
        <v>101.73426342465439</v>
      </c>
      <c r="AO96" s="130">
        <f>(AO98*AO99/100*AO100/365)</f>
        <v>101.73426342465439</v>
      </c>
      <c r="AP96" s="104"/>
      <c r="AQ96" s="130">
        <f>(AQ98*AQ99/100*AQ100/365)</f>
        <v>107.24226465157324</v>
      </c>
    </row>
    <row r="97" spans="1:43" s="93" customFormat="1" x14ac:dyDescent="0.25">
      <c r="A97" s="123" t="s">
        <v>209</v>
      </c>
      <c r="B97" s="192">
        <v>1118.751466838208</v>
      </c>
      <c r="C97" s="192">
        <v>278.51378295358393</v>
      </c>
      <c r="D97" s="126">
        <v>850.6089380379052</v>
      </c>
      <c r="E97" s="126">
        <v>289.48619526468826</v>
      </c>
      <c r="F97" s="126">
        <v>561.12274277321694</v>
      </c>
      <c r="G97" s="126">
        <v>304.01136067135616</v>
      </c>
      <c r="H97" s="126">
        <v>258.7401279485797</v>
      </c>
      <c r="I97" s="126">
        <v>258.7401279485797</v>
      </c>
      <c r="J97" s="126">
        <v>963.43892732689199</v>
      </c>
      <c r="K97" s="126">
        <v>238.66726512037701</v>
      </c>
      <c r="L97" s="169">
        <f>+M97+N97</f>
        <v>724.77166220651497</v>
      </c>
      <c r="M97" s="126">
        <f t="shared" ref="M97" si="54">+M95-M96</f>
        <v>234.90914173917807</v>
      </c>
      <c r="N97" s="126">
        <v>489.86252046733694</v>
      </c>
      <c r="O97" s="153">
        <v>242.17277399336433</v>
      </c>
      <c r="P97" s="153">
        <v>247.6897464739726</v>
      </c>
      <c r="Q97" s="153">
        <v>247.6897464739726</v>
      </c>
      <c r="R97" s="126">
        <v>1007.9677925423173</v>
      </c>
      <c r="S97" s="153">
        <v>254.73852588257478</v>
      </c>
      <c r="T97" s="126">
        <f t="shared" ref="T97:W97" si="55">+T95-T96</f>
        <v>753.22926665974251</v>
      </c>
      <c r="U97" s="126">
        <f t="shared" si="55"/>
        <v>256.64332653990795</v>
      </c>
      <c r="V97" s="126">
        <f t="shared" si="55"/>
        <v>496.58594011983445</v>
      </c>
      <c r="W97" s="126">
        <f t="shared" si="55"/>
        <v>251.44340875014024</v>
      </c>
      <c r="X97" s="126">
        <f>+Y97</f>
        <v>245.14253136969421</v>
      </c>
      <c r="Y97" s="126">
        <f t="shared" ref="Y97:AE97" si="56">+Y95-Y96</f>
        <v>245.14253136969421</v>
      </c>
      <c r="Z97" s="126">
        <f t="shared" si="56"/>
        <v>1036.092908891465</v>
      </c>
      <c r="AA97" s="126">
        <f t="shared" si="56"/>
        <v>261.63435504808814</v>
      </c>
      <c r="AB97" s="126">
        <f t="shared" si="56"/>
        <v>774.45855384337665</v>
      </c>
      <c r="AC97" s="126">
        <f t="shared" si="56"/>
        <v>262.06632145166577</v>
      </c>
      <c r="AD97" s="126">
        <f t="shared" si="56"/>
        <v>512.39223239171088</v>
      </c>
      <c r="AE97" s="126">
        <f t="shared" si="56"/>
        <v>256.13619630302873</v>
      </c>
      <c r="AF97" s="126">
        <f>+AG97</f>
        <v>256.25603608868221</v>
      </c>
      <c r="AG97" s="126">
        <f t="shared" ref="AG97:AM97" si="57">+AG95-AG96</f>
        <v>256.25603608868221</v>
      </c>
      <c r="AH97" s="126">
        <f t="shared" si="57"/>
        <v>937.19642406345076</v>
      </c>
      <c r="AI97" s="126">
        <f t="shared" si="57"/>
        <v>242.06421672935653</v>
      </c>
      <c r="AJ97" s="126">
        <f t="shared" si="57"/>
        <v>695.13220733409412</v>
      </c>
      <c r="AK97" s="126">
        <f t="shared" si="57"/>
        <v>224.12335329957745</v>
      </c>
      <c r="AL97" s="126">
        <f t="shared" si="57"/>
        <v>471.00885403451673</v>
      </c>
      <c r="AM97" s="126">
        <f t="shared" si="57"/>
        <v>242.45910869562229</v>
      </c>
      <c r="AN97" s="126">
        <f>+AO97</f>
        <v>228.54974533889447</v>
      </c>
      <c r="AO97" s="126">
        <f>+AO95-AO96</f>
        <v>228.54974533889447</v>
      </c>
      <c r="AP97" s="126"/>
      <c r="AQ97" s="126">
        <f>+AQ95-AQ96</f>
        <v>234.84455127331688</v>
      </c>
    </row>
    <row r="98" spans="1:43" s="93" customFormat="1" x14ac:dyDescent="0.25">
      <c r="A98" s="123" t="s">
        <v>210</v>
      </c>
      <c r="B98" s="192">
        <v>40085.278696721311</v>
      </c>
      <c r="C98" s="192">
        <v>41954.487999999998</v>
      </c>
      <c r="D98" s="126">
        <v>39455.342483636363</v>
      </c>
      <c r="E98" s="126">
        <v>40254.267999999996</v>
      </c>
      <c r="F98" s="126">
        <v>39053.696868852465</v>
      </c>
      <c r="G98" s="126">
        <v>39289.885000000002</v>
      </c>
      <c r="H98" s="126">
        <v>38820.076000000001</v>
      </c>
      <c r="I98" s="126">
        <v>38820.076000000001</v>
      </c>
      <c r="J98" s="126">
        <v>37463.456172602739</v>
      </c>
      <c r="K98" s="126">
        <v>37581.042000000001</v>
      </c>
      <c r="L98" s="126">
        <f>(+M98*M100+O98*O100+Q98*Q100)/(M100+O100+Q100)</f>
        <v>37423.830179487173</v>
      </c>
      <c r="M98" s="126">
        <v>37026.218999999997</v>
      </c>
      <c r="N98" s="126">
        <v>37625.930889502764</v>
      </c>
      <c r="O98" s="153">
        <v>37899.510999999999</v>
      </c>
      <c r="P98" s="153">
        <v>37349.311000000002</v>
      </c>
      <c r="Q98" s="153">
        <v>37349.311000000002</v>
      </c>
      <c r="R98" s="126">
        <v>36917.802079399997</v>
      </c>
      <c r="S98" s="153">
        <v>37076.507235200006</v>
      </c>
      <c r="T98" s="126">
        <f>(+U98+W98+Y98)/3</f>
        <v>36864.900360799998</v>
      </c>
      <c r="U98" s="126">
        <v>36969.599348999996</v>
      </c>
      <c r="V98" s="126">
        <f>(+W98+Y98)/2</f>
        <v>36812.550866699996</v>
      </c>
      <c r="W98" s="126">
        <v>36910.894151799999</v>
      </c>
      <c r="X98" s="126">
        <f>+Y98</f>
        <v>36714.2075816</v>
      </c>
      <c r="Y98" s="126">
        <v>36714.2075816</v>
      </c>
      <c r="Z98" s="126">
        <f>(+AA98+AC98+AE98+AG98)/4</f>
        <v>37027.2180353</v>
      </c>
      <c r="AA98" s="126">
        <v>37703.4248353</v>
      </c>
      <c r="AB98" s="126">
        <f>(+AC98+AE98+AG98)/3</f>
        <v>36801.815768633329</v>
      </c>
      <c r="AC98" s="126">
        <v>37256.4833153</v>
      </c>
      <c r="AD98" s="126">
        <f>(+AE98+AG98)/2</f>
        <v>36574.481995299997</v>
      </c>
      <c r="AE98" s="126">
        <v>36700.813563000003</v>
      </c>
      <c r="AF98" s="126">
        <f>+AG98</f>
        <v>36448.150427599998</v>
      </c>
      <c r="AG98" s="126">
        <v>36448.150427599998</v>
      </c>
      <c r="AH98" s="126">
        <f>(+AI98+AK98+AM98+AO98)/4</f>
        <v>37262.852339124998</v>
      </c>
      <c r="AI98" s="126">
        <v>37221.8623553</v>
      </c>
      <c r="AJ98" s="126">
        <f>(+AK98+AM98+AO98)/3</f>
        <v>37276.515667066669</v>
      </c>
      <c r="AK98" s="126">
        <v>36962.645865900005</v>
      </c>
      <c r="AL98" s="126">
        <f>(+AM98+AO98)/2</f>
        <v>37433.450567649998</v>
      </c>
      <c r="AM98" s="126">
        <v>37430.661443800003</v>
      </c>
      <c r="AN98" s="126">
        <f>+AO98</f>
        <v>37436.239691499999</v>
      </c>
      <c r="AO98" s="126">
        <v>37436.239691499999</v>
      </c>
      <c r="AQ98" s="126">
        <v>37652.391879399998</v>
      </c>
    </row>
    <row r="99" spans="1:43" s="96" customFormat="1" x14ac:dyDescent="0.25">
      <c r="A99" s="161" t="s">
        <v>208</v>
      </c>
      <c r="B99" s="194">
        <v>0.69335999999999998</v>
      </c>
      <c r="C99" s="194">
        <v>0.38179999999999997</v>
      </c>
      <c r="D99" s="171">
        <v>0.79801</v>
      </c>
      <c r="E99" s="171">
        <v>0.28822999999999999</v>
      </c>
      <c r="F99" s="171">
        <v>1.0606800000000001</v>
      </c>
      <c r="G99" s="171">
        <v>0.46529999999999999</v>
      </c>
      <c r="H99" s="171">
        <v>1.6559900000000001</v>
      </c>
      <c r="I99" s="171">
        <v>1.6559900000000001</v>
      </c>
      <c r="J99" s="171">
        <v>1.5542800000000001</v>
      </c>
      <c r="K99" s="171">
        <v>1.8371600000000001</v>
      </c>
      <c r="L99" s="171">
        <v>1.45902</v>
      </c>
      <c r="M99" s="171">
        <v>1.63</v>
      </c>
      <c r="N99" s="152">
        <v>1.3744099999999999</v>
      </c>
      <c r="O99" s="152">
        <v>1.4572033333333332</v>
      </c>
      <c r="P99" s="152">
        <v>1.29</v>
      </c>
      <c r="Q99" s="152">
        <v>1.29</v>
      </c>
      <c r="R99" s="152">
        <v>1.06</v>
      </c>
      <c r="S99" s="152">
        <v>1.19</v>
      </c>
      <c r="T99" s="152">
        <v>1.03</v>
      </c>
      <c r="U99" s="152">
        <v>1.06</v>
      </c>
      <c r="V99" s="152">
        <v>1.01</v>
      </c>
      <c r="W99" s="152">
        <v>1.07</v>
      </c>
      <c r="X99" s="152">
        <v>0.95</v>
      </c>
      <c r="Y99" s="152">
        <v>0.95</v>
      </c>
      <c r="Z99" s="152">
        <v>0.89</v>
      </c>
      <c r="AA99" s="152">
        <v>0.81</v>
      </c>
      <c r="AB99" s="152">
        <v>0.93600000000000005</v>
      </c>
      <c r="AC99" s="152">
        <v>0.81</v>
      </c>
      <c r="AD99" s="152">
        <v>0.998</v>
      </c>
      <c r="AE99" s="152">
        <v>0.91999999999999993</v>
      </c>
      <c r="AF99" s="152">
        <v>1.02</v>
      </c>
      <c r="AG99" s="152">
        <v>1.02</v>
      </c>
      <c r="AH99" s="152">
        <v>1.0699999999999998</v>
      </c>
      <c r="AI99" s="152">
        <v>1.1199999999999999</v>
      </c>
      <c r="AJ99" s="152">
        <v>1.0699999999999998</v>
      </c>
      <c r="AK99" s="152">
        <v>1.06</v>
      </c>
      <c r="AL99" s="152">
        <v>1.0760000000000001</v>
      </c>
      <c r="AM99" s="152">
        <v>0.9900000000000001</v>
      </c>
      <c r="AN99" s="152">
        <v>1.0900000000000001</v>
      </c>
      <c r="AO99" s="152">
        <v>1.0900000000000001</v>
      </c>
      <c r="AP99" s="152">
        <v>1.29</v>
      </c>
      <c r="AQ99" s="152">
        <v>1.1299999999999999</v>
      </c>
    </row>
    <row r="100" spans="1:43" s="96" customFormat="1" x14ac:dyDescent="0.25">
      <c r="A100" s="161" t="s">
        <v>207</v>
      </c>
      <c r="B100" s="195">
        <v>366</v>
      </c>
      <c r="C100" s="195">
        <v>92</v>
      </c>
      <c r="D100" s="161">
        <v>275</v>
      </c>
      <c r="E100" s="161">
        <v>92</v>
      </c>
      <c r="F100" s="161">
        <v>183</v>
      </c>
      <c r="G100" s="161">
        <v>91</v>
      </c>
      <c r="H100" s="161">
        <v>91</v>
      </c>
      <c r="I100" s="161">
        <v>91</v>
      </c>
      <c r="J100" s="161">
        <v>365</v>
      </c>
      <c r="K100" s="161">
        <v>92</v>
      </c>
      <c r="L100" s="161">
        <v>273</v>
      </c>
      <c r="M100" s="161">
        <v>92</v>
      </c>
      <c r="N100" s="153">
        <v>181</v>
      </c>
      <c r="O100" s="153">
        <v>91</v>
      </c>
      <c r="P100" s="153">
        <v>90</v>
      </c>
      <c r="Q100" s="153">
        <v>90</v>
      </c>
      <c r="R100" s="153">
        <v>365</v>
      </c>
      <c r="S100" s="153">
        <v>92</v>
      </c>
      <c r="T100" s="153">
        <v>273</v>
      </c>
      <c r="U100" s="153">
        <v>92</v>
      </c>
      <c r="V100" s="153">
        <v>181</v>
      </c>
      <c r="W100" s="153">
        <v>91</v>
      </c>
      <c r="X100" s="153">
        <v>90</v>
      </c>
      <c r="Y100" s="153">
        <v>90</v>
      </c>
      <c r="Z100" s="153">
        <v>365</v>
      </c>
      <c r="AA100" s="153">
        <v>92</v>
      </c>
      <c r="AB100" s="153">
        <v>273</v>
      </c>
      <c r="AC100" s="153">
        <v>92</v>
      </c>
      <c r="AD100" s="153">
        <v>181</v>
      </c>
      <c r="AE100" s="153">
        <v>91</v>
      </c>
      <c r="AF100" s="153">
        <v>90</v>
      </c>
      <c r="AG100" s="153">
        <v>90</v>
      </c>
      <c r="AH100" s="153">
        <v>365</v>
      </c>
      <c r="AI100" s="153">
        <v>92</v>
      </c>
      <c r="AJ100" s="153">
        <v>274</v>
      </c>
      <c r="AK100" s="153">
        <v>92</v>
      </c>
      <c r="AL100" s="153">
        <v>182</v>
      </c>
      <c r="AM100" s="153">
        <v>91</v>
      </c>
      <c r="AN100" s="153">
        <v>91</v>
      </c>
      <c r="AO100" s="153">
        <v>91</v>
      </c>
      <c r="AQ100" s="153">
        <v>92</v>
      </c>
    </row>
    <row r="101" spans="1:43" s="151" customFormat="1" ht="15.75" thickBot="1" x14ac:dyDescent="0.3">
      <c r="A101" s="128" t="s">
        <v>193</v>
      </c>
      <c r="B101" s="196">
        <v>2.7909284984707215E-2</v>
      </c>
      <c r="C101" s="196">
        <v>2.6409581839225951E-2</v>
      </c>
      <c r="D101" s="131">
        <v>2.8614377013717822E-2</v>
      </c>
      <c r="E101" s="131">
        <v>2.8531260680777035E-2</v>
      </c>
      <c r="F101" s="131">
        <v>2.8557446817615219E-2</v>
      </c>
      <c r="G101" s="131">
        <v>3.1035627283424891E-2</v>
      </c>
      <c r="H101" s="131">
        <v>2.6733688257169919E-2</v>
      </c>
      <c r="I101" s="131">
        <v>2.6733688257169919E-2</v>
      </c>
      <c r="J101" s="131">
        <v>2.5716765770037547E-2</v>
      </c>
      <c r="K101" s="131">
        <v>2.5195853597435137E-2</v>
      </c>
      <c r="L101" s="131">
        <f>L97/L98*365/L100-0.0001</f>
        <v>2.579304870403128E-2</v>
      </c>
      <c r="M101" s="131">
        <f t="shared" ref="M101" si="58">M97/M98*365/M100</f>
        <v>2.5170717167956741E-2</v>
      </c>
      <c r="N101" s="131">
        <v>2.6104348686567927E-2</v>
      </c>
      <c r="O101" s="131">
        <v>2.5629679898722429E-2</v>
      </c>
      <c r="P101" s="131">
        <v>2.6895262602479243E-2</v>
      </c>
      <c r="Q101" s="131">
        <v>2.6895262602479243E-2</v>
      </c>
      <c r="R101" s="131">
        <v>2.7303028234846077E-2</v>
      </c>
      <c r="S101" s="131">
        <v>2.7258430953534207E-2</v>
      </c>
      <c r="T101" s="131">
        <f t="shared" ref="T101:AQ101" si="59">T97/T98*365/T100</f>
        <v>2.7317713070869096E-2</v>
      </c>
      <c r="U101" s="131">
        <f t="shared" si="59"/>
        <v>2.7541669911574852E-2</v>
      </c>
      <c r="V101" s="131">
        <f t="shared" si="59"/>
        <v>2.7202749139977476E-2</v>
      </c>
      <c r="W101" s="131">
        <f t="shared" si="59"/>
        <v>2.7323552370059515E-2</v>
      </c>
      <c r="X101" s="131">
        <f t="shared" si="59"/>
        <v>2.7079139670648143E-2</v>
      </c>
      <c r="Y101" s="131">
        <f t="shared" si="59"/>
        <v>2.7079139670648143E-2</v>
      </c>
      <c r="Z101" s="131">
        <f t="shared" si="59"/>
        <v>2.7981926913971854E-2</v>
      </c>
      <c r="AA101" s="131">
        <f t="shared" si="59"/>
        <v>2.7530811051536069E-2</v>
      </c>
      <c r="AB101" s="131">
        <f t="shared" si="59"/>
        <v>2.8135792433551642E-2</v>
      </c>
      <c r="AC101" s="131">
        <f t="shared" si="59"/>
        <v>2.7907079583723959E-2</v>
      </c>
      <c r="AD101" s="131">
        <f t="shared" si="59"/>
        <v>2.8251313411653302E-2</v>
      </c>
      <c r="AE101" s="131">
        <f t="shared" si="59"/>
        <v>2.7992825470324362E-2</v>
      </c>
      <c r="AF101" s="131">
        <f t="shared" si="59"/>
        <v>2.8513397212527151E-2</v>
      </c>
      <c r="AG101" s="131">
        <f t="shared" si="59"/>
        <v>2.8513397212527151E-2</v>
      </c>
      <c r="AH101" s="131">
        <f t="shared" si="59"/>
        <v>2.5150957729540731E-2</v>
      </c>
      <c r="AI101" s="131">
        <f t="shared" si="59"/>
        <v>2.5801059049079825E-2</v>
      </c>
      <c r="AJ101" s="131">
        <f t="shared" si="59"/>
        <v>2.4841304690679675E-2</v>
      </c>
      <c r="AK101" s="131">
        <f t="shared" si="59"/>
        <v>2.4056314751058971E-2</v>
      </c>
      <c r="AL101" s="131">
        <f t="shared" si="59"/>
        <v>2.5234266531170797E-2</v>
      </c>
      <c r="AM101" s="131">
        <f t="shared" si="59"/>
        <v>2.5981395547938296E-2</v>
      </c>
      <c r="AN101" s="131">
        <f t="shared" si="59"/>
        <v>2.4487248841575941E-2</v>
      </c>
      <c r="AO101" s="131">
        <f t="shared" si="59"/>
        <v>2.4487248841575941E-2</v>
      </c>
      <c r="AP101" s="131"/>
      <c r="AQ101" s="131">
        <f t="shared" si="59"/>
        <v>2.4745313221521476E-2</v>
      </c>
    </row>
    <row r="102" spans="1:43" s="93" customFormat="1" x14ac:dyDescent="0.25">
      <c r="A102" s="123"/>
      <c r="B102" s="197"/>
      <c r="C102" s="197"/>
      <c r="D102" s="150"/>
      <c r="E102" s="150"/>
      <c r="F102" s="150"/>
      <c r="G102" s="150"/>
      <c r="H102" s="150"/>
      <c r="I102" s="150"/>
      <c r="J102" s="150"/>
      <c r="K102" s="150"/>
      <c r="L102" s="166"/>
      <c r="M102" s="166"/>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50"/>
      <c r="AM102" s="150"/>
      <c r="AN102" s="150"/>
      <c r="AO102" s="150"/>
      <c r="AP102" s="150"/>
      <c r="AQ102" s="150"/>
    </row>
    <row r="103" spans="1:43" s="93" customFormat="1" x14ac:dyDescent="0.25">
      <c r="A103" s="123"/>
      <c r="B103" s="198"/>
      <c r="C103" s="198"/>
      <c r="D103" s="96"/>
      <c r="E103" s="96"/>
      <c r="F103" s="96"/>
      <c r="G103" s="96"/>
      <c r="H103" s="96"/>
      <c r="I103" s="96"/>
      <c r="J103" s="96"/>
      <c r="K103" s="96"/>
      <c r="L103" s="66"/>
      <c r="M103" s="76"/>
      <c r="O103" s="96"/>
      <c r="P103" s="96"/>
      <c r="Q103" s="96"/>
      <c r="S103" s="96"/>
    </row>
    <row r="104" spans="1:43" s="93" customFormat="1" x14ac:dyDescent="0.25">
      <c r="A104" s="123" t="s">
        <v>194</v>
      </c>
      <c r="B104" s="199">
        <v>3076.6128287183565</v>
      </c>
      <c r="C104" s="199">
        <v>679.37550495013704</v>
      </c>
      <c r="D104" s="127">
        <v>2410.9792631199998</v>
      </c>
      <c r="E104" s="127">
        <v>676.19914330520555</v>
      </c>
      <c r="F104" s="127">
        <v>1734.7801198147945</v>
      </c>
      <c r="G104" s="127">
        <v>748.193699450959</v>
      </c>
      <c r="H104" s="127">
        <v>982.84448101205476</v>
      </c>
      <c r="I104" s="127">
        <v>982.84448101205476</v>
      </c>
      <c r="J104" s="127">
        <v>3518.427863506301</v>
      </c>
      <c r="K104" s="127">
        <v>966.26138101041079</v>
      </c>
      <c r="L104" s="126">
        <f>+M104+O104+Q104</f>
        <v>2552.1664824958902</v>
      </c>
      <c r="M104" s="127">
        <v>908.88589183013698</v>
      </c>
      <c r="N104" s="126">
        <v>1643.2805906657534</v>
      </c>
      <c r="O104" s="155">
        <v>838.86738292876714</v>
      </c>
      <c r="P104" s="155">
        <v>804.41320773698624</v>
      </c>
      <c r="Q104" s="155">
        <v>804.41320773698624</v>
      </c>
      <c r="R104" s="126">
        <v>2966.0576116828252</v>
      </c>
      <c r="S104" s="155">
        <v>794.98100662115428</v>
      </c>
      <c r="T104" s="126">
        <f>+U104+W104+Y104</f>
        <v>2171.0766050616708</v>
      </c>
      <c r="U104" s="127">
        <v>746.83804326178779</v>
      </c>
      <c r="V104" s="126">
        <f>+W104+Y104</f>
        <v>1424.238561799883</v>
      </c>
      <c r="W104" s="127">
        <v>721.97889057938664</v>
      </c>
      <c r="X104" s="127">
        <f>+Y104</f>
        <v>702.25967122049633</v>
      </c>
      <c r="Y104" s="127">
        <v>702.25967122049633</v>
      </c>
      <c r="Z104" s="126">
        <f>+AA104+AC104+AE104+AG104</f>
        <v>2751.5703919461707</v>
      </c>
      <c r="AA104" s="127">
        <v>711.79110565676967</v>
      </c>
      <c r="AB104" s="126">
        <f>+AC104+AE104+AG104</f>
        <v>2039.7792862894012</v>
      </c>
      <c r="AC104" s="127">
        <v>700.69733543239181</v>
      </c>
      <c r="AD104" s="126">
        <f>+AE104+AG104</f>
        <v>1339.0819508570094</v>
      </c>
      <c r="AE104" s="127">
        <v>680.71058523128295</v>
      </c>
      <c r="AF104" s="127">
        <f>+AG104</f>
        <v>658.37136562572641</v>
      </c>
      <c r="AG104" s="127">
        <v>658.37136562572641</v>
      </c>
      <c r="AH104" s="126">
        <f>+AI104+AK104+AM104+AO104</f>
        <v>2505.4823197714122</v>
      </c>
      <c r="AI104" s="127">
        <v>634.18606407138805</v>
      </c>
      <c r="AJ104" s="126">
        <f>+AK104+AM104+AO104</f>
        <v>1871.2962557000237</v>
      </c>
      <c r="AK104" s="127">
        <v>625.92592092755365</v>
      </c>
      <c r="AL104" s="126">
        <f>+AM104+AO104</f>
        <v>1245.3703347724704</v>
      </c>
      <c r="AM104" s="127">
        <v>621.16455628699646</v>
      </c>
      <c r="AN104" s="127">
        <f>+AO104</f>
        <v>624.20577848547384</v>
      </c>
      <c r="AO104" s="127">
        <v>624.20577848547384</v>
      </c>
      <c r="AQ104" s="127">
        <v>655.11574032550755</v>
      </c>
    </row>
    <row r="105" spans="1:43" s="93" customFormat="1" x14ac:dyDescent="0.25">
      <c r="A105" s="124" t="s">
        <v>192</v>
      </c>
      <c r="B105" s="200">
        <v>852.25583017410179</v>
      </c>
      <c r="C105" s="200">
        <v>123.42305432322192</v>
      </c>
      <c r="D105" s="129">
        <v>734.28252342990618</v>
      </c>
      <c r="E105" s="129">
        <v>91.047432408908477</v>
      </c>
      <c r="F105" s="129">
        <v>643.23509102099774</v>
      </c>
      <c r="G105" s="129">
        <v>141.85831375057808</v>
      </c>
      <c r="H105" s="129">
        <v>495.92702969139344</v>
      </c>
      <c r="I105" s="129">
        <v>495.92702969139344</v>
      </c>
      <c r="J105" s="129">
        <v>1795.924485960026</v>
      </c>
      <c r="K105" s="129">
        <v>548.0101784358269</v>
      </c>
      <c r="L105" s="129">
        <f>+M105+O105+Q105</f>
        <v>1247.9143075241991</v>
      </c>
      <c r="M105" s="129">
        <v>475.43585041205472</v>
      </c>
      <c r="N105" s="129">
        <v>772.47845711214427</v>
      </c>
      <c r="O105" s="156">
        <v>413.7539876107744</v>
      </c>
      <c r="P105" s="156">
        <v>358.72446950136987</v>
      </c>
      <c r="Q105" s="156">
        <v>358.72446950136987</v>
      </c>
      <c r="R105" s="129">
        <v>1157.5902452593598</v>
      </c>
      <c r="S105" s="156">
        <v>336.02491742977099</v>
      </c>
      <c r="T105" s="129">
        <f>+U105+W105+Y105</f>
        <v>821.5653278295888</v>
      </c>
      <c r="U105" s="129">
        <f>(+U107*U99/100*U100/365)</f>
        <v>293.54161112564123</v>
      </c>
      <c r="V105" s="129">
        <f>+W105+Y105</f>
        <v>528.02371670394768</v>
      </c>
      <c r="W105" s="129">
        <f>(+W107*W99/100*W100/365)</f>
        <v>284.27339784624354</v>
      </c>
      <c r="X105" s="129">
        <f>+Y105</f>
        <v>243.75031885770409</v>
      </c>
      <c r="Y105" s="129">
        <f>(+Y107*Y99/100*Y100/365)</f>
        <v>243.75031885770409</v>
      </c>
      <c r="Z105" s="129">
        <f>+AA105+AC105+AE105+AG105</f>
        <v>869.69591792894971</v>
      </c>
      <c r="AA105" s="129">
        <f>(+AA107*AA99/100*AA100/365)</f>
        <v>208.4554472964293</v>
      </c>
      <c r="AB105" s="129">
        <f>+AC105+AE105+AG105</f>
        <v>661.24047063252044</v>
      </c>
      <c r="AC105" s="129">
        <f>(+AC107*AC99/100*AC100/365)</f>
        <v>202.67954604456955</v>
      </c>
      <c r="AD105" s="129">
        <f>+AE105+AG105</f>
        <v>458.56092458795092</v>
      </c>
      <c r="AE105" s="129">
        <f>(+AE107*AE99/100*AE100/365)</f>
        <v>221.39175644555581</v>
      </c>
      <c r="AF105" s="129">
        <f>+AG105</f>
        <v>237.16916814239508</v>
      </c>
      <c r="AG105" s="129">
        <f>(+AG107*AG99/100*AG100/365)</f>
        <v>237.16916814239508</v>
      </c>
      <c r="AH105" s="129">
        <f>+AI105+AK105+AM105+AO105</f>
        <v>952.06086383130662</v>
      </c>
      <c r="AI105" s="129">
        <f>(+AI107*AI99/100*AI100/365)</f>
        <v>262.04731689416764</v>
      </c>
      <c r="AJ105" s="129">
        <f>+AK105+AM105+AO105</f>
        <v>690.01354693713904</v>
      </c>
      <c r="AK105" s="129">
        <f>(+AK107*AK99/100*AK100/365)</f>
        <v>241.16106612043885</v>
      </c>
      <c r="AL105" s="129">
        <f>+AM105+AO105</f>
        <v>448.85248081670022</v>
      </c>
      <c r="AM105" s="129">
        <f>(+AM107*AM99/100*AM100/365)</f>
        <v>216.35964675157715</v>
      </c>
      <c r="AN105" s="129">
        <f>+AO105</f>
        <v>232.49283406512305</v>
      </c>
      <c r="AO105" s="129">
        <f>(+AO107*AO99/100*AO100/365)</f>
        <v>232.49283406512305</v>
      </c>
      <c r="AP105" s="104"/>
      <c r="AQ105" s="129">
        <f>(+AQ107*AQ99/100*AQ100/365)</f>
        <v>239.5859035480776</v>
      </c>
    </row>
    <row r="106" spans="1:43" s="93" customFormat="1" x14ac:dyDescent="0.25">
      <c r="A106" s="123" t="s">
        <v>212</v>
      </c>
      <c r="B106" s="192">
        <v>2224.3569985442546</v>
      </c>
      <c r="C106" s="192">
        <v>555.95245062691515</v>
      </c>
      <c r="D106" s="126">
        <v>1676.6967396900936</v>
      </c>
      <c r="E106" s="126">
        <v>585.15171089629712</v>
      </c>
      <c r="F106" s="126">
        <v>1091.5450287937967</v>
      </c>
      <c r="G106" s="126">
        <v>606.33538570038093</v>
      </c>
      <c r="H106" s="126">
        <v>486.91745132066131</v>
      </c>
      <c r="I106" s="126">
        <v>486.91745132066131</v>
      </c>
      <c r="J106" s="126">
        <v>1722.503377546275</v>
      </c>
      <c r="K106" s="126">
        <v>418.25120257458389</v>
      </c>
      <c r="L106" s="126">
        <f t="shared" ref="L106:M106" si="60">+L104-L105</f>
        <v>1304.2521749716911</v>
      </c>
      <c r="M106" s="126">
        <f t="shared" si="60"/>
        <v>433.45004141808226</v>
      </c>
      <c r="N106" s="126">
        <v>870.80213355360911</v>
      </c>
      <c r="O106" s="153">
        <v>425.11339531799274</v>
      </c>
      <c r="P106" s="153">
        <v>445.68873823561637</v>
      </c>
      <c r="Q106" s="153">
        <v>445.68873823561637</v>
      </c>
      <c r="R106" s="126">
        <v>1808.4673664234654</v>
      </c>
      <c r="S106" s="153">
        <v>458.95608919138328</v>
      </c>
      <c r="T106" s="126">
        <f t="shared" ref="T106:W106" si="61">+T104-T105</f>
        <v>1349.511277232082</v>
      </c>
      <c r="U106" s="126">
        <f t="shared" si="61"/>
        <v>453.29643213614656</v>
      </c>
      <c r="V106" s="126">
        <f t="shared" si="61"/>
        <v>896.21484509593529</v>
      </c>
      <c r="W106" s="126">
        <f t="shared" si="61"/>
        <v>437.7054927331431</v>
      </c>
      <c r="X106" s="126">
        <f>+Y106</f>
        <v>458.50935236279224</v>
      </c>
      <c r="Y106" s="126">
        <f t="shared" ref="Y106:AE106" si="62">+Y104-Y105</f>
        <v>458.50935236279224</v>
      </c>
      <c r="Z106" s="126">
        <f t="shared" si="62"/>
        <v>1881.874474017221</v>
      </c>
      <c r="AA106" s="126">
        <f t="shared" si="62"/>
        <v>503.3356583603404</v>
      </c>
      <c r="AB106" s="126">
        <f t="shared" si="62"/>
        <v>1378.5388156568806</v>
      </c>
      <c r="AC106" s="126">
        <f t="shared" si="62"/>
        <v>498.01778938782229</v>
      </c>
      <c r="AD106" s="126">
        <f t="shared" si="62"/>
        <v>880.52102626905844</v>
      </c>
      <c r="AE106" s="126">
        <f t="shared" si="62"/>
        <v>459.31882878572713</v>
      </c>
      <c r="AF106" s="126">
        <f>+AG106</f>
        <v>421.20219748333136</v>
      </c>
      <c r="AG106" s="126">
        <f t="shared" ref="AG106:AM106" si="63">+AG104-AG105</f>
        <v>421.20219748333136</v>
      </c>
      <c r="AH106" s="126">
        <f t="shared" si="63"/>
        <v>1553.4214559401057</v>
      </c>
      <c r="AI106" s="126">
        <f t="shared" si="63"/>
        <v>372.13874717722041</v>
      </c>
      <c r="AJ106" s="126">
        <f t="shared" si="63"/>
        <v>1181.2827087628848</v>
      </c>
      <c r="AK106" s="126">
        <f t="shared" si="63"/>
        <v>384.76485480711483</v>
      </c>
      <c r="AL106" s="126">
        <f t="shared" si="63"/>
        <v>796.51785395577019</v>
      </c>
      <c r="AM106" s="126">
        <f t="shared" si="63"/>
        <v>404.80490953541931</v>
      </c>
      <c r="AN106" s="126">
        <f>+AO106</f>
        <v>391.71294442035082</v>
      </c>
      <c r="AO106" s="126">
        <f>+AO104-AO105</f>
        <v>391.71294442035082</v>
      </c>
      <c r="AP106" s="126"/>
      <c r="AQ106" s="126">
        <f>+AQ104-AQ105</f>
        <v>415.52983677742998</v>
      </c>
    </row>
    <row r="107" spans="1:43" s="93" customFormat="1" x14ac:dyDescent="0.25">
      <c r="A107" s="123" t="s">
        <v>195</v>
      </c>
      <c r="B107" s="192">
        <v>123251.84275</v>
      </c>
      <c r="C107" s="192">
        <v>128252.371</v>
      </c>
      <c r="D107" s="126">
        <v>121585</v>
      </c>
      <c r="E107" s="126">
        <v>123823.80100000001</v>
      </c>
      <c r="F107" s="126">
        <v>121201.98050000001</v>
      </c>
      <c r="G107" s="126">
        <v>122285.007</v>
      </c>
      <c r="H107" s="126">
        <v>120118.954</v>
      </c>
      <c r="I107" s="126">
        <v>120118.954</v>
      </c>
      <c r="J107" s="126">
        <v>115182.12175000001</v>
      </c>
      <c r="K107" s="126">
        <v>118344.11900000001</v>
      </c>
      <c r="L107" s="126">
        <f>(+M107+O107+Q107)/3</f>
        <v>114128.12266666668</v>
      </c>
      <c r="M107" s="126">
        <v>115720.249</v>
      </c>
      <c r="N107" s="126">
        <v>113332.0595</v>
      </c>
      <c r="O107" s="153">
        <v>113886.83100000001</v>
      </c>
      <c r="P107" s="153">
        <v>112777.288</v>
      </c>
      <c r="Q107" s="153">
        <v>112777.288</v>
      </c>
      <c r="R107" s="126">
        <v>108128.92543739999</v>
      </c>
      <c r="S107" s="153">
        <v>112028.76768529999</v>
      </c>
      <c r="T107" s="126">
        <f>(+U107+W107+Y107)/3</f>
        <v>106828.97802143333</v>
      </c>
      <c r="U107" s="126">
        <v>109867.3995702</v>
      </c>
      <c r="V107" s="126">
        <f>(+W107+Y107)/2</f>
        <v>105309.76724705</v>
      </c>
      <c r="W107" s="126">
        <v>106562.38082969999</v>
      </c>
      <c r="X107" s="126">
        <f>+Y107</f>
        <v>104057.1536644</v>
      </c>
      <c r="Y107" s="126">
        <v>104057.1536644</v>
      </c>
      <c r="Z107" s="126">
        <f>(+AA107+AC107+AE107+AG107)/4</f>
        <v>98048.877501900002</v>
      </c>
      <c r="AA107" s="126">
        <v>102101.7690059</v>
      </c>
      <c r="AB107" s="126">
        <f>(+AC107+AE107+AG107)/3</f>
        <v>96697.913667233326</v>
      </c>
      <c r="AC107" s="126">
        <v>99272.7245119</v>
      </c>
      <c r="AD107" s="126">
        <f>(+AE107+AG107)/2</f>
        <v>95410.508244900004</v>
      </c>
      <c r="AE107" s="126">
        <v>96521.728502900005</v>
      </c>
      <c r="AF107" s="126">
        <f>+AG107</f>
        <v>94299.287986900003</v>
      </c>
      <c r="AG107" s="126">
        <v>94299.287986900003</v>
      </c>
      <c r="AH107" s="126">
        <f>(+AI107+AK107+AM107+AO107)/4</f>
        <v>89074.683581724996</v>
      </c>
      <c r="AI107" s="126">
        <v>92825.379140499994</v>
      </c>
      <c r="AJ107" s="126">
        <f>(+AK107+AM107+AO107)/3</f>
        <v>87824.451728800006</v>
      </c>
      <c r="AK107" s="126">
        <v>90262.294025800002</v>
      </c>
      <c r="AL107" s="126">
        <f>(+AM107+AO107)/2</f>
        <v>86605.530580299994</v>
      </c>
      <c r="AM107" s="126">
        <v>87658.198539599995</v>
      </c>
      <c r="AN107" s="126">
        <f>+AO107</f>
        <v>85552.862621000007</v>
      </c>
      <c r="AO107" s="126">
        <v>85552.862621000007</v>
      </c>
      <c r="AQ107" s="126">
        <v>84117.790299200002</v>
      </c>
    </row>
    <row r="108" spans="1:43" s="151" customFormat="1" ht="15.75" thickBot="1" x14ac:dyDescent="0.3">
      <c r="A108" s="128" t="s">
        <v>213</v>
      </c>
      <c r="B108" s="196">
        <v>1.8047251456159302E-2</v>
      </c>
      <c r="C108" s="196">
        <v>1.7245091552092594E-2</v>
      </c>
      <c r="D108" s="131">
        <v>1.8303523086711029E-2</v>
      </c>
      <c r="E108" s="131">
        <v>1.8748623372773235E-2</v>
      </c>
      <c r="F108" s="131">
        <v>1.7962786760355735E-2</v>
      </c>
      <c r="G108" s="131">
        <v>1.988800286054701E-2</v>
      </c>
      <c r="H108" s="131">
        <v>1.6259053891744254E-2</v>
      </c>
      <c r="I108" s="131">
        <v>1.6259053891744254E-2</v>
      </c>
      <c r="J108" s="131">
        <v>1.4954607115893618E-2</v>
      </c>
      <c r="K108" s="131">
        <v>1.4021534810085704E-2</v>
      </c>
      <c r="L108" s="131">
        <f t="shared" ref="L108:M108" si="64">L106/L107*365/L100</f>
        <v>1.5279147152448177E-2</v>
      </c>
      <c r="M108" s="131">
        <f t="shared" si="64"/>
        <v>1.4860544632869781E-2</v>
      </c>
      <c r="N108" s="131">
        <v>1.5494622257713898E-2</v>
      </c>
      <c r="O108" s="131">
        <v>1.4972101182134889E-2</v>
      </c>
      <c r="P108" s="131">
        <v>1.6027300092550548E-2</v>
      </c>
      <c r="Q108" s="131">
        <v>1.6027300092550548E-2</v>
      </c>
      <c r="R108" s="131">
        <v>1.6725102548720481E-2</v>
      </c>
      <c r="S108" s="131">
        <v>1.6253489482722441E-2</v>
      </c>
      <c r="T108" s="131">
        <f t="shared" ref="T108:AQ108" si="65">T106/T107*365/T100</f>
        <v>1.6889533793279787E-2</v>
      </c>
      <c r="U108" s="131">
        <f t="shared" si="65"/>
        <v>1.636886219373699E-2</v>
      </c>
      <c r="V108" s="131">
        <f t="shared" si="65"/>
        <v>1.7161599793966122E-2</v>
      </c>
      <c r="W108" s="131">
        <f t="shared" si="65"/>
        <v>1.6475156689750456E-2</v>
      </c>
      <c r="X108" s="131">
        <f t="shared" si="65"/>
        <v>1.7870084715619863E-2</v>
      </c>
      <c r="Y108" s="131">
        <f t="shared" si="65"/>
        <v>1.7870084715619863E-2</v>
      </c>
      <c r="Z108" s="131">
        <f t="shared" si="65"/>
        <v>1.9193228132374628E-2</v>
      </c>
      <c r="AA108" s="131">
        <f t="shared" si="65"/>
        <v>1.9558226400872732E-2</v>
      </c>
      <c r="AB108" s="131">
        <f t="shared" si="65"/>
        <v>1.9060404480733529E-2</v>
      </c>
      <c r="AC108" s="131">
        <f t="shared" si="65"/>
        <v>1.9903064580351338E-2</v>
      </c>
      <c r="AD108" s="131">
        <f t="shared" si="65"/>
        <v>1.8610490147836112E-2</v>
      </c>
      <c r="AE108" s="131">
        <f t="shared" si="65"/>
        <v>1.9087129948616097E-2</v>
      </c>
      <c r="AF108" s="131">
        <f t="shared" si="65"/>
        <v>1.8114759384535717E-2</v>
      </c>
      <c r="AG108" s="131">
        <f t="shared" si="65"/>
        <v>1.8114759384535717E-2</v>
      </c>
      <c r="AH108" s="131">
        <f t="shared" si="65"/>
        <v>1.7439539423284724E-2</v>
      </c>
      <c r="AI108" s="131">
        <f t="shared" si="65"/>
        <v>1.5905348765956527E-2</v>
      </c>
      <c r="AJ108" s="131">
        <f t="shared" si="65"/>
        <v>1.7917635659779649E-2</v>
      </c>
      <c r="AK108" s="131">
        <f t="shared" si="65"/>
        <v>1.6911964798325119E-2</v>
      </c>
      <c r="AL108" s="131">
        <f t="shared" si="65"/>
        <v>1.8444690182406579E-2</v>
      </c>
      <c r="AM108" s="131">
        <f t="shared" si="65"/>
        <v>1.8522717450182004E-2</v>
      </c>
      <c r="AN108" s="131">
        <f t="shared" si="65"/>
        <v>1.8364742773043303E-2</v>
      </c>
      <c r="AO108" s="131">
        <f t="shared" si="65"/>
        <v>1.8364742773043303E-2</v>
      </c>
      <c r="AP108" s="131"/>
      <c r="AQ108" s="131">
        <f t="shared" si="65"/>
        <v>1.9598344836021277E-2</v>
      </c>
    </row>
    <row r="109" spans="1:43" x14ac:dyDescent="0.25">
      <c r="A109" s="123"/>
      <c r="B109" s="197"/>
      <c r="C109" s="197"/>
      <c r="D109" s="150"/>
      <c r="E109" s="150"/>
      <c r="F109" s="150"/>
      <c r="G109" s="150"/>
      <c r="H109" s="150"/>
      <c r="I109" s="150"/>
      <c r="J109" s="150"/>
      <c r="K109" s="150"/>
      <c r="L109" s="166"/>
      <c r="M109" s="166"/>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row>
    <row r="110" spans="1:43" x14ac:dyDescent="0.25">
      <c r="A110" s="123"/>
      <c r="B110" s="201"/>
      <c r="C110" s="201"/>
      <c r="D110" s="93"/>
      <c r="E110" s="93"/>
      <c r="F110" s="93"/>
      <c r="G110" s="93"/>
      <c r="H110" s="93"/>
      <c r="I110" s="93"/>
      <c r="K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row>
    <row r="111" spans="1:43" x14ac:dyDescent="0.25">
      <c r="A111" s="123" t="s">
        <v>196</v>
      </c>
      <c r="B111" s="192">
        <v>370.19799999999998</v>
      </c>
      <c r="C111" s="192">
        <v>71.724999999999994</v>
      </c>
      <c r="D111" s="126">
        <v>303.47299999999996</v>
      </c>
      <c r="E111" s="126">
        <v>60.923999999999999</v>
      </c>
      <c r="F111" s="126">
        <v>242.54899999999998</v>
      </c>
      <c r="G111" s="126">
        <v>78.632999999999996</v>
      </c>
      <c r="H111" s="126">
        <v>163.916</v>
      </c>
      <c r="I111" s="126">
        <v>163.916</v>
      </c>
      <c r="J111" s="126">
        <v>597.28700000000003</v>
      </c>
      <c r="K111" s="126">
        <v>177.76</v>
      </c>
      <c r="L111" s="126">
        <f>+M111+O111+Q111</f>
        <v>419.52699999999999</v>
      </c>
      <c r="M111" s="126">
        <v>156.03</v>
      </c>
      <c r="N111" s="126">
        <v>263.49700000000001</v>
      </c>
      <c r="O111" s="153">
        <v>143.404</v>
      </c>
      <c r="P111" s="153">
        <v>120.093</v>
      </c>
      <c r="Q111" s="153">
        <v>120.093</v>
      </c>
      <c r="R111" s="126">
        <v>423.09941570000001</v>
      </c>
      <c r="S111" s="153">
        <v>117.4770611</v>
      </c>
      <c r="T111" s="126">
        <f>+U111+W111+Y111</f>
        <v>305.62235459999999</v>
      </c>
      <c r="U111" s="126">
        <v>107.5207815</v>
      </c>
      <c r="V111" s="126">
        <f>+W111+Y111</f>
        <v>198.1015731</v>
      </c>
      <c r="W111" s="126">
        <v>106.3496062</v>
      </c>
      <c r="X111" s="126">
        <f>+Y111</f>
        <v>91.751966899999999</v>
      </c>
      <c r="Y111" s="126">
        <v>91.751966899999999</v>
      </c>
      <c r="Z111" s="126">
        <f>+AA111+AC111+AE111+AG111</f>
        <v>355.94395169999996</v>
      </c>
      <c r="AA111" s="126">
        <v>87.835931400000007</v>
      </c>
      <c r="AB111" s="126">
        <f>+AC111+AE111+AG111</f>
        <v>268.10802029999996</v>
      </c>
      <c r="AC111" s="126">
        <v>88.483626399999991</v>
      </c>
      <c r="AD111" s="126">
        <f>+AE111+AG111</f>
        <v>179.62439389999997</v>
      </c>
      <c r="AE111" s="126">
        <v>92.454906499999993</v>
      </c>
      <c r="AF111" s="126">
        <f>+AG111</f>
        <v>87.169487399999994</v>
      </c>
      <c r="AG111" s="126">
        <v>87.169487399999994</v>
      </c>
      <c r="AH111" s="126">
        <f>+AI111+AK111+AM111+AO111</f>
        <v>355.90442140000005</v>
      </c>
      <c r="AI111" s="126">
        <v>94.882983800000005</v>
      </c>
      <c r="AJ111" s="126">
        <f>+AK111+AM111+AO111</f>
        <v>261.02143760000001</v>
      </c>
      <c r="AK111" s="126">
        <v>87.860594700000007</v>
      </c>
      <c r="AL111" s="126">
        <f>+AM111+AO111</f>
        <v>173.16084290000001</v>
      </c>
      <c r="AM111" s="126">
        <v>85.4067893</v>
      </c>
      <c r="AN111" s="126">
        <f>+AO111</f>
        <v>87.754053600000006</v>
      </c>
      <c r="AO111" s="126">
        <v>87.754053600000006</v>
      </c>
      <c r="AP111" s="93"/>
      <c r="AQ111" s="126">
        <v>102.729274</v>
      </c>
    </row>
    <row r="112" spans="1:43" x14ac:dyDescent="0.25">
      <c r="A112" s="124" t="s">
        <v>192</v>
      </c>
      <c r="B112" s="200">
        <v>300.7878030552348</v>
      </c>
      <c r="C112" s="200">
        <v>46.070725443409827</v>
      </c>
      <c r="D112" s="129">
        <v>256.59184580433646</v>
      </c>
      <c r="E112" s="129">
        <v>33.758908489798351</v>
      </c>
      <c r="F112" s="129">
        <v>222.8329373145381</v>
      </c>
      <c r="G112" s="129">
        <v>50.354263603479446</v>
      </c>
      <c r="H112" s="129">
        <v>170.60390551854715</v>
      </c>
      <c r="I112" s="129">
        <v>170.60390551854715</v>
      </c>
      <c r="J112" s="129">
        <v>626.57195245953449</v>
      </c>
      <c r="K112" s="129">
        <v>193.12598506114634</v>
      </c>
      <c r="L112" s="129">
        <f>+M112+O112+Q112</f>
        <v>433.44596739838812</v>
      </c>
      <c r="M112" s="129">
        <v>165.37595373589042</v>
      </c>
      <c r="N112" s="129">
        <v>268.07001366249773</v>
      </c>
      <c r="O112" s="156">
        <v>146.38139861592236</v>
      </c>
      <c r="P112" s="156">
        <v>121.68861504657535</v>
      </c>
      <c r="Q112" s="156">
        <v>121.68861504657535</v>
      </c>
      <c r="R112" s="129">
        <v>407.52205748696161</v>
      </c>
      <c r="S112" s="156">
        <v>115.36585771580414</v>
      </c>
      <c r="T112" s="129">
        <f>+U112+W112+Y112</f>
        <v>292.15619977115745</v>
      </c>
      <c r="U112" s="129">
        <f>(U114*U99/100*U100/365)</f>
        <v>102.71740673073579</v>
      </c>
      <c r="V112" s="129">
        <f>+W112+Y112</f>
        <v>189.43879304042167</v>
      </c>
      <c r="W112" s="129">
        <f>(W114*W99/100*W100/365)</f>
        <v>102.12988326961346</v>
      </c>
      <c r="X112" s="129">
        <f>+Y112</f>
        <v>87.308909770808199</v>
      </c>
      <c r="Y112" s="129">
        <f>(Y114*Y99/100*Y100/365)</f>
        <v>87.308909770808199</v>
      </c>
      <c r="Z112" s="129">
        <f>+AA112+AC112+AE112+AG112</f>
        <v>316.58873210591776</v>
      </c>
      <c r="AA112" s="129">
        <f>(AA114*AA99/100*AA100/365)</f>
        <v>75.954642052094144</v>
      </c>
      <c r="AB112" s="129">
        <f>+AC112+AE112+AG112</f>
        <v>240.63409005382366</v>
      </c>
      <c r="AC112" s="129">
        <f>(AC114*AC99/100*AC100/365)</f>
        <v>75.214714342298294</v>
      </c>
      <c r="AD112" s="129">
        <f>+AE112+AG112</f>
        <v>165.41937571152539</v>
      </c>
      <c r="AE112" s="129">
        <f>(AE114*AE99/100*AE100/365)</f>
        <v>83.007987614222898</v>
      </c>
      <c r="AF112" s="129">
        <f>+AG112</f>
        <v>82.411388097302478</v>
      </c>
      <c r="AG112" s="129">
        <f>(AG114*AG99/100*AG100/365)</f>
        <v>82.411388097302478</v>
      </c>
      <c r="AH112" s="129">
        <f>+AI112+AK112+AM112+AO112</f>
        <v>331.82187547127444</v>
      </c>
      <c r="AI112" s="129">
        <f>(AI114*AI99/100*AI100/365)</f>
        <v>92.746062814413122</v>
      </c>
      <c r="AJ112" s="129">
        <f>+AK112+AM112+AO112</f>
        <v>239.07581265686136</v>
      </c>
      <c r="AK112" s="129">
        <f>(AK114*AK99/100*AK100/365)</f>
        <v>83.477209073432107</v>
      </c>
      <c r="AL112" s="129">
        <f>+AM112+AO112</f>
        <v>155.59860358342925</v>
      </c>
      <c r="AM112" s="129">
        <f>(AM114*AM99/100*AM100/365)</f>
        <v>75.27635446193878</v>
      </c>
      <c r="AN112" s="129">
        <f>+AO112</f>
        <v>80.322249121490472</v>
      </c>
      <c r="AO112" s="129">
        <f>(AO114*AO99/100*AO100/365)</f>
        <v>80.322249121490472</v>
      </c>
      <c r="AP112" s="104"/>
      <c r="AQ112" s="129">
        <f>(AQ114*AQ99/100*AQ100/365)</f>
        <v>87.684988351033311</v>
      </c>
    </row>
    <row r="113" spans="1:44" x14ac:dyDescent="0.25">
      <c r="A113" s="123" t="s">
        <v>211</v>
      </c>
      <c r="B113" s="192">
        <v>-69.410196944765175</v>
      </c>
      <c r="C113" s="192">
        <v>-25.654274556590167</v>
      </c>
      <c r="D113" s="126">
        <v>-46.881154195663498</v>
      </c>
      <c r="E113" s="126">
        <v>-27.165091510201648</v>
      </c>
      <c r="F113" s="126">
        <v>-19.716062685461878</v>
      </c>
      <c r="G113" s="126">
        <v>-28.27873639652055</v>
      </c>
      <c r="H113" s="126">
        <v>6.6879055185471543</v>
      </c>
      <c r="I113" s="126">
        <v>6.6879055185471543</v>
      </c>
      <c r="J113" s="126">
        <v>29.284952459534452</v>
      </c>
      <c r="K113" s="126">
        <v>15.365985061146347</v>
      </c>
      <c r="L113" s="126">
        <f t="shared" ref="L113:M113" si="66">+L112-L111</f>
        <v>13.918967398388133</v>
      </c>
      <c r="M113" s="126">
        <f t="shared" si="66"/>
        <v>9.3459537358904186</v>
      </c>
      <c r="N113" s="126">
        <v>4.5730136624977149</v>
      </c>
      <c r="O113" s="153">
        <v>2.9773986159223682</v>
      </c>
      <c r="P113" s="153">
        <v>1.5956150465753467</v>
      </c>
      <c r="Q113" s="153">
        <v>1.5956150465753467</v>
      </c>
      <c r="R113" s="126">
        <v>-15.577358213038394</v>
      </c>
      <c r="S113" s="153">
        <v>-2.1112033841958606</v>
      </c>
      <c r="T113" s="126">
        <f t="shared" ref="T113:W113" si="67">+T112-T111</f>
        <v>-13.466154828842548</v>
      </c>
      <c r="U113" s="126">
        <f t="shared" si="67"/>
        <v>-4.8033747692642095</v>
      </c>
      <c r="V113" s="126">
        <f t="shared" si="67"/>
        <v>-8.6627800595783242</v>
      </c>
      <c r="W113" s="126">
        <f t="shared" si="67"/>
        <v>-4.2197229303865385</v>
      </c>
      <c r="X113" s="126">
        <f>+Y113</f>
        <v>-4.4430571291918</v>
      </c>
      <c r="Y113" s="126">
        <f t="shared" ref="Y113:AE113" si="68">+Y112-Y111</f>
        <v>-4.4430571291918</v>
      </c>
      <c r="Z113" s="126">
        <f t="shared" si="68"/>
        <v>-39.3552195940822</v>
      </c>
      <c r="AA113" s="126">
        <f t="shared" si="68"/>
        <v>-11.881289347905863</v>
      </c>
      <c r="AB113" s="126">
        <f t="shared" si="68"/>
        <v>-27.473930246176309</v>
      </c>
      <c r="AC113" s="126">
        <f t="shared" si="68"/>
        <v>-13.268912057701698</v>
      </c>
      <c r="AD113" s="126">
        <f t="shared" si="68"/>
        <v>-14.205018188474583</v>
      </c>
      <c r="AE113" s="126">
        <f t="shared" si="68"/>
        <v>-9.4469188857770945</v>
      </c>
      <c r="AF113" s="126">
        <f>+AG113</f>
        <v>-4.7580993026975165</v>
      </c>
      <c r="AG113" s="126">
        <f t="shared" ref="AG113:AM113" si="69">+AG112-AG111</f>
        <v>-4.7580993026975165</v>
      </c>
      <c r="AH113" s="126">
        <f t="shared" si="69"/>
        <v>-24.082545928725608</v>
      </c>
      <c r="AI113" s="126">
        <f t="shared" si="69"/>
        <v>-2.1369209855868831</v>
      </c>
      <c r="AJ113" s="126">
        <f t="shared" si="69"/>
        <v>-21.945624943138654</v>
      </c>
      <c r="AK113" s="126">
        <f t="shared" si="69"/>
        <v>-4.3833856265679003</v>
      </c>
      <c r="AL113" s="126">
        <f t="shared" si="69"/>
        <v>-17.562239316570754</v>
      </c>
      <c r="AM113" s="126">
        <f t="shared" si="69"/>
        <v>-10.13043483806122</v>
      </c>
      <c r="AN113" s="126">
        <f>+AO113</f>
        <v>-7.4318044785095339</v>
      </c>
      <c r="AO113" s="126">
        <f>+AO112-AO111</f>
        <v>-7.4318044785095339</v>
      </c>
      <c r="AP113" s="126"/>
      <c r="AQ113" s="126">
        <f>+AQ112-AQ111</f>
        <v>-15.044285648966692</v>
      </c>
    </row>
    <row r="114" spans="1:44" x14ac:dyDescent="0.25">
      <c r="A114" s="123" t="s">
        <v>197</v>
      </c>
      <c r="B114" s="192">
        <v>45141.581625000006</v>
      </c>
      <c r="C114" s="192">
        <v>48004.548000000003</v>
      </c>
      <c r="D114" s="126">
        <v>44187.2595</v>
      </c>
      <c r="E114" s="126">
        <v>44968.029000000002</v>
      </c>
      <c r="F114" s="126">
        <v>42364.311499999996</v>
      </c>
      <c r="G114" s="126">
        <v>43406.49</v>
      </c>
      <c r="H114" s="126">
        <v>41322.133000000002</v>
      </c>
      <c r="I114" s="126">
        <v>41322.133000000002</v>
      </c>
      <c r="J114" s="126">
        <v>40126.764999999999</v>
      </c>
      <c r="K114" s="126">
        <v>41706.021999999997</v>
      </c>
      <c r="L114" s="126">
        <f>(+M114+O114+Q114)/3</f>
        <v>39600.345999999998</v>
      </c>
      <c r="M114" s="126">
        <v>40252.216</v>
      </c>
      <c r="N114" s="126">
        <v>39274.411</v>
      </c>
      <c r="O114" s="153">
        <v>40291.85</v>
      </c>
      <c r="P114" s="153">
        <v>38256.972000000002</v>
      </c>
      <c r="Q114" s="153">
        <v>38256.972000000002</v>
      </c>
      <c r="R114" s="126">
        <v>38116.029126499998</v>
      </c>
      <c r="S114" s="153">
        <v>38462.310984899996</v>
      </c>
      <c r="T114" s="126">
        <f>(+U114+W114+Y114)/3</f>
        <v>38000.601840366668</v>
      </c>
      <c r="U114" s="126">
        <v>38445.296817800001</v>
      </c>
      <c r="V114" s="126">
        <f>(+W114+Y114)/2</f>
        <v>37778.254351650001</v>
      </c>
      <c r="W114" s="126">
        <v>38284.284064300002</v>
      </c>
      <c r="X114" s="126">
        <f>+Y114</f>
        <v>37272.224639</v>
      </c>
      <c r="Y114" s="126">
        <v>37272.224639</v>
      </c>
      <c r="Z114" s="126">
        <f>(+AA114+AC114+AE114+AG114)/4</f>
        <v>35749.898960700004</v>
      </c>
      <c r="AA114" s="126">
        <v>37202.689679300005</v>
      </c>
      <c r="AB114" s="126">
        <f>(+AC114+AE114+AG114)/3</f>
        <v>35265.635387833332</v>
      </c>
      <c r="AC114" s="126">
        <v>36840.272054399997</v>
      </c>
      <c r="AD114" s="126">
        <f>(+AE114+AG114)/2</f>
        <v>34478.317054550003</v>
      </c>
      <c r="AE114" s="126">
        <v>36189.578928800001</v>
      </c>
      <c r="AF114" s="126">
        <f>+AG114</f>
        <v>32767.055180300002</v>
      </c>
      <c r="AG114" s="126">
        <v>32767.055180300002</v>
      </c>
      <c r="AH114" s="126">
        <f>(+AI114+AK114+AM114+AO114)/4</f>
        <v>31038.21907685</v>
      </c>
      <c r="AI114" s="126">
        <v>32853.564564499997</v>
      </c>
      <c r="AJ114" s="126">
        <f>(+AK114+AM114+AO114)/3</f>
        <v>30433.103914299998</v>
      </c>
      <c r="AK114" s="126">
        <v>31244.033338599998</v>
      </c>
      <c r="AL114" s="126">
        <f>(+AM114+AO114)/2</f>
        <v>30027.63920215</v>
      </c>
      <c r="AM114" s="126">
        <v>30498.2455085</v>
      </c>
      <c r="AN114" s="126">
        <f>+AO114</f>
        <v>29557.032895799999</v>
      </c>
      <c r="AO114" s="126">
        <v>29557.032895799999</v>
      </c>
      <c r="AP114" s="93"/>
      <c r="AQ114" s="126">
        <v>30785.899142099999</v>
      </c>
    </row>
    <row r="115" spans="1:44" s="3" customFormat="1" ht="15.75" thickBot="1" x14ac:dyDescent="0.3">
      <c r="A115" s="128" t="s">
        <v>214</v>
      </c>
      <c r="B115" s="196">
        <v>-1.533409976038285E-3</v>
      </c>
      <c r="C115" s="196">
        <v>-2.120227145877251E-3</v>
      </c>
      <c r="D115" s="131">
        <v>-1.408190462388181E-3</v>
      </c>
      <c r="E115" s="131">
        <v>-2.3966927222757966E-3</v>
      </c>
      <c r="F115" s="131">
        <v>-9.2824327673688778E-4</v>
      </c>
      <c r="G115" s="131">
        <v>-2.6131046516569049E-3</v>
      </c>
      <c r="H115" s="131">
        <v>6.4917064037873834E-4</v>
      </c>
      <c r="I115" s="131">
        <v>6.4917064037873834E-4</v>
      </c>
      <c r="J115" s="131">
        <v>7.2981094936345981E-4</v>
      </c>
      <c r="K115" s="131">
        <v>1.4617283689710475E-3</v>
      </c>
      <c r="L115" s="131">
        <f>L113/L114*365/L100-0.0001</f>
        <v>3.6993550072558377E-4</v>
      </c>
      <c r="M115" s="131">
        <f>M113/M114*365/M100</f>
        <v>9.2116805650175194E-4</v>
      </c>
      <c r="N115" s="131">
        <v>2.3480487413436106E-4</v>
      </c>
      <c r="O115" s="131">
        <v>2.963952543702637E-4</v>
      </c>
      <c r="P115" s="131">
        <v>1.6914839644566442E-4</v>
      </c>
      <c r="Q115" s="131">
        <v>1.6914839644566442E-4</v>
      </c>
      <c r="R115" s="131">
        <v>-4.0868260860385129E-4</v>
      </c>
      <c r="S115" s="131">
        <v>-2.1777084459268973E-4</v>
      </c>
      <c r="T115" s="131">
        <f t="shared" ref="T115:AQ115" si="70">T113/T114*365/T100</f>
        <v>-4.7378722461344837E-4</v>
      </c>
      <c r="U115" s="131">
        <f t="shared" si="70"/>
        <v>-4.9568786999920687E-4</v>
      </c>
      <c r="V115" s="131">
        <f t="shared" si="70"/>
        <v>-4.6241263417009712E-4</v>
      </c>
      <c r="W115" s="131">
        <f t="shared" si="70"/>
        <v>-4.4209426183266452E-4</v>
      </c>
      <c r="X115" s="131">
        <f t="shared" si="70"/>
        <v>-4.834448493071748E-4</v>
      </c>
      <c r="Y115" s="131">
        <f t="shared" si="70"/>
        <v>-4.834448493071748E-4</v>
      </c>
      <c r="Z115" s="131">
        <f t="shared" si="70"/>
        <v>-1.1008484146303613E-3</v>
      </c>
      <c r="AA115" s="131">
        <f t="shared" si="70"/>
        <v>-1.2670515075567273E-3</v>
      </c>
      <c r="AB115" s="131">
        <f t="shared" si="70"/>
        <v>-1.041595981415476E-3</v>
      </c>
      <c r="AC115" s="131">
        <f t="shared" si="70"/>
        <v>-1.4289516168107222E-3</v>
      </c>
      <c r="AD115" s="131">
        <f t="shared" si="70"/>
        <v>-8.3082589623050083E-4</v>
      </c>
      <c r="AE115" s="131">
        <f t="shared" si="70"/>
        <v>-1.0470275963449269E-3</v>
      </c>
      <c r="AF115" s="131">
        <f t="shared" si="70"/>
        <v>-5.8890663060076848E-4</v>
      </c>
      <c r="AG115" s="131">
        <f t="shared" si="70"/>
        <v>-5.8890663060076848E-4</v>
      </c>
      <c r="AH115" s="131">
        <f t="shared" si="70"/>
        <v>-7.758997341019378E-4</v>
      </c>
      <c r="AI115" s="131">
        <f t="shared" si="70"/>
        <v>-2.5805424308376917E-4</v>
      </c>
      <c r="AJ115" s="131">
        <f t="shared" si="70"/>
        <v>-9.6060314778533495E-4</v>
      </c>
      <c r="AK115" s="131">
        <f t="shared" si="70"/>
        <v>-5.5660566707191924E-4</v>
      </c>
      <c r="AL115" s="131">
        <f t="shared" si="70"/>
        <v>-1.1729518333575949E-3</v>
      </c>
      <c r="AM115" s="131">
        <f t="shared" si="70"/>
        <v>-1.332308207719004E-3</v>
      </c>
      <c r="AN115" s="131">
        <f t="shared" si="70"/>
        <v>-1.0085209229291905E-3</v>
      </c>
      <c r="AO115" s="131">
        <f t="shared" si="70"/>
        <v>-1.0085209229291905E-3</v>
      </c>
      <c r="AP115" s="131"/>
      <c r="AQ115" s="131">
        <f t="shared" si="70"/>
        <v>-1.9387631911719386E-3</v>
      </c>
    </row>
    <row r="116" spans="1:44" x14ac:dyDescent="0.25">
      <c r="A116" s="123"/>
      <c r="B116" s="197"/>
      <c r="C116" s="197"/>
      <c r="D116" s="150"/>
      <c r="E116" s="150"/>
      <c r="F116" s="150"/>
      <c r="G116" s="150"/>
      <c r="H116" s="150"/>
      <c r="I116" s="150"/>
      <c r="J116" s="150"/>
      <c r="K116" s="150"/>
      <c r="L116" s="166"/>
      <c r="M116" s="166"/>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row>
    <row r="117" spans="1:44" x14ac:dyDescent="0.25">
      <c r="A117" s="123"/>
      <c r="B117" s="201"/>
      <c r="C117" s="201"/>
      <c r="D117" s="93"/>
      <c r="E117" s="93"/>
      <c r="F117" s="93"/>
      <c r="G117" s="93"/>
      <c r="H117" s="93"/>
      <c r="I117" s="93"/>
      <c r="K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row>
    <row r="118" spans="1:44" x14ac:dyDescent="0.25">
      <c r="A118" s="123" t="s">
        <v>198</v>
      </c>
      <c r="B118" s="192">
        <v>323.68700000000001</v>
      </c>
      <c r="C118" s="192">
        <v>46.716999999999999</v>
      </c>
      <c r="D118" s="126">
        <v>280.97000000000003</v>
      </c>
      <c r="E118" s="126">
        <v>53.893000000000001</v>
      </c>
      <c r="F118" s="126">
        <v>227.077</v>
      </c>
      <c r="G118" s="126">
        <v>104.057</v>
      </c>
      <c r="H118" s="126">
        <v>123.02</v>
      </c>
      <c r="I118" s="126">
        <v>123.02</v>
      </c>
      <c r="J118" s="126">
        <v>389.05600000000004</v>
      </c>
      <c r="K118" s="126">
        <v>115.27800000000001</v>
      </c>
      <c r="L118" s="126">
        <f>+M118+O118+Q118</f>
        <v>273.77800000000002</v>
      </c>
      <c r="M118" s="126">
        <v>102.33199999999999</v>
      </c>
      <c r="N118" s="126">
        <v>171.44600000000003</v>
      </c>
      <c r="O118" s="153">
        <v>88.159000000000006</v>
      </c>
      <c r="P118" s="153">
        <v>83.287000000000006</v>
      </c>
      <c r="Q118" s="153">
        <v>83.287000000000006</v>
      </c>
      <c r="R118" s="153">
        <v>309.61847620000003</v>
      </c>
      <c r="S118" s="153">
        <v>80.693138000000005</v>
      </c>
      <c r="T118" s="126">
        <f>+U118+W118+Y118</f>
        <v>228.9253382</v>
      </c>
      <c r="U118" s="126">
        <v>79.506763199999995</v>
      </c>
      <c r="V118" s="126">
        <f>+W118+Y118</f>
        <v>149.418575</v>
      </c>
      <c r="W118" s="126">
        <v>74.793245200000001</v>
      </c>
      <c r="X118" s="126">
        <f>+Y118</f>
        <v>74.625329800000003</v>
      </c>
      <c r="Y118" s="126">
        <v>74.625329800000003</v>
      </c>
      <c r="Z118" s="126">
        <f>+AA118+AC118+AE118+AG118</f>
        <v>283.57676700000002</v>
      </c>
      <c r="AA118" s="126">
        <v>73.310908699999999</v>
      </c>
      <c r="AB118" s="126">
        <f>+AC118+AE118+AG118</f>
        <v>210.26585830000002</v>
      </c>
      <c r="AC118" s="126">
        <v>72.821505799999997</v>
      </c>
      <c r="AD118" s="126">
        <f>+AE118+AG118</f>
        <v>137.44435250000001</v>
      </c>
      <c r="AE118" s="126">
        <v>70.104614400000003</v>
      </c>
      <c r="AF118" s="126">
        <f>+AG118</f>
        <v>67.339738100000005</v>
      </c>
      <c r="AG118" s="126">
        <v>67.339738100000005</v>
      </c>
      <c r="AH118" s="126">
        <f>+AI118+AK118+AM118+AO118</f>
        <v>280.47812749999997</v>
      </c>
      <c r="AI118" s="126">
        <v>65.926398499999991</v>
      </c>
      <c r="AJ118" s="126">
        <f>+AK118+AM118+AO118</f>
        <v>214.55172899999997</v>
      </c>
      <c r="AK118" s="126">
        <v>66.077095700000001</v>
      </c>
      <c r="AL118" s="126">
        <f>+AM118+AO118</f>
        <v>148.47463329999999</v>
      </c>
      <c r="AM118" s="126">
        <v>72.408209799999995</v>
      </c>
      <c r="AN118" s="126">
        <f>+AO118</f>
        <v>76.066423499999999</v>
      </c>
      <c r="AO118" s="126">
        <v>76.066423499999999</v>
      </c>
      <c r="AP118" s="93"/>
      <c r="AQ118" s="126">
        <v>93.948754100000002</v>
      </c>
    </row>
    <row r="119" spans="1:44" x14ac:dyDescent="0.25">
      <c r="A119" s="124" t="s">
        <v>192</v>
      </c>
      <c r="B119" s="200">
        <v>308.2920903790241</v>
      </c>
      <c r="C119" s="200">
        <v>45.726059551824648</v>
      </c>
      <c r="D119" s="129">
        <v>264.50580316043181</v>
      </c>
      <c r="E119" s="129">
        <v>33.762325815671232</v>
      </c>
      <c r="F119" s="129">
        <v>230.74347734476055</v>
      </c>
      <c r="G119" s="129">
        <v>52.284422687386304</v>
      </c>
      <c r="H119" s="129">
        <v>176.51928232414193</v>
      </c>
      <c r="I119" s="129">
        <v>176.51928232414193</v>
      </c>
      <c r="J119" s="129">
        <v>643.65646775631376</v>
      </c>
      <c r="K119" s="129">
        <v>194.07664821672336</v>
      </c>
      <c r="L119" s="129">
        <f>+M119+O119+Q119</f>
        <v>449.57981953959046</v>
      </c>
      <c r="M119" s="129">
        <v>172.5861907671233</v>
      </c>
      <c r="N119" s="129">
        <v>276.99362877246716</v>
      </c>
      <c r="O119" s="156">
        <v>147.74475030945348</v>
      </c>
      <c r="P119" s="156">
        <v>129.24887846301368</v>
      </c>
      <c r="Q119" s="156">
        <v>129.24887846301368</v>
      </c>
      <c r="R119" s="156">
        <v>415.51336204558345</v>
      </c>
      <c r="S119" s="156">
        <v>119.88117975628907</v>
      </c>
      <c r="T119" s="129">
        <f>+U119+W119+Y119</f>
        <v>295.63218228929441</v>
      </c>
      <c r="U119" s="129">
        <f>(+U121*U99/100*U100/365)</f>
        <v>106.44518600772123</v>
      </c>
      <c r="V119" s="129">
        <f>+W119+Y119</f>
        <v>189.18699628157316</v>
      </c>
      <c r="W119" s="129">
        <f>(+W121*W99/100*W100/365)</f>
        <v>101.66787993013209</v>
      </c>
      <c r="X119" s="129">
        <f>+Y119</f>
        <v>87.51911635144107</v>
      </c>
      <c r="Y119" s="129">
        <f>(+Y121*Y99/100*Y100/365)</f>
        <v>87.51911635144107</v>
      </c>
      <c r="Z119" s="129">
        <f>+AA119+AC119+AE119+AG119</f>
        <v>321.14165116571178</v>
      </c>
      <c r="AA119" s="129">
        <f>(+AA121*AA99/100*AA100/365)</f>
        <v>75.714896372405917</v>
      </c>
      <c r="AB119" s="129">
        <f>+AC119+AE119+AG119</f>
        <v>245.42675479330589</v>
      </c>
      <c r="AC119" s="129">
        <f>(+AC121*AC99/100*AC100/365)</f>
        <v>75.706899423774914</v>
      </c>
      <c r="AD119" s="129">
        <f>+AE119+AG119</f>
        <v>169.71985536953099</v>
      </c>
      <c r="AE119" s="129">
        <f>(+AE121*AE99/100*AE100/365)</f>
        <v>81.769109954337537</v>
      </c>
      <c r="AF119" s="129">
        <f>+AG119</f>
        <v>87.950745415193438</v>
      </c>
      <c r="AG119" s="129">
        <f>(+AG121*AG99/100*AG100/365)</f>
        <v>87.950745415193438</v>
      </c>
      <c r="AH119" s="129">
        <f>+AI119+AK119+AM119+AO119</f>
        <v>368.12880581065951</v>
      </c>
      <c r="AI119" s="129">
        <f>(+AI121*AI99/100*AI100/365)</f>
        <v>98.248903826156706</v>
      </c>
      <c r="AJ119" s="129">
        <f>+AK119+AM119+AO119</f>
        <v>269.87990198450285</v>
      </c>
      <c r="AK119" s="129">
        <f>(+AK121*AK99/100*AK100/365)</f>
        <v>93.935591610306844</v>
      </c>
      <c r="AL119" s="129">
        <f>+AM119+AO119</f>
        <v>175.94431037419599</v>
      </c>
      <c r="AM119" s="129">
        <f>(+AM121*AM99/100*AM100/365)</f>
        <v>84.077926863615616</v>
      </c>
      <c r="AN119" s="129">
        <f>+AO119</f>
        <v>91.866383510580391</v>
      </c>
      <c r="AO119" s="129">
        <f>(+AO121*AO99/100*AO100/365)</f>
        <v>91.866383510580391</v>
      </c>
      <c r="AP119" s="69"/>
      <c r="AQ119" s="129">
        <f>(+AQ121*AQ99/100*AQ100/365)</f>
        <v>95.271746183981151</v>
      </c>
    </row>
    <row r="120" spans="1:44" x14ac:dyDescent="0.25">
      <c r="A120" s="123" t="s">
        <v>199</v>
      </c>
      <c r="B120" s="192">
        <v>-15.394909620975909</v>
      </c>
      <c r="C120" s="192">
        <v>-0.99094044817535121</v>
      </c>
      <c r="D120" s="126">
        <v>-16.464196839568217</v>
      </c>
      <c r="E120" s="126">
        <v>-20.130674184328768</v>
      </c>
      <c r="F120" s="126">
        <v>3.6664773447605512</v>
      </c>
      <c r="G120" s="126">
        <v>-51.772577312613699</v>
      </c>
      <c r="H120" s="126">
        <v>53.49928232414193</v>
      </c>
      <c r="I120" s="126">
        <v>53.49928232414193</v>
      </c>
      <c r="J120" s="126">
        <v>254.60046775631372</v>
      </c>
      <c r="K120" s="126">
        <v>78.79864821672335</v>
      </c>
      <c r="L120" s="126">
        <f t="shared" ref="L120:M120" si="71">+L119-L118</f>
        <v>175.80181953959044</v>
      </c>
      <c r="M120" s="126">
        <f t="shared" si="71"/>
        <v>70.254190767123305</v>
      </c>
      <c r="N120" s="126">
        <v>105.54762877246714</v>
      </c>
      <c r="O120" s="153">
        <v>59.585750309453474</v>
      </c>
      <c r="P120" s="153">
        <v>45.961878463013676</v>
      </c>
      <c r="Q120" s="153">
        <v>45.961878463013676</v>
      </c>
      <c r="R120" s="153">
        <v>105.89488584558342</v>
      </c>
      <c r="S120" s="153">
        <v>39.188041756289067</v>
      </c>
      <c r="T120" s="126">
        <f t="shared" ref="T120:AO120" si="72">+T119-T118</f>
        <v>66.706844089294407</v>
      </c>
      <c r="U120" s="126">
        <f t="shared" si="72"/>
        <v>26.938422807721238</v>
      </c>
      <c r="V120" s="126">
        <f t="shared" si="72"/>
        <v>39.768421281573154</v>
      </c>
      <c r="W120" s="126">
        <f t="shared" si="72"/>
        <v>26.874634730132087</v>
      </c>
      <c r="X120" s="126">
        <f t="shared" si="72"/>
        <v>12.893786551441067</v>
      </c>
      <c r="Y120" s="126">
        <f t="shared" si="72"/>
        <v>12.893786551441067</v>
      </c>
      <c r="Z120" s="126">
        <f t="shared" si="72"/>
        <v>37.56488416571176</v>
      </c>
      <c r="AA120" s="126">
        <f t="shared" si="72"/>
        <v>2.4039876724059184</v>
      </c>
      <c r="AB120" s="126">
        <f t="shared" si="72"/>
        <v>35.16089649330587</v>
      </c>
      <c r="AC120" s="126">
        <f t="shared" si="72"/>
        <v>2.8853936237749167</v>
      </c>
      <c r="AD120" s="126">
        <f t="shared" si="72"/>
        <v>32.275502869530982</v>
      </c>
      <c r="AE120" s="126">
        <f t="shared" si="72"/>
        <v>11.664495554337535</v>
      </c>
      <c r="AF120" s="126">
        <f t="shared" si="72"/>
        <v>20.611007315193433</v>
      </c>
      <c r="AG120" s="126">
        <f t="shared" si="72"/>
        <v>20.611007315193433</v>
      </c>
      <c r="AH120" s="126">
        <f t="shared" si="72"/>
        <v>87.650678310659544</v>
      </c>
      <c r="AI120" s="126">
        <f t="shared" si="72"/>
        <v>32.322505326156715</v>
      </c>
      <c r="AJ120" s="126">
        <f t="shared" si="72"/>
        <v>55.328172984502885</v>
      </c>
      <c r="AK120" s="126">
        <f t="shared" si="72"/>
        <v>27.858495910306843</v>
      </c>
      <c r="AL120" s="126">
        <f t="shared" si="72"/>
        <v>27.469677074195999</v>
      </c>
      <c r="AM120" s="126">
        <f t="shared" si="72"/>
        <v>11.669717063615622</v>
      </c>
      <c r="AN120" s="126">
        <f t="shared" si="72"/>
        <v>15.799960010580392</v>
      </c>
      <c r="AO120" s="126">
        <f t="shared" si="72"/>
        <v>15.799960010580392</v>
      </c>
      <c r="AP120" s="126"/>
      <c r="AQ120" s="126">
        <f>+AQ119-AQ118</f>
        <v>1.3229920839811484</v>
      </c>
    </row>
    <row r="121" spans="1:44" x14ac:dyDescent="0.25">
      <c r="A121" s="123" t="s">
        <v>200</v>
      </c>
      <c r="B121" s="192">
        <v>49762.922500000001</v>
      </c>
      <c r="C121" s="192">
        <v>47515.235999999997</v>
      </c>
      <c r="D121" s="126">
        <v>50512.151333333335</v>
      </c>
      <c r="E121" s="126">
        <v>47849.2</v>
      </c>
      <c r="F121" s="126">
        <v>44343.627</v>
      </c>
      <c r="G121" s="126">
        <v>45932.351999999999</v>
      </c>
      <c r="H121" s="126">
        <v>42754.902000000002</v>
      </c>
      <c r="I121" s="126">
        <v>42754.902000000002</v>
      </c>
      <c r="J121" s="126">
        <v>41304.852500000001</v>
      </c>
      <c r="K121" s="126">
        <v>41911.32</v>
      </c>
      <c r="L121" s="126">
        <f>(+M121+O121+Q121)/3</f>
        <v>41102.696666666663</v>
      </c>
      <c r="M121" s="126">
        <v>42007.175000000003</v>
      </c>
      <c r="N121" s="126">
        <v>40650.457500000004</v>
      </c>
      <c r="O121" s="153">
        <v>40667.116000000002</v>
      </c>
      <c r="P121" s="153">
        <v>40633.798999999999</v>
      </c>
      <c r="Q121" s="153">
        <v>40633.798999999999</v>
      </c>
      <c r="R121" s="153">
        <v>38820.322883275003</v>
      </c>
      <c r="S121" s="153">
        <v>39967.693287399998</v>
      </c>
      <c r="T121" s="126">
        <f>(+U121+W121+Y121)/3</f>
        <v>38437.8660819</v>
      </c>
      <c r="U121" s="126">
        <v>39840.538241200004</v>
      </c>
      <c r="V121" s="126">
        <f>(+W121+Y121)/2</f>
        <v>37736.530002250001</v>
      </c>
      <c r="W121" s="126">
        <v>38111.098053300004</v>
      </c>
      <c r="X121" s="126">
        <f>+Y121</f>
        <v>37361.961951199999</v>
      </c>
      <c r="Y121" s="126">
        <v>37361.961951199999</v>
      </c>
      <c r="Z121" s="126">
        <f>(+AA121+AC121+AE121+AG121)/4</f>
        <v>36196.3966363</v>
      </c>
      <c r="AA121" s="126">
        <v>37085.2619108</v>
      </c>
      <c r="AB121" s="126">
        <f>(+AC121+AE121+AG121)/3</f>
        <v>35900.108211466664</v>
      </c>
      <c r="AC121" s="126">
        <v>37081.344994200001</v>
      </c>
      <c r="AD121" s="126">
        <f>(+AE121+AG121)/2</f>
        <v>35309.489820100003</v>
      </c>
      <c r="AE121" s="126">
        <v>35649.456681000003</v>
      </c>
      <c r="AF121" s="126">
        <f>AG121</f>
        <v>34969.522959200003</v>
      </c>
      <c r="AG121" s="126">
        <v>34969.522959200003</v>
      </c>
      <c r="AH121" s="126">
        <f>(+AI121+AK121+AM121+AO121)/4</f>
        <v>34457.630057400005</v>
      </c>
      <c r="AI121" s="126">
        <v>34802.843455499999</v>
      </c>
      <c r="AJ121" s="126">
        <f>(+AK121+AM121+AO121)/3</f>
        <v>34342.55892470001</v>
      </c>
      <c r="AK121" s="126">
        <v>35158.419747500004</v>
      </c>
      <c r="AL121" s="126">
        <f>(+AM121+AO121)/2</f>
        <v>33934.628513300006</v>
      </c>
      <c r="AM121" s="126">
        <v>34064.206133</v>
      </c>
      <c r="AN121" s="126">
        <f>AO121</f>
        <v>33805.050893600004</v>
      </c>
      <c r="AO121" s="126">
        <v>33805.050893600004</v>
      </c>
      <c r="AP121" s="66"/>
      <c r="AQ121" s="126">
        <v>33449.5838372</v>
      </c>
    </row>
    <row r="122" spans="1:44" s="3" customFormat="1" ht="15.75" thickBot="1" x14ac:dyDescent="0.3">
      <c r="A122" s="128" t="s">
        <v>215</v>
      </c>
      <c r="B122" s="196">
        <v>-3.0936506233081285E-4</v>
      </c>
      <c r="C122" s="196">
        <v>-8.2967484556857075E-5</v>
      </c>
      <c r="D122" s="131">
        <v>-4.3261826837274532E-4</v>
      </c>
      <c r="E122" s="131">
        <v>-1.8691242844094621E-3</v>
      </c>
      <c r="F122" s="131">
        <v>1.6491477555939532E-4</v>
      </c>
      <c r="G122" s="131">
        <v>-4.7209798677732093E-3</v>
      </c>
      <c r="H122" s="131">
        <v>5.0189574402002349E-3</v>
      </c>
      <c r="I122" s="131">
        <v>5.0189574402002349E-3</v>
      </c>
      <c r="J122" s="131">
        <v>6.0639360110610165E-3</v>
      </c>
      <c r="K122" s="131">
        <v>7.4592036645324353E-3</v>
      </c>
      <c r="L122" s="131">
        <f>+L120/L121*365/L100</f>
        <v>5.7185150324295065E-3</v>
      </c>
      <c r="M122" s="131">
        <f>+M120/M121*365/M100</f>
        <v>6.6351966192317938E-3</v>
      </c>
      <c r="N122" s="131">
        <v>5.2359722090860256E-3</v>
      </c>
      <c r="O122" s="131">
        <v>5.8769298934980519E-3</v>
      </c>
      <c r="P122" s="131">
        <v>4.5873375399736642E-3</v>
      </c>
      <c r="Q122" s="131">
        <v>4.5873375399736642E-3</v>
      </c>
      <c r="R122" s="131">
        <v>2.7278208417788872E-3</v>
      </c>
      <c r="S122" s="131">
        <v>3.8899992296361715E-3</v>
      </c>
      <c r="T122" s="131">
        <f t="shared" ref="T122:AO122" si="73">+T120/T121*365/T100</f>
        <v>2.3202850545850028E-3</v>
      </c>
      <c r="U122" s="131">
        <f t="shared" si="73"/>
        <v>2.6825758164500967E-3</v>
      </c>
      <c r="V122" s="131">
        <f t="shared" si="73"/>
        <v>2.1251553246278651E-3</v>
      </c>
      <c r="W122" s="131">
        <f t="shared" si="73"/>
        <v>2.8284114098772249E-3</v>
      </c>
      <c r="X122" s="131">
        <f t="shared" si="73"/>
        <v>1.3995910533056153E-3</v>
      </c>
      <c r="Y122" s="131">
        <f t="shared" si="73"/>
        <v>1.3995910533056153E-3</v>
      </c>
      <c r="Z122" s="131">
        <f t="shared" si="73"/>
        <v>1.0378072862655991E-3</v>
      </c>
      <c r="AA122" s="131">
        <f t="shared" si="73"/>
        <v>2.5717924846271813E-4</v>
      </c>
      <c r="AB122" s="131">
        <f t="shared" si="73"/>
        <v>1.309466521386197E-3</v>
      </c>
      <c r="AC122" s="131">
        <f t="shared" si="73"/>
        <v>3.0871279276347183E-4</v>
      </c>
      <c r="AD122" s="131">
        <f t="shared" si="73"/>
        <v>1.8432993270904457E-3</v>
      </c>
      <c r="AE122" s="131">
        <f t="shared" si="73"/>
        <v>1.3123948537514044E-3</v>
      </c>
      <c r="AF122" s="131">
        <f t="shared" si="73"/>
        <v>2.3903410212445515E-3</v>
      </c>
      <c r="AG122" s="131">
        <f t="shared" si="73"/>
        <v>2.3903410212445515E-3</v>
      </c>
      <c r="AH122" s="131">
        <f t="shared" si="73"/>
        <v>2.5437233542948199E-3</v>
      </c>
      <c r="AI122" s="131">
        <f t="shared" si="73"/>
        <v>3.6846422255611684E-3</v>
      </c>
      <c r="AJ122" s="131">
        <f t="shared" si="73"/>
        <v>2.1461297703935672E-3</v>
      </c>
      <c r="AK122" s="131">
        <f t="shared" si="73"/>
        <v>3.143643975483851E-3</v>
      </c>
      <c r="AL122" s="131">
        <f t="shared" si="73"/>
        <v>1.6234238844965376E-3</v>
      </c>
      <c r="AM122" s="131">
        <f t="shared" si="73"/>
        <v>1.37408477158575E-3</v>
      </c>
      <c r="AN122" s="131">
        <f t="shared" si="73"/>
        <v>1.8746744732309121E-3</v>
      </c>
      <c r="AO122" s="131">
        <f t="shared" si="73"/>
        <v>1.8746744732309121E-3</v>
      </c>
      <c r="AP122" s="131"/>
      <c r="AQ122" s="131">
        <f>+AQ120/AQ121*365/AQ100</f>
        <v>1.5691756630677371E-4</v>
      </c>
    </row>
    <row r="123" spans="1:44" x14ac:dyDescent="0.25">
      <c r="A123" s="123"/>
      <c r="B123" s="166"/>
      <c r="C123" s="166"/>
      <c r="D123" s="166"/>
      <c r="E123" s="166"/>
      <c r="F123" s="166"/>
      <c r="G123" s="166"/>
      <c r="H123" s="166"/>
      <c r="I123" s="166"/>
      <c r="J123" s="150"/>
      <c r="K123" s="166"/>
      <c r="L123" s="166"/>
      <c r="M123" s="166"/>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c r="AL123" s="150"/>
      <c r="AM123" s="150"/>
      <c r="AN123" s="150"/>
      <c r="AO123" s="150"/>
      <c r="AP123" s="150"/>
      <c r="AQ123" s="150"/>
      <c r="AR123" s="93"/>
    </row>
    <row r="124" spans="1:44" x14ac:dyDescent="0.25">
      <c r="O124" s="93"/>
    </row>
  </sheetData>
  <pageMargins left="0.7" right="0.7" top="0.75" bottom="0.75" header="0.3" footer="0.3"/>
  <pageSetup paperSize="9" orientation="portrait" r:id="rId1"/>
  <headerFooter>
    <oddHeader>&amp;R&amp;"Calibri"&amp;12&amp;KAF6400F O R T R O L I G&amp;1#</oddHeader>
    <oddFooter>&amp;L&amp;1#&amp;"Calibri"&amp;12&amp;KAF6400</oddFooter>
  </headerFooter>
  <ignoredErrors>
    <ignoredError sqref="L115 L101 N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A13" sqref="A13:A14"/>
    </sheetView>
  </sheetViews>
  <sheetFormatPr baseColWidth="10" defaultRowHeight="15" x14ac:dyDescent="0.25"/>
  <cols>
    <col min="1" max="1" width="54.85546875" customWidth="1"/>
    <col min="2" max="2" width="112.140625" customWidth="1"/>
  </cols>
  <sheetData>
    <row r="1" spans="1:3" ht="18.75" x14ac:dyDescent="0.3">
      <c r="A1" s="9" t="s">
        <v>138</v>
      </c>
    </row>
    <row r="2" spans="1:3" ht="68.25" customHeight="1" x14ac:dyDescent="0.25">
      <c r="A2" s="203" t="s">
        <v>137</v>
      </c>
      <c r="B2" s="203"/>
      <c r="C2" s="29"/>
    </row>
    <row r="3" spans="1:3" ht="54" customHeight="1" x14ac:dyDescent="0.25">
      <c r="A3" s="204" t="s">
        <v>201</v>
      </c>
      <c r="B3" s="204"/>
      <c r="C3" s="29"/>
    </row>
    <row r="4" spans="1:3" ht="24" customHeight="1" thickBot="1" x14ac:dyDescent="0.3"/>
    <row r="5" spans="1:3" ht="30.75" thickBot="1" x14ac:dyDescent="0.3">
      <c r="A5" s="56" t="s">
        <v>124</v>
      </c>
      <c r="B5" s="54" t="s">
        <v>125</v>
      </c>
    </row>
    <row r="6" spans="1:3" ht="71.25" customHeight="1" x14ac:dyDescent="0.25">
      <c r="A6" s="50" t="s">
        <v>171</v>
      </c>
      <c r="B6" s="51" t="s">
        <v>204</v>
      </c>
    </row>
    <row r="7" spans="1:3" ht="54.75" customHeight="1" x14ac:dyDescent="0.25">
      <c r="A7" s="133" t="s">
        <v>126</v>
      </c>
      <c r="B7" s="134" t="s">
        <v>127</v>
      </c>
    </row>
    <row r="8" spans="1:3" ht="54.75" customHeight="1" x14ac:dyDescent="0.25">
      <c r="A8" s="133" t="s">
        <v>128</v>
      </c>
      <c r="B8" s="162" t="s">
        <v>257</v>
      </c>
    </row>
    <row r="9" spans="1:3" ht="47.25" customHeight="1" x14ac:dyDescent="0.25">
      <c r="A9" s="133" t="s">
        <v>205</v>
      </c>
      <c r="B9" s="134" t="s">
        <v>129</v>
      </c>
    </row>
    <row r="10" spans="1:3" ht="52.5" customHeight="1" x14ac:dyDescent="0.25">
      <c r="A10" s="50" t="s">
        <v>172</v>
      </c>
      <c r="B10" s="51" t="s">
        <v>130</v>
      </c>
    </row>
    <row r="11" spans="1:3" ht="54" customHeight="1" x14ac:dyDescent="0.25">
      <c r="A11" s="52" t="s">
        <v>104</v>
      </c>
      <c r="B11" s="134" t="s">
        <v>131</v>
      </c>
    </row>
    <row r="12" spans="1:3" ht="54" customHeight="1" x14ac:dyDescent="0.25">
      <c r="A12" s="52" t="s">
        <v>240</v>
      </c>
      <c r="B12" s="162" t="s">
        <v>241</v>
      </c>
    </row>
    <row r="13" spans="1:3" ht="124.5" customHeight="1" x14ac:dyDescent="0.25">
      <c r="A13" s="52" t="s">
        <v>132</v>
      </c>
      <c r="B13" s="134" t="s">
        <v>202</v>
      </c>
    </row>
    <row r="14" spans="1:3" ht="124.5" customHeight="1" x14ac:dyDescent="0.25">
      <c r="A14" s="52" t="s">
        <v>242</v>
      </c>
      <c r="B14" s="51" t="s">
        <v>218</v>
      </c>
    </row>
    <row r="15" spans="1:3" ht="30" customHeight="1" x14ac:dyDescent="0.25">
      <c r="A15" s="53" t="s">
        <v>133</v>
      </c>
      <c r="B15" s="134"/>
    </row>
    <row r="16" spans="1:3" ht="86.25" customHeight="1" x14ac:dyDescent="0.25">
      <c r="A16" s="50" t="s">
        <v>134</v>
      </c>
      <c r="B16" s="51" t="s">
        <v>203</v>
      </c>
    </row>
    <row r="17" spans="1:2" ht="66.75" customHeight="1" x14ac:dyDescent="0.25">
      <c r="A17" s="50" t="s">
        <v>173</v>
      </c>
      <c r="B17" s="134" t="s">
        <v>135</v>
      </c>
    </row>
    <row r="18" spans="1:2" ht="54.75" customHeight="1" thickBot="1" x14ac:dyDescent="0.3">
      <c r="A18" s="135" t="s">
        <v>174</v>
      </c>
      <c r="B18" s="159" t="s">
        <v>136</v>
      </c>
    </row>
    <row r="20" spans="1:2" ht="18.75" x14ac:dyDescent="0.25">
      <c r="A20" s="55"/>
    </row>
    <row r="21" spans="1:2" ht="18.75" x14ac:dyDescent="0.25">
      <c r="A21" s="55"/>
    </row>
    <row r="22" spans="1:2" ht="18.75" x14ac:dyDescent="0.25">
      <c r="A22" s="55"/>
    </row>
  </sheetData>
  <mergeCells count="2">
    <mergeCell ref="A2:B2"/>
    <mergeCell ref="A3:B3"/>
  </mergeCells>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24"/>
  <sheetViews>
    <sheetView zoomScale="80" zoomScaleNormal="80" workbookViewId="0">
      <pane xSplit="1" ySplit="1" topLeftCell="B37" activePane="bottomRight" state="frozen"/>
      <selection activeCell="B1" activeCellId="1" sqref="B3 B1:B1048576"/>
      <selection pane="topRight" activeCell="B1" activeCellId="1" sqref="B3 B1:B1048576"/>
      <selection pane="bottomLeft" activeCell="B1" activeCellId="1" sqref="B3 B1:B1048576"/>
      <selection pane="bottomRight" activeCell="A70" sqref="A70"/>
    </sheetView>
  </sheetViews>
  <sheetFormatPr baseColWidth="10" defaultRowHeight="15" x14ac:dyDescent="0.25"/>
  <cols>
    <col min="1" max="1" width="67.85546875" style="139" customWidth="1"/>
    <col min="2" max="7" width="15" style="66" customWidth="1"/>
    <col min="8" max="9" width="15" style="93" customWidth="1"/>
    <col min="10" max="11" width="15" style="66" customWidth="1"/>
    <col min="12" max="12" width="16.140625" style="66" customWidth="1"/>
    <col min="13" max="13" width="15" style="66" customWidth="1"/>
    <col min="14" max="14" width="16.140625" style="66" customWidth="1"/>
    <col min="15" max="15" width="15" style="93" customWidth="1"/>
    <col min="16" max="19" width="15" style="66" customWidth="1"/>
    <col min="20" max="20" width="16.140625" style="66" customWidth="1"/>
    <col min="21" max="21" width="15" style="66" customWidth="1"/>
    <col min="22" max="22" width="16.140625" customWidth="1"/>
    <col min="23" max="23" width="15" customWidth="1"/>
    <col min="24" max="24" width="16.140625" customWidth="1"/>
    <col min="25" max="25" width="15" customWidth="1"/>
    <col min="26" max="26" width="16.140625" customWidth="1"/>
    <col min="27" max="27" width="15" customWidth="1"/>
    <col min="28" max="28" width="14.5703125" customWidth="1"/>
    <col min="29" max="29" width="16.140625" customWidth="1"/>
    <col min="30" max="30" width="14" customWidth="1"/>
    <col min="31" max="31" width="15.5703125" customWidth="1"/>
    <col min="32" max="34" width="15" customWidth="1"/>
    <col min="35" max="35" width="16.140625" customWidth="1"/>
    <col min="36" max="36" width="17.85546875" bestFit="1" customWidth="1"/>
    <col min="37" max="37" width="13" customWidth="1"/>
    <col min="38" max="38" width="17.85546875" bestFit="1" customWidth="1"/>
    <col min="39" max="39" width="13.7109375" customWidth="1"/>
    <col min="40" max="40" width="14.28515625" customWidth="1"/>
    <col min="41" max="41" width="13.42578125" customWidth="1"/>
    <col min="42" max="42" width="13.7109375" customWidth="1"/>
    <col min="43" max="43" width="14" customWidth="1"/>
  </cols>
  <sheetData>
    <row r="1" spans="1:43" s="34" customFormat="1" ht="30" x14ac:dyDescent="0.25">
      <c r="A1" s="34" t="s">
        <v>76</v>
      </c>
      <c r="B1" s="97" t="s">
        <v>268</v>
      </c>
      <c r="C1" s="98" t="s">
        <v>269</v>
      </c>
      <c r="D1" s="97" t="s">
        <v>265</v>
      </c>
      <c r="E1" s="98" t="s">
        <v>266</v>
      </c>
      <c r="F1" s="97" t="s">
        <v>262</v>
      </c>
      <c r="G1" s="98" t="s">
        <v>263</v>
      </c>
      <c r="H1" s="97" t="s">
        <v>259</v>
      </c>
      <c r="I1" s="98" t="s">
        <v>260</v>
      </c>
      <c r="J1" s="98" t="s">
        <v>253</v>
      </c>
      <c r="K1" s="98" t="s">
        <v>254</v>
      </c>
      <c r="L1" s="97" t="s">
        <v>250</v>
      </c>
      <c r="M1" s="98" t="s">
        <v>251</v>
      </c>
      <c r="N1" s="35" t="s">
        <v>248</v>
      </c>
      <c r="O1" s="98" t="s">
        <v>247</v>
      </c>
      <c r="P1" s="35" t="s">
        <v>245</v>
      </c>
      <c r="Q1" s="36" t="s">
        <v>244</v>
      </c>
      <c r="R1" s="97" t="s">
        <v>185</v>
      </c>
      <c r="S1" s="98" t="s">
        <v>186</v>
      </c>
      <c r="T1" s="97" t="s">
        <v>183</v>
      </c>
      <c r="U1" s="98" t="s">
        <v>184</v>
      </c>
      <c r="V1" s="35" t="s">
        <v>179</v>
      </c>
      <c r="W1" s="36" t="s">
        <v>180</v>
      </c>
      <c r="X1" s="35" t="s">
        <v>176</v>
      </c>
      <c r="Y1" s="36" t="s">
        <v>177</v>
      </c>
      <c r="Z1" s="35" t="s">
        <v>140</v>
      </c>
      <c r="AA1" s="36" t="s">
        <v>149</v>
      </c>
      <c r="AB1" s="35" t="s">
        <v>141</v>
      </c>
      <c r="AC1" s="36" t="s">
        <v>150</v>
      </c>
      <c r="AD1" s="35" t="s">
        <v>142</v>
      </c>
      <c r="AE1" s="36" t="s">
        <v>151</v>
      </c>
      <c r="AF1" s="35" t="s">
        <v>143</v>
      </c>
      <c r="AG1" s="36" t="s">
        <v>152</v>
      </c>
      <c r="AH1" s="35" t="s">
        <v>144</v>
      </c>
      <c r="AI1" s="36" t="s">
        <v>153</v>
      </c>
      <c r="AJ1" s="35" t="s">
        <v>145</v>
      </c>
      <c r="AK1" s="36" t="s">
        <v>154</v>
      </c>
      <c r="AL1" s="35" t="s">
        <v>146</v>
      </c>
      <c r="AM1" s="36" t="s">
        <v>155</v>
      </c>
      <c r="AN1" s="35" t="s">
        <v>147</v>
      </c>
      <c r="AO1" s="36" t="s">
        <v>156</v>
      </c>
      <c r="AP1" s="35" t="s">
        <v>148</v>
      </c>
      <c r="AQ1" s="34" t="s">
        <v>157</v>
      </c>
    </row>
    <row r="3" spans="1:43" x14ac:dyDescent="0.25">
      <c r="A3" s="137"/>
      <c r="B3" s="72"/>
      <c r="C3" s="72"/>
      <c r="D3" s="72"/>
      <c r="E3" s="72"/>
      <c r="F3" s="72"/>
      <c r="G3" s="72"/>
      <c r="H3" s="95"/>
      <c r="I3" s="95"/>
      <c r="J3" s="72"/>
      <c r="K3" s="72"/>
      <c r="L3" s="72"/>
      <c r="M3" s="72"/>
      <c r="N3" s="95"/>
      <c r="O3" s="95"/>
      <c r="P3" s="72"/>
      <c r="Q3" s="72"/>
      <c r="R3" s="72"/>
      <c r="S3" s="72"/>
      <c r="T3" s="72"/>
      <c r="U3" s="72"/>
      <c r="V3" s="14"/>
      <c r="W3" s="14"/>
      <c r="X3" s="14"/>
      <c r="Y3" s="14"/>
      <c r="Z3" s="14"/>
      <c r="AA3" s="14"/>
      <c r="AB3" s="14"/>
      <c r="AC3" s="14"/>
      <c r="AD3" s="14"/>
      <c r="AE3" s="14"/>
      <c r="AF3" s="14"/>
      <c r="AG3" s="14"/>
      <c r="AH3" s="14"/>
      <c r="AI3" s="14"/>
      <c r="AJ3" s="14"/>
      <c r="AK3" s="14"/>
      <c r="AL3" s="14"/>
      <c r="AM3" s="14"/>
      <c r="AN3" s="14"/>
      <c r="AO3" s="14"/>
    </row>
    <row r="4" spans="1:43" x14ac:dyDescent="0.25">
      <c r="A4" s="137" t="s">
        <v>77</v>
      </c>
      <c r="B4" s="20">
        <f>'APM utregning'!B4</f>
        <v>1977.8815530000002</v>
      </c>
      <c r="C4" s="20">
        <f>'APM utregning'!C4</f>
        <v>450.22684600000002</v>
      </c>
      <c r="D4" s="20">
        <f>'APM utregning'!D4</f>
        <v>1527.6547059999991</v>
      </c>
      <c r="E4" s="20">
        <f>'APM utregning'!E4</f>
        <v>519.33535000000018</v>
      </c>
      <c r="F4" s="20">
        <f>'APM utregning'!F4</f>
        <v>1008.319357</v>
      </c>
      <c r="G4" s="20">
        <f>'APM utregning'!G4</f>
        <v>718.69838099999981</v>
      </c>
      <c r="H4" s="20">
        <f>'APM utregning'!H4</f>
        <v>289.62097599999993</v>
      </c>
      <c r="I4" s="20">
        <f>'APM utregning'!I4</f>
        <v>289.62097599999993</v>
      </c>
      <c r="J4" s="20">
        <v>2563.3269190000005</v>
      </c>
      <c r="K4" s="20">
        <v>346.34799999999996</v>
      </c>
      <c r="L4" s="20">
        <f>'APM utregning'!L4</f>
        <v>2216.9789230000006</v>
      </c>
      <c r="M4" s="20">
        <f>'APM utregning'!M4</f>
        <v>488.11306600000012</v>
      </c>
      <c r="N4" s="20">
        <v>1728.8658539999999</v>
      </c>
      <c r="O4" s="20">
        <v>682.57706699999983</v>
      </c>
      <c r="P4" s="20">
        <f>'APM utregning'!P4</f>
        <v>1046.288789</v>
      </c>
      <c r="Q4" s="20">
        <f>'APM utregning'!Q4</f>
        <v>1046.288789</v>
      </c>
      <c r="R4" s="20">
        <f>'APM utregning'!R4</f>
        <v>2089.7060110000002</v>
      </c>
      <c r="S4" s="20">
        <f>'APM utregning'!S4</f>
        <v>401.08494899999988</v>
      </c>
      <c r="T4" s="20">
        <f>'APM utregning'!T4</f>
        <v>1688.6210630000007</v>
      </c>
      <c r="U4" s="20">
        <f>'APM utregning'!U4</f>
        <v>479.64145300000001</v>
      </c>
      <c r="V4" s="20">
        <v>1208.9796089999995</v>
      </c>
      <c r="W4" s="20">
        <v>743.07443599999988</v>
      </c>
      <c r="X4" s="20">
        <v>465.9051740000001</v>
      </c>
      <c r="Y4" s="20">
        <v>465.9051740000001</v>
      </c>
      <c r="Z4" s="17">
        <v>1828.1755349999996</v>
      </c>
      <c r="AA4" s="17">
        <v>552.96782299999995</v>
      </c>
      <c r="AB4" s="20">
        <v>1275.4393257525001</v>
      </c>
      <c r="AC4" s="20">
        <v>499.51647091749982</v>
      </c>
      <c r="AD4" s="20">
        <v>775.88704233500005</v>
      </c>
      <c r="AE4" s="20">
        <v>409.11490300000003</v>
      </c>
      <c r="AF4" s="20">
        <v>366.72430600000001</v>
      </c>
      <c r="AG4" s="20">
        <v>366.57633725499977</v>
      </c>
      <c r="AH4" s="20">
        <v>1680.9976879899996</v>
      </c>
      <c r="AI4" s="20">
        <v>470.48943324250013</v>
      </c>
      <c r="AJ4" s="20">
        <v>1210.4704714974994</v>
      </c>
      <c r="AK4" s="20">
        <v>422.4114718350001</v>
      </c>
      <c r="AL4" s="20">
        <v>788.05900066250047</v>
      </c>
      <c r="AM4" s="20">
        <v>468.42951891500007</v>
      </c>
      <c r="AN4" s="20">
        <v>319.62948174750005</v>
      </c>
      <c r="AO4" s="20">
        <v>319.62948174750005</v>
      </c>
      <c r="AP4" s="62">
        <v>1454.0306119000004</v>
      </c>
      <c r="AQ4" s="19">
        <v>296.0728165000001</v>
      </c>
    </row>
    <row r="5" spans="1:43" x14ac:dyDescent="0.25">
      <c r="A5" s="138" t="s">
        <v>78</v>
      </c>
      <c r="B5" s="21">
        <f>'APM utregning'!B5</f>
        <v>58.619650979999989</v>
      </c>
      <c r="C5" s="21">
        <f>'APM utregning'!C5</f>
        <v>9.7911584999999999</v>
      </c>
      <c r="D5" s="21">
        <f>'APM utregning'!D5</f>
        <v>48.828492479999994</v>
      </c>
      <c r="E5" s="21">
        <f>'APM utregning'!E5</f>
        <v>10.7894215</v>
      </c>
      <c r="F5" s="21">
        <f>'APM utregning'!F5</f>
        <v>38.039070979999991</v>
      </c>
      <c r="G5" s="21">
        <f>'APM utregning'!G5</f>
        <v>13.920395000000001</v>
      </c>
      <c r="H5" s="21">
        <f>'APM utregning'!H5</f>
        <v>24.118675979999988</v>
      </c>
      <c r="I5" s="21">
        <f>'APM utregning'!I5</f>
        <v>24.118675979999988</v>
      </c>
      <c r="J5" s="21">
        <v>49.401213550000008</v>
      </c>
      <c r="K5" s="21">
        <v>10.461065730000012</v>
      </c>
      <c r="L5" s="21">
        <f>'APM utregning'!L5</f>
        <v>38.940146999999996</v>
      </c>
      <c r="M5" s="21">
        <f>'APM utregning'!M5</f>
        <v>9.837549000000001</v>
      </c>
      <c r="N5" s="21">
        <v>29.102597999999997</v>
      </c>
      <c r="O5" s="21">
        <v>9.6813139999999986</v>
      </c>
      <c r="P5" s="21">
        <f>'APM utregning'!P5</f>
        <v>19.421284</v>
      </c>
      <c r="Q5" s="21">
        <f>'APM utregning'!Q5</f>
        <v>19.421284</v>
      </c>
      <c r="R5" s="21">
        <f>'APM utregning'!R5</f>
        <v>37.446188999999997</v>
      </c>
      <c r="S5" s="21">
        <f>'APM utregning'!S5</f>
        <v>9.4673631299999954</v>
      </c>
      <c r="T5" s="21">
        <f>'APM utregning'!T5</f>
        <v>27.978825870000005</v>
      </c>
      <c r="U5" s="21">
        <f>'APM utregning'!U5</f>
        <v>7.4206257200000136</v>
      </c>
      <c r="V5" s="21">
        <v>19.59341053</v>
      </c>
      <c r="W5" s="21">
        <v>8.7954252500000045</v>
      </c>
      <c r="X5" s="21">
        <v>10.797985279999997</v>
      </c>
      <c r="Y5" s="21">
        <v>10.797985279999997</v>
      </c>
      <c r="Z5" s="18">
        <v>33.083989582500003</v>
      </c>
      <c r="AA5" s="18">
        <f>8021770.83/1000000</f>
        <v>8.0217708299999995</v>
      </c>
      <c r="AB5" s="21">
        <v>25.062218752500002</v>
      </c>
      <c r="AC5" s="21">
        <f>8226010.4175/1000000</f>
        <v>8.2260104175000013</v>
      </c>
      <c r="AD5" s="21">
        <v>16.836208334999998</v>
      </c>
      <c r="AE5" s="21">
        <f>8291458.335/1000000</f>
        <v>8.2914583349999997</v>
      </c>
      <c r="AF5" s="21">
        <v>8.5447500000000005</v>
      </c>
      <c r="AG5" s="21">
        <f>8544750/1000000</f>
        <v>8.5447500000000005</v>
      </c>
      <c r="AH5" s="21">
        <v>33.920749995000001</v>
      </c>
      <c r="AI5" s="21">
        <f>8494281.2475/1000000</f>
        <v>8.4942812475</v>
      </c>
      <c r="AJ5" s="21">
        <v>25.417937497499999</v>
      </c>
      <c r="AK5" s="18">
        <v>8.3857708350000006</v>
      </c>
      <c r="AL5" s="18">
        <v>17.0321666625</v>
      </c>
      <c r="AM5" s="18">
        <v>8.4525729149999993</v>
      </c>
      <c r="AN5" s="18">
        <v>8.5795937475000006</v>
      </c>
      <c r="AO5" s="18">
        <v>8.5795937475000006</v>
      </c>
      <c r="AP5" s="63">
        <v>36.080729175000002</v>
      </c>
      <c r="AQ5" s="18">
        <v>8.8693124999999995</v>
      </c>
    </row>
    <row r="6" spans="1:43" x14ac:dyDescent="0.25">
      <c r="A6" s="137" t="s">
        <v>79</v>
      </c>
      <c r="B6" s="20">
        <f t="shared" ref="B6:C6" si="0">B4-B5</f>
        <v>1919.2619020200002</v>
      </c>
      <c r="C6" s="20">
        <f t="shared" si="0"/>
        <v>440.43568750000003</v>
      </c>
      <c r="D6" s="20">
        <f t="shared" ref="D6:E6" si="1">D4-D5</f>
        <v>1478.8262135199991</v>
      </c>
      <c r="E6" s="20">
        <f t="shared" si="1"/>
        <v>508.54592850000017</v>
      </c>
      <c r="F6" s="20">
        <f t="shared" ref="F6:AQ6" si="2">F4-F5</f>
        <v>970.28028601999995</v>
      </c>
      <c r="G6" s="20">
        <f t="shared" si="2"/>
        <v>704.77798599999983</v>
      </c>
      <c r="H6" s="20">
        <f t="shared" ref="H6:I6" si="3">H4-H5</f>
        <v>265.50230001999995</v>
      </c>
      <c r="I6" s="20">
        <f t="shared" si="3"/>
        <v>265.50230001999995</v>
      </c>
      <c r="J6" s="20">
        <v>2513.9257054500004</v>
      </c>
      <c r="K6" s="20">
        <v>335.88693426999993</v>
      </c>
      <c r="L6" s="20">
        <f t="shared" si="2"/>
        <v>2178.0387760000008</v>
      </c>
      <c r="M6" s="20">
        <f t="shared" si="2"/>
        <v>478.27551700000009</v>
      </c>
      <c r="N6" s="20">
        <f t="shared" si="2"/>
        <v>1699.763256</v>
      </c>
      <c r="O6" s="20">
        <f t="shared" si="2"/>
        <v>672.89575299999979</v>
      </c>
      <c r="P6" s="20">
        <f t="shared" si="2"/>
        <v>1026.8675049999999</v>
      </c>
      <c r="Q6" s="20">
        <f t="shared" si="2"/>
        <v>1026.8675049999999</v>
      </c>
      <c r="R6" s="20">
        <f t="shared" si="2"/>
        <v>2052.2598220000004</v>
      </c>
      <c r="S6" s="20">
        <f t="shared" si="2"/>
        <v>391.61758586999986</v>
      </c>
      <c r="T6" s="20">
        <f t="shared" si="2"/>
        <v>1660.6422371300007</v>
      </c>
      <c r="U6" s="20">
        <f t="shared" si="2"/>
        <v>472.22082727999998</v>
      </c>
      <c r="V6" s="20">
        <f t="shared" si="2"/>
        <v>1189.3861984699995</v>
      </c>
      <c r="W6" s="20">
        <f t="shared" si="2"/>
        <v>734.27901074999988</v>
      </c>
      <c r="X6" s="20">
        <f t="shared" si="2"/>
        <v>455.10718872000012</v>
      </c>
      <c r="Y6" s="20">
        <f t="shared" si="2"/>
        <v>455.10718872000012</v>
      </c>
      <c r="Z6" s="20">
        <f t="shared" si="2"/>
        <v>1795.0915454174997</v>
      </c>
      <c r="AA6" s="20">
        <f t="shared" si="2"/>
        <v>544.94605216999992</v>
      </c>
      <c r="AB6" s="20">
        <f t="shared" si="2"/>
        <v>1250.377107</v>
      </c>
      <c r="AC6" s="20">
        <f t="shared" si="2"/>
        <v>491.29046049999982</v>
      </c>
      <c r="AD6" s="20">
        <f t="shared" si="2"/>
        <v>759.05083400000001</v>
      </c>
      <c r="AE6" s="20">
        <f t="shared" si="2"/>
        <v>400.82344466500001</v>
      </c>
      <c r="AF6" s="20">
        <f t="shared" si="2"/>
        <v>358.17955599999999</v>
      </c>
      <c r="AG6" s="20">
        <f t="shared" si="2"/>
        <v>358.03158725499975</v>
      </c>
      <c r="AH6" s="20">
        <f t="shared" si="2"/>
        <v>1647.0769379949995</v>
      </c>
      <c r="AI6" s="20">
        <f t="shared" si="2"/>
        <v>461.99515199500013</v>
      </c>
      <c r="AJ6" s="20">
        <f t="shared" si="2"/>
        <v>1185.0525339999995</v>
      </c>
      <c r="AK6" s="20">
        <f t="shared" si="2"/>
        <v>414.02570100000008</v>
      </c>
      <c r="AL6" s="20">
        <f t="shared" si="2"/>
        <v>771.02683400000046</v>
      </c>
      <c r="AM6" s="20">
        <f t="shared" si="2"/>
        <v>459.97694600000005</v>
      </c>
      <c r="AN6" s="20">
        <f t="shared" si="2"/>
        <v>311.04988800000007</v>
      </c>
      <c r="AO6" s="20">
        <f t="shared" si="2"/>
        <v>311.04988800000007</v>
      </c>
      <c r="AP6" s="20">
        <f t="shared" si="2"/>
        <v>1417.9498827250004</v>
      </c>
      <c r="AQ6" s="20">
        <f t="shared" si="2"/>
        <v>287.20350400000012</v>
      </c>
    </row>
    <row r="7" spans="1:43" x14ac:dyDescent="0.25">
      <c r="A7" s="137"/>
      <c r="B7" s="20"/>
      <c r="C7" s="20"/>
      <c r="D7" s="20"/>
      <c r="E7" s="20"/>
      <c r="F7" s="64"/>
      <c r="G7" s="64"/>
      <c r="H7" s="20"/>
      <c r="I7" s="20"/>
      <c r="J7" s="20"/>
      <c r="K7" s="20"/>
      <c r="L7" s="20"/>
      <c r="M7" s="20"/>
      <c r="N7" s="20"/>
      <c r="O7" s="20"/>
      <c r="P7" s="20"/>
      <c r="Q7" s="20"/>
      <c r="R7" s="20"/>
      <c r="S7" s="20"/>
      <c r="T7" s="20"/>
      <c r="U7" s="20"/>
      <c r="V7" s="20"/>
      <c r="W7" s="20"/>
      <c r="X7" s="20"/>
      <c r="Y7" s="20"/>
      <c r="Z7" s="17"/>
      <c r="AA7" s="17"/>
      <c r="AB7" s="20"/>
      <c r="AC7" s="20"/>
      <c r="AD7" s="20"/>
      <c r="AE7" s="20"/>
      <c r="AF7" s="20"/>
      <c r="AG7" s="20"/>
      <c r="AH7" s="20"/>
      <c r="AI7" s="20"/>
      <c r="AJ7" s="20"/>
      <c r="AK7" s="17"/>
      <c r="AL7" s="17"/>
      <c r="AM7" s="17"/>
      <c r="AN7" s="17"/>
      <c r="AO7" s="17"/>
      <c r="AP7" s="19"/>
      <c r="AQ7" s="19"/>
    </row>
    <row r="8" spans="1:43" x14ac:dyDescent="0.25">
      <c r="A8" s="137" t="s">
        <v>80</v>
      </c>
      <c r="B8" s="20">
        <f>'APM utregning'!B8</f>
        <v>21309.746222999998</v>
      </c>
      <c r="C8" s="20">
        <f>'APM utregning'!C8</f>
        <v>21309.746222999998</v>
      </c>
      <c r="D8" s="20">
        <f>'APM utregning'!D8</f>
        <v>20829.492364000002</v>
      </c>
      <c r="E8" s="20">
        <f>'APM utregning'!E8</f>
        <v>20829.492364000002</v>
      </c>
      <c r="F8" s="20">
        <f>'APM utregning'!F8</f>
        <v>20320.449167999999</v>
      </c>
      <c r="G8" s="20">
        <f>'APM utregning'!G8</f>
        <v>20320.449167999999</v>
      </c>
      <c r="H8" s="20">
        <f>'APM utregning'!H8</f>
        <v>19599.824253999999</v>
      </c>
      <c r="I8" s="20">
        <f>'APM utregning'!I8</f>
        <v>19599.824253999999</v>
      </c>
      <c r="J8" s="20">
        <v>20419.767711000004</v>
      </c>
      <c r="K8" s="20">
        <v>20419.767711000004</v>
      </c>
      <c r="L8" s="20">
        <f>'APM utregning'!L8</f>
        <v>19904.064724</v>
      </c>
      <c r="M8" s="20">
        <f>'APM utregning'!M8</f>
        <v>19904.064724</v>
      </c>
      <c r="N8" s="20">
        <v>19449.809774000001</v>
      </c>
      <c r="O8" s="20">
        <v>19449.809774000001</v>
      </c>
      <c r="P8" s="20">
        <f>'APM utregning'!P8</f>
        <v>18673.417244999997</v>
      </c>
      <c r="Q8" s="20">
        <f>'APM utregning'!Q8</f>
        <v>18673.417244999997</v>
      </c>
      <c r="R8" s="20">
        <f>'APM utregning'!R8</f>
        <v>18685.631511</v>
      </c>
      <c r="S8" s="20">
        <f>'APM utregning'!S8</f>
        <v>18685.631511</v>
      </c>
      <c r="T8" s="20">
        <f>'APM utregning'!T8</f>
        <v>18650.075338999999</v>
      </c>
      <c r="U8" s="20">
        <f>'APM utregning'!U8</f>
        <v>18650.075338999999</v>
      </c>
      <c r="V8" s="20">
        <v>17983.832307000004</v>
      </c>
      <c r="W8" s="20">
        <v>17983.832307000004</v>
      </c>
      <c r="X8" s="20">
        <v>17364.806264000003</v>
      </c>
      <c r="Y8" s="20">
        <v>17364.806264000003</v>
      </c>
      <c r="Z8" s="17">
        <v>17509.798303000003</v>
      </c>
      <c r="AA8" s="17">
        <v>17509.798303000003</v>
      </c>
      <c r="AB8" s="20">
        <v>16967.908790752499</v>
      </c>
      <c r="AC8" s="20">
        <v>16951.072582417499</v>
      </c>
      <c r="AD8" s="20">
        <v>16482.052351450398</v>
      </c>
      <c r="AE8" s="20">
        <v>16473.507601450401</v>
      </c>
      <c r="AF8" s="20">
        <v>16006.741612000002</v>
      </c>
      <c r="AG8" s="20">
        <v>16006.741612000002</v>
      </c>
      <c r="AH8" s="20">
        <v>16249.298683999999</v>
      </c>
      <c r="AI8" s="20">
        <v>16249.298683999999</v>
      </c>
      <c r="AJ8" s="20">
        <v>15868.606189497499</v>
      </c>
      <c r="AK8" s="17">
        <v>15851.574022835001</v>
      </c>
      <c r="AL8" s="17">
        <v>15426.777326662501</v>
      </c>
      <c r="AM8" s="17">
        <v>15418.197732915</v>
      </c>
      <c r="AN8" s="17">
        <v>15009.085067747499</v>
      </c>
      <c r="AO8" s="17">
        <v>15009.085067747499</v>
      </c>
      <c r="AP8" s="17">
        <v>14853.613821999999</v>
      </c>
      <c r="AQ8" s="17">
        <v>14853.613821999999</v>
      </c>
    </row>
    <row r="9" spans="1:43" x14ac:dyDescent="0.25">
      <c r="A9" s="138" t="s">
        <v>81</v>
      </c>
      <c r="B9" s="21">
        <f>'APM utregning'!B9</f>
        <v>1292.503999</v>
      </c>
      <c r="C9" s="21">
        <f>'APM utregning'!C9</f>
        <v>1292.503999</v>
      </c>
      <c r="D9" s="21">
        <f>'APM utregning'!D9</f>
        <v>1243.67551</v>
      </c>
      <c r="E9" s="21">
        <f>'APM utregning'!E9</f>
        <v>1243.67551</v>
      </c>
      <c r="F9" s="21">
        <f>'APM utregning'!F9</f>
        <v>1254.464931</v>
      </c>
      <c r="G9" s="21">
        <f>'APM utregning'!G9</f>
        <v>1254.464931</v>
      </c>
      <c r="H9" s="21">
        <f>'APM utregning'!H9</f>
        <v>1268.3853260000001</v>
      </c>
      <c r="I9" s="21">
        <f>'APM utregning'!I9</f>
        <v>1268.3853260000001</v>
      </c>
      <c r="J9" s="21">
        <v>1292.5040019999999</v>
      </c>
      <c r="K9" s="21">
        <v>1292.5040019999999</v>
      </c>
      <c r="L9" s="21">
        <f>'APM utregning'!L9</f>
        <v>1003.563854</v>
      </c>
      <c r="M9" s="21">
        <f>'APM utregning'!M9</f>
        <v>1003.563854</v>
      </c>
      <c r="N9" s="21">
        <v>1013.401402</v>
      </c>
      <c r="O9" s="21">
        <v>1013.401402</v>
      </c>
      <c r="P9" s="21">
        <f>'APM utregning'!P9</f>
        <v>1023.082715</v>
      </c>
      <c r="Q9" s="21">
        <f>'APM utregning'!Q9</f>
        <v>1023.082715</v>
      </c>
      <c r="R9" s="21">
        <f>'APM utregning'!R9</f>
        <v>1042.5039999999999</v>
      </c>
      <c r="S9" s="21">
        <f>'APM utregning'!S9</f>
        <v>1042.5039999999999</v>
      </c>
      <c r="T9" s="21">
        <f>'APM utregning'!T9</f>
        <v>1309.5251740000001</v>
      </c>
      <c r="U9" s="21">
        <f>'APM utregning'!U9</f>
        <v>1309.5251740000001</v>
      </c>
      <c r="V9" s="21">
        <f>1136.429845+0.07</f>
        <v>1136.4998449999998</v>
      </c>
      <c r="W9" s="21">
        <v>1136.4298449999999</v>
      </c>
      <c r="X9" s="21">
        <v>1305.706015</v>
      </c>
      <c r="Y9" s="21">
        <v>1305.706015</v>
      </c>
      <c r="Z9" s="18">
        <v>992.50400000000002</v>
      </c>
      <c r="AA9" s="18">
        <v>992.50400000000002</v>
      </c>
      <c r="AB9" s="21">
        <f>950+AB5</f>
        <v>975.06221875250003</v>
      </c>
      <c r="AC9" s="21">
        <f t="shared" ref="AC9:AG9" si="4">950+AC5</f>
        <v>958.22601041749999</v>
      </c>
      <c r="AD9" s="21">
        <f t="shared" si="4"/>
        <v>966.83620833500004</v>
      </c>
      <c r="AE9" s="21">
        <f t="shared" si="4"/>
        <v>958.29145833500002</v>
      </c>
      <c r="AF9" s="21">
        <f t="shared" si="4"/>
        <v>958.54475000000002</v>
      </c>
      <c r="AG9" s="21">
        <f t="shared" si="4"/>
        <v>958.54475000000002</v>
      </c>
      <c r="AH9" s="21">
        <v>950</v>
      </c>
      <c r="AI9" s="21">
        <v>950</v>
      </c>
      <c r="AJ9" s="21">
        <f t="shared" ref="AJ9:AQ9" si="5">950+AJ5</f>
        <v>975.41793749750002</v>
      </c>
      <c r="AK9" s="21">
        <f t="shared" si="5"/>
        <v>958.38577083500002</v>
      </c>
      <c r="AL9" s="21">
        <f t="shared" si="5"/>
        <v>967.0321666625</v>
      </c>
      <c r="AM9" s="21">
        <f t="shared" si="5"/>
        <v>958.45257291500002</v>
      </c>
      <c r="AN9" s="21">
        <f t="shared" si="5"/>
        <v>958.57959374749998</v>
      </c>
      <c r="AO9" s="21">
        <f t="shared" si="5"/>
        <v>958.57959374749998</v>
      </c>
      <c r="AP9" s="21">
        <f t="shared" si="5"/>
        <v>986.08072917499999</v>
      </c>
      <c r="AQ9" s="21">
        <f t="shared" si="5"/>
        <v>958.86931249999998</v>
      </c>
    </row>
    <row r="10" spans="1:43" x14ac:dyDescent="0.25">
      <c r="A10" s="137" t="s">
        <v>82</v>
      </c>
      <c r="B10" s="20">
        <f t="shared" ref="B10:C10" si="6">B8-B9</f>
        <v>20017.242223999998</v>
      </c>
      <c r="C10" s="20">
        <f t="shared" si="6"/>
        <v>20017.242223999998</v>
      </c>
      <c r="D10" s="20">
        <f t="shared" ref="D10:E10" si="7">D8-D9</f>
        <v>19585.816854000001</v>
      </c>
      <c r="E10" s="20">
        <f t="shared" si="7"/>
        <v>19585.816854000001</v>
      </c>
      <c r="F10" s="20">
        <f t="shared" ref="F10:AQ10" si="8">F8-F9</f>
        <v>19065.984237000001</v>
      </c>
      <c r="G10" s="20">
        <f t="shared" si="8"/>
        <v>19065.984237000001</v>
      </c>
      <c r="H10" s="20">
        <f t="shared" ref="H10:I10" si="9">H8-H9</f>
        <v>18331.438928</v>
      </c>
      <c r="I10" s="20">
        <f t="shared" si="9"/>
        <v>18331.438928</v>
      </c>
      <c r="J10" s="20">
        <v>19127.263709000003</v>
      </c>
      <c r="K10" s="20">
        <v>19127.263709000003</v>
      </c>
      <c r="L10" s="20">
        <f t="shared" si="8"/>
        <v>18900.50087</v>
      </c>
      <c r="M10" s="20">
        <f t="shared" si="8"/>
        <v>18900.50087</v>
      </c>
      <c r="N10" s="20">
        <f t="shared" si="8"/>
        <v>18436.408372000002</v>
      </c>
      <c r="O10" s="20">
        <f t="shared" si="8"/>
        <v>18436.408372000002</v>
      </c>
      <c r="P10" s="20">
        <f t="shared" si="8"/>
        <v>17650.334529999996</v>
      </c>
      <c r="Q10" s="20">
        <f t="shared" si="8"/>
        <v>17650.334529999996</v>
      </c>
      <c r="R10" s="20">
        <f t="shared" si="8"/>
        <v>17643.127510999999</v>
      </c>
      <c r="S10" s="20">
        <f t="shared" si="8"/>
        <v>17643.127510999999</v>
      </c>
      <c r="T10" s="20">
        <f t="shared" si="8"/>
        <v>17340.550165000001</v>
      </c>
      <c r="U10" s="20">
        <f t="shared" si="8"/>
        <v>17340.550165000001</v>
      </c>
      <c r="V10" s="20">
        <f t="shared" si="8"/>
        <v>16847.332462000006</v>
      </c>
      <c r="W10" s="20">
        <f t="shared" si="8"/>
        <v>16847.402462000005</v>
      </c>
      <c r="X10" s="20">
        <f t="shared" si="8"/>
        <v>16059.100249000003</v>
      </c>
      <c r="Y10" s="20">
        <f t="shared" si="8"/>
        <v>16059.100249000003</v>
      </c>
      <c r="Z10" s="20">
        <f t="shared" si="8"/>
        <v>16517.294303000002</v>
      </c>
      <c r="AA10" s="20">
        <f t="shared" si="8"/>
        <v>16517.294303000002</v>
      </c>
      <c r="AB10" s="20">
        <f t="shared" si="8"/>
        <v>15992.846571999999</v>
      </c>
      <c r="AC10" s="20">
        <f t="shared" si="8"/>
        <v>15992.846571999999</v>
      </c>
      <c r="AD10" s="20">
        <f t="shared" si="8"/>
        <v>15515.216143115398</v>
      </c>
      <c r="AE10" s="20">
        <f t="shared" si="8"/>
        <v>15515.216143115402</v>
      </c>
      <c r="AF10" s="20">
        <f t="shared" si="8"/>
        <v>15048.196862000001</v>
      </c>
      <c r="AG10" s="20">
        <f t="shared" si="8"/>
        <v>15048.196862000001</v>
      </c>
      <c r="AH10" s="20">
        <f t="shared" si="8"/>
        <v>15299.298683999999</v>
      </c>
      <c r="AI10" s="20">
        <f t="shared" si="8"/>
        <v>15299.298683999999</v>
      </c>
      <c r="AJ10" s="20">
        <f t="shared" si="8"/>
        <v>14893.188252</v>
      </c>
      <c r="AK10" s="20">
        <f t="shared" si="8"/>
        <v>14893.188252</v>
      </c>
      <c r="AL10" s="20">
        <f t="shared" si="8"/>
        <v>14459.74516</v>
      </c>
      <c r="AM10" s="20">
        <f t="shared" si="8"/>
        <v>14459.745159999999</v>
      </c>
      <c r="AN10" s="20">
        <f t="shared" si="8"/>
        <v>14050.505474</v>
      </c>
      <c r="AO10" s="20">
        <f t="shared" si="8"/>
        <v>14050.505474</v>
      </c>
      <c r="AP10" s="20">
        <f t="shared" si="8"/>
        <v>13867.533092824999</v>
      </c>
      <c r="AQ10" s="20">
        <f t="shared" si="8"/>
        <v>13894.7445095</v>
      </c>
    </row>
    <row r="11" spans="1:43" x14ac:dyDescent="0.25">
      <c r="A11" s="137"/>
      <c r="B11" s="20"/>
      <c r="C11" s="20"/>
      <c r="D11" s="20"/>
      <c r="E11" s="20"/>
      <c r="F11" s="64"/>
      <c r="G11" s="64"/>
      <c r="H11" s="20"/>
      <c r="I11" s="20"/>
      <c r="J11" s="20"/>
      <c r="K11" s="20"/>
      <c r="L11" s="20"/>
      <c r="M11" s="20"/>
      <c r="N11" s="20"/>
      <c r="O11" s="20"/>
      <c r="P11" s="20"/>
      <c r="Q11" s="20"/>
      <c r="R11" s="20"/>
      <c r="S11" s="20"/>
      <c r="T11" s="20"/>
      <c r="U11" s="20"/>
      <c r="V11" s="20"/>
      <c r="W11" s="20"/>
      <c r="X11" s="20"/>
      <c r="Y11" s="20"/>
      <c r="Z11" s="17"/>
      <c r="AA11" s="17"/>
      <c r="AB11" s="20"/>
      <c r="AC11" s="20"/>
      <c r="AD11" s="20"/>
      <c r="AE11" s="20"/>
      <c r="AF11" s="20"/>
      <c r="AG11" s="20"/>
      <c r="AH11" s="20"/>
      <c r="AI11" s="20"/>
      <c r="AJ11" s="20"/>
      <c r="AK11" s="17"/>
      <c r="AL11" s="17"/>
      <c r="AM11" s="17"/>
      <c r="AN11" s="17"/>
      <c r="AO11" s="17"/>
      <c r="AP11" s="19"/>
      <c r="AQ11" s="19"/>
    </row>
    <row r="12" spans="1:43" x14ac:dyDescent="0.25">
      <c r="A12" s="137" t="s">
        <v>83</v>
      </c>
      <c r="B12" s="20">
        <f>+'APM utregning'!B12</f>
        <v>19225.549190400001</v>
      </c>
      <c r="C12" s="20">
        <f>+'APM utregning'!C12</f>
        <v>19801.529538999999</v>
      </c>
      <c r="D12" s="20">
        <f>+'APM utregning'!D12</f>
        <v>19027.625932000003</v>
      </c>
      <c r="E12" s="20">
        <f>+'APM utregning'!E12</f>
        <v>19325.900545500001</v>
      </c>
      <c r="F12" s="20">
        <f>+'APM utregning'!F12</f>
        <v>18841.562291333335</v>
      </c>
      <c r="G12" s="20">
        <f>+'APM utregning'!G12</f>
        <v>18698.7115825</v>
      </c>
      <c r="H12" s="20">
        <f>+'APM utregning'!H12</f>
        <v>18729.351318500001</v>
      </c>
      <c r="I12" s="20">
        <f>+'APM utregning'!I12</f>
        <v>18729.351318500001</v>
      </c>
      <c r="J12" s="20">
        <v>18351.526998399997</v>
      </c>
      <c r="K12" s="20">
        <v>19013.882289500001</v>
      </c>
      <c r="L12" s="20">
        <f>'APM utregning'!L12</f>
        <v>18157.59282075</v>
      </c>
      <c r="M12" s="163">
        <f>(M10+N10)/2</f>
        <v>18668.454621000001</v>
      </c>
      <c r="N12" s="20">
        <f>'APM utregning'!N12</f>
        <v>17909.956804333331</v>
      </c>
      <c r="O12" s="20">
        <v>18043.371450999999</v>
      </c>
      <c r="P12" s="20">
        <f>(P10+R10)/2</f>
        <v>17646.731020499996</v>
      </c>
      <c r="Q12" s="20">
        <f>(P10+T10)/2</f>
        <v>17495.4423475</v>
      </c>
      <c r="R12" s="20">
        <f>+'APM utregning'!R12</f>
        <v>16881.480938000001</v>
      </c>
      <c r="S12" s="20">
        <f>+'APM utregning'!S12</f>
        <v>17491.838838</v>
      </c>
      <c r="T12" s="20">
        <f>(T10+V10+X10+Z10)/4</f>
        <v>16691.069294750003</v>
      </c>
      <c r="U12" s="20">
        <f>(U10+V10)/2</f>
        <v>17093.941313500003</v>
      </c>
      <c r="V12" s="20">
        <f>(V10+X10+Z10)/3</f>
        <v>16474.575671333336</v>
      </c>
      <c r="W12" s="20">
        <f>(W10+X10)/2</f>
        <v>16453.251355500004</v>
      </c>
      <c r="X12" s="20">
        <v>16288.197276000003</v>
      </c>
      <c r="Y12" s="20">
        <v>16288.197276000003</v>
      </c>
      <c r="Z12" s="17">
        <f>(Z10+AB10+AD10+AF10+AH10)/5</f>
        <v>15674.57051282308</v>
      </c>
      <c r="AA12" s="17">
        <f>(AA10+AB10)/2</f>
        <v>16255.0704375</v>
      </c>
      <c r="AB12" s="20">
        <f>(AB10+AD10+AF10+AH10)/4</f>
        <v>15463.889565278851</v>
      </c>
      <c r="AC12" s="20">
        <f>(AC10+AD10)/2</f>
        <v>15754.031357557698</v>
      </c>
      <c r="AD12" s="20">
        <f>(AD10+AF10+AH10)/3</f>
        <v>15287.570563038467</v>
      </c>
      <c r="AE12" s="20">
        <f>(AE10+AF10)/2</f>
        <v>15281.706502557701</v>
      </c>
      <c r="AF12" s="20">
        <f>(AF10+AH10)/2</f>
        <v>15173.747772999999</v>
      </c>
      <c r="AG12" s="20">
        <f>(AG10+AH10)/2</f>
        <v>15173.747772999999</v>
      </c>
      <c r="AH12" s="20">
        <f>(AH10+AJ10+AL10+AN10+AP10)/5</f>
        <v>14514.054132565001</v>
      </c>
      <c r="AI12" s="20">
        <f>(AI10+AJ10)/2</f>
        <v>15096.243468000001</v>
      </c>
      <c r="AJ12" s="20">
        <f>(AJ10+AL10+AN10+AP10)/4</f>
        <v>14317.742994706248</v>
      </c>
      <c r="AK12" s="20">
        <f>(AK10+AL10)/2</f>
        <v>14676.466705999999</v>
      </c>
      <c r="AL12" s="17">
        <f>(AL10+AN10+AP10)/3</f>
        <v>14125.927908941667</v>
      </c>
      <c r="AM12" s="20">
        <f>(AM10+AN10)/2</f>
        <v>14255.125316999998</v>
      </c>
      <c r="AN12" s="17">
        <f>(AN10+AP10)/2</f>
        <v>13959.019283412499</v>
      </c>
      <c r="AO12" s="20">
        <f>(AO10+AP10)/2</f>
        <v>13959.019283412499</v>
      </c>
      <c r="AP12" s="19">
        <v>13119.126429</v>
      </c>
      <c r="AQ12" s="19">
        <v>13679.268631000001</v>
      </c>
    </row>
    <row r="13" spans="1:43" x14ac:dyDescent="0.25">
      <c r="A13" s="137"/>
      <c r="B13" s="20"/>
      <c r="C13" s="20"/>
      <c r="D13" s="20"/>
      <c r="E13" s="20"/>
      <c r="F13" s="64"/>
      <c r="G13" s="64"/>
      <c r="H13" s="20"/>
      <c r="I13" s="20"/>
      <c r="J13" s="20"/>
      <c r="K13" s="20"/>
      <c r="L13" s="20"/>
      <c r="M13" s="20"/>
      <c r="N13" s="20"/>
      <c r="O13" s="20"/>
      <c r="P13" s="20"/>
      <c r="Q13" s="20"/>
      <c r="R13" s="20"/>
      <c r="S13" s="20"/>
      <c r="T13" s="20"/>
      <c r="U13" s="20"/>
      <c r="V13" s="20"/>
      <c r="W13" s="20"/>
      <c r="X13" s="20"/>
      <c r="Y13" s="20"/>
      <c r="Z13" s="17"/>
      <c r="AA13" s="17"/>
      <c r="AB13" s="20"/>
      <c r="AC13" s="20"/>
      <c r="AD13" s="20"/>
      <c r="AE13" s="20"/>
      <c r="AF13" s="20"/>
      <c r="AG13" s="20"/>
      <c r="AH13" s="20"/>
      <c r="AI13" s="20"/>
      <c r="AJ13" s="20"/>
      <c r="AK13" s="17"/>
      <c r="AL13" s="17"/>
      <c r="AM13" s="17"/>
      <c r="AN13" s="17"/>
      <c r="AO13" s="17"/>
      <c r="AP13" s="19"/>
      <c r="AQ13" s="19"/>
    </row>
    <row r="14" spans="1:43" x14ac:dyDescent="0.25">
      <c r="A14" s="137" t="s">
        <v>84</v>
      </c>
      <c r="B14" s="20">
        <f>+'APM utregning'!B14</f>
        <v>1919.2619020200002</v>
      </c>
      <c r="C14" s="20">
        <f>+'APM utregning'!C14</f>
        <v>1761.7427500000001</v>
      </c>
      <c r="D14" s="20">
        <f>+'APM utregning'!D14</f>
        <v>1971.7682846933321</v>
      </c>
      <c r="E14" s="20">
        <f>+'APM utregning'!E14</f>
        <v>2034.1837140000007</v>
      </c>
      <c r="F14" s="20">
        <f>+'APM utregning'!F14</f>
        <v>1940.5605720399999</v>
      </c>
      <c r="G14" s="20">
        <f>+'APM utregning'!G14</f>
        <v>2819.1119439999993</v>
      </c>
      <c r="H14" s="20">
        <f>H6*4</f>
        <v>1062.0092000799998</v>
      </c>
      <c r="I14" s="20">
        <f>I6*4</f>
        <v>1062.0092000799998</v>
      </c>
      <c r="J14" s="20">
        <v>2513.9257054500004</v>
      </c>
      <c r="K14" s="20">
        <v>1343.5477370799997</v>
      </c>
      <c r="L14" s="20">
        <f>'APM utregning'!L14</f>
        <v>2904.0517013333342</v>
      </c>
      <c r="M14" s="20">
        <f>M6*4</f>
        <v>1913.1020680000004</v>
      </c>
      <c r="N14" s="20">
        <f>'APM utregning'!N14</f>
        <v>3399.5265119999999</v>
      </c>
      <c r="O14" s="20">
        <v>2691.5830119999991</v>
      </c>
      <c r="P14" s="20">
        <f>P6*4</f>
        <v>4107.4700199999997</v>
      </c>
      <c r="Q14" s="20">
        <f>Q6*4</f>
        <v>4107.4700199999997</v>
      </c>
      <c r="R14" s="20">
        <f>R6/4*4</f>
        <v>2052.2598220000004</v>
      </c>
      <c r="S14" s="20">
        <f>S6*4</f>
        <v>1566.4703434799994</v>
      </c>
      <c r="T14" s="20">
        <f>T6/3*4</f>
        <v>2214.1896495066676</v>
      </c>
      <c r="U14" s="20">
        <f>U6*4</f>
        <v>1888.8833091199999</v>
      </c>
      <c r="V14" s="20">
        <f>V6/2*4</f>
        <v>2378.772396939999</v>
      </c>
      <c r="W14" s="20">
        <f>W6*4</f>
        <v>2937.1160429999995</v>
      </c>
      <c r="X14" s="20">
        <v>1820.4287548800005</v>
      </c>
      <c r="Y14" s="20">
        <v>1820.4287548800005</v>
      </c>
      <c r="Z14" s="17">
        <f>Z6</f>
        <v>1795.0915454174997</v>
      </c>
      <c r="AA14" s="17">
        <f>AA6*4</f>
        <v>2179.7842086799997</v>
      </c>
      <c r="AB14" s="20">
        <f>AB6/3*4</f>
        <v>1667.169476</v>
      </c>
      <c r="AC14" s="20">
        <f>AC6*4</f>
        <v>1965.1618419999993</v>
      </c>
      <c r="AD14" s="20">
        <f>AD6/2*4</f>
        <v>1518.101668</v>
      </c>
      <c r="AE14" s="20">
        <f>AE6*4</f>
        <v>1603.29377866</v>
      </c>
      <c r="AF14" s="20">
        <f>AF6*4</f>
        <v>1432.718224</v>
      </c>
      <c r="AG14" s="20">
        <f>AG6*4</f>
        <v>1432.126349019999</v>
      </c>
      <c r="AH14" s="20">
        <f>AH6</f>
        <v>1647.0769379949995</v>
      </c>
      <c r="AI14" s="20">
        <f>AI6*4</f>
        <v>1847.9806079800005</v>
      </c>
      <c r="AJ14" s="20">
        <f>AJ6/3*4</f>
        <v>1580.0700453333327</v>
      </c>
      <c r="AK14" s="20">
        <f>AK6*4</f>
        <v>1656.1028040000003</v>
      </c>
      <c r="AL14" s="20">
        <f>AL6/2*4</f>
        <v>1542.0536680000009</v>
      </c>
      <c r="AM14" s="20">
        <f>AM6*4</f>
        <v>1839.9077840000002</v>
      </c>
      <c r="AN14" s="20">
        <f>AN6*4</f>
        <v>1244.1995520000003</v>
      </c>
      <c r="AO14" s="20">
        <f>AO6*4</f>
        <v>1244.1995520000003</v>
      </c>
      <c r="AP14" s="20">
        <f>AP6</f>
        <v>1417.9498827250004</v>
      </c>
      <c r="AQ14" s="20">
        <f>AQ6*4</f>
        <v>1148.8140160000005</v>
      </c>
    </row>
    <row r="15" spans="1:43" x14ac:dyDescent="0.25">
      <c r="A15" s="138" t="s">
        <v>85</v>
      </c>
      <c r="B15" s="20">
        <f>+'APM utregning'!B15</f>
        <v>19225.549190400001</v>
      </c>
      <c r="C15" s="20">
        <f>+'APM utregning'!C15</f>
        <v>19801.529538999999</v>
      </c>
      <c r="D15" s="20">
        <f>+'APM utregning'!D15</f>
        <v>19027.625932000003</v>
      </c>
      <c r="E15" s="20">
        <f>+'APM utregning'!E15</f>
        <v>19325.900545500001</v>
      </c>
      <c r="F15" s="20">
        <f>+'APM utregning'!F15</f>
        <v>18841.562291333335</v>
      </c>
      <c r="G15" s="20">
        <f>+'APM utregning'!G15</f>
        <v>18698.7115825</v>
      </c>
      <c r="H15" s="21">
        <f t="shared" ref="H15:I15" si="10">H12</f>
        <v>18729.351318500001</v>
      </c>
      <c r="I15" s="21">
        <f t="shared" si="10"/>
        <v>18729.351318500001</v>
      </c>
      <c r="J15" s="21">
        <v>18351.526998399997</v>
      </c>
      <c r="K15" s="21">
        <v>19013.882289500001</v>
      </c>
      <c r="L15" s="21">
        <f>'APM utregning'!L15</f>
        <v>18157.59282075</v>
      </c>
      <c r="M15" s="21">
        <f t="shared" ref="M15" si="11">M12</f>
        <v>18668.454621000001</v>
      </c>
      <c r="N15" s="21">
        <v>17909.956804333331</v>
      </c>
      <c r="O15" s="21">
        <v>18043.371450999999</v>
      </c>
      <c r="P15" s="21">
        <f t="shared" ref="P15:Q15" si="12">P12</f>
        <v>17646.731020499996</v>
      </c>
      <c r="Q15" s="21">
        <f t="shared" si="12"/>
        <v>17495.4423475</v>
      </c>
      <c r="R15" s="21">
        <f t="shared" ref="R15" si="13">R12</f>
        <v>16881.480938000001</v>
      </c>
      <c r="S15" s="21">
        <f t="shared" ref="S15" si="14">S12</f>
        <v>17491.838838</v>
      </c>
      <c r="T15" s="21">
        <f t="shared" ref="T15:W15" si="15">T12</f>
        <v>16691.069294750003</v>
      </c>
      <c r="U15" s="21">
        <f t="shared" si="15"/>
        <v>17093.941313500003</v>
      </c>
      <c r="V15" s="21">
        <f t="shared" si="15"/>
        <v>16474.575671333336</v>
      </c>
      <c r="W15" s="21">
        <f t="shared" si="15"/>
        <v>16453.251355500004</v>
      </c>
      <c r="X15" s="21">
        <v>16288.197276000003</v>
      </c>
      <c r="Y15" s="21">
        <v>16288.197276000003</v>
      </c>
      <c r="Z15" s="18">
        <f t="shared" ref="Z15:AE15" si="16">Z12</f>
        <v>15674.57051282308</v>
      </c>
      <c r="AA15" s="18">
        <f t="shared" si="16"/>
        <v>16255.0704375</v>
      </c>
      <c r="AB15" s="21">
        <f t="shared" si="16"/>
        <v>15463.889565278851</v>
      </c>
      <c r="AC15" s="21">
        <f t="shared" si="16"/>
        <v>15754.031357557698</v>
      </c>
      <c r="AD15" s="21">
        <f t="shared" si="16"/>
        <v>15287.570563038467</v>
      </c>
      <c r="AE15" s="21">
        <f t="shared" si="16"/>
        <v>15281.706502557701</v>
      </c>
      <c r="AF15" s="21">
        <f t="shared" ref="AF15:AQ15" si="17">AF12</f>
        <v>15173.747772999999</v>
      </c>
      <c r="AG15" s="21">
        <f t="shared" si="17"/>
        <v>15173.747772999999</v>
      </c>
      <c r="AH15" s="21">
        <f t="shared" si="17"/>
        <v>14514.054132565001</v>
      </c>
      <c r="AI15" s="21">
        <f t="shared" si="17"/>
        <v>15096.243468000001</v>
      </c>
      <c r="AJ15" s="21">
        <f t="shared" si="17"/>
        <v>14317.742994706248</v>
      </c>
      <c r="AK15" s="21">
        <f t="shared" si="17"/>
        <v>14676.466705999999</v>
      </c>
      <c r="AL15" s="21">
        <f t="shared" si="17"/>
        <v>14125.927908941667</v>
      </c>
      <c r="AM15" s="21">
        <f t="shared" si="17"/>
        <v>14255.125316999998</v>
      </c>
      <c r="AN15" s="21">
        <f t="shared" si="17"/>
        <v>13959.019283412499</v>
      </c>
      <c r="AO15" s="21">
        <f t="shared" si="17"/>
        <v>13959.019283412499</v>
      </c>
      <c r="AP15" s="21">
        <f t="shared" si="17"/>
        <v>13119.126429</v>
      </c>
      <c r="AQ15" s="21">
        <f t="shared" si="17"/>
        <v>13679.268631000001</v>
      </c>
    </row>
    <row r="16" spans="1:43" ht="15.75" thickBot="1" x14ac:dyDescent="0.3">
      <c r="A16" s="16" t="s">
        <v>86</v>
      </c>
      <c r="B16" s="58">
        <f t="shared" ref="B16:C16" si="18">B14/B15</f>
        <v>9.9828716621440175E-2</v>
      </c>
      <c r="C16" s="58">
        <f t="shared" si="18"/>
        <v>8.8970033679982588E-2</v>
      </c>
      <c r="D16" s="58">
        <f t="shared" ref="D16:E16" si="19">D14/D15</f>
        <v>0.10362660542833567</v>
      </c>
      <c r="E16" s="58">
        <f t="shared" si="19"/>
        <v>0.10525686548012669</v>
      </c>
      <c r="F16" s="58">
        <f t="shared" ref="F16:G16" si="20">F14/F15</f>
        <v>0.1029936128456084</v>
      </c>
      <c r="G16" s="58">
        <f t="shared" si="20"/>
        <v>0.15076503702203672</v>
      </c>
      <c r="H16" s="58">
        <f t="shared" ref="H16:I16" si="21">H14/H15</f>
        <v>5.6702935516565141E-2</v>
      </c>
      <c r="I16" s="58">
        <f t="shared" si="21"/>
        <v>5.6702935516565141E-2</v>
      </c>
      <c r="J16" s="58">
        <v>0.13698727662658156</v>
      </c>
      <c r="K16" s="58">
        <v>7.0661410259279051E-2</v>
      </c>
      <c r="L16" s="58">
        <f>'APM utregning'!L16</f>
        <v>0.15993594139938327</v>
      </c>
      <c r="M16" s="58">
        <f t="shared" ref="M16:N16" si="22">M14/M15</f>
        <v>0.10247779512761418</v>
      </c>
      <c r="N16" s="58">
        <f t="shared" si="22"/>
        <v>0.18981210000336132</v>
      </c>
      <c r="O16" s="58">
        <v>0.14917295358627816</v>
      </c>
      <c r="P16" s="58">
        <f t="shared" ref="P16:Q16" si="23">P14/P15</f>
        <v>0.23276095811900804</v>
      </c>
      <c r="Q16" s="58">
        <f t="shared" si="23"/>
        <v>0.23477371640088507</v>
      </c>
      <c r="R16" s="58">
        <f t="shared" ref="R16" si="24">R14/R15</f>
        <v>0.1215687077180764</v>
      </c>
      <c r="S16" s="58">
        <f t="shared" ref="S16" si="25">S14/S15</f>
        <v>8.9554354918759821E-2</v>
      </c>
      <c r="T16" s="58">
        <f t="shared" ref="T16:W16" si="26">T14/T15</f>
        <v>0.13265714798770364</v>
      </c>
      <c r="U16" s="58">
        <f t="shared" si="26"/>
        <v>0.11050016344845219</v>
      </c>
      <c r="V16" s="58">
        <f t="shared" si="26"/>
        <v>0.14439051083295537</v>
      </c>
      <c r="W16" s="58">
        <f t="shared" si="26"/>
        <v>0.17851280452347665</v>
      </c>
      <c r="X16" s="58">
        <v>0.11176367304700616</v>
      </c>
      <c r="Y16" s="58">
        <v>0.11176367304700616</v>
      </c>
      <c r="Z16" s="57">
        <f>Z14/Z15</f>
        <v>0.11452253469713687</v>
      </c>
      <c r="AA16" s="57">
        <f t="shared" ref="AA16:AE16" si="27">AA14/AA15</f>
        <v>0.13409872427567571</v>
      </c>
      <c r="AB16" s="58">
        <f t="shared" si="27"/>
        <v>0.10781048771476641</v>
      </c>
      <c r="AC16" s="58">
        <f t="shared" si="27"/>
        <v>0.12474025202807852</v>
      </c>
      <c r="AD16" s="58">
        <f t="shared" si="27"/>
        <v>9.9303003164570261E-2</v>
      </c>
      <c r="AE16" s="58">
        <f t="shared" si="27"/>
        <v>0.10491588608848472</v>
      </c>
      <c r="AF16" s="58">
        <f t="shared" ref="AF16:AQ16" si="28">AF14/AF15</f>
        <v>9.442085405883463E-2</v>
      </c>
      <c r="AG16" s="58">
        <f t="shared" si="28"/>
        <v>9.4381847546478201E-2</v>
      </c>
      <c r="AH16" s="58">
        <f t="shared" si="28"/>
        <v>0.11348152094179349</v>
      </c>
      <c r="AI16" s="58">
        <f t="shared" si="28"/>
        <v>0.12241327532224988</v>
      </c>
      <c r="AJ16" s="58">
        <f t="shared" si="28"/>
        <v>0.11035748063906006</v>
      </c>
      <c r="AK16" s="58">
        <f t="shared" si="28"/>
        <v>0.11284070186477214</v>
      </c>
      <c r="AL16" s="58">
        <f t="shared" si="28"/>
        <v>0.10916476977231959</v>
      </c>
      <c r="AM16" s="58">
        <f t="shared" si="28"/>
        <v>0.12906991296707943</v>
      </c>
      <c r="AN16" s="58">
        <f t="shared" si="28"/>
        <v>8.9132304120998124E-2</v>
      </c>
      <c r="AO16" s="58">
        <f t="shared" si="28"/>
        <v>8.9132304120998124E-2</v>
      </c>
      <c r="AP16" s="58">
        <f t="shared" si="28"/>
        <v>0.10808264486197829</v>
      </c>
      <c r="AQ16" s="58">
        <f t="shared" si="28"/>
        <v>8.3982122655048577E-2</v>
      </c>
    </row>
    <row r="17" spans="1:43" x14ac:dyDescent="0.25">
      <c r="B17" s="172"/>
      <c r="C17" s="172"/>
      <c r="D17" s="172"/>
      <c r="E17" s="173"/>
      <c r="F17" s="173"/>
      <c r="G17" s="173"/>
      <c r="H17" s="172"/>
      <c r="I17" s="172"/>
      <c r="J17" s="172"/>
      <c r="K17" s="172"/>
      <c r="L17" s="172"/>
      <c r="M17" s="173"/>
      <c r="N17" s="173"/>
      <c r="O17" s="172"/>
      <c r="P17" s="173"/>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row>
    <row r="18" spans="1:43" x14ac:dyDescent="0.25">
      <c r="B18" s="93"/>
      <c r="C18" s="93"/>
      <c r="D18" s="93"/>
      <c r="J18" s="93"/>
      <c r="K18" s="93"/>
      <c r="N18" s="93"/>
      <c r="P18" s="93"/>
      <c r="Q18" s="93"/>
      <c r="R18" s="93"/>
      <c r="S18" s="93"/>
      <c r="T18" s="93"/>
      <c r="V18" s="93"/>
      <c r="W18" s="93"/>
      <c r="X18" s="93"/>
      <c r="Y18" s="93"/>
    </row>
    <row r="19" spans="1:43" x14ac:dyDescent="0.25">
      <c r="A19" s="139" t="s">
        <v>87</v>
      </c>
      <c r="B19" s="92">
        <f>'APM utregning'!B19</f>
        <v>0.63953210596049925</v>
      </c>
      <c r="C19" s="92"/>
      <c r="D19" s="92">
        <f>'APM utregning'!D19</f>
        <v>0.63953208858948796</v>
      </c>
      <c r="E19" s="67"/>
      <c r="F19" s="92">
        <f>'APM utregning'!F19</f>
        <v>0.63953228299405873</v>
      </c>
      <c r="G19" s="67"/>
      <c r="H19" s="92">
        <f>'APM utregning'!H19</f>
        <v>0.63953255936274622</v>
      </c>
      <c r="I19" s="92"/>
      <c r="J19" s="92">
        <v>0.63953309032043071</v>
      </c>
      <c r="K19" s="92"/>
      <c r="L19" s="92">
        <f>'APM utregning'!L19</f>
        <v>0.63953308635252815</v>
      </c>
      <c r="M19" s="92"/>
      <c r="N19" s="92">
        <v>0.63953272901145786</v>
      </c>
      <c r="O19" s="92"/>
      <c r="P19" s="92">
        <f>'APM utregning'!P19</f>
        <v>0.63953308726153268</v>
      </c>
      <c r="Q19" s="92"/>
      <c r="R19" s="92">
        <f>'APM utregning'!R19</f>
        <v>0.63953424400540748</v>
      </c>
      <c r="S19" s="92"/>
      <c r="T19" s="92">
        <f>'APM utregning'!T19</f>
        <v>0.63953460622927494</v>
      </c>
      <c r="U19" s="92"/>
      <c r="V19" s="92">
        <v>0.63949999999999996</v>
      </c>
      <c r="W19" s="92"/>
      <c r="X19" s="92">
        <v>0.63949999999999996</v>
      </c>
      <c r="Y19" s="92"/>
      <c r="Z19" s="26">
        <v>0.63949999999999996</v>
      </c>
      <c r="AA19" s="26"/>
      <c r="AB19" s="26">
        <v>0.63949999999999996</v>
      </c>
      <c r="AC19" s="26"/>
      <c r="AD19" s="26">
        <v>0.63949999999999996</v>
      </c>
      <c r="AE19" s="26"/>
      <c r="AF19" s="26">
        <v>0.63949999999999996</v>
      </c>
      <c r="AG19" s="26"/>
      <c r="AH19" s="26">
        <v>0.63949999999999996</v>
      </c>
      <c r="AI19" s="26"/>
      <c r="AJ19" s="23">
        <v>0.63956838636193558</v>
      </c>
      <c r="AL19" s="23">
        <v>0.63956838636193558</v>
      </c>
      <c r="AN19" s="23">
        <v>0.63956838636193558</v>
      </c>
      <c r="AP19" s="23">
        <v>0.63956452367169381</v>
      </c>
    </row>
    <row r="20" spans="1:43" x14ac:dyDescent="0.25">
      <c r="A20" s="139" t="s">
        <v>88</v>
      </c>
      <c r="B20" s="80">
        <f>'APM utregning'!B20</f>
        <v>239.13271800000001</v>
      </c>
      <c r="C20" s="80"/>
      <c r="D20" s="80">
        <f>'APM utregning'!D20</f>
        <v>189.30649</v>
      </c>
      <c r="E20" s="68"/>
      <c r="F20" s="80">
        <f>'APM utregning'!F20</f>
        <v>189.30649</v>
      </c>
      <c r="G20" s="68"/>
      <c r="H20" s="80">
        <f>'APM utregning'!H20</f>
        <v>189.30649</v>
      </c>
      <c r="I20" s="80"/>
      <c r="J20" s="80">
        <v>189.30649</v>
      </c>
      <c r="K20" s="80"/>
      <c r="L20" s="80">
        <f>'APM utregning'!L20</f>
        <v>155.47383300000001</v>
      </c>
      <c r="M20" s="80"/>
      <c r="N20" s="80">
        <v>155.47383300000001</v>
      </c>
      <c r="O20" s="80"/>
      <c r="P20" s="80">
        <f>'APM utregning'!P20</f>
        <v>155.47383300000001</v>
      </c>
      <c r="Q20" s="80"/>
      <c r="R20" s="80">
        <f>'APM utregning'!R20</f>
        <v>155.47383300000001</v>
      </c>
      <c r="S20" s="80"/>
      <c r="T20" s="80">
        <f>'APM utregning'!T20</f>
        <v>126.145752</v>
      </c>
      <c r="U20" s="80"/>
      <c r="V20" s="80">
        <v>126.145752</v>
      </c>
      <c r="W20" s="80"/>
      <c r="X20" s="80">
        <v>126.145752</v>
      </c>
      <c r="Y20" s="80"/>
      <c r="Z20" s="19">
        <v>126.145752</v>
      </c>
      <c r="AA20" s="19"/>
      <c r="AB20" s="19">
        <v>139.03655800000001</v>
      </c>
      <c r="AC20" s="19"/>
      <c r="AD20" s="19">
        <v>139.03655800000001</v>
      </c>
      <c r="AE20" s="19"/>
      <c r="AF20" s="19">
        <v>139.03655800000001</v>
      </c>
      <c r="AG20" s="19"/>
      <c r="AH20" s="19">
        <v>139.03655800000001</v>
      </c>
      <c r="AI20" s="19"/>
      <c r="AJ20" s="19">
        <v>232.549859</v>
      </c>
      <c r="AK20" s="19"/>
      <c r="AL20" s="19">
        <v>232.549859</v>
      </c>
      <c r="AM20" s="19"/>
      <c r="AN20" s="19">
        <v>289.83471900000001</v>
      </c>
      <c r="AO20" s="19"/>
      <c r="AP20" s="19">
        <v>289.83471900000001</v>
      </c>
    </row>
    <row r="21" spans="1:43" x14ac:dyDescent="0.25">
      <c r="A21" s="139" t="s">
        <v>89</v>
      </c>
      <c r="B21" s="80">
        <f>'APM utregning'!B21</f>
        <v>2366.159991</v>
      </c>
      <c r="C21" s="80"/>
      <c r="D21" s="80">
        <f>'APM utregning'!D21</f>
        <v>3256.7551515899831</v>
      </c>
      <c r="E21" s="68"/>
      <c r="F21" s="80">
        <f>'APM utregning'!F21</f>
        <v>2764.8662269999995</v>
      </c>
      <c r="G21" s="68"/>
      <c r="H21" s="80">
        <f>'APM utregning'!H21</f>
        <v>2050.018247</v>
      </c>
      <c r="I21" s="80"/>
      <c r="J21" s="80">
        <v>1826.727844</v>
      </c>
      <c r="K21" s="80"/>
      <c r="L21" s="80">
        <f>'APM utregning'!L21</f>
        <v>3760.7976989999997</v>
      </c>
      <c r="M21" s="80"/>
      <c r="N21" s="80">
        <v>3294.5596700000001</v>
      </c>
      <c r="O21" s="80"/>
      <c r="P21" s="80">
        <f>'APM utregning'!P21</f>
        <v>2641.3693649999996</v>
      </c>
      <c r="Q21" s="80"/>
      <c r="R21" s="80">
        <f>'APM utregning'!R21</f>
        <v>1608.2590980000002</v>
      </c>
      <c r="S21" s="80"/>
      <c r="T21" s="80">
        <f>'APM utregning'!T21</f>
        <v>3197.8652599999996</v>
      </c>
      <c r="U21" s="80"/>
      <c r="V21" s="80">
        <v>2711.966719</v>
      </c>
      <c r="W21" s="80"/>
      <c r="X21" s="80">
        <v>1981.3340816217726</v>
      </c>
      <c r="Y21" s="80"/>
      <c r="Z21" s="19">
        <v>1546.6467709999997</v>
      </c>
      <c r="AA21" s="19"/>
      <c r="AB21" s="19">
        <f>1891.111873+3.651389</f>
        <v>1894.7632620000002</v>
      </c>
      <c r="AC21" s="19"/>
      <c r="AD21" s="19">
        <f>3.699139+1901.636422</f>
        <v>1905.3355610000001</v>
      </c>
      <c r="AE21" s="19"/>
      <c r="AF21" s="19">
        <f>3.762917+1921.46862452958</f>
        <v>1925.23154152958</v>
      </c>
      <c r="AG21" s="19"/>
      <c r="AH21" s="19">
        <v>1656.3721639999999</v>
      </c>
      <c r="AI21" s="19"/>
      <c r="AJ21" s="19">
        <f>3.842917+1678.69830042076</f>
        <v>1682.5412174207599</v>
      </c>
      <c r="AK21" s="19"/>
      <c r="AL21" s="19">
        <f>3.685028+1680.74499610025</f>
        <v>1684.4300241002502</v>
      </c>
      <c r="AM21" s="19"/>
      <c r="AN21" s="19">
        <f>3.793069+1705.13252024665</f>
        <v>1708.9255892466501</v>
      </c>
      <c r="AO21" s="19"/>
      <c r="AP21" s="19">
        <v>1597.0129869999998</v>
      </c>
    </row>
    <row r="22" spans="1:43" x14ac:dyDescent="0.25">
      <c r="A22" s="139" t="s">
        <v>164</v>
      </c>
      <c r="B22" s="80">
        <f t="shared" ref="B22:D22" si="29">129836443-B23-B24</f>
        <v>129390824</v>
      </c>
      <c r="C22" s="80">
        <f>B22</f>
        <v>129390824</v>
      </c>
      <c r="D22" s="80">
        <f t="shared" si="29"/>
        <v>129437898</v>
      </c>
      <c r="E22" s="80">
        <f>D22</f>
        <v>129437898</v>
      </c>
      <c r="F22" s="80">
        <f t="shared" ref="F22:H22" si="30">129836443-F23-F24</f>
        <v>129386673</v>
      </c>
      <c r="G22" s="80">
        <f>F22</f>
        <v>129386673</v>
      </c>
      <c r="H22" s="80">
        <f t="shared" si="30"/>
        <v>129218754</v>
      </c>
      <c r="I22" s="80">
        <f>H22</f>
        <v>129218754</v>
      </c>
      <c r="J22" s="80">
        <v>129303983</v>
      </c>
      <c r="K22" s="80">
        <v>129303983</v>
      </c>
      <c r="L22" s="80">
        <f>'APM utregning'!L22</f>
        <v>129481331</v>
      </c>
      <c r="M22" s="80">
        <f>L22</f>
        <v>129481331</v>
      </c>
      <c r="N22" s="80">
        <v>129663705</v>
      </c>
      <c r="O22" s="80">
        <v>129663705</v>
      </c>
      <c r="P22" s="80">
        <f>'APM utregning'!P22</f>
        <v>129409079</v>
      </c>
      <c r="Q22" s="80">
        <f>P22</f>
        <v>129409079</v>
      </c>
      <c r="R22" s="80">
        <f t="shared" ref="R22" si="31">129836443-R23-R24</f>
        <v>129623739</v>
      </c>
      <c r="S22" s="80">
        <f>R22</f>
        <v>129623739</v>
      </c>
      <c r="T22" s="80">
        <f t="shared" ref="T22" si="32">129836443-T23-T24</f>
        <v>129441739</v>
      </c>
      <c r="U22" s="80">
        <f>T22</f>
        <v>129441739</v>
      </c>
      <c r="V22" s="80">
        <f t="shared" ref="V22:W22" si="33">129836443-V23-V24</f>
        <v>129305183</v>
      </c>
      <c r="W22" s="80">
        <f t="shared" si="33"/>
        <v>129305183</v>
      </c>
      <c r="X22" s="80">
        <v>129309239</v>
      </c>
      <c r="Y22" s="80">
        <v>129309239</v>
      </c>
      <c r="Z22" s="19">
        <f t="shared" ref="Z22:AF22" si="34">129836443-Z23-Z24</f>
        <v>129379137</v>
      </c>
      <c r="AA22" s="19">
        <f t="shared" si="34"/>
        <v>129379137</v>
      </c>
      <c r="AB22" s="19">
        <f t="shared" si="34"/>
        <v>129402711</v>
      </c>
      <c r="AC22" s="19">
        <f t="shared" si="34"/>
        <v>129402711</v>
      </c>
      <c r="AD22" s="19">
        <f t="shared" si="34"/>
        <v>129536890</v>
      </c>
      <c r="AE22" s="19">
        <f t="shared" si="34"/>
        <v>129536890</v>
      </c>
      <c r="AF22" s="19">
        <f t="shared" si="34"/>
        <v>129483846</v>
      </c>
      <c r="AG22" s="19">
        <f t="shared" ref="AG22:AI22" si="35">129836443-AG23-AG24</f>
        <v>129483846</v>
      </c>
      <c r="AH22" s="19">
        <f t="shared" si="35"/>
        <v>129636564</v>
      </c>
      <c r="AI22" s="19">
        <f t="shared" si="35"/>
        <v>129636564</v>
      </c>
      <c r="AJ22" s="19">
        <f t="shared" ref="AJ22:AQ22" si="36">129836443-AJ23-AJ24</f>
        <v>129661718</v>
      </c>
      <c r="AK22" s="19">
        <f t="shared" si="36"/>
        <v>129661718</v>
      </c>
      <c r="AL22" s="19">
        <f t="shared" si="36"/>
        <v>129466693</v>
      </c>
      <c r="AM22" s="19">
        <f t="shared" si="36"/>
        <v>129466693</v>
      </c>
      <c r="AN22" s="19">
        <f t="shared" si="36"/>
        <v>129470619</v>
      </c>
      <c r="AO22" s="19">
        <f t="shared" si="36"/>
        <v>129470619</v>
      </c>
      <c r="AP22" s="19">
        <f t="shared" si="36"/>
        <v>129432210</v>
      </c>
      <c r="AQ22" s="19">
        <f t="shared" si="36"/>
        <v>129432210</v>
      </c>
    </row>
    <row r="23" spans="1:43" x14ac:dyDescent="0.25">
      <c r="A23" s="139" t="s">
        <v>160</v>
      </c>
      <c r="B23" s="80">
        <f>'APM utregning'!B23</f>
        <v>695</v>
      </c>
      <c r="C23" s="80">
        <f>'APM utregning'!C23</f>
        <v>695</v>
      </c>
      <c r="D23" s="80">
        <f>'APM utregning'!D23</f>
        <v>695</v>
      </c>
      <c r="E23" s="80">
        <f>'APM utregning'!E23</f>
        <v>695</v>
      </c>
      <c r="F23" s="80">
        <f>'APM utregning'!F23</f>
        <v>695</v>
      </c>
      <c r="G23" s="80">
        <f>'APM utregning'!G23</f>
        <v>695</v>
      </c>
      <c r="H23" s="80">
        <f>'APM utregning'!H23</f>
        <v>695</v>
      </c>
      <c r="I23" s="80">
        <f>'APM utregning'!I23</f>
        <v>695</v>
      </c>
      <c r="J23" s="80">
        <v>625</v>
      </c>
      <c r="K23" s="80">
        <v>625</v>
      </c>
      <c r="L23" s="80">
        <f>'APM utregning'!L23</f>
        <v>625</v>
      </c>
      <c r="M23" s="80">
        <f>'APM utregning'!M23</f>
        <v>625</v>
      </c>
      <c r="N23" s="80">
        <v>876</v>
      </c>
      <c r="O23" s="80">
        <v>876</v>
      </c>
      <c r="P23" s="80">
        <f>'APM utregning'!P23</f>
        <v>812</v>
      </c>
      <c r="Q23" s="80">
        <f>'APM utregning'!Q23</f>
        <v>812</v>
      </c>
      <c r="R23" s="80">
        <f>'APM utregning'!R23</f>
        <v>620</v>
      </c>
      <c r="S23" s="80">
        <f>'APM utregning'!S23</f>
        <v>620</v>
      </c>
      <c r="T23" s="80">
        <f>'APM utregning'!T23</f>
        <v>620</v>
      </c>
      <c r="U23" s="80">
        <f>'APM utregning'!U23</f>
        <v>620</v>
      </c>
      <c r="V23" s="80">
        <v>620</v>
      </c>
      <c r="W23" s="80">
        <v>620</v>
      </c>
      <c r="X23" s="80">
        <v>620</v>
      </c>
      <c r="Y23" s="80">
        <v>620</v>
      </c>
      <c r="Z23" s="19">
        <v>1995</v>
      </c>
      <c r="AA23" s="19">
        <v>1995</v>
      </c>
      <c r="AB23" s="19">
        <v>2820</v>
      </c>
      <c r="AC23" s="19">
        <v>2820</v>
      </c>
      <c r="AD23" s="19">
        <v>2820</v>
      </c>
      <c r="AE23" s="19">
        <v>2820</v>
      </c>
      <c r="AF23" s="19">
        <v>2737</v>
      </c>
      <c r="AG23" s="19">
        <v>2737</v>
      </c>
      <c r="AH23" s="19">
        <v>4240</v>
      </c>
      <c r="AI23" s="19">
        <v>4240</v>
      </c>
      <c r="AJ23" s="19">
        <v>4240</v>
      </c>
      <c r="AK23" s="19">
        <v>4240</v>
      </c>
      <c r="AL23" s="19">
        <v>4240</v>
      </c>
      <c r="AM23" s="19">
        <v>4240</v>
      </c>
      <c r="AN23" s="19">
        <v>4061</v>
      </c>
      <c r="AO23" s="19">
        <v>4061</v>
      </c>
      <c r="AP23" s="19">
        <v>6431</v>
      </c>
      <c r="AQ23" s="19">
        <v>6431</v>
      </c>
    </row>
    <row r="24" spans="1:43" x14ac:dyDescent="0.25">
      <c r="A24" s="139" t="s">
        <v>161</v>
      </c>
      <c r="B24" s="80">
        <f>'APM utregning'!B24</f>
        <v>444924</v>
      </c>
      <c r="C24" s="80">
        <f>'APM utregning'!C24</f>
        <v>444924</v>
      </c>
      <c r="D24" s="80">
        <f>'APM utregning'!D24</f>
        <v>397850</v>
      </c>
      <c r="E24" s="80">
        <f>'APM utregning'!E24</f>
        <v>397850</v>
      </c>
      <c r="F24" s="80">
        <f>'APM utregning'!F24</f>
        <v>449075</v>
      </c>
      <c r="G24" s="80">
        <f>'APM utregning'!G24</f>
        <v>449075</v>
      </c>
      <c r="H24" s="80">
        <f>'APM utregning'!H24</f>
        <v>616994</v>
      </c>
      <c r="I24" s="80">
        <f>'APM utregning'!I24</f>
        <v>616994</v>
      </c>
      <c r="J24" s="80">
        <v>531835</v>
      </c>
      <c r="K24" s="80">
        <v>531835</v>
      </c>
      <c r="L24" s="80">
        <f>'APM utregning'!L24</f>
        <v>354487</v>
      </c>
      <c r="M24" s="80">
        <f>'APM utregning'!M24</f>
        <v>354487</v>
      </c>
      <c r="N24" s="80">
        <v>171862</v>
      </c>
      <c r="O24" s="80">
        <v>171862</v>
      </c>
      <c r="P24" s="80">
        <f>'APM utregning'!P24</f>
        <v>426552</v>
      </c>
      <c r="Q24" s="80">
        <f>'APM utregning'!Q24</f>
        <v>426552</v>
      </c>
      <c r="R24" s="80">
        <f>'APM utregning'!R24</f>
        <v>212084</v>
      </c>
      <c r="S24" s="80">
        <f>'APM utregning'!S24</f>
        <v>212084</v>
      </c>
      <c r="T24" s="80">
        <f>'APM utregning'!T24</f>
        <v>394084</v>
      </c>
      <c r="U24" s="80">
        <f>'APM utregning'!U24</f>
        <v>394084</v>
      </c>
      <c r="V24" s="80">
        <v>530640</v>
      </c>
      <c r="W24" s="80">
        <v>530640</v>
      </c>
      <c r="X24" s="80">
        <v>526584</v>
      </c>
      <c r="Y24" s="80">
        <v>526584</v>
      </c>
      <c r="Z24" s="19">
        <v>455311</v>
      </c>
      <c r="AA24" s="19">
        <v>455311</v>
      </c>
      <c r="AB24" s="19">
        <v>430912</v>
      </c>
      <c r="AC24" s="19">
        <v>430912</v>
      </c>
      <c r="AD24" s="19">
        <v>296733</v>
      </c>
      <c r="AE24" s="19">
        <v>296733</v>
      </c>
      <c r="AF24" s="19">
        <v>349860</v>
      </c>
      <c r="AG24" s="19">
        <v>349860</v>
      </c>
      <c r="AH24" s="19">
        <v>195639</v>
      </c>
      <c r="AI24" s="19">
        <v>195639</v>
      </c>
      <c r="AJ24" s="19">
        <v>170485</v>
      </c>
      <c r="AK24" s="19">
        <v>170485</v>
      </c>
      <c r="AL24" s="19">
        <v>365510</v>
      </c>
      <c r="AM24" s="19">
        <v>365510</v>
      </c>
      <c r="AN24" s="19">
        <v>361763</v>
      </c>
      <c r="AO24" s="19">
        <v>361763</v>
      </c>
      <c r="AP24" s="19">
        <v>397802</v>
      </c>
      <c r="AQ24" s="19">
        <v>397802</v>
      </c>
    </row>
    <row r="25" spans="1:43" x14ac:dyDescent="0.25">
      <c r="A25" s="139" t="s">
        <v>139</v>
      </c>
      <c r="B25" s="80">
        <f>'APM utregning'!B25</f>
        <v>129347626.40000001</v>
      </c>
      <c r="C25" s="80">
        <f>'APM utregning'!C25</f>
        <v>129414361</v>
      </c>
      <c r="D25" s="80">
        <f>'APM utregning'!D25</f>
        <v>129336827</v>
      </c>
      <c r="E25" s="80">
        <f>'APM utregning'!E25</f>
        <v>129412285.5</v>
      </c>
      <c r="F25" s="80">
        <f>'APM utregning'!F25</f>
        <v>129303136.66666667</v>
      </c>
      <c r="G25" s="80">
        <f>'APM utregning'!G25</f>
        <v>129302713.5</v>
      </c>
      <c r="H25" s="80">
        <f>(H22+L22)/2</f>
        <v>129350042.5</v>
      </c>
      <c r="I25" s="80">
        <f>(I22+O22)/2</f>
        <v>129441229.5</v>
      </c>
      <c r="J25" s="80">
        <v>129488449</v>
      </c>
      <c r="K25" s="80">
        <v>129392657</v>
      </c>
      <c r="L25" s="80">
        <f>+'APM utregning'!L25</f>
        <v>129544463.5</v>
      </c>
      <c r="M25" s="80">
        <f>+'APM utregning'!M25</f>
        <v>129572518</v>
      </c>
      <c r="N25" s="80">
        <v>129565507.66666667</v>
      </c>
      <c r="O25" s="80">
        <v>129536392</v>
      </c>
      <c r="P25" s="80">
        <f>+'APM utregning'!P25</f>
        <v>129516409</v>
      </c>
      <c r="Q25" s="80">
        <f>+'APM utregning'!Q25</f>
        <v>129516409</v>
      </c>
      <c r="R25" s="80">
        <f>(R22+V22+X22+Z22+AB22)/5</f>
        <v>129404001.8</v>
      </c>
      <c r="S25" s="80">
        <f>(S22+W22)/2</f>
        <v>129464461</v>
      </c>
      <c r="T25" s="80">
        <f>(T22+V22+X22+Z22)/4</f>
        <v>129358824.5</v>
      </c>
      <c r="U25" s="80">
        <f>(U22+W22)/2</f>
        <v>129373461</v>
      </c>
      <c r="V25" s="80">
        <f>(V22+X22+Z22)/3</f>
        <v>129331186.33333333</v>
      </c>
      <c r="W25" s="80">
        <f>(W22+Y22)/2</f>
        <v>129307211</v>
      </c>
      <c r="X25" s="80">
        <v>129344188</v>
      </c>
      <c r="Y25" s="80">
        <v>129344188</v>
      </c>
      <c r="Z25" s="19">
        <f>(Z22+AB22+AD22+AF22+AH22)/5</f>
        <v>129487829.59999999</v>
      </c>
      <c r="AA25" s="19">
        <f>(AA22+AC22)/2</f>
        <v>129390924</v>
      </c>
      <c r="AB25" s="19">
        <f>(AB22+AD22+AF22+AH22)/4</f>
        <v>129515002.75</v>
      </c>
      <c r="AC25" s="19">
        <f>(AC22+AE22)/2</f>
        <v>129469800.5</v>
      </c>
      <c r="AD25" s="19">
        <f>(AD22+AF22+AH22)/3</f>
        <v>129552433.33333333</v>
      </c>
      <c r="AE25" s="19">
        <f>(AE22+AG22)/2</f>
        <v>129510368</v>
      </c>
      <c r="AF25" s="19">
        <f>(AF22+AH22)/2</f>
        <v>129560205</v>
      </c>
      <c r="AG25" s="19">
        <f>(AG22+AI22)/2</f>
        <v>129560205</v>
      </c>
      <c r="AH25" s="19">
        <f>(AH22+AJ22+AL22+AN22+AP22)/5</f>
        <v>129533560.8</v>
      </c>
      <c r="AI25" s="19">
        <f>(AI22+AK22)/2</f>
        <v>129649141</v>
      </c>
      <c r="AJ25" s="19">
        <f>(AJ22+AL22+AN22+AP22)/4</f>
        <v>129507810</v>
      </c>
      <c r="AK25" s="19">
        <f>(AK22+AM22)/2</f>
        <v>129564205.5</v>
      </c>
      <c r="AL25" s="19">
        <f>(AL22+AN22+AP22)/3</f>
        <v>129456507.33333333</v>
      </c>
      <c r="AM25" s="19">
        <f>(AM22+AO22)/2</f>
        <v>129468656</v>
      </c>
      <c r="AN25" s="19">
        <f>(AN22+AP22)/2</f>
        <v>129451414.5</v>
      </c>
      <c r="AO25" s="19">
        <f>(AO22+AQ22)/2</f>
        <v>129451414.5</v>
      </c>
      <c r="AP25" s="19">
        <v>129608423.5</v>
      </c>
      <c r="AQ25" s="19">
        <v>129460084</v>
      </c>
    </row>
    <row r="26" spans="1:43" x14ac:dyDescent="0.25">
      <c r="B26" s="80"/>
      <c r="C26" s="80"/>
      <c r="D26" s="68"/>
      <c r="E26" s="68"/>
      <c r="F26" s="68"/>
      <c r="G26" s="68"/>
      <c r="H26" s="80"/>
      <c r="I26" s="80"/>
      <c r="J26" s="80"/>
      <c r="K26" s="80"/>
      <c r="L26" s="80"/>
      <c r="M26" s="80"/>
      <c r="N26" s="80"/>
      <c r="O26" s="80"/>
      <c r="P26" s="80"/>
      <c r="Q26" s="68"/>
      <c r="R26" s="80"/>
      <c r="S26" s="68"/>
      <c r="T26" s="80"/>
      <c r="U26" s="80"/>
      <c r="V26" s="80"/>
      <c r="W26" s="80"/>
      <c r="X26" s="80"/>
      <c r="Y26" s="80"/>
      <c r="Z26" s="19"/>
      <c r="AA26" s="19"/>
      <c r="AB26" s="19"/>
      <c r="AC26" s="19"/>
      <c r="AD26" s="19"/>
      <c r="AE26" s="19"/>
      <c r="AF26" s="19"/>
      <c r="AG26" s="19"/>
      <c r="AH26" s="19"/>
      <c r="AI26" s="19"/>
      <c r="AJ26" s="19"/>
      <c r="AK26" s="19"/>
      <c r="AL26" s="19"/>
      <c r="AM26" s="19"/>
      <c r="AN26" s="19"/>
      <c r="AO26" s="19"/>
      <c r="AP26" s="19"/>
    </row>
    <row r="27" spans="1:43" x14ac:dyDescent="0.25">
      <c r="A27" s="139" t="s">
        <v>82</v>
      </c>
      <c r="B27" s="80">
        <f>B10</f>
        <v>20017.242223999998</v>
      </c>
      <c r="C27" s="80"/>
      <c r="D27" s="80">
        <f>D10</f>
        <v>19585.816854000001</v>
      </c>
      <c r="E27" s="68"/>
      <c r="F27" s="80">
        <f>F10</f>
        <v>19065.984237000001</v>
      </c>
      <c r="G27" s="68"/>
      <c r="H27" s="80">
        <f>H10</f>
        <v>18331.438928</v>
      </c>
      <c r="I27" s="80"/>
      <c r="J27" s="80">
        <v>19127.263709000003</v>
      </c>
      <c r="K27" s="80"/>
      <c r="L27" s="80">
        <f>L10</f>
        <v>18900.50087</v>
      </c>
      <c r="M27" s="80"/>
      <c r="N27" s="80">
        <v>18436.408372000002</v>
      </c>
      <c r="O27" s="80"/>
      <c r="P27" s="80">
        <f>P10</f>
        <v>17650.334529999996</v>
      </c>
      <c r="Q27" s="68"/>
      <c r="R27" s="80">
        <f>R10</f>
        <v>17643.127510999999</v>
      </c>
      <c r="S27" s="68"/>
      <c r="T27" s="80">
        <f>T10</f>
        <v>17340.550165000001</v>
      </c>
      <c r="U27" s="80"/>
      <c r="V27" s="80">
        <f>V10</f>
        <v>16847.332462000006</v>
      </c>
      <c r="W27" s="68"/>
      <c r="X27" s="80">
        <v>16059.100249000003</v>
      </c>
      <c r="Y27" s="68"/>
      <c r="Z27" s="19">
        <f>Z10</f>
        <v>16517.294303000002</v>
      </c>
      <c r="AA27" s="19"/>
      <c r="AB27" s="19">
        <f>AB10</f>
        <v>15992.846571999999</v>
      </c>
      <c r="AC27" s="19"/>
      <c r="AD27" s="19">
        <f>AD10</f>
        <v>15515.216143115398</v>
      </c>
      <c r="AE27" s="19"/>
      <c r="AF27" s="19">
        <f>AF10</f>
        <v>15048.196862000001</v>
      </c>
      <c r="AG27" s="19"/>
      <c r="AH27" s="19">
        <f>AH10</f>
        <v>15299.298683999999</v>
      </c>
      <c r="AI27" s="19"/>
      <c r="AJ27" s="19">
        <f>AJ10</f>
        <v>14893.188252</v>
      </c>
      <c r="AK27" s="19"/>
      <c r="AL27" s="19">
        <f>AL10</f>
        <v>14459.74516</v>
      </c>
      <c r="AM27" s="19"/>
      <c r="AN27" s="19">
        <f>AN10</f>
        <v>14050.505474</v>
      </c>
      <c r="AO27" s="19"/>
      <c r="AP27" s="19">
        <f>AP10</f>
        <v>13867.533092824999</v>
      </c>
    </row>
    <row r="28" spans="1:43" x14ac:dyDescent="0.25">
      <c r="A28" s="139" t="s">
        <v>90</v>
      </c>
      <c r="B28" s="80">
        <f>'APM utregning'!B28</f>
        <v>838.43611999999996</v>
      </c>
      <c r="C28" s="80"/>
      <c r="D28" s="80">
        <f>'APM utregning'!D28</f>
        <v>800.34789941001679</v>
      </c>
      <c r="E28" s="68"/>
      <c r="F28" s="80">
        <f>'APM utregning'!F28</f>
        <v>767.68258800000001</v>
      </c>
      <c r="G28" s="68"/>
      <c r="H28" s="80">
        <f>'APM utregning'!H28</f>
        <v>760.33048399999996</v>
      </c>
      <c r="I28" s="80"/>
      <c r="J28" s="80">
        <v>761.23548500000004</v>
      </c>
      <c r="K28" s="80"/>
      <c r="L28" s="80">
        <f>'APM utregning'!L28</f>
        <v>792.152693</v>
      </c>
      <c r="M28" s="80"/>
      <c r="N28" s="80">
        <v>780.91752399999996</v>
      </c>
      <c r="O28" s="80"/>
      <c r="P28" s="80">
        <f>'APM utregning'!P28</f>
        <v>664.67071199999998</v>
      </c>
      <c r="Q28" s="68"/>
      <c r="R28" s="80">
        <f>'APM utregning'!R28</f>
        <v>637.38453400000003</v>
      </c>
      <c r="S28" s="68"/>
      <c r="T28" s="80">
        <f>'APM utregning'!T28</f>
        <v>622.93236100000001</v>
      </c>
      <c r="U28" s="80"/>
      <c r="V28" s="80">
        <v>621.08580099999995</v>
      </c>
      <c r="W28" s="80"/>
      <c r="X28" s="80">
        <v>571.94522383803439</v>
      </c>
      <c r="Y28" s="80"/>
      <c r="Z28" s="19">
        <v>564.92959399999995</v>
      </c>
      <c r="AA28" s="19"/>
      <c r="AB28" s="19">
        <v>515.54237899999998</v>
      </c>
      <c r="AC28" s="19"/>
      <c r="AD28" s="19">
        <v>513.735636</v>
      </c>
      <c r="AE28" s="19"/>
      <c r="AF28" s="19">
        <v>443.28066447042352</v>
      </c>
      <c r="AG28" s="19"/>
      <c r="AH28" s="19">
        <v>425.04569099999998</v>
      </c>
      <c r="AI28" s="19"/>
      <c r="AJ28" s="19">
        <v>411.48454857923542</v>
      </c>
      <c r="AK28" s="19"/>
      <c r="AL28" s="19">
        <v>402.75929389975136</v>
      </c>
      <c r="AM28" s="19"/>
      <c r="AN28" s="19">
        <v>372.4311167533462</v>
      </c>
      <c r="AO28" s="19"/>
      <c r="AP28" s="19">
        <v>318.26908900000001</v>
      </c>
    </row>
    <row r="29" spans="1:43" x14ac:dyDescent="0.25">
      <c r="A29" s="139" t="s">
        <v>91</v>
      </c>
      <c r="B29" s="80">
        <f>'APM utregning'!B29</f>
        <v>320.89187800000002</v>
      </c>
      <c r="C29" s="80"/>
      <c r="D29" s="80">
        <f>'APM utregning'!D29</f>
        <v>0</v>
      </c>
      <c r="E29" s="68"/>
      <c r="F29" s="80">
        <f>'APM utregning'!F29</f>
        <v>0</v>
      </c>
      <c r="G29" s="68"/>
      <c r="H29" s="80">
        <f>'APM utregning'!H29</f>
        <v>0</v>
      </c>
      <c r="I29" s="80"/>
      <c r="J29" s="80">
        <v>473.71711299999998</v>
      </c>
      <c r="K29" s="80"/>
      <c r="L29" s="80">
        <f>'APM utregning'!L29</f>
        <v>0</v>
      </c>
      <c r="M29" s="80"/>
      <c r="N29" s="80">
        <v>0</v>
      </c>
      <c r="O29" s="80"/>
      <c r="P29" s="80">
        <f>'APM utregning'!P29</f>
        <v>0</v>
      </c>
      <c r="Q29" s="68"/>
      <c r="R29" s="80">
        <f>'APM utregning'!R29</f>
        <v>372.78673099999997</v>
      </c>
      <c r="S29" s="68"/>
      <c r="T29" s="80"/>
      <c r="U29" s="80"/>
      <c r="V29" s="80"/>
      <c r="W29" s="80"/>
      <c r="X29" s="80"/>
      <c r="Y29" s="80"/>
      <c r="Z29" s="19">
        <v>321.868717</v>
      </c>
      <c r="AA29" s="19"/>
      <c r="AB29" s="19">
        <v>0</v>
      </c>
      <c r="AC29" s="19"/>
      <c r="AD29" s="19">
        <v>0</v>
      </c>
      <c r="AE29" s="19"/>
      <c r="AF29" s="19">
        <v>0</v>
      </c>
      <c r="AG29" s="19"/>
      <c r="AH29" s="19">
        <v>219.51398599999999</v>
      </c>
      <c r="AI29" s="19"/>
      <c r="AJ29" s="19">
        <v>0</v>
      </c>
      <c r="AK29" s="19"/>
      <c r="AL29" s="19">
        <v>0</v>
      </c>
      <c r="AM29" s="19"/>
      <c r="AN29" s="19">
        <v>0</v>
      </c>
      <c r="AO29" s="19"/>
      <c r="AP29" s="19">
        <v>40</v>
      </c>
    </row>
    <row r="30" spans="1:43" x14ac:dyDescent="0.25">
      <c r="A30" s="139" t="s">
        <v>92</v>
      </c>
      <c r="B30" s="80">
        <f>'APM utregning'!B30</f>
        <v>5663.8148460000002</v>
      </c>
      <c r="C30" s="80"/>
      <c r="D30" s="80">
        <f>'APM utregning'!D30</f>
        <v>5540.8788670000004</v>
      </c>
      <c r="E30" s="68"/>
      <c r="F30" s="80">
        <f>'APM utregning'!F30</f>
        <v>5540.8788670000004</v>
      </c>
      <c r="G30" s="68"/>
      <c r="H30" s="80">
        <f>'APM utregning'!H30</f>
        <v>5540.8788670000004</v>
      </c>
      <c r="I30" s="80"/>
      <c r="J30" s="80">
        <v>5431.5607890000001</v>
      </c>
      <c r="K30" s="80"/>
      <c r="L30" s="80">
        <f>'APM utregning'!L30</f>
        <v>5125.6049469999998</v>
      </c>
      <c r="M30" s="80"/>
      <c r="N30" s="80">
        <v>5125.6049469999998</v>
      </c>
      <c r="O30" s="80"/>
      <c r="P30" s="80">
        <f>'APM utregning'!P30</f>
        <v>5125.6049469999998</v>
      </c>
      <c r="Q30" s="68"/>
      <c r="R30" s="80">
        <f>'APM utregning'!R30</f>
        <v>5125.6049469999998</v>
      </c>
      <c r="S30" s="68"/>
      <c r="T30" s="80">
        <f>'APM utregning'!T30</f>
        <v>4831.197032</v>
      </c>
      <c r="U30" s="80"/>
      <c r="V30" s="80">
        <v>4831.1970330000004</v>
      </c>
      <c r="W30" s="80"/>
      <c r="X30" s="80">
        <v>4831.1970330000004</v>
      </c>
      <c r="Y30" s="80"/>
      <c r="Z30" s="19">
        <v>4831.1970330000004</v>
      </c>
      <c r="AA30" s="19"/>
      <c r="AB30" s="19">
        <v>4497.6340479999999</v>
      </c>
      <c r="AC30" s="19"/>
      <c r="AD30" s="19">
        <v>4497.6340479999999</v>
      </c>
      <c r="AE30" s="19"/>
      <c r="AF30" s="19">
        <v>4497.6340479999999</v>
      </c>
      <c r="AG30" s="19"/>
      <c r="AH30" s="19">
        <f>4497.634048+1.427523</f>
        <v>4499.0615710000002</v>
      </c>
      <c r="AI30" s="19"/>
      <c r="AJ30" s="19">
        <v>4104.7686400000002</v>
      </c>
      <c r="AK30" s="19"/>
      <c r="AL30" s="19">
        <v>4104.7686400000002</v>
      </c>
      <c r="AM30" s="19"/>
      <c r="AN30" s="19">
        <v>4104.7686400000002</v>
      </c>
      <c r="AO30" s="19"/>
      <c r="AP30" s="19">
        <f>1.366954+4104.768641</f>
        <v>4106.1355949999997</v>
      </c>
    </row>
    <row r="31" spans="1:43" ht="30" x14ac:dyDescent="0.25">
      <c r="A31" s="140" t="s">
        <v>93</v>
      </c>
      <c r="B31" s="80">
        <f>B20*(1-B19)</f>
        <v>86.199667253401813</v>
      </c>
      <c r="C31" s="80"/>
      <c r="D31" s="80">
        <f>D20*(1-D19)</f>
        <v>68.238915066754984</v>
      </c>
      <c r="E31" s="68"/>
      <c r="F31" s="80">
        <f>F20*(1-F19)</f>
        <v>68.238878264708049</v>
      </c>
      <c r="G31" s="68"/>
      <c r="H31" s="80">
        <f>H20*(1-H19)</f>
        <v>68.238825946321882</v>
      </c>
      <c r="I31" s="80"/>
      <c r="J31" s="80">
        <v>68.238725432586293</v>
      </c>
      <c r="K31" s="80"/>
      <c r="L31" s="80">
        <f>L20*(1-L19)</f>
        <v>56.043172734452462</v>
      </c>
      <c r="M31" s="80"/>
      <c r="N31" s="80">
        <v>56.04322829163835</v>
      </c>
      <c r="O31" s="80"/>
      <c r="P31" s="80">
        <f>P20*(1-P19)</f>
        <v>56.043172593126044</v>
      </c>
      <c r="Q31" s="68"/>
      <c r="R31" s="80">
        <f>R20*(1-R19)</f>
        <v>56.042992749722032</v>
      </c>
      <c r="S31" s="68"/>
      <c r="T31" s="80">
        <f>T20*(1-T19)</f>
        <v>45.471178167184227</v>
      </c>
      <c r="U31" s="80"/>
      <c r="V31" s="80">
        <f>V20*(1-V19)</f>
        <v>45.475543596000009</v>
      </c>
      <c r="W31" s="68"/>
      <c r="X31" s="80">
        <v>45.475543596000009</v>
      </c>
      <c r="Y31" s="68"/>
      <c r="Z31" s="19">
        <f>Z20*(1-Z19)</f>
        <v>45.475543596000009</v>
      </c>
      <c r="AA31" s="19"/>
      <c r="AB31" s="19">
        <f>AB20*(1-AB19)</f>
        <v>50.122679159000008</v>
      </c>
      <c r="AC31" s="19"/>
      <c r="AD31" s="19">
        <f>AD20*(1-AD19)</f>
        <v>50.122679159000008</v>
      </c>
      <c r="AE31" s="19"/>
      <c r="AF31" s="19">
        <f>AF20*(1-AF19)</f>
        <v>50.122679159000008</v>
      </c>
      <c r="AG31" s="19"/>
      <c r="AH31" s="19">
        <f>AH20*(1-AH19)</f>
        <v>50.122679159000008</v>
      </c>
      <c r="AI31" s="19"/>
      <c r="AJ31" s="19">
        <f>AJ20*(1-AJ19)</f>
        <v>83.818320930674361</v>
      </c>
      <c r="AK31" s="19"/>
      <c r="AL31" s="19">
        <f>AL20*(1-AL19)</f>
        <v>83.818320930674361</v>
      </c>
      <c r="AM31" s="19"/>
      <c r="AN31" s="19">
        <f>AN20*(1-AN19)</f>
        <v>104.46559545750497</v>
      </c>
      <c r="AO31" s="19"/>
      <c r="AP31" s="19">
        <f>AP20*(1-AP19)</f>
        <v>104.46671499924578</v>
      </c>
    </row>
    <row r="32" spans="1:43" ht="30" x14ac:dyDescent="0.25">
      <c r="A32" s="141" t="s">
        <v>94</v>
      </c>
      <c r="B32" s="21">
        <f>B21*(1-B19)</f>
        <v>852.92470891629409</v>
      </c>
      <c r="C32" s="21"/>
      <c r="D32" s="21">
        <f>D21*(1-D19)</f>
        <v>1173.9557274690667</v>
      </c>
      <c r="E32" s="65"/>
      <c r="F32" s="21">
        <f>F21*(1-F19)</f>
        <v>996.64501667352044</v>
      </c>
      <c r="G32" s="65"/>
      <c r="H32" s="21">
        <f>H21*(1-H19)</f>
        <v>738.96483075575952</v>
      </c>
      <c r="I32" s="21"/>
      <c r="J32" s="21">
        <v>658.47494075230236</v>
      </c>
      <c r="K32" s="21"/>
      <c r="L32" s="21">
        <f>L21*(1-L19)</f>
        <v>1355.6431394110436</v>
      </c>
      <c r="M32" s="21"/>
      <c r="N32" s="21">
        <v>1187.580933353812</v>
      </c>
      <c r="O32" s="21"/>
      <c r="P32" s="21">
        <f>P21*(1-P19)</f>
        <v>952.12626040351563</v>
      </c>
      <c r="Q32" s="65"/>
      <c r="R32" s="21">
        <f>R21*(1-R19)</f>
        <v>579.72233159575148</v>
      </c>
      <c r="S32" s="65"/>
      <c r="T32" s="21">
        <f>T21*(1-T19)</f>
        <v>1152.7197601716218</v>
      </c>
      <c r="U32" s="21"/>
      <c r="V32" s="21">
        <f>V21*(1-V19)</f>
        <v>977.66400219950015</v>
      </c>
      <c r="W32" s="65"/>
      <c r="X32" s="21">
        <v>714.27093642464911</v>
      </c>
      <c r="Y32" s="65"/>
      <c r="Z32" s="18">
        <f>Z21*(1-Z19)</f>
        <v>557.56616094549997</v>
      </c>
      <c r="AA32" s="18"/>
      <c r="AB32" s="18">
        <f>AB21*(1-AB19)</f>
        <v>683.06215595100014</v>
      </c>
      <c r="AC32" s="18"/>
      <c r="AD32" s="18">
        <f>AD21*(1-AD19)</f>
        <v>686.87346974050013</v>
      </c>
      <c r="AE32" s="18"/>
      <c r="AF32" s="18">
        <f>AF21*(1-AF19)</f>
        <v>694.04597072141371</v>
      </c>
      <c r="AG32" s="18"/>
      <c r="AH32" s="18">
        <f>AH21*(1-AH19)</f>
        <v>597.12216512200007</v>
      </c>
      <c r="AI32" s="18"/>
      <c r="AJ32" s="18">
        <f>AJ21*(1-AJ19)</f>
        <v>606.44104600751791</v>
      </c>
      <c r="AK32" s="18"/>
      <c r="AL32" s="18">
        <f>AL21*(1-AL19)</f>
        <v>607.12183164685689</v>
      </c>
      <c r="AM32" s="18"/>
      <c r="AN32" s="18">
        <f>AN21*(1-AN19)</f>
        <v>615.9508077195502</v>
      </c>
      <c r="AO32" s="18"/>
      <c r="AP32" s="18">
        <f>AP21*(1-AP19)</f>
        <v>575.62013667183601</v>
      </c>
      <c r="AQ32" s="28"/>
    </row>
    <row r="33" spans="1:43" x14ac:dyDescent="0.25">
      <c r="A33" s="139" t="s">
        <v>95</v>
      </c>
      <c r="B33" s="80">
        <f>B27-B28-B29-B30-B31-B32</f>
        <v>12254.975003830303</v>
      </c>
      <c r="C33" s="80"/>
      <c r="D33" s="80">
        <f>D27-D28-D29-D30-D31-D32</f>
        <v>12002.395445054164</v>
      </c>
      <c r="E33" s="68"/>
      <c r="F33" s="80">
        <f>F27-F28-F29-F30-F31-F32</f>
        <v>11692.538887061772</v>
      </c>
      <c r="G33" s="68"/>
      <c r="H33" s="80">
        <f>H27-H28-H29-H30-H31-H32</f>
        <v>11223.02592029792</v>
      </c>
      <c r="I33" s="80"/>
      <c r="J33" s="80">
        <v>11734.036655815115</v>
      </c>
      <c r="K33" s="80"/>
      <c r="L33" s="80">
        <f>L27-L28-L29-L30-L31-L32</f>
        <v>11571.056917854503</v>
      </c>
      <c r="M33" s="80"/>
      <c r="N33" s="80">
        <v>11286.26173935455</v>
      </c>
      <c r="O33" s="80"/>
      <c r="P33" s="80">
        <f>P27-P28-P29-P30-P31-P32</f>
        <v>10851.889438003354</v>
      </c>
      <c r="Q33" s="68"/>
      <c r="R33" s="80">
        <f>R27-R28-R29-R30-R31-R32</f>
        <v>10871.585974654525</v>
      </c>
      <c r="S33" s="68"/>
      <c r="T33" s="80">
        <f>T27-T28-T29-T30-T31-T32</f>
        <v>10688.229833661195</v>
      </c>
      <c r="U33" s="80"/>
      <c r="V33" s="80">
        <f>V27-V28-V29-V30-V31-V32</f>
        <v>10371.910082204506</v>
      </c>
      <c r="W33" s="68"/>
      <c r="X33" s="80">
        <v>9896.211512141319</v>
      </c>
      <c r="Y33" s="68"/>
      <c r="Z33" s="19">
        <f>Z27-Z28-Z29-Z30-Z31-Z32</f>
        <v>10196.257254458504</v>
      </c>
      <c r="AA33" s="19"/>
      <c r="AB33" s="19">
        <f>AB27-AB28-AB29-AB30-AB31-AB32</f>
        <v>10246.485309889998</v>
      </c>
      <c r="AC33" s="19"/>
      <c r="AD33" s="19">
        <f>AD27-AD28-AD29-AD30-AD31-AD32</f>
        <v>9766.8503102158993</v>
      </c>
      <c r="AE33" s="19"/>
      <c r="AF33" s="19">
        <f>AF27-AF28-AF29-AF30-AF31-AF32</f>
        <v>9363.1134996491637</v>
      </c>
      <c r="AG33" s="19"/>
      <c r="AH33" s="19">
        <f>AH27-AH28-AH29-AH30-AH31-AH32</f>
        <v>9508.4325917189999</v>
      </c>
      <c r="AI33" s="19"/>
      <c r="AJ33" s="19">
        <f>AJ27-AJ28-AJ29-AJ30-AJ31-AJ32</f>
        <v>9686.6756964825727</v>
      </c>
      <c r="AK33" s="19"/>
      <c r="AL33" s="19">
        <f>AL27-AL28-AL29-AL30-AL31-AL32</f>
        <v>9261.2770735227186</v>
      </c>
      <c r="AM33" s="19"/>
      <c r="AN33" s="19">
        <f>AN27-AN28-AN29-AN30-AN31-AN32</f>
        <v>8852.8893140695982</v>
      </c>
      <c r="AO33" s="19"/>
      <c r="AP33" s="19">
        <f>AP27-AP28-AP29-AP30-AP31-AP32</f>
        <v>8723.0415571539179</v>
      </c>
    </row>
    <row r="34" spans="1:43" x14ac:dyDescent="0.25">
      <c r="A34" s="142" t="s">
        <v>96</v>
      </c>
      <c r="B34" s="21">
        <f>B22</f>
        <v>129390824</v>
      </c>
      <c r="C34" s="104"/>
      <c r="D34" s="21">
        <f>D22</f>
        <v>129437898</v>
      </c>
      <c r="E34" s="69"/>
      <c r="F34" s="21">
        <f>F22</f>
        <v>129386673</v>
      </c>
      <c r="G34" s="69"/>
      <c r="H34" s="21">
        <f>H22</f>
        <v>129218754</v>
      </c>
      <c r="I34" s="104"/>
      <c r="J34" s="104">
        <v>129303983</v>
      </c>
      <c r="K34" s="104"/>
      <c r="L34" s="21">
        <f>L22</f>
        <v>129481331</v>
      </c>
      <c r="M34" s="104"/>
      <c r="N34" s="21">
        <v>129663705</v>
      </c>
      <c r="O34" s="104"/>
      <c r="P34" s="21">
        <f>P22</f>
        <v>129409079</v>
      </c>
      <c r="Q34" s="69"/>
      <c r="R34" s="21">
        <f>R22</f>
        <v>129623739</v>
      </c>
      <c r="S34" s="69"/>
      <c r="T34" s="21">
        <f>T22</f>
        <v>129441739</v>
      </c>
      <c r="U34" s="104"/>
      <c r="V34" s="21">
        <f>V22</f>
        <v>129305183</v>
      </c>
      <c r="W34" s="69"/>
      <c r="X34" s="21">
        <v>129309239</v>
      </c>
      <c r="Y34" s="69"/>
      <c r="Z34" s="18">
        <f>Z22</f>
        <v>129379137</v>
      </c>
      <c r="AA34" s="28"/>
      <c r="AB34" s="18">
        <f>AB22</f>
        <v>129402711</v>
      </c>
      <c r="AC34" s="28"/>
      <c r="AD34" s="18">
        <f>AD22</f>
        <v>129536890</v>
      </c>
      <c r="AE34" s="28"/>
      <c r="AF34" s="18">
        <f>AF22</f>
        <v>129483846</v>
      </c>
      <c r="AG34" s="28"/>
      <c r="AH34" s="18">
        <f>AH22</f>
        <v>129636564</v>
      </c>
      <c r="AI34" s="28"/>
      <c r="AJ34" s="18">
        <f>AJ22</f>
        <v>129661718</v>
      </c>
      <c r="AK34" s="28"/>
      <c r="AL34" s="18">
        <f>AL22</f>
        <v>129466693</v>
      </c>
      <c r="AM34" s="28"/>
      <c r="AN34" s="18">
        <f>AN22</f>
        <v>129470619</v>
      </c>
      <c r="AO34" s="28"/>
      <c r="AP34" s="18">
        <f>AP22</f>
        <v>129432210</v>
      </c>
      <c r="AQ34" s="28"/>
    </row>
    <row r="35" spans="1:43" ht="15.75" thickBot="1" x14ac:dyDescent="0.3">
      <c r="A35" s="31" t="s">
        <v>106</v>
      </c>
      <c r="B35" s="81">
        <f>B33*1000000/B34</f>
        <v>94.712860038902789</v>
      </c>
      <c r="C35" s="105"/>
      <c r="D35" s="81">
        <f>D33*1000000/D34</f>
        <v>92.727057766761362</v>
      </c>
      <c r="E35" s="70"/>
      <c r="F35" s="81">
        <f>F33*1000000/F34</f>
        <v>90.368958533015004</v>
      </c>
      <c r="G35" s="70"/>
      <c r="H35" s="81">
        <f>H33*1000000/H34</f>
        <v>86.852918580981836</v>
      </c>
      <c r="I35" s="105"/>
      <c r="J35" s="105">
        <v>90.747681421500488</v>
      </c>
      <c r="K35" s="105"/>
      <c r="L35" s="81">
        <f>L33*1000000/L34</f>
        <v>89.364673876070242</v>
      </c>
      <c r="M35" s="105"/>
      <c r="N35" s="81">
        <v>87.042567072678892</v>
      </c>
      <c r="O35" s="105"/>
      <c r="P35" s="81">
        <f>P33*1000000/P34</f>
        <v>83.857249598409979</v>
      </c>
      <c r="Q35" s="70"/>
      <c r="R35" s="81">
        <f>R33*1000000/R34</f>
        <v>83.870331611515411</v>
      </c>
      <c r="S35" s="70"/>
      <c r="T35" s="81">
        <f>T33*1000000/T34</f>
        <v>82.571741667200513</v>
      </c>
      <c r="U35" s="105"/>
      <c r="V35" s="81">
        <f>V33*1000000/V34</f>
        <v>80.212639907903039</v>
      </c>
      <c r="W35" s="70"/>
      <c r="X35" s="81">
        <v>76.531356836314842</v>
      </c>
      <c r="Y35" s="70"/>
      <c r="Z35" s="32">
        <f>Z33*1000000/Z34</f>
        <v>78.809130211299092</v>
      </c>
      <c r="AA35" s="31"/>
      <c r="AB35" s="32">
        <f>AB33*1000000/AB34</f>
        <v>79.182926159019956</v>
      </c>
      <c r="AC35" s="31"/>
      <c r="AD35" s="32">
        <f>AD33*1000000/AD34</f>
        <v>75.398215212793033</v>
      </c>
      <c r="AE35" s="31"/>
      <c r="AF35" s="32">
        <f>AF33*1000000/AF34</f>
        <v>72.311054922242306</v>
      </c>
      <c r="AG35" s="31"/>
      <c r="AH35" s="32">
        <f>AH33*1000000/AH34</f>
        <v>73.346842112530837</v>
      </c>
      <c r="AI35" s="31"/>
      <c r="AJ35" s="32">
        <f>AJ33*1000000/AJ34</f>
        <v>74.707290986863001</v>
      </c>
      <c r="AK35" s="31"/>
      <c r="AL35" s="32">
        <f>AL33*1000000/AL34</f>
        <v>71.534051414464713</v>
      </c>
      <c r="AM35" s="31"/>
      <c r="AN35" s="32">
        <f>AN33*1000000/AN34</f>
        <v>68.377593174785062</v>
      </c>
      <c r="AO35" s="31"/>
      <c r="AP35" s="32">
        <f>AP33*1000000/AP34</f>
        <v>67.394673684038281</v>
      </c>
      <c r="AQ35" s="30"/>
    </row>
    <row r="36" spans="1:43" x14ac:dyDescent="0.25">
      <c r="B36" s="71"/>
      <c r="C36" s="71"/>
      <c r="D36" s="71"/>
      <c r="E36" s="71"/>
      <c r="F36" s="71"/>
      <c r="G36" s="71"/>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row>
    <row r="37" spans="1:43" x14ac:dyDescent="0.25">
      <c r="A37" s="146"/>
      <c r="B37" s="72"/>
      <c r="D37" s="72"/>
      <c r="F37" s="72"/>
      <c r="H37" s="95"/>
      <c r="J37" s="93"/>
      <c r="K37" s="93"/>
      <c r="L37" s="72"/>
      <c r="N37" s="95"/>
      <c r="P37" s="95"/>
      <c r="R37" s="95"/>
      <c r="T37" s="72"/>
      <c r="V37" s="95"/>
      <c r="W37" s="93"/>
      <c r="X37" s="95"/>
      <c r="Y37" s="93"/>
      <c r="Z37" s="14"/>
    </row>
    <row r="38" spans="1:43" x14ac:dyDescent="0.25">
      <c r="A38" s="143" t="s">
        <v>165</v>
      </c>
      <c r="B38" s="20">
        <f>'APM utregning'!B38</f>
        <v>1146.9111447099383</v>
      </c>
      <c r="C38" s="80">
        <f>'APM utregning'!C38</f>
        <v>257.24302416237487</v>
      </c>
      <c r="D38" s="20">
        <f>'APM utregning'!D38</f>
        <v>889.66701122768302</v>
      </c>
      <c r="E38" s="80">
        <f>'APM utregning'!E38</f>
        <v>257.24302416237487</v>
      </c>
      <c r="F38" s="20">
        <f>'APM utregning'!F38</f>
        <v>585.34675533487462</v>
      </c>
      <c r="G38" s="80">
        <f>'APM utregning'!G38</f>
        <v>423.0310298804838</v>
      </c>
      <c r="H38" s="20">
        <f>'APM utregning'!H38</f>
        <v>162.31389503061243</v>
      </c>
      <c r="I38" s="80">
        <f>'APM utregning'!I38</f>
        <v>162.31389503061243</v>
      </c>
      <c r="J38" s="80">
        <v>1571.7073726198244</v>
      </c>
      <c r="K38" s="80">
        <v>206.89561061564788</v>
      </c>
      <c r="L38" s="20">
        <f>'APM utregning'!L38</f>
        <v>1364.8105659117602</v>
      </c>
      <c r="M38" s="80">
        <f>'APM utregning'!M38</f>
        <v>298.54655800430584</v>
      </c>
      <c r="N38" s="20">
        <v>1066.2616938953097</v>
      </c>
      <c r="O38" s="80">
        <v>415.97339308004308</v>
      </c>
      <c r="P38" s="20">
        <f>'APM utregning'!P38</f>
        <v>650.28650740382852</v>
      </c>
      <c r="Q38" s="80">
        <f>'APM utregning'!Q38</f>
        <v>650.28650740382852</v>
      </c>
      <c r="R38" s="20">
        <f>'APM utregning'!R38</f>
        <v>1290.5823132118744</v>
      </c>
      <c r="S38" s="80">
        <f>'APM utregning'!S38</f>
        <v>246.74759338141706</v>
      </c>
      <c r="T38" s="20">
        <f>'APM utregning'!T38</f>
        <v>1043.7519966862378</v>
      </c>
      <c r="U38" s="80">
        <f>'APM utregning'!U38</f>
        <v>300.77242862879785</v>
      </c>
      <c r="V38" s="20">
        <v>743.09561149928913</v>
      </c>
      <c r="W38" s="80">
        <v>457.35036390332363</v>
      </c>
      <c r="X38" s="20">
        <v>285.51289331699206</v>
      </c>
      <c r="Y38" s="80">
        <v>285.51289331699206</v>
      </c>
      <c r="Z38" s="17">
        <v>1127.798624544118</v>
      </c>
      <c r="AA38" s="19">
        <v>340.55942061903244</v>
      </c>
      <c r="AB38" s="19">
        <v>787.34958428150003</v>
      </c>
      <c r="AC38" s="19">
        <v>313.0856250137499</v>
      </c>
      <c r="AD38" s="19">
        <v>474.24105717399993</v>
      </c>
      <c r="AE38" s="19">
        <v>249.20846373734918</v>
      </c>
      <c r="AF38" s="19">
        <v>224.91835957209179</v>
      </c>
      <c r="AG38" s="19">
        <v>224.9073780064906</v>
      </c>
      <c r="AH38" s="19">
        <v>1026.970835408302</v>
      </c>
      <c r="AI38" s="19">
        <v>286.57281439623256</v>
      </c>
      <c r="AJ38" s="19">
        <v>740.45848847497552</v>
      </c>
      <c r="AK38" s="19">
        <v>259.19796399937474</v>
      </c>
      <c r="AL38" s="19">
        <v>481.26052511516997</v>
      </c>
      <c r="AM38" s="19">
        <v>287.38064719324177</v>
      </c>
      <c r="AN38" s="19">
        <v>193.87987792192789</v>
      </c>
      <c r="AO38" s="19">
        <v>193.87987792192789</v>
      </c>
      <c r="AP38" s="19">
        <v>901.7337411579532</v>
      </c>
      <c r="AQ38" s="19">
        <v>185.71536351095801</v>
      </c>
    </row>
    <row r="39" spans="1:43" x14ac:dyDescent="0.25">
      <c r="A39" s="142" t="s">
        <v>166</v>
      </c>
      <c r="B39" s="82">
        <f>B25</f>
        <v>129347626.40000001</v>
      </c>
      <c r="C39" s="82">
        <f t="shared" ref="C39:E39" si="37">C25</f>
        <v>129414361</v>
      </c>
      <c r="D39" s="82">
        <f>D25</f>
        <v>129336827</v>
      </c>
      <c r="E39" s="82">
        <f t="shared" si="37"/>
        <v>129412285.5</v>
      </c>
      <c r="F39" s="82">
        <f>F25</f>
        <v>129303136.66666667</v>
      </c>
      <c r="G39" s="82">
        <f t="shared" ref="G39:I39" si="38">G25</f>
        <v>129302713.5</v>
      </c>
      <c r="H39" s="82">
        <f>H25</f>
        <v>129350042.5</v>
      </c>
      <c r="I39" s="82">
        <f t="shared" si="38"/>
        <v>129441229.5</v>
      </c>
      <c r="J39" s="82">
        <v>129488449</v>
      </c>
      <c r="K39" s="82">
        <v>129392657</v>
      </c>
      <c r="L39" s="82">
        <f>L25</f>
        <v>129544463.5</v>
      </c>
      <c r="M39" s="82">
        <f t="shared" ref="M39:S39" si="39">M25</f>
        <v>129572518</v>
      </c>
      <c r="N39" s="82">
        <v>129565507.66666667</v>
      </c>
      <c r="O39" s="82">
        <v>129536392</v>
      </c>
      <c r="P39" s="82">
        <f>P25</f>
        <v>129516409</v>
      </c>
      <c r="Q39" s="82">
        <f t="shared" ref="Q39" si="40">Q25</f>
        <v>129516409</v>
      </c>
      <c r="R39" s="82">
        <f>R25</f>
        <v>129404001.8</v>
      </c>
      <c r="S39" s="82">
        <f t="shared" si="39"/>
        <v>129464461</v>
      </c>
      <c r="T39" s="82">
        <f>T25</f>
        <v>129358824.5</v>
      </c>
      <c r="U39" s="82">
        <f t="shared" ref="U39:W39" si="41">U25</f>
        <v>129373461</v>
      </c>
      <c r="V39" s="82">
        <f>V25</f>
        <v>129331186.33333333</v>
      </c>
      <c r="W39" s="82">
        <f t="shared" si="41"/>
        <v>129307211</v>
      </c>
      <c r="X39" s="82">
        <v>129344188</v>
      </c>
      <c r="Y39" s="82">
        <v>129344188</v>
      </c>
      <c r="Z39" s="33">
        <f>Z25</f>
        <v>129487829.59999999</v>
      </c>
      <c r="AA39" s="33">
        <f t="shared" ref="AA39:AF39" si="42">AA25</f>
        <v>129390924</v>
      </c>
      <c r="AB39" s="33">
        <f t="shared" si="42"/>
        <v>129515002.75</v>
      </c>
      <c r="AC39" s="33">
        <f t="shared" si="42"/>
        <v>129469800.5</v>
      </c>
      <c r="AD39" s="33">
        <f t="shared" si="42"/>
        <v>129552433.33333333</v>
      </c>
      <c r="AE39" s="33">
        <f t="shared" si="42"/>
        <v>129510368</v>
      </c>
      <c r="AF39" s="33">
        <f t="shared" si="42"/>
        <v>129560205</v>
      </c>
      <c r="AG39" s="33">
        <f t="shared" ref="AG39:AQ39" si="43">AG25</f>
        <v>129560205</v>
      </c>
      <c r="AH39" s="33">
        <f t="shared" si="43"/>
        <v>129533560.8</v>
      </c>
      <c r="AI39" s="33">
        <f t="shared" si="43"/>
        <v>129649141</v>
      </c>
      <c r="AJ39" s="33">
        <f t="shared" si="43"/>
        <v>129507810</v>
      </c>
      <c r="AK39" s="33">
        <f t="shared" si="43"/>
        <v>129564205.5</v>
      </c>
      <c r="AL39" s="33">
        <f t="shared" si="43"/>
        <v>129456507.33333333</v>
      </c>
      <c r="AM39" s="33">
        <f t="shared" si="43"/>
        <v>129468656</v>
      </c>
      <c r="AN39" s="33">
        <f t="shared" si="43"/>
        <v>129451414.5</v>
      </c>
      <c r="AO39" s="33">
        <f t="shared" si="43"/>
        <v>129451414.5</v>
      </c>
      <c r="AP39" s="33">
        <f t="shared" si="43"/>
        <v>129608423.5</v>
      </c>
      <c r="AQ39" s="33">
        <f t="shared" si="43"/>
        <v>129460084</v>
      </c>
    </row>
    <row r="40" spans="1:43" s="41" customFormat="1" x14ac:dyDescent="0.25">
      <c r="A40" s="143" t="s">
        <v>97</v>
      </c>
      <c r="B40" s="83">
        <f t="shared" ref="B40:C40" si="44">B38*1000000/B39</f>
        <v>8.8668897654386196</v>
      </c>
      <c r="C40" s="83">
        <f t="shared" si="44"/>
        <v>1.9877471261661204</v>
      </c>
      <c r="D40" s="83">
        <f t="shared" ref="D40:E40" si="45">D38*1000000/D39</f>
        <v>6.8786828304337719</v>
      </c>
      <c r="E40" s="83">
        <f t="shared" si="45"/>
        <v>1.9877790054358855</v>
      </c>
      <c r="F40" s="83">
        <f t="shared" ref="F40:G40" si="46">F38*1000000/F39</f>
        <v>4.5269339199701903</v>
      </c>
      <c r="G40" s="83">
        <f t="shared" si="46"/>
        <v>3.271633041796016</v>
      </c>
      <c r="H40" s="83">
        <f t="shared" ref="H40:I40" si="47">H38*1000000/H39</f>
        <v>1.2548422241965049</v>
      </c>
      <c r="I40" s="83">
        <f t="shared" si="47"/>
        <v>1.2539582299827616</v>
      </c>
      <c r="J40" s="83">
        <v>12.137819124081288</v>
      </c>
      <c r="K40" s="83">
        <v>1.5989748986733294</v>
      </c>
      <c r="L40" s="83">
        <f t="shared" ref="L40:M40" si="48">L38*1000000/L39</f>
        <v>10.535460405158576</v>
      </c>
      <c r="M40" s="83">
        <f t="shared" si="48"/>
        <v>2.3040885722719833</v>
      </c>
      <c r="N40" s="83">
        <v>8.2295181263711203</v>
      </c>
      <c r="O40" s="83">
        <v>3.2112473310206378</v>
      </c>
      <c r="P40" s="83">
        <f t="shared" ref="P40:Q40" si="49">P38*1000000/P39</f>
        <v>5.0208812336962527</v>
      </c>
      <c r="Q40" s="83">
        <f t="shared" si="49"/>
        <v>5.0208812336962527</v>
      </c>
      <c r="R40" s="83">
        <f t="shared" ref="R40" si="50">R38*1000000/R39</f>
        <v>9.9732797692495669</v>
      </c>
      <c r="S40" s="83">
        <f t="shared" ref="S40" si="51">S38*1000000/S39</f>
        <v>1.9059098649583615</v>
      </c>
      <c r="T40" s="83">
        <f t="shared" ref="T40:W40" si="52">T38*1000000/T39</f>
        <v>8.0686570917799099</v>
      </c>
      <c r="U40" s="83">
        <f t="shared" si="52"/>
        <v>2.3248386980139446</v>
      </c>
      <c r="V40" s="83">
        <f t="shared" si="52"/>
        <v>5.7456800062442985</v>
      </c>
      <c r="W40" s="83">
        <f t="shared" si="52"/>
        <v>3.5369285314128667</v>
      </c>
      <c r="X40" s="83">
        <v>2.2073886560484035</v>
      </c>
      <c r="Y40" s="83">
        <v>2.2073886560484035</v>
      </c>
      <c r="Z40" s="42">
        <f t="shared" ref="Z40:AE40" si="53">Z38*1000000/Z39</f>
        <v>8.709688223426042</v>
      </c>
      <c r="AA40" s="42">
        <f t="shared" si="53"/>
        <v>2.6320193881530085</v>
      </c>
      <c r="AB40" s="42">
        <f t="shared" si="53"/>
        <v>6.0792152844354552</v>
      </c>
      <c r="AC40" s="42">
        <f t="shared" si="53"/>
        <v>2.418213543271428</v>
      </c>
      <c r="AD40" s="42">
        <f t="shared" si="53"/>
        <v>3.6606109586054343</v>
      </c>
      <c r="AE40" s="42">
        <f t="shared" si="53"/>
        <v>1.9242356236479012</v>
      </c>
      <c r="AF40" s="42">
        <f>AF38*1000000/AF39</f>
        <v>1.7360142303888126</v>
      </c>
      <c r="AG40" s="42">
        <f t="shared" ref="AG40:AQ40" si="54">(AG38*1000000)/AG39</f>
        <v>1.735929470059812</v>
      </c>
      <c r="AH40" s="42">
        <f t="shared" si="54"/>
        <v>7.9282220689813858</v>
      </c>
      <c r="AI40" s="42">
        <f t="shared" si="54"/>
        <v>2.2103718712354024</v>
      </c>
      <c r="AJ40" s="42">
        <f t="shared" si="54"/>
        <v>5.7174813509314646</v>
      </c>
      <c r="AK40" s="42">
        <f t="shared" si="54"/>
        <v>2.0005368226440807</v>
      </c>
      <c r="AL40" s="42">
        <f t="shared" si="54"/>
        <v>3.7175460317030486</v>
      </c>
      <c r="AM40" s="42">
        <f t="shared" si="54"/>
        <v>2.2196928281486277</v>
      </c>
      <c r="AN40" s="42">
        <f t="shared" si="54"/>
        <v>1.4977038193887631</v>
      </c>
      <c r="AO40" s="42">
        <f t="shared" si="54"/>
        <v>1.4977038193887631</v>
      </c>
      <c r="AP40" s="42">
        <f t="shared" si="54"/>
        <v>6.9573698746359129</v>
      </c>
      <c r="AQ40" s="42">
        <f t="shared" si="54"/>
        <v>1.4345376410458532</v>
      </c>
    </row>
    <row r="41" spans="1:43" s="14" customFormat="1" x14ac:dyDescent="0.25">
      <c r="A41" s="144"/>
      <c r="B41" s="72"/>
      <c r="C41" s="72"/>
      <c r="D41" s="95"/>
      <c r="E41" s="95"/>
      <c r="F41" s="72"/>
      <c r="G41" s="72"/>
      <c r="H41" s="95"/>
      <c r="I41" s="95"/>
      <c r="J41" s="95"/>
      <c r="K41" s="95"/>
      <c r="L41" s="95"/>
      <c r="M41" s="95"/>
      <c r="N41" s="95"/>
      <c r="O41" s="95"/>
      <c r="P41" s="95"/>
      <c r="Q41" s="95"/>
      <c r="R41" s="95"/>
      <c r="S41" s="95"/>
      <c r="T41" s="95"/>
      <c r="U41" s="95"/>
      <c r="V41" s="95"/>
      <c r="W41" s="95"/>
      <c r="X41" s="95"/>
      <c r="Y41" s="95"/>
    </row>
    <row r="42" spans="1:43" x14ac:dyDescent="0.25">
      <c r="A42" s="139" t="s">
        <v>107</v>
      </c>
      <c r="B42" s="93">
        <f>'APM utregning'!B42</f>
        <v>97.6</v>
      </c>
      <c r="C42" s="93">
        <f>'APM utregning'!C42</f>
        <v>97.6</v>
      </c>
      <c r="D42" s="93">
        <f>'APM utregning'!D42</f>
        <v>84.3</v>
      </c>
      <c r="E42" s="93">
        <f>'APM utregning'!E42</f>
        <v>84.3</v>
      </c>
      <c r="F42" s="93">
        <f>'APM utregning'!F42</f>
        <v>78.3</v>
      </c>
      <c r="G42" s="93">
        <f>'APM utregning'!G42</f>
        <v>78.3</v>
      </c>
      <c r="H42" s="93">
        <f>'APM utregning'!H42</f>
        <v>67.599999999999994</v>
      </c>
      <c r="I42" s="93">
        <f>'APM utregning'!I42</f>
        <v>67.599999999999994</v>
      </c>
      <c r="J42" s="93">
        <v>100.2</v>
      </c>
      <c r="K42" s="93">
        <v>100.2</v>
      </c>
      <c r="L42" s="93">
        <f>'APM utregning'!L42</f>
        <v>98.5</v>
      </c>
      <c r="M42" s="93">
        <f>'APM utregning'!M42</f>
        <v>98.5</v>
      </c>
      <c r="N42" s="93">
        <v>97.7</v>
      </c>
      <c r="O42" s="93">
        <v>97.7</v>
      </c>
      <c r="P42" s="93">
        <f>'APM utregning'!P42</f>
        <v>87.4</v>
      </c>
      <c r="Q42" s="93">
        <f>'APM utregning'!Q42</f>
        <v>87.4</v>
      </c>
      <c r="R42" s="93">
        <f>'APM utregning'!R42</f>
        <v>84.2</v>
      </c>
      <c r="S42" s="93">
        <f>'APM utregning'!S42</f>
        <v>84.2</v>
      </c>
      <c r="T42" s="93">
        <f>'APM utregning'!T42</f>
        <v>90.9</v>
      </c>
      <c r="U42" s="93">
        <f>'APM utregning'!U42</f>
        <v>90.9</v>
      </c>
      <c r="V42" s="93">
        <v>84.5</v>
      </c>
      <c r="W42" s="93">
        <v>84.5</v>
      </c>
      <c r="X42" s="93">
        <v>80.900000000000006</v>
      </c>
      <c r="Y42" s="93">
        <v>80.900000000000006</v>
      </c>
      <c r="Z42">
        <v>82.25</v>
      </c>
      <c r="AA42">
        <v>82.25</v>
      </c>
      <c r="AB42">
        <v>81.25</v>
      </c>
      <c r="AC42">
        <v>81.25</v>
      </c>
      <c r="AD42">
        <v>71.75</v>
      </c>
      <c r="AE42">
        <v>71.75</v>
      </c>
      <c r="AF42">
        <v>66.5</v>
      </c>
      <c r="AG42">
        <v>66.5</v>
      </c>
      <c r="AH42">
        <v>64.75</v>
      </c>
      <c r="AI42">
        <v>64.75</v>
      </c>
      <c r="AJ42">
        <v>55.75</v>
      </c>
      <c r="AK42">
        <v>55.75</v>
      </c>
      <c r="AL42">
        <v>46.7</v>
      </c>
      <c r="AM42">
        <v>46.7</v>
      </c>
      <c r="AN42">
        <v>52.75</v>
      </c>
      <c r="AO42">
        <v>52.75</v>
      </c>
      <c r="AP42">
        <v>50.5</v>
      </c>
      <c r="AQ42">
        <v>50.5</v>
      </c>
    </row>
    <row r="43" spans="1:43" x14ac:dyDescent="0.25">
      <c r="A43" s="143" t="s">
        <v>108</v>
      </c>
      <c r="B43" s="79">
        <f>'APM utregning'!B43</f>
        <v>8.8668897654386196</v>
      </c>
      <c r="C43" s="79">
        <f>'APM utregning'!C43</f>
        <v>7.9509885046644815</v>
      </c>
      <c r="D43" s="79">
        <f>'APM utregning'!D43</f>
        <v>9.1715771072450298</v>
      </c>
      <c r="E43" s="79">
        <f>'APM utregning'!E43</f>
        <v>7.9511160217435419</v>
      </c>
      <c r="F43" s="79">
        <f>'APM utregning'!F43</f>
        <v>9.0538678399403807</v>
      </c>
      <c r="G43" s="79">
        <f>'APM utregning'!G43</f>
        <v>13.086532167184064</v>
      </c>
      <c r="H43" s="84">
        <f>H40*4</f>
        <v>5.0193688967860197</v>
      </c>
      <c r="I43" s="84">
        <f>I40*4</f>
        <v>5.0158329199310465</v>
      </c>
      <c r="J43" s="84">
        <v>12.137819124081288</v>
      </c>
      <c r="K43" s="84">
        <v>6.3958995946933177</v>
      </c>
      <c r="L43" s="79">
        <f>'APM utregning'!L43</f>
        <v>14.047280540211434</v>
      </c>
      <c r="M43" s="84">
        <f>M40*4</f>
        <v>9.2163542890879331</v>
      </c>
      <c r="N43" s="79">
        <v>16.459036252742241</v>
      </c>
      <c r="O43" s="84">
        <v>12.844989324082551</v>
      </c>
      <c r="P43" s="84">
        <f>P40*4</f>
        <v>20.083524934785011</v>
      </c>
      <c r="Q43" s="84">
        <f>Q40*4</f>
        <v>20.083524934785011</v>
      </c>
      <c r="R43" s="84">
        <f>R40/4*4</f>
        <v>9.9732797692495669</v>
      </c>
      <c r="S43" s="165">
        <f>'APM utregning'!S43</f>
        <v>7.6196209633586784</v>
      </c>
      <c r="T43" s="84">
        <f>T40/3*4</f>
        <v>10.758209455706547</v>
      </c>
      <c r="U43" s="84">
        <f>U40*4</f>
        <v>9.2993547920557784</v>
      </c>
      <c r="V43" s="84">
        <f>V40/2*4</f>
        <v>11.491360012488597</v>
      </c>
      <c r="W43" s="84">
        <f>W40*4</f>
        <v>14.147714125651467</v>
      </c>
      <c r="X43" s="84">
        <v>8.829554624193614</v>
      </c>
      <c r="Y43" s="84">
        <v>8.829554624193614</v>
      </c>
      <c r="Z43" s="25">
        <f>Z40/4*4</f>
        <v>8.709688223426042</v>
      </c>
      <c r="AA43" s="25">
        <f>AA40*4</f>
        <v>10.528077552612034</v>
      </c>
      <c r="AB43" s="25">
        <f>AB40/3*4</f>
        <v>8.1056203792472736</v>
      </c>
      <c r="AC43" s="25">
        <f>AC40*4</f>
        <v>9.672854173085712</v>
      </c>
      <c r="AD43" s="25">
        <f>AD40/2*4</f>
        <v>7.3212219172108686</v>
      </c>
      <c r="AE43" s="25">
        <f>AE40*4</f>
        <v>7.696942494591605</v>
      </c>
      <c r="AF43" s="25">
        <f>AF40*4</f>
        <v>6.9440569215552506</v>
      </c>
      <c r="AG43" s="25">
        <f>AG40*4</f>
        <v>6.9437178802392481</v>
      </c>
      <c r="AH43" s="25">
        <f>AH40/4*4</f>
        <v>7.9282220689813858</v>
      </c>
      <c r="AI43" s="25">
        <f>AI40*4</f>
        <v>8.8414874849416094</v>
      </c>
      <c r="AJ43" s="25">
        <f>AJ40/3*4</f>
        <v>7.6233084679086192</v>
      </c>
      <c r="AK43" s="25">
        <f>AK40*4</f>
        <v>8.0021472905763229</v>
      </c>
      <c r="AL43" s="25">
        <f>AL40/2*4</f>
        <v>7.4350920634060973</v>
      </c>
      <c r="AM43" s="25">
        <f>AM40*4</f>
        <v>8.8787713125945107</v>
      </c>
      <c r="AN43" s="25">
        <f>AN40/1*4</f>
        <v>5.9908152775550523</v>
      </c>
      <c r="AO43" s="25">
        <f>AO40*4</f>
        <v>5.9908152775550523</v>
      </c>
      <c r="AP43" s="25">
        <f>AP40/4*4</f>
        <v>6.9573698746359129</v>
      </c>
      <c r="AQ43" s="25">
        <f>AQ40*4</f>
        <v>5.738150564183413</v>
      </c>
    </row>
    <row r="44" spans="1:43" s="3" customFormat="1" ht="15.75" thickBot="1" x14ac:dyDescent="0.3">
      <c r="A44" s="39" t="s">
        <v>109</v>
      </c>
      <c r="B44" s="85">
        <f t="shared" ref="B44:C44" si="55">B42/B43</f>
        <v>11.007241838104886</v>
      </c>
      <c r="C44" s="85">
        <f t="shared" si="55"/>
        <v>12.275203258405233</v>
      </c>
      <c r="D44" s="85">
        <f t="shared" ref="D44:E44" si="56">D42/D43</f>
        <v>9.1914399251365104</v>
      </c>
      <c r="E44" s="85">
        <f t="shared" si="56"/>
        <v>10.602285235112753</v>
      </c>
      <c r="F44" s="85">
        <f t="shared" ref="F44:G44" si="57">F42/F43</f>
        <v>8.648237569206179</v>
      </c>
      <c r="G44" s="85">
        <f t="shared" si="57"/>
        <v>5.9832504898697279</v>
      </c>
      <c r="H44" s="85">
        <f t="shared" ref="H44:I44" si="58">H42/H43</f>
        <v>13.467828603569131</v>
      </c>
      <c r="I44" s="85">
        <f t="shared" si="58"/>
        <v>13.477322925048568</v>
      </c>
      <c r="J44" s="85">
        <v>8.2551897483135495</v>
      </c>
      <c r="K44" s="85">
        <v>15.666287207375177</v>
      </c>
      <c r="L44" s="85">
        <f t="shared" ref="L44:M44" si="59">L42/L43</f>
        <v>7.012033376712032</v>
      </c>
      <c r="M44" s="85">
        <f t="shared" si="59"/>
        <v>10.687523169180135</v>
      </c>
      <c r="N44" s="85">
        <v>5.9359490130366659</v>
      </c>
      <c r="O44" s="85">
        <v>7.6060787233840843</v>
      </c>
      <c r="P44" s="85">
        <f t="shared" ref="P44:Q44" si="60">P42/P43</f>
        <v>4.3518257021018112</v>
      </c>
      <c r="Q44" s="85">
        <f t="shared" si="60"/>
        <v>4.3518257021018112</v>
      </c>
      <c r="R44" s="85">
        <f t="shared" ref="R44" si="61">R42/R43</f>
        <v>8.4425587116900438</v>
      </c>
      <c r="S44" s="85">
        <f t="shared" ref="S44" si="62">S42/S43</f>
        <v>11.050418440090647</v>
      </c>
      <c r="T44" s="85">
        <f t="shared" ref="T44:W44" si="63">T42/T43</f>
        <v>8.4493614271270143</v>
      </c>
      <c r="U44" s="85">
        <f t="shared" si="63"/>
        <v>9.7748717015995297</v>
      </c>
      <c r="V44" s="85">
        <f t="shared" si="63"/>
        <v>7.3533506833105013</v>
      </c>
      <c r="W44" s="85">
        <f t="shared" si="63"/>
        <v>5.9726963133070079</v>
      </c>
      <c r="X44" s="85">
        <v>9.1624100470852969</v>
      </c>
      <c r="Y44" s="85">
        <v>9.1624100470852969</v>
      </c>
      <c r="Z44" s="40">
        <f>Z42/Z43</f>
        <v>9.4435068041558612</v>
      </c>
      <c r="AA44" s="40">
        <f t="shared" ref="AA44:AF44" si="64">AA42/AA43</f>
        <v>7.8124424510525792</v>
      </c>
      <c r="AB44" s="40">
        <f t="shared" si="64"/>
        <v>10.023908867978006</v>
      </c>
      <c r="AC44" s="40">
        <f t="shared" si="64"/>
        <v>8.3997958147735261</v>
      </c>
      <c r="AD44" s="40">
        <f t="shared" si="64"/>
        <v>9.8002766220388331</v>
      </c>
      <c r="AE44" s="40">
        <f t="shared" si="64"/>
        <v>9.3218833387954287</v>
      </c>
      <c r="AF44" s="40">
        <f t="shared" si="64"/>
        <v>9.5765344021843202</v>
      </c>
      <c r="AG44" s="40">
        <f t="shared" ref="AG44:AQ44" si="65">AG42/AG43</f>
        <v>9.5770019961854675</v>
      </c>
      <c r="AH44" s="40">
        <f t="shared" si="65"/>
        <v>8.1670265333926313</v>
      </c>
      <c r="AI44" s="40">
        <f t="shared" si="65"/>
        <v>7.3234283383060879</v>
      </c>
      <c r="AJ44" s="40">
        <f t="shared" si="65"/>
        <v>7.3130977494466354</v>
      </c>
      <c r="AK44" s="40">
        <f t="shared" si="65"/>
        <v>6.9668800105258786</v>
      </c>
      <c r="AL44" s="40">
        <f t="shared" si="65"/>
        <v>6.2810251173414819</v>
      </c>
      <c r="AM44" s="40">
        <f t="shared" si="65"/>
        <v>5.2597367761636331</v>
      </c>
      <c r="AN44" s="40">
        <f t="shared" si="65"/>
        <v>8.805145469537516</v>
      </c>
      <c r="AO44" s="40">
        <f t="shared" si="65"/>
        <v>8.805145469537516</v>
      </c>
      <c r="AP44" s="40">
        <f t="shared" si="65"/>
        <v>7.2584900486755739</v>
      </c>
      <c r="AQ44" s="40">
        <f t="shared" si="65"/>
        <v>8.8007450196954835</v>
      </c>
    </row>
    <row r="45" spans="1:43" x14ac:dyDescent="0.25">
      <c r="B45" s="73"/>
      <c r="C45" s="73"/>
      <c r="D45" s="73"/>
      <c r="E45" s="73"/>
      <c r="F45" s="73"/>
      <c r="G45" s="73"/>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row>
    <row r="46" spans="1:43" x14ac:dyDescent="0.25">
      <c r="C46" s="73"/>
      <c r="E46" s="73"/>
      <c r="G46" s="73"/>
      <c r="I46" s="84"/>
      <c r="J46" s="84"/>
      <c r="K46" s="84"/>
      <c r="M46" s="73"/>
      <c r="N46" s="93"/>
      <c r="O46" s="84"/>
      <c r="P46" s="93"/>
      <c r="Q46" s="84"/>
      <c r="R46" s="93"/>
      <c r="S46" s="84"/>
      <c r="T46" s="93"/>
      <c r="U46" s="84"/>
      <c r="V46" s="93"/>
      <c r="W46" s="84"/>
      <c r="X46" s="93"/>
      <c r="Y46" s="84"/>
      <c r="AA46" s="25"/>
      <c r="AB46" s="25"/>
    </row>
    <row r="47" spans="1:43" x14ac:dyDescent="0.25">
      <c r="A47" s="139" t="s">
        <v>107</v>
      </c>
      <c r="B47" s="79">
        <f>B42</f>
        <v>97.6</v>
      </c>
      <c r="D47" s="79">
        <f>D42</f>
        <v>84.3</v>
      </c>
      <c r="F47" s="79">
        <f>F42</f>
        <v>78.3</v>
      </c>
      <c r="H47" s="79">
        <f>H42</f>
        <v>67.599999999999994</v>
      </c>
      <c r="J47" s="79">
        <v>100.2</v>
      </c>
      <c r="K47" s="93"/>
      <c r="L47" s="79">
        <f>L42</f>
        <v>98.5</v>
      </c>
      <c r="N47" s="79">
        <v>97.7</v>
      </c>
      <c r="P47" s="79">
        <f>P42</f>
        <v>87.4</v>
      </c>
      <c r="Q47" s="93"/>
      <c r="R47" s="79">
        <f>R42</f>
        <v>84.2</v>
      </c>
      <c r="S47" s="93"/>
      <c r="T47" s="79">
        <f>T42</f>
        <v>90.9</v>
      </c>
      <c r="U47" s="93"/>
      <c r="V47" s="79">
        <f>V42</f>
        <v>84.5</v>
      </c>
      <c r="W47" s="66"/>
      <c r="X47" s="79">
        <v>80.900000000000006</v>
      </c>
      <c r="Y47" s="66"/>
      <c r="Z47" s="37">
        <f>Z42</f>
        <v>82.25</v>
      </c>
      <c r="AB47" s="37">
        <f>AB42</f>
        <v>81.25</v>
      </c>
      <c r="AD47" s="37">
        <f>AD42</f>
        <v>71.75</v>
      </c>
      <c r="AF47" s="37">
        <f>AF42</f>
        <v>66.5</v>
      </c>
      <c r="AH47" s="37">
        <f>AH42</f>
        <v>64.75</v>
      </c>
      <c r="AJ47" s="37">
        <f>AJ42</f>
        <v>55.75</v>
      </c>
      <c r="AL47" s="37">
        <f>AL42</f>
        <v>46.7</v>
      </c>
      <c r="AN47" s="37">
        <f>AN42</f>
        <v>52.75</v>
      </c>
      <c r="AP47" s="37">
        <f>AP42</f>
        <v>50.5</v>
      </c>
    </row>
    <row r="48" spans="1:43" x14ac:dyDescent="0.25">
      <c r="A48" s="142" t="s">
        <v>110</v>
      </c>
      <c r="B48" s="86">
        <f>B35</f>
        <v>94.712860038902789</v>
      </c>
      <c r="C48" s="69"/>
      <c r="D48" s="86">
        <f>D35</f>
        <v>92.727057766761362</v>
      </c>
      <c r="E48" s="69"/>
      <c r="F48" s="86">
        <f>F35</f>
        <v>90.368958533015004</v>
      </c>
      <c r="G48" s="69"/>
      <c r="H48" s="86">
        <f>H35</f>
        <v>86.852918580981836</v>
      </c>
      <c r="I48" s="104"/>
      <c r="J48" s="186">
        <v>90.747681421500488</v>
      </c>
      <c r="K48" s="104"/>
      <c r="L48" s="86">
        <f>L35</f>
        <v>89.364673876070242</v>
      </c>
      <c r="M48" s="69"/>
      <c r="N48" s="86">
        <v>87.042567072678892</v>
      </c>
      <c r="O48" s="104"/>
      <c r="P48" s="86">
        <f>P35</f>
        <v>83.857249598409979</v>
      </c>
      <c r="Q48" s="104"/>
      <c r="R48" s="86">
        <f>R35</f>
        <v>83.870331611515411</v>
      </c>
      <c r="S48" s="104"/>
      <c r="T48" s="86">
        <f>T35</f>
        <v>82.571741667200513</v>
      </c>
      <c r="U48" s="104"/>
      <c r="V48" s="86">
        <f>V35</f>
        <v>80.212639907903039</v>
      </c>
      <c r="W48" s="69"/>
      <c r="X48" s="86">
        <v>76.531356836314842</v>
      </c>
      <c r="Y48" s="69"/>
      <c r="Z48" s="38">
        <f>Z35</f>
        <v>78.809130211299092</v>
      </c>
      <c r="AA48" s="28"/>
      <c r="AB48" s="38">
        <f>AB35</f>
        <v>79.182926159019956</v>
      </c>
      <c r="AC48" s="28"/>
      <c r="AD48" s="38">
        <f>AD35</f>
        <v>75.398215212793033</v>
      </c>
      <c r="AE48" s="28"/>
      <c r="AF48" s="38">
        <f>AF35</f>
        <v>72.311054922242306</v>
      </c>
      <c r="AG48" s="28"/>
      <c r="AH48" s="38">
        <f>AH35</f>
        <v>73.346842112530837</v>
      </c>
      <c r="AI48" s="28"/>
      <c r="AJ48" s="38">
        <f>AJ35</f>
        <v>74.707290986863001</v>
      </c>
      <c r="AK48" s="28"/>
      <c r="AL48" s="38">
        <f>AL35</f>
        <v>71.534051414464713</v>
      </c>
      <c r="AM48" s="28"/>
      <c r="AN48" s="38">
        <f>AN35</f>
        <v>68.377593174785062</v>
      </c>
      <c r="AO48" s="28"/>
      <c r="AP48" s="38">
        <f>AP35</f>
        <v>67.394673684038281</v>
      </c>
      <c r="AQ48" s="28"/>
    </row>
    <row r="49" spans="1:43" s="3" customFormat="1" ht="15.75" thickBot="1" x14ac:dyDescent="0.3">
      <c r="A49" s="39" t="s">
        <v>105</v>
      </c>
      <c r="B49" s="85">
        <f>B47/B48</f>
        <v>1.0304830828665856</v>
      </c>
      <c r="C49" s="74"/>
      <c r="D49" s="85">
        <f>D47/D48</f>
        <v>0.90911975458168692</v>
      </c>
      <c r="E49" s="74"/>
      <c r="F49" s="85">
        <f>F47/F48</f>
        <v>0.86644796256442658</v>
      </c>
      <c r="G49" s="74"/>
      <c r="H49" s="85">
        <f>H47/H48</f>
        <v>0.7783273274457625</v>
      </c>
      <c r="I49" s="106"/>
      <c r="J49" s="187">
        <v>1.1041604416822048</v>
      </c>
      <c r="K49" s="106"/>
      <c r="L49" s="85">
        <f>L47/L48</f>
        <v>1.1022252499527778</v>
      </c>
      <c r="M49" s="74"/>
      <c r="N49" s="85">
        <v>1.1224393223423932</v>
      </c>
      <c r="O49" s="106"/>
      <c r="P49" s="85">
        <f>P47/P48</f>
        <v>1.0422473956462459</v>
      </c>
      <c r="Q49" s="106"/>
      <c r="R49" s="85">
        <f>R47/R48</f>
        <v>1.0039306913678558</v>
      </c>
      <c r="S49" s="106"/>
      <c r="T49" s="85">
        <f>T47/T48</f>
        <v>1.1008608776397855</v>
      </c>
      <c r="U49" s="106"/>
      <c r="V49" s="85">
        <f>V47/V48</f>
        <v>1.0534499312953611</v>
      </c>
      <c r="W49" s="74"/>
      <c r="X49" s="85">
        <v>1.0570830486257916</v>
      </c>
      <c r="Y49" s="74"/>
      <c r="Z49" s="40">
        <f>Z47/Z48</f>
        <v>1.0436608014766235</v>
      </c>
      <c r="AA49" s="39"/>
      <c r="AB49" s="40">
        <f>AB47/AB48</f>
        <v>1.0261050448783469</v>
      </c>
      <c r="AC49" s="39"/>
      <c r="AD49" s="40">
        <f>AD47/AD48</f>
        <v>0.95161403751406004</v>
      </c>
      <c r="AE49" s="39"/>
      <c r="AF49" s="40">
        <f>AF47/AF48</f>
        <v>0.91963808399018565</v>
      </c>
      <c r="AG49" s="39"/>
      <c r="AH49" s="40">
        <f>AH47/AH48</f>
        <v>0.88279192580177734</v>
      </c>
      <c r="AI49" s="39"/>
      <c r="AJ49" s="40">
        <f>AJ47/AJ48</f>
        <v>0.7462457715111559</v>
      </c>
      <c r="AK49" s="39"/>
      <c r="AL49" s="40">
        <f>AL47/AL48</f>
        <v>0.65283594423336289</v>
      </c>
      <c r="AM49" s="39"/>
      <c r="AN49" s="40">
        <f>AN47/AN48</f>
        <v>0.77145154649070191</v>
      </c>
      <c r="AO49" s="39"/>
      <c r="AP49" s="40">
        <f>AP47/AP48</f>
        <v>0.74931737538719467</v>
      </c>
      <c r="AQ49" s="31"/>
    </row>
    <row r="50" spans="1:43" x14ac:dyDescent="0.25">
      <c r="B50" s="73"/>
      <c r="C50" s="73"/>
      <c r="D50" s="84"/>
      <c r="E50" s="73"/>
      <c r="F50" s="73"/>
      <c r="G50" s="73"/>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row>
    <row r="51" spans="1:43" x14ac:dyDescent="0.25">
      <c r="B51" s="73"/>
      <c r="D51" s="73"/>
      <c r="F51" s="73"/>
      <c r="H51" s="84"/>
      <c r="J51" s="93"/>
      <c r="K51" s="93"/>
      <c r="L51" s="84"/>
      <c r="N51" s="84"/>
      <c r="P51" s="84"/>
      <c r="Q51" s="93"/>
      <c r="R51" s="84"/>
      <c r="S51" s="93"/>
      <c r="T51" s="84"/>
      <c r="U51" s="93"/>
      <c r="V51" s="84"/>
      <c r="W51" s="93"/>
      <c r="X51" s="84"/>
      <c r="Y51" s="93"/>
      <c r="Z51" s="25"/>
      <c r="AB51" s="25"/>
    </row>
    <row r="52" spans="1:43" x14ac:dyDescent="0.25">
      <c r="A52" s="139" t="s">
        <v>111</v>
      </c>
      <c r="B52" s="80">
        <f>'APM utregning'!B52</f>
        <v>2952.3644990000003</v>
      </c>
      <c r="C52" s="80">
        <f>'APM utregning'!C52</f>
        <v>845.1568850000001</v>
      </c>
      <c r="D52" s="80">
        <f>'APM utregning'!D52</f>
        <v>2107.2076139999999</v>
      </c>
      <c r="E52" s="80">
        <f>'APM utregning'!E52</f>
        <v>684.73588999999993</v>
      </c>
      <c r="F52" s="80">
        <f>'APM utregning'!F52</f>
        <v>1422.471724</v>
      </c>
      <c r="G52" s="80">
        <f>'APM utregning'!G52</f>
        <v>706.370991</v>
      </c>
      <c r="H52" s="80">
        <f>'APM utregning'!H52</f>
        <v>716.10073299999999</v>
      </c>
      <c r="I52" s="80">
        <f>'APM utregning'!I52</f>
        <v>716.10073299999999</v>
      </c>
      <c r="J52" s="80">
        <v>2797.258785</v>
      </c>
      <c r="K52" s="80">
        <v>720.15128600000003</v>
      </c>
      <c r="L52" s="80">
        <f>'APM utregning'!L52</f>
        <v>2077.1074979999999</v>
      </c>
      <c r="M52" s="80">
        <f>'APM utregning'!M52</f>
        <v>672.834293</v>
      </c>
      <c r="N52" s="80">
        <v>1404.273205</v>
      </c>
      <c r="O52" s="80">
        <v>700.58071500000005</v>
      </c>
      <c r="P52" s="80">
        <f>'APM utregning'!P52</f>
        <v>703.69249000000002</v>
      </c>
      <c r="Q52" s="80">
        <f>'APM utregning'!Q52</f>
        <v>703.69249000000002</v>
      </c>
      <c r="R52" s="80">
        <f>'APM utregning'!R52</f>
        <v>2623.6103659999999</v>
      </c>
      <c r="S52" s="80">
        <f>'APM utregning'!S52</f>
        <v>701.31806899999992</v>
      </c>
      <c r="T52" s="80">
        <f>'APM utregning'!T52</f>
        <v>1922.2922959999999</v>
      </c>
      <c r="U52" s="80">
        <f>'APM utregning'!U52</f>
        <v>616.12509399999999</v>
      </c>
      <c r="V52" s="80">
        <v>1306.4319580000001</v>
      </c>
      <c r="W52" s="80">
        <v>661.49480500000004</v>
      </c>
      <c r="X52" s="80">
        <v>644.93715199999997</v>
      </c>
      <c r="Y52" s="80">
        <v>644.93715199999997</v>
      </c>
      <c r="Z52" s="19">
        <v>2368.5877519999999</v>
      </c>
      <c r="AA52" s="19">
        <v>617.58055300000001</v>
      </c>
      <c r="AB52" s="19">
        <v>1751.0071990000001</v>
      </c>
      <c r="AC52" s="19">
        <v>582.04224199999999</v>
      </c>
      <c r="AD52" s="19">
        <v>1168.9649570000001</v>
      </c>
      <c r="AE52" s="19">
        <v>597.78408300000001</v>
      </c>
      <c r="AF52" s="19">
        <v>571.18087400000002</v>
      </c>
      <c r="AG52" s="19">
        <v>571.18087400000002</v>
      </c>
      <c r="AH52" s="19">
        <v>2002.9072039999999</v>
      </c>
      <c r="AI52" s="19">
        <v>482.28972299999998</v>
      </c>
      <c r="AJ52" s="19">
        <v>1520.617483</v>
      </c>
      <c r="AK52" s="19">
        <v>504.19142500000004</v>
      </c>
      <c r="AL52" s="19">
        <v>1016.426059</v>
      </c>
      <c r="AM52" s="19">
        <v>527.52153899999996</v>
      </c>
      <c r="AN52" s="19">
        <v>488.90452000000005</v>
      </c>
      <c r="AO52" s="19">
        <v>488.90452000000005</v>
      </c>
      <c r="AP52" s="19">
        <v>1930.957969</v>
      </c>
      <c r="AQ52" s="19">
        <v>515.04630799999995</v>
      </c>
    </row>
    <row r="53" spans="1:43" x14ac:dyDescent="0.25">
      <c r="A53" s="142" t="s">
        <v>112</v>
      </c>
      <c r="B53" s="21">
        <f>'APM utregning'!B53</f>
        <v>6281.3918190000004</v>
      </c>
      <c r="C53" s="21">
        <f>'APM utregning'!C53</f>
        <v>1641.8665150000002</v>
      </c>
      <c r="D53" s="21">
        <f>'APM utregning'!D53</f>
        <v>4639.5253049999992</v>
      </c>
      <c r="E53" s="21">
        <f>'APM utregning'!E53</f>
        <v>1537.5390560000001</v>
      </c>
      <c r="F53" s="21">
        <f>'APM utregning'!F53</f>
        <v>3101.9862499999999</v>
      </c>
      <c r="G53" s="21">
        <f>'APM utregning'!G53</f>
        <v>1721.2793439999998</v>
      </c>
      <c r="H53" s="21">
        <f>'APM utregning'!H53</f>
        <v>1380.7069059999999</v>
      </c>
      <c r="I53" s="21">
        <f>'APM utregning'!I53</f>
        <v>1380.7069059999999</v>
      </c>
      <c r="J53" s="21">
        <v>6177.6133090000003</v>
      </c>
      <c r="K53" s="21">
        <v>1292.255619</v>
      </c>
      <c r="L53" s="21">
        <f>'APM utregning'!L53</f>
        <v>4886.4244600000002</v>
      </c>
      <c r="M53" s="21">
        <f>'APM utregning'!M53</f>
        <v>1352.9258070000001</v>
      </c>
      <c r="N53" s="21">
        <v>3533.4986519999998</v>
      </c>
      <c r="O53" s="21">
        <v>1607.1431499999999</v>
      </c>
      <c r="P53" s="21">
        <f>'APM utregning'!P53</f>
        <v>1926.355503</v>
      </c>
      <c r="Q53" s="21">
        <f>'APM utregning'!Q53</f>
        <v>1926.355503</v>
      </c>
      <c r="R53" s="21">
        <f>'APM utregning'!R53</f>
        <v>5336.5588399999997</v>
      </c>
      <c r="S53" s="21">
        <f>'APM utregning'!S53</f>
        <v>1281.6760009999998</v>
      </c>
      <c r="T53" s="21">
        <f>'APM utregning'!T53</f>
        <v>4054.8828380000004</v>
      </c>
      <c r="U53" s="21">
        <f>'APM utregning'!U53</f>
        <v>1277.288407</v>
      </c>
      <c r="V53" s="21">
        <v>2927.98362</v>
      </c>
      <c r="W53" s="21">
        <v>1638.4772889999999</v>
      </c>
      <c r="X53" s="21">
        <v>1289.506331</v>
      </c>
      <c r="Y53" s="21">
        <v>1289.506331</v>
      </c>
      <c r="Z53" s="18">
        <v>4989.1087959999995</v>
      </c>
      <c r="AA53" s="18">
        <v>1373.9951959999999</v>
      </c>
      <c r="AB53" s="18">
        <v>3615.1135992300001</v>
      </c>
      <c r="AC53" s="18">
        <v>1287.1926378899998</v>
      </c>
      <c r="AD53" s="18">
        <v>2327.9209613399998</v>
      </c>
      <c r="AE53" s="18">
        <v>1201.657406</v>
      </c>
      <c r="AF53" s="18">
        <v>1126.26355734</v>
      </c>
      <c r="AG53" s="18">
        <v>1126.26355734</v>
      </c>
      <c r="AH53" s="18">
        <v>4547.2791503199996</v>
      </c>
      <c r="AI53" s="18">
        <v>1145.80299199</v>
      </c>
      <c r="AJ53" s="18">
        <v>3401.47615933</v>
      </c>
      <c r="AK53" s="18">
        <v>1145.35657167</v>
      </c>
      <c r="AL53" s="18">
        <v>2256.1195886599999</v>
      </c>
      <c r="AM53" s="18">
        <v>1202.59558556</v>
      </c>
      <c r="AN53" s="18">
        <v>1053.5240030999998</v>
      </c>
      <c r="AO53" s="18">
        <v>1053.5240030999998</v>
      </c>
      <c r="AP53" s="18">
        <v>3923.6984788999998</v>
      </c>
      <c r="AQ53" s="18">
        <v>970.61289667000005</v>
      </c>
    </row>
    <row r="54" spans="1:43" s="3" customFormat="1" ht="15.75" thickBot="1" x14ac:dyDescent="0.3">
      <c r="A54" s="45" t="s">
        <v>98</v>
      </c>
      <c r="B54" s="87">
        <f>B52/B53</f>
        <v>0.47001756681849816</v>
      </c>
      <c r="C54" s="87">
        <f t="shared" ref="C54:E54" si="66">C52/C53</f>
        <v>0.514753713093418</v>
      </c>
      <c r="D54" s="87">
        <f>D52/D53</f>
        <v>0.45418603746574465</v>
      </c>
      <c r="E54" s="87">
        <f t="shared" si="66"/>
        <v>0.44534536363673344</v>
      </c>
      <c r="F54" s="87">
        <f>F52/F53</f>
        <v>0.4585680300807265</v>
      </c>
      <c r="G54" s="87">
        <f t="shared" ref="G54:I54" si="67">G52/G53</f>
        <v>0.41037556946363962</v>
      </c>
      <c r="H54" s="87">
        <f>H52/H53</f>
        <v>0.51864789687667434</v>
      </c>
      <c r="I54" s="87">
        <f t="shared" si="67"/>
        <v>0.51864789687667434</v>
      </c>
      <c r="J54" s="87">
        <v>0.45280574310547217</v>
      </c>
      <c r="K54" s="87">
        <v>0.5572823792844348</v>
      </c>
      <c r="L54" s="87">
        <f>L52/L53</f>
        <v>0.42507717350448915</v>
      </c>
      <c r="M54" s="87">
        <f t="shared" ref="M54:S54" si="68">M52/M53</f>
        <v>0.49731795307530857</v>
      </c>
      <c r="N54" s="87">
        <v>0.39741721825906617</v>
      </c>
      <c r="O54" s="87">
        <v>0.43591680989960357</v>
      </c>
      <c r="P54" s="87">
        <f>P52/P53</f>
        <v>0.36529731345232386</v>
      </c>
      <c r="Q54" s="87">
        <f t="shared" ref="Q54" si="69">Q52/Q53</f>
        <v>0.36529731345232386</v>
      </c>
      <c r="R54" s="87">
        <f>R52/R53</f>
        <v>0.49162961463758548</v>
      </c>
      <c r="S54" s="87">
        <f t="shared" si="68"/>
        <v>0.54718826634251694</v>
      </c>
      <c r="T54" s="87">
        <f>T52/T53</f>
        <v>0.47406851758709179</v>
      </c>
      <c r="U54" s="87">
        <f t="shared" ref="U54:W54" si="70">U52/U53</f>
        <v>0.48236959689245812</v>
      </c>
      <c r="V54" s="87">
        <f>V52/V53</f>
        <v>0.44618827409970285</v>
      </c>
      <c r="W54" s="87">
        <f t="shared" si="70"/>
        <v>0.40372534269530547</v>
      </c>
      <c r="X54" s="87">
        <v>0.50014267979580784</v>
      </c>
      <c r="Y54" s="87">
        <v>0.50014267979580784</v>
      </c>
      <c r="Z54" s="43">
        <f>Z52/Z53</f>
        <v>0.47475167386588296</v>
      </c>
      <c r="AA54" s="43">
        <f t="shared" ref="AA54:AF54" si="71">AA52/AA53</f>
        <v>0.44947795654447109</v>
      </c>
      <c r="AB54" s="43">
        <f t="shared" si="71"/>
        <v>0.48435744851087259</v>
      </c>
      <c r="AC54" s="43">
        <f t="shared" si="71"/>
        <v>0.45217959213478648</v>
      </c>
      <c r="AD54" s="43">
        <f t="shared" si="71"/>
        <v>0.50214976213243923</v>
      </c>
      <c r="AE54" s="43">
        <f t="shared" si="71"/>
        <v>0.49746631611905529</v>
      </c>
      <c r="AF54" s="43">
        <f t="shared" si="71"/>
        <v>0.50714672447451847</v>
      </c>
      <c r="AG54" s="43">
        <f t="shared" ref="AG54:AQ54" si="72">AG52/AG53</f>
        <v>0.50714672447451847</v>
      </c>
      <c r="AH54" s="43">
        <f t="shared" si="72"/>
        <v>0.44046277736414136</v>
      </c>
      <c r="AI54" s="43">
        <f t="shared" si="72"/>
        <v>0.4209185404223566</v>
      </c>
      <c r="AJ54" s="43">
        <f t="shared" si="72"/>
        <v>0.44704634451988073</v>
      </c>
      <c r="AK54" s="43">
        <f t="shared" si="72"/>
        <v>0.44020476895230809</v>
      </c>
      <c r="AL54" s="43">
        <f t="shared" si="72"/>
        <v>0.45051958420506261</v>
      </c>
      <c r="AM54" s="43">
        <f t="shared" si="72"/>
        <v>0.43865248245889293</v>
      </c>
      <c r="AN54" s="43">
        <f t="shared" si="72"/>
        <v>0.46406585759925351</v>
      </c>
      <c r="AO54" s="43">
        <f t="shared" si="72"/>
        <v>0.46406585759925351</v>
      </c>
      <c r="AP54" s="43">
        <f t="shared" si="72"/>
        <v>0.49212700195590459</v>
      </c>
      <c r="AQ54" s="43">
        <f t="shared" si="72"/>
        <v>0.53064028900402216</v>
      </c>
    </row>
    <row r="55" spans="1:43" x14ac:dyDescent="0.25">
      <c r="B55" s="189"/>
      <c r="C55" s="189"/>
      <c r="D55" s="189"/>
      <c r="E55" s="189"/>
      <c r="F55" s="189"/>
      <c r="G55" s="189"/>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row>
    <row r="56" spans="1:43" x14ac:dyDescent="0.25">
      <c r="B56" s="93"/>
      <c r="D56" s="93"/>
      <c r="J56" s="93"/>
      <c r="K56" s="93"/>
      <c r="L56" s="93"/>
      <c r="N56" s="93"/>
      <c r="P56" s="93"/>
      <c r="Q56" s="93"/>
      <c r="R56" s="93"/>
      <c r="S56" s="93"/>
      <c r="T56" s="93"/>
      <c r="U56" s="93"/>
      <c r="V56" s="93"/>
      <c r="W56" s="93"/>
      <c r="X56" s="93"/>
      <c r="Y56" s="93"/>
    </row>
    <row r="57" spans="1:43" x14ac:dyDescent="0.25">
      <c r="A57" s="136" t="s">
        <v>102</v>
      </c>
      <c r="B57" s="80">
        <f>'APM utregning'!B57</f>
        <v>97528.676624999993</v>
      </c>
      <c r="C57" s="68"/>
      <c r="D57" s="80">
        <f>'APM utregning'!D57</f>
        <v>95390.930225999997</v>
      </c>
      <c r="E57" s="68"/>
      <c r="F57" s="80">
        <f>'APM utregning'!F57</f>
        <v>94288.926968999993</v>
      </c>
      <c r="G57" s="68"/>
      <c r="H57" s="80">
        <f>'APM utregning'!H57</f>
        <v>88152.276947999999</v>
      </c>
      <c r="I57" s="80"/>
      <c r="J57" s="80">
        <v>85917.240877999997</v>
      </c>
      <c r="K57" s="80"/>
      <c r="L57" s="80">
        <f>'APM utregning'!L57</f>
        <v>83640.578953999997</v>
      </c>
      <c r="M57" s="68"/>
      <c r="N57" s="80">
        <v>86552.932446999999</v>
      </c>
      <c r="O57" s="80"/>
      <c r="P57" s="80">
        <f>'APM utregning'!P57</f>
        <v>81111.200612999994</v>
      </c>
      <c r="Q57" s="80"/>
      <c r="R57" s="80">
        <f>'APM utregning'!R57</f>
        <v>80615.336571000007</v>
      </c>
      <c r="S57" s="80"/>
      <c r="T57" s="80">
        <f>'APM utregning'!T57</f>
        <v>77529.465574000002</v>
      </c>
      <c r="U57" s="80"/>
      <c r="V57" s="80">
        <v>80342.802729000003</v>
      </c>
      <c r="W57" s="80"/>
      <c r="X57" s="80">
        <v>75937.394352000003</v>
      </c>
      <c r="Y57" s="80"/>
      <c r="Z57" s="19">
        <v>76475.738796999998</v>
      </c>
      <c r="AA57" s="19"/>
      <c r="AB57" s="19">
        <v>73085.602178999994</v>
      </c>
      <c r="AC57" s="19"/>
      <c r="AD57" s="19">
        <v>75558.622663999995</v>
      </c>
      <c r="AE57" s="19"/>
      <c r="AF57" s="19">
        <v>70175.667711000002</v>
      </c>
      <c r="AG57" s="19"/>
      <c r="AH57" s="19">
        <v>67167.748563000001</v>
      </c>
      <c r="AI57" s="19"/>
      <c r="AJ57" s="19">
        <v>66289.870962000001</v>
      </c>
      <c r="AK57" s="19"/>
      <c r="AL57" s="19">
        <v>67030.936042000001</v>
      </c>
      <c r="AM57" s="19"/>
      <c r="AN57" s="19">
        <v>63850.715055000001</v>
      </c>
      <c r="AO57" s="19"/>
      <c r="AP57" s="19">
        <v>64089.773975999997</v>
      </c>
      <c r="AQ57" s="19"/>
    </row>
    <row r="58" spans="1:43" ht="30" x14ac:dyDescent="0.25">
      <c r="A58" s="177" t="s">
        <v>103</v>
      </c>
      <c r="B58" s="21">
        <f>'APM utregning'!B58</f>
        <v>124461.10353614044</v>
      </c>
      <c r="C58" s="65"/>
      <c r="D58" s="21">
        <f>'APM utregning'!D58</f>
        <v>179422.8107928402</v>
      </c>
      <c r="E58" s="65"/>
      <c r="F58" s="21">
        <f>'APM utregning'!F58</f>
        <v>175099.6848236009</v>
      </c>
      <c r="G58" s="65"/>
      <c r="H58" s="21">
        <f>'APM utregning'!H58</f>
        <v>170770.78701719031</v>
      </c>
      <c r="I58" s="21"/>
      <c r="J58" s="21">
        <v>167776.74037356983</v>
      </c>
      <c r="K58" s="21"/>
      <c r="L58" s="21">
        <f>'APM utregning'!L58</f>
        <v>165380.47727842</v>
      </c>
      <c r="M58" s="65"/>
      <c r="N58" s="21">
        <v>163626.93902489002</v>
      </c>
      <c r="O58" s="21"/>
      <c r="P58" s="21">
        <f>'APM utregning'!P58</f>
        <v>161091.32188722002</v>
      </c>
      <c r="Q58" s="21"/>
      <c r="R58" s="21">
        <f>'APM utregning'!R58</f>
        <v>160317.11283589993</v>
      </c>
      <c r="S58" s="21"/>
      <c r="T58" s="21">
        <f>'APM utregning'!T58</f>
        <v>157825.30723024005</v>
      </c>
      <c r="U58" s="21"/>
      <c r="V58" s="21">
        <v>154790.05446788989</v>
      </c>
      <c r="W58" s="21"/>
      <c r="X58" s="21">
        <v>151064.87579384015</v>
      </c>
      <c r="Y58" s="21"/>
      <c r="Z58" s="18">
        <v>148784.29991046002</v>
      </c>
      <c r="AA58" s="18"/>
      <c r="AB58" s="18">
        <v>147145.81336949015</v>
      </c>
      <c r="AC58" s="18"/>
      <c r="AD58" s="18">
        <v>143799.61452905973</v>
      </c>
      <c r="AE58" s="18"/>
      <c r="AF58" s="18">
        <v>140038.1473377911</v>
      </c>
      <c r="AG58" s="18"/>
      <c r="AH58" s="18">
        <v>137535.19033280999</v>
      </c>
      <c r="AI58" s="18"/>
      <c r="AJ58" s="18">
        <v>134461.78900444019</v>
      </c>
      <c r="AK58" s="18"/>
      <c r="AL58" s="18">
        <v>132582.83922558016</v>
      </c>
      <c r="AM58" s="18"/>
      <c r="AN58" s="18">
        <v>129520.43765942003</v>
      </c>
      <c r="AO58" s="18"/>
      <c r="AP58" s="18">
        <v>127378.18928701995</v>
      </c>
      <c r="AQ58" s="18"/>
    </row>
    <row r="59" spans="1:43" ht="15.75" thickBot="1" x14ac:dyDescent="0.3">
      <c r="A59" s="31" t="s">
        <v>104</v>
      </c>
      <c r="B59" s="87">
        <f>B57/B58</f>
        <v>0.78360768026357785</v>
      </c>
      <c r="C59" s="75"/>
      <c r="D59" s="87">
        <f>D57/D58</f>
        <v>0.53165441899211696</v>
      </c>
      <c r="E59" s="75"/>
      <c r="F59" s="87">
        <f>F57/F58</f>
        <v>0.5384871312817533</v>
      </c>
      <c r="G59" s="75"/>
      <c r="H59" s="87">
        <f>H57/H58</f>
        <v>0.51620232293668777</v>
      </c>
      <c r="I59" s="87"/>
      <c r="J59" s="87">
        <v>0.51209268154034715</v>
      </c>
      <c r="K59" s="87"/>
      <c r="L59" s="87">
        <f>L57/L58</f>
        <v>0.50574638754482537</v>
      </c>
      <c r="M59" s="75"/>
      <c r="N59" s="87">
        <v>0.52896505283787076</v>
      </c>
      <c r="O59" s="87"/>
      <c r="P59" s="87">
        <f>P57/P58</f>
        <v>0.50351067743913558</v>
      </c>
      <c r="Q59" s="87"/>
      <c r="R59" s="87">
        <f>R57/R58</f>
        <v>0.50284922891243433</v>
      </c>
      <c r="S59" s="87"/>
      <c r="T59" s="87">
        <f>T57/T58</f>
        <v>0.49123595533951858</v>
      </c>
      <c r="U59" s="87"/>
      <c r="V59" s="87">
        <f>V57/V58</f>
        <v>0.51904370087075946</v>
      </c>
      <c r="W59" s="75"/>
      <c r="X59" s="87">
        <v>0.50268067909864489</v>
      </c>
      <c r="Y59" s="75"/>
      <c r="Z59" s="43">
        <f>Z57/Z58</f>
        <v>0.51400409077452336</v>
      </c>
      <c r="AA59" s="43"/>
      <c r="AB59" s="43">
        <f t="shared" ref="AB59:AD59" si="73">AB57/AB58</f>
        <v>0.49668828834075329</v>
      </c>
      <c r="AC59" s="43"/>
      <c r="AD59" s="43">
        <f t="shared" si="73"/>
        <v>0.52544384706073555</v>
      </c>
      <c r="AE59" s="43"/>
      <c r="AF59" s="43">
        <f t="shared" ref="AF59:AP59" si="74">AF57/AF58</f>
        <v>0.50111822417735019</v>
      </c>
      <c r="AG59" s="43"/>
      <c r="AH59" s="43">
        <f t="shared" si="74"/>
        <v>0.48836772901877945</v>
      </c>
      <c r="AI59" s="43"/>
      <c r="AJ59" s="43">
        <f t="shared" si="74"/>
        <v>0.49300155421709418</v>
      </c>
      <c r="AK59" s="43"/>
      <c r="AL59" s="43">
        <f t="shared" si="74"/>
        <v>0.50557776883893468</v>
      </c>
      <c r="AM59" s="43"/>
      <c r="AN59" s="43">
        <f t="shared" si="74"/>
        <v>0.49297791305259797</v>
      </c>
      <c r="AO59" s="43"/>
      <c r="AP59" s="43">
        <f t="shared" si="74"/>
        <v>0.50314558822615363</v>
      </c>
      <c r="AQ59" s="43"/>
    </row>
    <row r="60" spans="1:43" x14ac:dyDescent="0.25">
      <c r="B60" s="189"/>
      <c r="C60" s="189"/>
      <c r="D60" s="189"/>
      <c r="E60" s="189"/>
      <c r="F60" s="189"/>
      <c r="G60" s="189"/>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row>
    <row r="61" spans="1:43" x14ac:dyDescent="0.25">
      <c r="A61" s="93"/>
      <c r="J61" s="93"/>
      <c r="K61" s="93"/>
      <c r="L61" s="93"/>
      <c r="N61"/>
      <c r="P61"/>
      <c r="Q61" s="93"/>
      <c r="R61"/>
      <c r="S61" s="93"/>
      <c r="T61" s="93"/>
      <c r="U61" s="93"/>
    </row>
    <row r="62" spans="1:43" x14ac:dyDescent="0.25">
      <c r="A62" s="96" t="s">
        <v>220</v>
      </c>
      <c r="B62" s="100">
        <f>B57</f>
        <v>97528.676624999993</v>
      </c>
      <c r="C62" s="88">
        <f>B62</f>
        <v>97528.676624999993</v>
      </c>
      <c r="D62" s="100">
        <f>D57</f>
        <v>95390.930225999997</v>
      </c>
      <c r="E62" s="88">
        <f>D62</f>
        <v>95390.930225999997</v>
      </c>
      <c r="F62" s="100">
        <f>F57</f>
        <v>94288.926968999993</v>
      </c>
      <c r="G62" s="88">
        <f>F62</f>
        <v>94288.926968999993</v>
      </c>
      <c r="H62" s="100">
        <f>H57</f>
        <v>88152.276947999999</v>
      </c>
      <c r="I62" s="88">
        <f>H62</f>
        <v>88152.276947999999</v>
      </c>
      <c r="J62" s="100">
        <v>85917.240877999997</v>
      </c>
      <c r="K62" s="88">
        <f>J62</f>
        <v>85917.240877999997</v>
      </c>
      <c r="L62" s="100">
        <f>+'APM utregning'!L62</f>
        <v>83640.578953999997</v>
      </c>
      <c r="M62" s="88">
        <f>L62</f>
        <v>83640.578953999997</v>
      </c>
      <c r="N62" s="100">
        <v>86552.932446999999</v>
      </c>
      <c r="O62" s="88">
        <f>N62</f>
        <v>86552.932446999999</v>
      </c>
      <c r="P62" s="100">
        <f>P57</f>
        <v>81111.200612999994</v>
      </c>
      <c r="Q62" s="88">
        <f>P62</f>
        <v>81111.200612999994</v>
      </c>
      <c r="R62" s="100">
        <f>R57</f>
        <v>80615.336571000007</v>
      </c>
      <c r="S62" s="88">
        <f>R62</f>
        <v>80615.336571000007</v>
      </c>
      <c r="T62" s="100">
        <f>T57</f>
        <v>77529.465574000002</v>
      </c>
      <c r="U62" s="88">
        <f>T62</f>
        <v>77529.465574000002</v>
      </c>
      <c r="V62" s="100">
        <f>V57</f>
        <v>80342.802729000003</v>
      </c>
      <c r="W62" s="88">
        <f>V62</f>
        <v>80342.802729000003</v>
      </c>
      <c r="X62" s="100">
        <f>X57</f>
        <v>75937.394352000003</v>
      </c>
      <c r="Y62" s="88">
        <f>X62</f>
        <v>75937.394352000003</v>
      </c>
      <c r="Z62" s="100">
        <f>Z57</f>
        <v>76475.738796999998</v>
      </c>
      <c r="AA62" s="88">
        <f>Z62</f>
        <v>76475.738796999998</v>
      </c>
      <c r="AB62" s="100">
        <f>AB57</f>
        <v>73085.602178999994</v>
      </c>
      <c r="AC62" s="88">
        <f>AB62</f>
        <v>73085.602178999994</v>
      </c>
      <c r="AD62" s="100">
        <f>AD57</f>
        <v>75558.622663999995</v>
      </c>
      <c r="AE62" s="88">
        <f>AD62</f>
        <v>75558.622663999995</v>
      </c>
      <c r="AF62" s="100">
        <f>AF57</f>
        <v>70175.667711000002</v>
      </c>
      <c r="AG62" s="88">
        <f>AF62</f>
        <v>70175.667711000002</v>
      </c>
      <c r="AH62" s="100">
        <f>AH57</f>
        <v>67167.748563000001</v>
      </c>
      <c r="AI62" s="88">
        <f>AH62</f>
        <v>67167.748563000001</v>
      </c>
      <c r="AJ62" s="100">
        <f>AJ57</f>
        <v>66289.870962000001</v>
      </c>
      <c r="AK62" s="88">
        <f>AJ62</f>
        <v>66289.870962000001</v>
      </c>
      <c r="AL62" s="100">
        <f>AL57</f>
        <v>67030.936042000001</v>
      </c>
      <c r="AM62" s="88">
        <f>AL62</f>
        <v>67030.936042000001</v>
      </c>
      <c r="AN62" s="100">
        <f>AN57</f>
        <v>63850.715055000001</v>
      </c>
      <c r="AO62" s="88">
        <f>AN62</f>
        <v>63850.715055000001</v>
      </c>
      <c r="AP62" s="100">
        <f>AP57</f>
        <v>64089.773975999997</v>
      </c>
      <c r="AQ62" s="88">
        <f>AP62</f>
        <v>64089.773975999997</v>
      </c>
    </row>
    <row r="63" spans="1:43" x14ac:dyDescent="0.25">
      <c r="A63" s="157" t="s">
        <v>273</v>
      </c>
      <c r="B63" s="101">
        <f>J62</f>
        <v>85917.240877999997</v>
      </c>
      <c r="C63" s="82">
        <f>D62</f>
        <v>95390.930225999997</v>
      </c>
      <c r="D63" s="101">
        <f>L62</f>
        <v>83640.578953999997</v>
      </c>
      <c r="E63" s="82">
        <f>F62</f>
        <v>94288.926968999993</v>
      </c>
      <c r="F63" s="101">
        <f>N62</f>
        <v>86552.932446999999</v>
      </c>
      <c r="G63" s="82">
        <f>H62</f>
        <v>88152.276947999999</v>
      </c>
      <c r="H63" s="101">
        <f>R62</f>
        <v>80615.336571000007</v>
      </c>
      <c r="I63" s="82">
        <f>J62</f>
        <v>85917.240877999997</v>
      </c>
      <c r="J63" s="101">
        <v>80615.336571000007</v>
      </c>
      <c r="K63" s="82">
        <f>L62</f>
        <v>83640.578953999997</v>
      </c>
      <c r="L63" s="101">
        <f>+'APM utregning'!L63</f>
        <v>77529.465574000002</v>
      </c>
      <c r="M63" s="82">
        <f>N62</f>
        <v>86552.932446999999</v>
      </c>
      <c r="N63" s="101">
        <v>80342.802729000003</v>
      </c>
      <c r="O63" s="82">
        <f>P62</f>
        <v>81111.200612999994</v>
      </c>
      <c r="P63" s="101">
        <f>X62</f>
        <v>75937.394352000003</v>
      </c>
      <c r="Q63" s="82">
        <f>R62</f>
        <v>80615.336571000007</v>
      </c>
      <c r="R63" s="101">
        <f>Z62</f>
        <v>76475.738796999998</v>
      </c>
      <c r="S63" s="82">
        <f>T62</f>
        <v>77529.465574000002</v>
      </c>
      <c r="T63" s="101">
        <f>AB62</f>
        <v>73085.602178999994</v>
      </c>
      <c r="U63" s="82">
        <f>V62</f>
        <v>80342.802729000003</v>
      </c>
      <c r="V63" s="101">
        <f>AD62</f>
        <v>75558.622663999995</v>
      </c>
      <c r="W63" s="82">
        <f>X62</f>
        <v>75937.394352000003</v>
      </c>
      <c r="X63" s="101">
        <f>AF62</f>
        <v>70175.667711000002</v>
      </c>
      <c r="Y63" s="82">
        <f>Z62</f>
        <v>76475.738796999998</v>
      </c>
      <c r="Z63" s="101">
        <f>AH62</f>
        <v>67167.748563000001</v>
      </c>
      <c r="AA63" s="82">
        <f>AB62</f>
        <v>73085.602178999994</v>
      </c>
      <c r="AB63" s="101">
        <f>AJ62</f>
        <v>66289.870962000001</v>
      </c>
      <c r="AC63" s="82">
        <f>AD62</f>
        <v>75558.622663999995</v>
      </c>
      <c r="AD63" s="101">
        <f>AL62</f>
        <v>67030.936042000001</v>
      </c>
      <c r="AE63" s="82">
        <f>AF62</f>
        <v>70175.667711000002</v>
      </c>
      <c r="AF63" s="101">
        <f>AN62</f>
        <v>63850.715055000001</v>
      </c>
      <c r="AG63" s="82">
        <f>AH62</f>
        <v>67167.748563000001</v>
      </c>
      <c r="AH63" s="101">
        <f>AP62</f>
        <v>64089.773975999997</v>
      </c>
      <c r="AI63" s="82">
        <f>AJ62</f>
        <v>66289.870962000001</v>
      </c>
      <c r="AJ63" s="101">
        <v>63620</v>
      </c>
      <c r="AK63" s="82">
        <f>AL62</f>
        <v>67030.936042000001</v>
      </c>
      <c r="AL63" s="101">
        <v>66186</v>
      </c>
      <c r="AM63" s="82">
        <f>AN62</f>
        <v>63850.715055000001</v>
      </c>
      <c r="AN63" s="101">
        <v>60589</v>
      </c>
      <c r="AO63" s="82">
        <f>AP62</f>
        <v>64089.773975999997</v>
      </c>
      <c r="AP63" s="101">
        <v>60680</v>
      </c>
      <c r="AQ63" s="82">
        <v>63620.17578482996</v>
      </c>
    </row>
    <row r="64" spans="1:43" x14ac:dyDescent="0.25">
      <c r="A64" s="96" t="s">
        <v>219</v>
      </c>
      <c r="B64" s="100">
        <f t="shared" ref="B64:I64" si="75">B62-B63</f>
        <v>11611.435746999996</v>
      </c>
      <c r="C64" s="80">
        <f t="shared" si="75"/>
        <v>2137.746398999996</v>
      </c>
      <c r="D64" s="100">
        <f t="shared" si="75"/>
        <v>11750.351272</v>
      </c>
      <c r="E64" s="80">
        <f t="shared" si="75"/>
        <v>1102.0032570000039</v>
      </c>
      <c r="F64" s="100">
        <f t="shared" si="75"/>
        <v>7735.9945219999936</v>
      </c>
      <c r="G64" s="80">
        <f t="shared" si="75"/>
        <v>6136.650020999994</v>
      </c>
      <c r="H64" s="100">
        <f t="shared" si="75"/>
        <v>7536.9403769999917</v>
      </c>
      <c r="I64" s="80">
        <f t="shared" si="75"/>
        <v>2235.0360700000019</v>
      </c>
      <c r="J64" s="100">
        <v>5301.9043069999898</v>
      </c>
      <c r="K64" s="80">
        <f>K62-K63</f>
        <v>2276.661924</v>
      </c>
      <c r="L64" s="100">
        <f>L62-L63</f>
        <v>6111.1133799999952</v>
      </c>
      <c r="M64" s="80">
        <f>M62-M63</f>
        <v>-2912.3534930000023</v>
      </c>
      <c r="N64" s="100">
        <v>6210.1297179999965</v>
      </c>
      <c r="O64" s="80">
        <f t="shared" ref="O64:AQ64" si="76">O62-O63</f>
        <v>5441.7318340000056</v>
      </c>
      <c r="P64" s="100">
        <f t="shared" si="76"/>
        <v>5173.8062609999906</v>
      </c>
      <c r="Q64" s="80">
        <f t="shared" si="76"/>
        <v>495.86404199998651</v>
      </c>
      <c r="R64" s="100">
        <f t="shared" si="76"/>
        <v>4139.5977740000089</v>
      </c>
      <c r="S64" s="80">
        <f t="shared" si="76"/>
        <v>3085.8709970000054</v>
      </c>
      <c r="T64" s="100">
        <f t="shared" si="76"/>
        <v>4443.8633950000076</v>
      </c>
      <c r="U64" s="80">
        <f t="shared" si="76"/>
        <v>-2813.3371550000011</v>
      </c>
      <c r="V64" s="100">
        <f t="shared" si="76"/>
        <v>4784.1800650000077</v>
      </c>
      <c r="W64" s="80">
        <f t="shared" si="76"/>
        <v>4405.4083769999997</v>
      </c>
      <c r="X64" s="100">
        <f t="shared" si="76"/>
        <v>5761.7266410000011</v>
      </c>
      <c r="Y64" s="80">
        <f t="shared" si="76"/>
        <v>-538.34444499999518</v>
      </c>
      <c r="Z64" s="100">
        <f t="shared" si="76"/>
        <v>9307.9902339999971</v>
      </c>
      <c r="AA64" s="80">
        <f t="shared" si="76"/>
        <v>3390.1366180000041</v>
      </c>
      <c r="AB64" s="100">
        <f t="shared" si="76"/>
        <v>6795.7312169999932</v>
      </c>
      <c r="AC64" s="80">
        <f t="shared" si="76"/>
        <v>-2473.0204850000009</v>
      </c>
      <c r="AD64" s="100">
        <f t="shared" si="76"/>
        <v>8527.6866219999938</v>
      </c>
      <c r="AE64" s="80">
        <f t="shared" si="76"/>
        <v>5382.9549529999931</v>
      </c>
      <c r="AF64" s="100">
        <f t="shared" si="76"/>
        <v>6324.9526560000013</v>
      </c>
      <c r="AG64" s="80">
        <f t="shared" si="76"/>
        <v>3007.9191480000009</v>
      </c>
      <c r="AH64" s="100">
        <f t="shared" si="76"/>
        <v>3077.9745870000042</v>
      </c>
      <c r="AI64" s="80">
        <f t="shared" si="76"/>
        <v>877.87760100000014</v>
      </c>
      <c r="AJ64" s="100">
        <f t="shared" si="76"/>
        <v>2669.8709620000009</v>
      </c>
      <c r="AK64" s="80">
        <f t="shared" si="76"/>
        <v>-741.06508000000031</v>
      </c>
      <c r="AL64" s="100">
        <f t="shared" si="76"/>
        <v>844.93604200000118</v>
      </c>
      <c r="AM64" s="80">
        <f t="shared" si="76"/>
        <v>3180.2209870000006</v>
      </c>
      <c r="AN64" s="100">
        <f t="shared" si="76"/>
        <v>3261.7150550000006</v>
      </c>
      <c r="AO64" s="80">
        <f t="shared" si="76"/>
        <v>-239.05892099999619</v>
      </c>
      <c r="AP64" s="100">
        <f t="shared" si="76"/>
        <v>3409.7739759999968</v>
      </c>
      <c r="AQ64" s="80">
        <f t="shared" si="76"/>
        <v>469.59819117003644</v>
      </c>
    </row>
    <row r="65" spans="1:43" x14ac:dyDescent="0.25">
      <c r="A65" s="76"/>
      <c r="B65" s="96"/>
      <c r="D65" s="96"/>
      <c r="F65" s="76"/>
      <c r="H65" s="96"/>
      <c r="I65" s="66"/>
      <c r="J65" s="96"/>
      <c r="L65" s="96"/>
      <c r="N65" s="96"/>
      <c r="O65" s="66"/>
      <c r="P65" s="96"/>
      <c r="R65" s="96"/>
      <c r="T65" s="96"/>
      <c r="V65" s="96"/>
      <c r="W65" s="66"/>
      <c r="X65" s="96"/>
      <c r="Y65" s="66"/>
      <c r="Z65" s="96"/>
      <c r="AA65" s="66"/>
      <c r="AB65" s="96"/>
      <c r="AC65" s="66"/>
      <c r="AD65" s="96"/>
      <c r="AE65" s="66"/>
      <c r="AF65" s="96"/>
      <c r="AG65" s="66"/>
      <c r="AH65" s="96"/>
      <c r="AI65" s="66"/>
      <c r="AJ65" s="96"/>
      <c r="AK65" s="66"/>
      <c r="AL65" s="96"/>
      <c r="AM65" s="66"/>
      <c r="AN65" s="96"/>
      <c r="AO65" s="66"/>
      <c r="AP65" s="96"/>
      <c r="AQ65" s="66"/>
    </row>
    <row r="66" spans="1:43" ht="15.75" thickBot="1" x14ac:dyDescent="0.3">
      <c r="A66" s="117" t="s">
        <v>272</v>
      </c>
      <c r="B66" s="108">
        <f t="shared" ref="B66:I66" si="77">B64/B63</f>
        <v>0.13514674852615322</v>
      </c>
      <c r="C66" s="108">
        <f t="shared" si="77"/>
        <v>2.2410373752884596E-2</v>
      </c>
      <c r="D66" s="108">
        <f t="shared" si="77"/>
        <v>0.14048624984365984</v>
      </c>
      <c r="E66" s="108">
        <f t="shared" si="77"/>
        <v>1.1687515092438341E-2</v>
      </c>
      <c r="F66" s="108">
        <f t="shared" si="77"/>
        <v>8.9378768613496348E-2</v>
      </c>
      <c r="G66" s="108">
        <f t="shared" si="77"/>
        <v>6.961419753933222E-2</v>
      </c>
      <c r="H66" s="108">
        <f t="shared" si="77"/>
        <v>9.3492636731250439E-2</v>
      </c>
      <c r="I66" s="108">
        <f t="shared" si="77"/>
        <v>2.6013825015327119E-2</v>
      </c>
      <c r="J66" s="108">
        <v>6.5767936133721477E-2</v>
      </c>
      <c r="K66" s="108">
        <f>K64/K63</f>
        <v>2.7219585905211167E-2</v>
      </c>
      <c r="L66" s="108">
        <f>L64/L63</f>
        <v>7.8823107250327748E-2</v>
      </c>
      <c r="M66" s="108">
        <f>M64/M63</f>
        <v>-3.3648235948370193E-2</v>
      </c>
      <c r="N66" s="108">
        <v>7.7295408014916425E-2</v>
      </c>
      <c r="O66" s="108">
        <f t="shared" ref="O66:AQ66" si="78">O64/O63</f>
        <v>6.7089770498697798E-2</v>
      </c>
      <c r="P66" s="108">
        <f t="shared" si="78"/>
        <v>6.8132522917725383E-2</v>
      </c>
      <c r="Q66" s="108">
        <f t="shared" si="78"/>
        <v>6.1509889196240753E-3</v>
      </c>
      <c r="R66" s="108">
        <f t="shared" si="78"/>
        <v>5.4129555845002147E-2</v>
      </c>
      <c r="S66" s="108">
        <f t="shared" si="78"/>
        <v>3.980255731357539E-2</v>
      </c>
      <c r="T66" s="108">
        <f t="shared" si="78"/>
        <v>6.0803540813909887E-2</v>
      </c>
      <c r="U66" s="108">
        <f t="shared" si="78"/>
        <v>-3.5016666825646074E-2</v>
      </c>
      <c r="V66" s="108">
        <f t="shared" si="78"/>
        <v>6.3317459957875022E-2</v>
      </c>
      <c r="W66" s="108">
        <f t="shared" si="78"/>
        <v>5.8013688968299088E-2</v>
      </c>
      <c r="X66" s="108">
        <f t="shared" si="78"/>
        <v>8.2104336573299935E-2</v>
      </c>
      <c r="Y66" s="108">
        <f t="shared" si="78"/>
        <v>-7.0394147669366929E-3</v>
      </c>
      <c r="Z66" s="108">
        <f t="shared" si="78"/>
        <v>0.1385782675932567</v>
      </c>
      <c r="AA66" s="108">
        <f t="shared" si="78"/>
        <v>4.6385834103096532E-2</v>
      </c>
      <c r="AB66" s="108">
        <f t="shared" si="78"/>
        <v>0.10251537856960949</v>
      </c>
      <c r="AC66" s="108">
        <f t="shared" si="78"/>
        <v>-3.2729824840736207E-2</v>
      </c>
      <c r="AD66" s="108">
        <f t="shared" si="78"/>
        <v>0.12722016318937793</v>
      </c>
      <c r="AE66" s="108">
        <f t="shared" si="78"/>
        <v>7.6706857641430287E-2</v>
      </c>
      <c r="AF66" s="108">
        <f t="shared" si="78"/>
        <v>9.9058446730812433E-2</v>
      </c>
      <c r="AG66" s="108">
        <f t="shared" si="78"/>
        <v>4.4782194019481275E-2</v>
      </c>
      <c r="AH66" s="108">
        <f t="shared" si="78"/>
        <v>4.8025985988851015E-2</v>
      </c>
      <c r="AI66" s="108">
        <f t="shared" si="78"/>
        <v>1.3243012669359918E-2</v>
      </c>
      <c r="AJ66" s="108">
        <f t="shared" si="78"/>
        <v>4.1965906350204349E-2</v>
      </c>
      <c r="AK66" s="108">
        <f t="shared" si="78"/>
        <v>-1.10555681265687E-2</v>
      </c>
      <c r="AL66" s="108">
        <f t="shared" si="78"/>
        <v>1.276608409633459E-2</v>
      </c>
      <c r="AM66" s="108">
        <f t="shared" si="78"/>
        <v>4.9807131905423588E-2</v>
      </c>
      <c r="AN66" s="108">
        <f t="shared" si="78"/>
        <v>5.3833452524385622E-2</v>
      </c>
      <c r="AO66" s="108">
        <f t="shared" si="78"/>
        <v>-3.7300634121368212E-3</v>
      </c>
      <c r="AP66" s="108">
        <f t="shared" si="78"/>
        <v>5.6192715491100803E-2</v>
      </c>
      <c r="AQ66" s="108">
        <f t="shared" si="78"/>
        <v>7.3812778002730816E-3</v>
      </c>
    </row>
    <row r="67" spans="1:43" x14ac:dyDescent="0.25">
      <c r="A67" s="111"/>
      <c r="B67" s="176"/>
      <c r="C67" s="176"/>
      <c r="D67" s="176"/>
      <c r="E67" s="176"/>
      <c r="F67" s="176"/>
      <c r="G67" s="176"/>
      <c r="H67" s="175"/>
      <c r="I67" s="175"/>
      <c r="J67" s="175"/>
      <c r="K67" s="175"/>
      <c r="L67" s="175"/>
      <c r="M67" s="175"/>
      <c r="N67" s="175"/>
      <c r="O67" s="175"/>
      <c r="P67" s="176"/>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row>
    <row r="68" spans="1:43" x14ac:dyDescent="0.25">
      <c r="A68" s="111"/>
      <c r="J68" s="93"/>
      <c r="K68" s="93"/>
      <c r="L68" s="93"/>
      <c r="N68" s="93"/>
      <c r="P68" s="93"/>
      <c r="R68" s="93"/>
      <c r="T68" s="93"/>
      <c r="U68" s="93"/>
      <c r="V68" s="66"/>
      <c r="W68" s="66"/>
      <c r="X68" s="66"/>
      <c r="Y68" s="66"/>
    </row>
    <row r="69" spans="1:43" s="15" customFormat="1" ht="30" x14ac:dyDescent="0.25">
      <c r="A69" s="147" t="s">
        <v>99</v>
      </c>
      <c r="B69" s="148">
        <f>+'APM utregning'!B69</f>
        <v>182801.32446267045</v>
      </c>
      <c r="C69" s="88">
        <f>B69</f>
        <v>182801.32446267045</v>
      </c>
      <c r="D69" s="148">
        <f>D58</f>
        <v>179422.8107928402</v>
      </c>
      <c r="E69" s="88">
        <f>D69</f>
        <v>179422.8107928402</v>
      </c>
      <c r="F69" s="148">
        <f>F58</f>
        <v>175099.6848236009</v>
      </c>
      <c r="G69" s="88">
        <f>F69</f>
        <v>175099.6848236009</v>
      </c>
      <c r="H69" s="148">
        <f>H58</f>
        <v>170770.78701719031</v>
      </c>
      <c r="I69" s="88">
        <f>H69</f>
        <v>170770.78701719031</v>
      </c>
      <c r="J69" s="148">
        <v>167776.74037356983</v>
      </c>
      <c r="K69" s="88">
        <f>J69</f>
        <v>167776.74037356983</v>
      </c>
      <c r="L69" s="148">
        <f>+'APM utregning'!L69</f>
        <v>165380.47727842</v>
      </c>
      <c r="M69" s="88">
        <f>L69</f>
        <v>165380.47727842</v>
      </c>
      <c r="N69" s="148">
        <v>163626.93902489002</v>
      </c>
      <c r="O69" s="88">
        <f>N69</f>
        <v>163626.93902489002</v>
      </c>
      <c r="P69" s="148">
        <f>P58</f>
        <v>161091.32188722002</v>
      </c>
      <c r="Q69" s="88">
        <f>P69</f>
        <v>161091.32188722002</v>
      </c>
      <c r="R69" s="148">
        <f>R58</f>
        <v>160317.11283589993</v>
      </c>
      <c r="S69" s="88">
        <f>R69</f>
        <v>160317.11283589993</v>
      </c>
      <c r="T69" s="148">
        <f>T58</f>
        <v>157825.30723024005</v>
      </c>
      <c r="U69" s="88">
        <f>T69</f>
        <v>157825.30723024005</v>
      </c>
      <c r="V69" s="148">
        <f>V58</f>
        <v>154790.05446788989</v>
      </c>
      <c r="W69" s="88">
        <f>V69</f>
        <v>154790.05446788989</v>
      </c>
      <c r="X69" s="148">
        <v>151064.87579384015</v>
      </c>
      <c r="Y69" s="88">
        <f>X69</f>
        <v>151064.87579384015</v>
      </c>
      <c r="Z69" s="149">
        <f>Z58</f>
        <v>148784.29991046002</v>
      </c>
      <c r="AA69" s="88">
        <f>Z69</f>
        <v>148784.29991046002</v>
      </c>
      <c r="AB69" s="149">
        <f>AB58</f>
        <v>147145.81336949015</v>
      </c>
      <c r="AC69" s="88">
        <f>AB69</f>
        <v>147145.81336949015</v>
      </c>
      <c r="AD69" s="148">
        <f>AD58</f>
        <v>143799.61452905973</v>
      </c>
      <c r="AE69" s="88">
        <f>AD69</f>
        <v>143799.61452905973</v>
      </c>
      <c r="AF69" s="148">
        <f>AF58</f>
        <v>140038.1473377911</v>
      </c>
      <c r="AG69" s="88">
        <f>AF69</f>
        <v>140038.1473377911</v>
      </c>
      <c r="AH69" s="148">
        <f>AH58</f>
        <v>137535.19033280999</v>
      </c>
      <c r="AI69" s="88">
        <f>AH69</f>
        <v>137535.19033280999</v>
      </c>
      <c r="AJ69" s="148">
        <f>AJ58</f>
        <v>134461.78900444019</v>
      </c>
      <c r="AK69" s="88">
        <f>AJ69</f>
        <v>134461.78900444019</v>
      </c>
      <c r="AL69" s="148">
        <f>AL58</f>
        <v>132582.83922558016</v>
      </c>
      <c r="AM69" s="88">
        <f>AL69</f>
        <v>132582.83922558016</v>
      </c>
      <c r="AN69" s="148">
        <f>AN58</f>
        <v>129520.43765942003</v>
      </c>
      <c r="AO69" s="88">
        <f>AN69</f>
        <v>129520.43765942003</v>
      </c>
      <c r="AP69" s="148">
        <f>AP58</f>
        <v>127378.18928701995</v>
      </c>
      <c r="AQ69" s="88">
        <f>AP69</f>
        <v>127378.18928701995</v>
      </c>
    </row>
    <row r="70" spans="1:43" ht="30" x14ac:dyDescent="0.25">
      <c r="A70" s="177" t="s">
        <v>255</v>
      </c>
      <c r="B70" s="82">
        <f>+'APM utregning'!B70</f>
        <v>167776.74037356983</v>
      </c>
      <c r="C70" s="82">
        <f>D69</f>
        <v>179422.8107928402</v>
      </c>
      <c r="D70" s="82">
        <f>L69</f>
        <v>165380.47727842</v>
      </c>
      <c r="E70" s="82">
        <f>F69</f>
        <v>175099.6848236009</v>
      </c>
      <c r="F70" s="82">
        <f>N69</f>
        <v>163626.93902489002</v>
      </c>
      <c r="G70" s="82">
        <f>H69</f>
        <v>170770.78701719031</v>
      </c>
      <c r="H70" s="82">
        <f>R69</f>
        <v>160317.11283589993</v>
      </c>
      <c r="I70" s="82">
        <f>J69</f>
        <v>167776.74037356983</v>
      </c>
      <c r="J70" s="82">
        <v>160317.11283589993</v>
      </c>
      <c r="K70" s="82">
        <f>L69</f>
        <v>165380.47727842</v>
      </c>
      <c r="L70" s="82">
        <f>T69</f>
        <v>157825.30723024005</v>
      </c>
      <c r="M70" s="82">
        <f>N69</f>
        <v>163626.93902489002</v>
      </c>
      <c r="N70" s="82">
        <v>154790.05446788989</v>
      </c>
      <c r="O70" s="82">
        <f>P69</f>
        <v>161091.32188722002</v>
      </c>
      <c r="P70" s="82">
        <f>X69</f>
        <v>151064.87579384015</v>
      </c>
      <c r="Q70" s="82">
        <f>R69</f>
        <v>160317.11283589993</v>
      </c>
      <c r="R70" s="82">
        <f>Z69</f>
        <v>148784.29991046002</v>
      </c>
      <c r="S70" s="82">
        <f>T69</f>
        <v>157825.30723024005</v>
      </c>
      <c r="T70" s="82">
        <f>AB69</f>
        <v>147145.81336949015</v>
      </c>
      <c r="U70" s="82">
        <f>V69</f>
        <v>154790.05446788989</v>
      </c>
      <c r="V70" s="82">
        <f>AD69</f>
        <v>143799.61452905973</v>
      </c>
      <c r="W70" s="82">
        <f>X69</f>
        <v>151064.87579384015</v>
      </c>
      <c r="X70" s="82">
        <v>140038.1473377911</v>
      </c>
      <c r="Y70" s="82">
        <f>Z69</f>
        <v>148784.29991046002</v>
      </c>
      <c r="Z70" s="33">
        <f>AH69</f>
        <v>137535.19033280999</v>
      </c>
      <c r="AA70" s="82">
        <f>AB69</f>
        <v>147145.81336949015</v>
      </c>
      <c r="AB70" s="33">
        <f t="shared" ref="AB70:AF70" si="79">AJ69</f>
        <v>134461.78900444019</v>
      </c>
      <c r="AC70" s="82">
        <f>AD69</f>
        <v>143799.61452905973</v>
      </c>
      <c r="AD70" s="82">
        <f t="shared" si="79"/>
        <v>132582.83922558016</v>
      </c>
      <c r="AE70" s="82">
        <f>AF69</f>
        <v>140038.1473377911</v>
      </c>
      <c r="AF70" s="82">
        <f t="shared" si="79"/>
        <v>129520.43765942003</v>
      </c>
      <c r="AG70" s="82">
        <f>AH69</f>
        <v>137535.19033280999</v>
      </c>
      <c r="AH70" s="82">
        <f t="shared" ref="AH70" si="80">AP69</f>
        <v>127378.18928701995</v>
      </c>
      <c r="AI70" s="82">
        <f>AJ69</f>
        <v>134461.78900444019</v>
      </c>
      <c r="AJ70" s="82">
        <v>126179.53837441001</v>
      </c>
      <c r="AK70" s="82">
        <f>AL69</f>
        <v>132582.83922558016</v>
      </c>
      <c r="AL70" s="82">
        <v>124518.80857552995</v>
      </c>
      <c r="AM70" s="82">
        <f>AN69</f>
        <v>129520.43765942003</v>
      </c>
      <c r="AN70" s="82">
        <v>122932.87120760018</v>
      </c>
      <c r="AO70" s="82">
        <f>AP69</f>
        <v>127378.18928701995</v>
      </c>
      <c r="AP70" s="82">
        <v>120435.05705413</v>
      </c>
      <c r="AQ70" s="82">
        <v>126179.53837441001</v>
      </c>
    </row>
    <row r="71" spans="1:43" ht="30" x14ac:dyDescent="0.25">
      <c r="A71" s="147" t="s">
        <v>100</v>
      </c>
      <c r="B71" s="88">
        <f t="shared" ref="B71:I71" si="81">B69-B70</f>
        <v>15024.584089100623</v>
      </c>
      <c r="C71" s="88">
        <f t="shared" si="81"/>
        <v>3378.5136698302522</v>
      </c>
      <c r="D71" s="88">
        <f t="shared" si="81"/>
        <v>14042.333514420199</v>
      </c>
      <c r="E71" s="88">
        <f t="shared" si="81"/>
        <v>4323.1259692393069</v>
      </c>
      <c r="F71" s="88">
        <f t="shared" si="81"/>
        <v>11472.745798710879</v>
      </c>
      <c r="G71" s="88">
        <f t="shared" si="81"/>
        <v>4328.8978064105904</v>
      </c>
      <c r="H71" s="88">
        <f t="shared" si="81"/>
        <v>10453.674181290378</v>
      </c>
      <c r="I71" s="88">
        <f t="shared" si="81"/>
        <v>2994.0466436204733</v>
      </c>
      <c r="J71" s="88">
        <v>7459.627537669905</v>
      </c>
      <c r="K71" s="88">
        <f>K69-K70</f>
        <v>2396.2630951498286</v>
      </c>
      <c r="L71" s="88">
        <f>L69-L70</f>
        <v>7555.1700481799489</v>
      </c>
      <c r="M71" s="88">
        <f>M69-M70</f>
        <v>1753.5382535299868</v>
      </c>
      <c r="N71" s="88">
        <v>8836.8845570001286</v>
      </c>
      <c r="O71" s="88">
        <f t="shared" ref="O71:W71" si="82">O69-O70</f>
        <v>2535.6171376699931</v>
      </c>
      <c r="P71" s="88">
        <f t="shared" si="82"/>
        <v>10026.446093379869</v>
      </c>
      <c r="Q71" s="88">
        <f t="shared" si="82"/>
        <v>774.20905132009648</v>
      </c>
      <c r="R71" s="88">
        <f t="shared" si="82"/>
        <v>11532.81292543991</v>
      </c>
      <c r="S71" s="88">
        <f t="shared" si="82"/>
        <v>2491.8056056598725</v>
      </c>
      <c r="T71" s="88">
        <f t="shared" si="82"/>
        <v>10679.493860749906</v>
      </c>
      <c r="U71" s="88">
        <f t="shared" si="82"/>
        <v>3035.2527623501664</v>
      </c>
      <c r="V71" s="88">
        <f t="shared" si="82"/>
        <v>10990.439938830154</v>
      </c>
      <c r="W71" s="88">
        <f t="shared" si="82"/>
        <v>3725.1786740497337</v>
      </c>
      <c r="X71" s="88">
        <v>11026.728456049052</v>
      </c>
      <c r="Y71" s="88">
        <f>Y69-Y70</f>
        <v>2280.5758833801374</v>
      </c>
      <c r="Z71" s="22">
        <f>Z69-Z70</f>
        <v>11249.10957765003</v>
      </c>
      <c r="AA71" s="88">
        <f>AA69-AA70</f>
        <v>1638.4865409698687</v>
      </c>
      <c r="AB71" s="22">
        <f t="shared" ref="AB71:AF71" si="83">AB69-AB70</f>
        <v>12684.024365049961</v>
      </c>
      <c r="AC71" s="88">
        <f>AC69-AC70</f>
        <v>3346.1988404304138</v>
      </c>
      <c r="AD71" s="22">
        <f t="shared" si="83"/>
        <v>11216.775303479575</v>
      </c>
      <c r="AE71" s="88">
        <f>AE69-AE70</f>
        <v>3761.4671912686317</v>
      </c>
      <c r="AF71" s="22">
        <f t="shared" si="83"/>
        <v>10517.709678371073</v>
      </c>
      <c r="AG71" s="88">
        <f>AG69-AG70</f>
        <v>2502.9570049811155</v>
      </c>
      <c r="AH71" s="22">
        <f t="shared" ref="AH71:AP71" si="84">AH69-AH70</f>
        <v>10157.001045790035</v>
      </c>
      <c r="AI71" s="88">
        <f>AI69-AI70</f>
        <v>3073.4013283698005</v>
      </c>
      <c r="AJ71" s="22">
        <f t="shared" si="84"/>
        <v>8282.2506300301757</v>
      </c>
      <c r="AK71" s="88">
        <f>AK69-AK70</f>
        <v>1878.9497788600274</v>
      </c>
      <c r="AL71" s="22">
        <f t="shared" si="84"/>
        <v>8064.0306500502047</v>
      </c>
      <c r="AM71" s="88">
        <f>AM69-AM70</f>
        <v>3062.4015661601297</v>
      </c>
      <c r="AN71" s="22">
        <f t="shared" si="84"/>
        <v>6587.5664518198464</v>
      </c>
      <c r="AO71" s="88">
        <f>AO69-AO70</f>
        <v>2142.2483724000776</v>
      </c>
      <c r="AP71" s="22">
        <f t="shared" si="84"/>
        <v>6943.132232889955</v>
      </c>
      <c r="AQ71" s="88">
        <f>AQ69-AQ70</f>
        <v>1198.6509126099409</v>
      </c>
    </row>
    <row r="72" spans="1:43" ht="30" x14ac:dyDescent="0.25">
      <c r="A72" s="147" t="s">
        <v>256</v>
      </c>
      <c r="B72" s="82">
        <f t="shared" ref="B72:I72" si="85">B70</f>
        <v>167776.74037356983</v>
      </c>
      <c r="C72" s="82">
        <f t="shared" si="85"/>
        <v>179422.8107928402</v>
      </c>
      <c r="D72" s="82">
        <f t="shared" si="85"/>
        <v>165380.47727842</v>
      </c>
      <c r="E72" s="82">
        <f t="shared" si="85"/>
        <v>175099.6848236009</v>
      </c>
      <c r="F72" s="82">
        <f t="shared" si="85"/>
        <v>163626.93902489002</v>
      </c>
      <c r="G72" s="82">
        <f t="shared" si="85"/>
        <v>170770.78701719031</v>
      </c>
      <c r="H72" s="82">
        <f t="shared" si="85"/>
        <v>160317.11283589993</v>
      </c>
      <c r="I72" s="82">
        <f t="shared" si="85"/>
        <v>167776.74037356983</v>
      </c>
      <c r="J72" s="82">
        <v>160317.11283589993</v>
      </c>
      <c r="K72" s="82">
        <f>K70</f>
        <v>165380.47727842</v>
      </c>
      <c r="L72" s="82">
        <f>L70</f>
        <v>157825.30723024005</v>
      </c>
      <c r="M72" s="82">
        <f>M70</f>
        <v>163626.93902489002</v>
      </c>
      <c r="N72" s="82">
        <v>154790.05446788989</v>
      </c>
      <c r="O72" s="82">
        <f t="shared" ref="O72:W72" si="86">O70</f>
        <v>161091.32188722002</v>
      </c>
      <c r="P72" s="82">
        <f t="shared" si="86"/>
        <v>151064.87579384015</v>
      </c>
      <c r="Q72" s="82">
        <f t="shared" si="86"/>
        <v>160317.11283589993</v>
      </c>
      <c r="R72" s="82">
        <f t="shared" si="86"/>
        <v>148784.29991046002</v>
      </c>
      <c r="S72" s="82">
        <f t="shared" si="86"/>
        <v>157825.30723024005</v>
      </c>
      <c r="T72" s="82">
        <f t="shared" si="86"/>
        <v>147145.81336949015</v>
      </c>
      <c r="U72" s="82">
        <f t="shared" si="86"/>
        <v>154790.05446788989</v>
      </c>
      <c r="V72" s="82">
        <f t="shared" si="86"/>
        <v>143799.61452905973</v>
      </c>
      <c r="W72" s="82">
        <f t="shared" si="86"/>
        <v>151064.87579384015</v>
      </c>
      <c r="X72" s="82">
        <v>140038.1473377911</v>
      </c>
      <c r="Y72" s="82">
        <f>Y70</f>
        <v>148784.29991046002</v>
      </c>
      <c r="Z72" s="33">
        <f>Z70</f>
        <v>137535.19033280999</v>
      </c>
      <c r="AA72" s="82">
        <f>AA70</f>
        <v>147145.81336949015</v>
      </c>
      <c r="AB72" s="33">
        <f t="shared" ref="AB72:AF72" si="87">AB70</f>
        <v>134461.78900444019</v>
      </c>
      <c r="AC72" s="82">
        <f>AC70</f>
        <v>143799.61452905973</v>
      </c>
      <c r="AD72" s="33">
        <f t="shared" si="87"/>
        <v>132582.83922558016</v>
      </c>
      <c r="AE72" s="82">
        <f>AE70</f>
        <v>140038.1473377911</v>
      </c>
      <c r="AF72" s="33">
        <f t="shared" si="87"/>
        <v>129520.43765942003</v>
      </c>
      <c r="AG72" s="82">
        <f>AG70</f>
        <v>137535.19033280999</v>
      </c>
      <c r="AH72" s="33">
        <f t="shared" ref="AH72:AP72" si="88">AH70</f>
        <v>127378.18928701995</v>
      </c>
      <c r="AI72" s="82">
        <f>AI70</f>
        <v>134461.78900444019</v>
      </c>
      <c r="AJ72" s="33">
        <f t="shared" si="88"/>
        <v>126179.53837441001</v>
      </c>
      <c r="AK72" s="82">
        <f>AK70</f>
        <v>132582.83922558016</v>
      </c>
      <c r="AL72" s="33">
        <f t="shared" si="88"/>
        <v>124518.80857552995</v>
      </c>
      <c r="AM72" s="82">
        <f>AM70</f>
        <v>129520.43765942003</v>
      </c>
      <c r="AN72" s="33">
        <f t="shared" si="88"/>
        <v>122932.87120760018</v>
      </c>
      <c r="AO72" s="82">
        <f>AO70</f>
        <v>127378.18928701995</v>
      </c>
      <c r="AP72" s="33">
        <f t="shared" si="88"/>
        <v>120435.05705413</v>
      </c>
      <c r="AQ72" s="82">
        <f>AQ70</f>
        <v>126179.53837441001</v>
      </c>
    </row>
    <row r="73" spans="1:43" ht="30.75" thickBot="1" x14ac:dyDescent="0.3">
      <c r="A73" s="47" t="s">
        <v>101</v>
      </c>
      <c r="B73" s="89">
        <f t="shared" ref="B73:I73" si="89">B71/B72</f>
        <v>8.9551054905745872E-2</v>
      </c>
      <c r="C73" s="89">
        <f t="shared" si="89"/>
        <v>1.8829900473084499E-2</v>
      </c>
      <c r="D73" s="89">
        <f t="shared" si="89"/>
        <v>8.4909257401523663E-2</v>
      </c>
      <c r="E73" s="89">
        <f t="shared" si="89"/>
        <v>2.4689513139869525E-2</v>
      </c>
      <c r="F73" s="89">
        <f t="shared" si="89"/>
        <v>7.0115262603340084E-2</v>
      </c>
      <c r="G73" s="89">
        <f t="shared" si="89"/>
        <v>2.5349170557929387E-2</v>
      </c>
      <c r="H73" s="89">
        <f t="shared" si="89"/>
        <v>6.5206227809196673E-2</v>
      </c>
      <c r="I73" s="89">
        <f t="shared" si="89"/>
        <v>1.7845421462796107E-2</v>
      </c>
      <c r="J73" s="89">
        <v>4.6530450840301468E-2</v>
      </c>
      <c r="K73" s="89">
        <f>K71/K72</f>
        <v>1.4489395209058994E-2</v>
      </c>
      <c r="L73" s="89">
        <f>L71/L72</f>
        <v>4.7870459945680649E-2</v>
      </c>
      <c r="M73" s="89">
        <f>M71/M72</f>
        <v>1.0716684330709434E-2</v>
      </c>
      <c r="N73" s="89">
        <v>5.7089485415442363E-2</v>
      </c>
      <c r="O73" s="89">
        <f t="shared" ref="O73:W73" si="90">O71/O72</f>
        <v>1.5740246637526371E-2</v>
      </c>
      <c r="P73" s="89">
        <f t="shared" si="90"/>
        <v>6.637178921103451E-2</v>
      </c>
      <c r="Q73" s="89">
        <f t="shared" si="90"/>
        <v>4.8292352427315374E-3</v>
      </c>
      <c r="R73" s="89">
        <f t="shared" si="90"/>
        <v>7.7513641777932754E-2</v>
      </c>
      <c r="S73" s="89">
        <f t="shared" si="90"/>
        <v>1.5788377981895866E-2</v>
      </c>
      <c r="T73" s="89">
        <f t="shared" si="90"/>
        <v>7.2577626343558882E-2</v>
      </c>
      <c r="U73" s="89">
        <f t="shared" si="90"/>
        <v>1.9608835805273318E-2</v>
      </c>
      <c r="V73" s="89">
        <f t="shared" si="90"/>
        <v>7.6428855354192568E-2</v>
      </c>
      <c r="W73" s="89">
        <f t="shared" si="90"/>
        <v>2.4659462727348511E-2</v>
      </c>
      <c r="X73" s="89">
        <v>7.8740890719234374E-2</v>
      </c>
      <c r="Y73" s="89">
        <f>Y71/Y72</f>
        <v>1.5328068114395218E-2</v>
      </c>
      <c r="Z73" s="44">
        <f>Z71/Z72</f>
        <v>8.1790773331750541E-2</v>
      </c>
      <c r="AA73" s="89">
        <f>AA71/AA72</f>
        <v>1.113512170988889E-2</v>
      </c>
      <c r="AB73" s="44">
        <f t="shared" ref="AB73:AF73" si="91">AB71/AB72</f>
        <v>9.4331813215954685E-2</v>
      </c>
      <c r="AC73" s="89">
        <f>AC71/AC72</f>
        <v>2.3269873506887584E-2</v>
      </c>
      <c r="AD73" s="44">
        <f t="shared" si="91"/>
        <v>8.4602014627210079E-2</v>
      </c>
      <c r="AE73" s="89">
        <f>AE71/AE72</f>
        <v>2.6860303872740191E-2</v>
      </c>
      <c r="AF73" s="44">
        <f t="shared" si="91"/>
        <v>8.1205019597199599E-2</v>
      </c>
      <c r="AG73" s="89">
        <f>AG71/AG72</f>
        <v>1.819866609356062E-2</v>
      </c>
      <c r="AH73" s="44">
        <f t="shared" ref="AH73:AP73" si="92">AH71/AH72</f>
        <v>7.9738934134974793E-2</v>
      </c>
      <c r="AI73" s="89">
        <f>AI71/AI72</f>
        <v>2.2857061111006865E-2</v>
      </c>
      <c r="AJ73" s="44">
        <f t="shared" si="92"/>
        <v>6.5638618881727243E-2</v>
      </c>
      <c r="AK73" s="89">
        <f>AK71/AK72</f>
        <v>1.4171892756521299E-2</v>
      </c>
      <c r="AL73" s="44">
        <f t="shared" si="92"/>
        <v>6.476154680807733E-2</v>
      </c>
      <c r="AM73" s="89">
        <f>AM71/AM72</f>
        <v>2.3644157026498445E-2</v>
      </c>
      <c r="AN73" s="44">
        <f t="shared" si="92"/>
        <v>5.3586696439353786E-2</v>
      </c>
      <c r="AO73" s="89">
        <f>AO71/AO72</f>
        <v>1.6818015583287747E-2</v>
      </c>
      <c r="AP73" s="44">
        <f t="shared" si="92"/>
        <v>5.7650425073235423E-2</v>
      </c>
      <c r="AQ73" s="89">
        <f>AQ71/AQ72</f>
        <v>9.4995664752965583E-3</v>
      </c>
    </row>
    <row r="74" spans="1:43" x14ac:dyDescent="0.25">
      <c r="B74" s="176"/>
      <c r="C74" s="176"/>
      <c r="D74" s="176"/>
      <c r="E74" s="176"/>
      <c r="F74" s="176"/>
      <c r="G74" s="176"/>
      <c r="H74" s="175"/>
      <c r="I74" s="175"/>
      <c r="J74" s="175"/>
      <c r="K74" s="175"/>
      <c r="L74" s="175"/>
      <c r="M74" s="175"/>
      <c r="N74" s="175"/>
      <c r="O74" s="175"/>
      <c r="P74" s="176"/>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row>
    <row r="75" spans="1:43" x14ac:dyDescent="0.25">
      <c r="J75" s="93"/>
      <c r="K75" s="93"/>
      <c r="Q75" s="93"/>
      <c r="S75" s="93"/>
      <c r="V75" s="93"/>
      <c r="W75" s="93"/>
      <c r="X75" s="93"/>
      <c r="Y75" s="93"/>
    </row>
    <row r="76" spans="1:43" x14ac:dyDescent="0.25">
      <c r="A76" s="139" t="s">
        <v>114</v>
      </c>
      <c r="B76" s="80">
        <f>'APM utregning'!B76</f>
        <v>951.44130199999995</v>
      </c>
      <c r="C76" s="80">
        <f>'APM utregning'!C76</f>
        <v>242.47467900000001</v>
      </c>
      <c r="D76" s="80">
        <f>'APM utregning'!D76</f>
        <v>708.96662400000002</v>
      </c>
      <c r="E76" s="80">
        <f>'APM utregning'!E76</f>
        <v>231.33466000000001</v>
      </c>
      <c r="F76" s="80">
        <f>'APM utregning'!F76</f>
        <v>477.63196399999998</v>
      </c>
      <c r="G76" s="80">
        <f>'APM utregning'!G76</f>
        <v>169.65828300000001</v>
      </c>
      <c r="H76" s="80">
        <f>'APM utregning'!H76</f>
        <v>307.973681</v>
      </c>
      <c r="I76" s="80">
        <f>'APM utregning'!I76</f>
        <v>307.973681</v>
      </c>
      <c r="J76" s="80">
        <v>299.43606999999997</v>
      </c>
      <c r="K76" s="80">
        <v>102.92518099999999</v>
      </c>
      <c r="L76" s="80">
        <f>'APM utregning'!L76</f>
        <v>197.57765699999999</v>
      </c>
      <c r="M76" s="80">
        <f>'APM utregning'!M76</f>
        <v>71.283050000000003</v>
      </c>
      <c r="N76" s="80">
        <v>126.294608</v>
      </c>
      <c r="O76" s="80">
        <v>58.813577000000002</v>
      </c>
      <c r="P76" s="80">
        <f>'APM utregning'!P76</f>
        <v>67.48792881</v>
      </c>
      <c r="Q76" s="80">
        <f>'APM utregning'!Q76</f>
        <v>67.48792881</v>
      </c>
      <c r="R76" s="80">
        <f>'APM utregning'!R76</f>
        <v>262.67482732000002</v>
      </c>
      <c r="S76" s="80">
        <f>'APM utregning'!S76</f>
        <v>66.653158320000017</v>
      </c>
      <c r="T76" s="80">
        <f>'APM utregning'!T76</f>
        <v>196.021669</v>
      </c>
      <c r="U76" s="80">
        <f>'APM utregning'!U76</f>
        <v>69.24884800000001</v>
      </c>
      <c r="V76" s="80">
        <v>126.77282099999999</v>
      </c>
      <c r="W76" s="80">
        <v>78.365232419999998</v>
      </c>
      <c r="X76" s="80">
        <v>48.407588579999995</v>
      </c>
      <c r="Y76" s="80">
        <v>48.407588579999995</v>
      </c>
      <c r="Z76" s="19">
        <v>341.04166199999997</v>
      </c>
      <c r="AA76" s="19">
        <v>77.972505999999996</v>
      </c>
      <c r="AB76" s="19">
        <v>263.06915600000002</v>
      </c>
      <c r="AC76" s="19">
        <v>87.671915999999996</v>
      </c>
      <c r="AD76" s="19">
        <v>175.39724000000001</v>
      </c>
      <c r="AE76" s="19">
        <v>85.978745000000004</v>
      </c>
      <c r="AF76" s="19">
        <v>89.418493999999995</v>
      </c>
      <c r="AG76" s="19">
        <v>89.418493999999995</v>
      </c>
      <c r="AH76" s="19">
        <v>515.66150400000004</v>
      </c>
      <c r="AI76" s="19">
        <v>98.687763000000004</v>
      </c>
      <c r="AJ76" s="19">
        <v>416.97374100000002</v>
      </c>
      <c r="AK76" s="19">
        <v>129.646871</v>
      </c>
      <c r="AL76" s="19">
        <v>287.32686899999999</v>
      </c>
      <c r="AM76" s="19">
        <v>117.559668</v>
      </c>
      <c r="AN76" s="19">
        <v>169.767201</v>
      </c>
      <c r="AO76" s="19">
        <v>169.767201</v>
      </c>
      <c r="AP76" s="19">
        <v>168.615317</v>
      </c>
      <c r="AQ76" s="19">
        <v>56.301738999999998</v>
      </c>
    </row>
    <row r="77" spans="1:43" s="41" customFormat="1" hidden="1" x14ac:dyDescent="0.25">
      <c r="A77" s="145" t="s">
        <v>115</v>
      </c>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63">
        <v>-1.3951460000000004</v>
      </c>
      <c r="AA77" s="63">
        <v>-2.6577510000000002</v>
      </c>
      <c r="AB77" s="63">
        <v>1.2626049999999998</v>
      </c>
      <c r="AC77" s="63">
        <v>0.78682400000000019</v>
      </c>
      <c r="AD77" s="63">
        <v>0.47578099999999957</v>
      </c>
      <c r="AE77" s="63">
        <v>-0.11250000000000071</v>
      </c>
      <c r="AF77" s="63">
        <v>0.58828100000000028</v>
      </c>
      <c r="AG77" s="63">
        <v>0.58828100000000028</v>
      </c>
      <c r="AH77" s="63">
        <v>5.6458300000000001</v>
      </c>
      <c r="AI77" s="63">
        <v>2.3268300000000002</v>
      </c>
      <c r="AJ77" s="63">
        <v>3.319</v>
      </c>
      <c r="AK77" s="63">
        <v>1.06</v>
      </c>
      <c r="AL77" s="63">
        <v>2.2589999999999999</v>
      </c>
      <c r="AM77" s="63">
        <v>0.42418199999999984</v>
      </c>
      <c r="AN77" s="63">
        <v>1.8348180000000001</v>
      </c>
      <c r="AO77" s="63">
        <v>0.79481800000000002</v>
      </c>
      <c r="AP77" s="63">
        <v>1.04</v>
      </c>
      <c r="AQ77" s="63">
        <v>-0.4048179999999999</v>
      </c>
    </row>
    <row r="78" spans="1:43" s="41" customFormat="1" hidden="1" x14ac:dyDescent="0.25">
      <c r="A78" s="143" t="s">
        <v>116</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62">
        <f>Z76-Z77</f>
        <v>342.43680799999998</v>
      </c>
      <c r="AA78" s="62">
        <f t="shared" ref="AA78:AQ78" si="93">AA76-AA77</f>
        <v>80.630257</v>
      </c>
      <c r="AB78" s="62">
        <f t="shared" si="93"/>
        <v>261.80655100000001</v>
      </c>
      <c r="AC78" s="62">
        <f t="shared" si="93"/>
        <v>86.885092</v>
      </c>
      <c r="AD78" s="62">
        <f t="shared" si="93"/>
        <v>174.921459</v>
      </c>
      <c r="AE78" s="62">
        <f t="shared" si="93"/>
        <v>86.091245000000001</v>
      </c>
      <c r="AF78" s="62">
        <f t="shared" si="93"/>
        <v>88.830213000000001</v>
      </c>
      <c r="AG78" s="62">
        <f t="shared" si="93"/>
        <v>88.830213000000001</v>
      </c>
      <c r="AH78" s="62">
        <f t="shared" si="93"/>
        <v>510.01567400000005</v>
      </c>
      <c r="AI78" s="62">
        <f t="shared" si="93"/>
        <v>96.360933000000003</v>
      </c>
      <c r="AJ78" s="62">
        <f t="shared" si="93"/>
        <v>413.654741</v>
      </c>
      <c r="AK78" s="62">
        <f t="shared" si="93"/>
        <v>128.586871</v>
      </c>
      <c r="AL78" s="62">
        <f t="shared" si="93"/>
        <v>285.06786899999997</v>
      </c>
      <c r="AM78" s="62">
        <f t="shared" si="93"/>
        <v>117.135486</v>
      </c>
      <c r="AN78" s="62">
        <f t="shared" si="93"/>
        <v>167.93238299999999</v>
      </c>
      <c r="AO78" s="62">
        <f t="shared" si="93"/>
        <v>168.97238300000001</v>
      </c>
      <c r="AP78" s="62">
        <f t="shared" si="93"/>
        <v>167.57531700000001</v>
      </c>
      <c r="AQ78" s="62">
        <f t="shared" si="93"/>
        <v>56.706556999999997</v>
      </c>
    </row>
    <row r="79" spans="1:43" s="41" customFormat="1" hidden="1" x14ac:dyDescent="0.25">
      <c r="A79" s="143"/>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62"/>
      <c r="AA79" s="62"/>
      <c r="AB79" s="62"/>
      <c r="AC79" s="62"/>
      <c r="AD79" s="62"/>
      <c r="AE79" s="62"/>
      <c r="AF79" s="62"/>
      <c r="AG79" s="62"/>
      <c r="AH79" s="62"/>
      <c r="AI79" s="62"/>
      <c r="AJ79" s="62"/>
      <c r="AK79" s="62"/>
      <c r="AL79" s="62"/>
      <c r="AM79" s="62"/>
      <c r="AN79" s="62"/>
      <c r="AO79" s="62"/>
      <c r="AP79" s="62"/>
      <c r="AQ79" s="62"/>
    </row>
    <row r="80" spans="1:43" x14ac:dyDescent="0.25">
      <c r="A80" s="139" t="s">
        <v>117</v>
      </c>
      <c r="B80" s="80">
        <f>'APM utregning'!B80</f>
        <v>951.44130199999995</v>
      </c>
      <c r="C80" s="80">
        <f>'APM utregning'!C80</f>
        <v>969.89871600000004</v>
      </c>
      <c r="D80" s="80">
        <f>'APM utregning'!D80</f>
        <v>945.28883200000007</v>
      </c>
      <c r="E80" s="80">
        <f>'APM utregning'!E80</f>
        <v>925.33864000000005</v>
      </c>
      <c r="F80" s="80">
        <f>'APM utregning'!F80</f>
        <v>955.26392799999996</v>
      </c>
      <c r="G80" s="80">
        <f>'APM utregning'!G80</f>
        <v>678.63313200000005</v>
      </c>
      <c r="H80" s="80">
        <f>H76*4</f>
        <v>1231.894724</v>
      </c>
      <c r="I80" s="80">
        <f>I76*4</f>
        <v>1231.894724</v>
      </c>
      <c r="J80" s="80">
        <v>299.43606999999997</v>
      </c>
      <c r="K80" s="80">
        <v>411.70072399999998</v>
      </c>
      <c r="L80" s="80">
        <f>'APM utregning'!L80</f>
        <v>263.43687599999998</v>
      </c>
      <c r="M80" s="80">
        <f>'APM utregning'!M80</f>
        <v>285.13220000000001</v>
      </c>
      <c r="N80" s="80">
        <v>252.58921599999999</v>
      </c>
      <c r="O80" s="80">
        <v>235.25430800000001</v>
      </c>
      <c r="P80" s="80">
        <f>P76*4</f>
        <v>269.95171524</v>
      </c>
      <c r="Q80" s="80">
        <f>Q76*4</f>
        <v>269.95171524</v>
      </c>
      <c r="R80" s="80">
        <f>R76/4*4</f>
        <v>262.67482732000002</v>
      </c>
      <c r="S80" s="80">
        <f>S76*4</f>
        <v>266.61263328000007</v>
      </c>
      <c r="T80" s="80">
        <f>T76/3*4</f>
        <v>261.36222533333336</v>
      </c>
      <c r="U80" s="80">
        <f>U76*4</f>
        <v>276.99539200000004</v>
      </c>
      <c r="V80" s="80">
        <f>V76/2*4</f>
        <v>253.54564199999999</v>
      </c>
      <c r="W80" s="80">
        <f>W76*4</f>
        <v>313.46092967999999</v>
      </c>
      <c r="X80" s="80">
        <f>X76/1*4</f>
        <v>193.63035431999998</v>
      </c>
      <c r="Y80" s="80">
        <f>Y76*4</f>
        <v>193.63035431999998</v>
      </c>
      <c r="Z80" s="19">
        <f>Z78/4*4</f>
        <v>342.43680799999998</v>
      </c>
      <c r="AA80" s="19">
        <f>AA78*4</f>
        <v>322.521028</v>
      </c>
      <c r="AB80" s="19">
        <f>AB78/3*4</f>
        <v>349.07540133333333</v>
      </c>
      <c r="AC80" s="19">
        <f>AC78*4</f>
        <v>347.540368</v>
      </c>
      <c r="AD80" s="19">
        <f>AD78/2*4</f>
        <v>349.842918</v>
      </c>
      <c r="AE80" s="19">
        <f>AE78*4</f>
        <v>344.36498</v>
      </c>
      <c r="AF80" s="19">
        <f>AF78/1*4</f>
        <v>355.320852</v>
      </c>
      <c r="AG80" s="19">
        <f>AG78*4</f>
        <v>355.320852</v>
      </c>
      <c r="AH80" s="19">
        <f>AH78/4*4</f>
        <v>510.01567400000005</v>
      </c>
      <c r="AI80" s="19">
        <f>AI78*4</f>
        <v>385.44373200000001</v>
      </c>
      <c r="AJ80" s="19">
        <f>AJ78/3*4</f>
        <v>551.53965466666671</v>
      </c>
      <c r="AK80" s="19">
        <f>AK78*4</f>
        <v>514.34748400000001</v>
      </c>
      <c r="AL80" s="19">
        <f>AL78/2*4</f>
        <v>570.13573799999995</v>
      </c>
      <c r="AM80" s="19">
        <f>AM78*4</f>
        <v>468.541944</v>
      </c>
      <c r="AN80" s="19">
        <f>AN78/1*4</f>
        <v>671.72953199999995</v>
      </c>
      <c r="AO80" s="19">
        <f>AO78*4</f>
        <v>675.88953200000003</v>
      </c>
      <c r="AP80" s="19">
        <f>AP78/4*4</f>
        <v>167.57531700000001</v>
      </c>
      <c r="AQ80" s="19">
        <f>AQ78*4</f>
        <v>226.82622799999999</v>
      </c>
    </row>
    <row r="81" spans="1:43" ht="30" x14ac:dyDescent="0.25">
      <c r="A81" s="141" t="s">
        <v>118</v>
      </c>
      <c r="B81" s="80">
        <f>'APM utregning'!B81</f>
        <v>175174.26949397434</v>
      </c>
      <c r="C81" s="80">
        <f>'APM utregning'!C81</f>
        <v>181112.06762775534</v>
      </c>
      <c r="D81" s="80">
        <f>'APM utregning'!D81</f>
        <v>173267.50575180032</v>
      </c>
      <c r="E81" s="80">
        <f>'APM utregning'!E81</f>
        <v>177261.24780822056</v>
      </c>
      <c r="F81" s="80">
        <f>'APM utregning'!F81</f>
        <v>171215.73740478701</v>
      </c>
      <c r="G81" s="80">
        <f>'APM utregning'!G81</f>
        <v>172935.23592039559</v>
      </c>
      <c r="H81" s="101">
        <f>(H69+L69)/2</f>
        <v>168075.63214780515</v>
      </c>
      <c r="I81" s="21">
        <f>(H69+N69)/2</f>
        <v>167198.86302104016</v>
      </c>
      <c r="J81" s="21">
        <v>163638.51827999996</v>
      </c>
      <c r="K81" s="21">
        <v>166578.60882599492</v>
      </c>
      <c r="L81" s="101">
        <f>(L69+P69+R69+N69)/4</f>
        <v>162603.96275660751</v>
      </c>
      <c r="M81" s="21">
        <f>(L69+P69+N69)/3</f>
        <v>163366.24606351001</v>
      </c>
      <c r="N81" s="101">
        <v>161678.45791600333</v>
      </c>
      <c r="O81" s="21">
        <v>162359.13045605502</v>
      </c>
      <c r="P81" s="101">
        <f>(P69+T69)/2</f>
        <v>159458.31455873005</v>
      </c>
      <c r="Q81" s="21">
        <f>(P69+T69)/2</f>
        <v>159458.31455873005</v>
      </c>
      <c r="R81" s="101">
        <f>(R69+V69+X69+Z69+AB69)/5</f>
        <v>152420.43127551605</v>
      </c>
      <c r="S81" s="21">
        <f>(R69+V69)/2</f>
        <v>157553.58365189491</v>
      </c>
      <c r="T81" s="101">
        <f>(T69+V69+X69+Z69)/4</f>
        <v>153116.13435060752</v>
      </c>
      <c r="U81" s="21">
        <f>(T69+V69)/2</f>
        <v>156307.68084906496</v>
      </c>
      <c r="V81" s="101">
        <f>(V69+X69+Z69)/3</f>
        <v>151546.41005739669</v>
      </c>
      <c r="W81" s="21">
        <f>(V69+X69)/2</f>
        <v>152927.46513086502</v>
      </c>
      <c r="X81" s="21">
        <v>149924.58785215009</v>
      </c>
      <c r="Y81" s="21">
        <v>149924.58785215009</v>
      </c>
      <c r="Z81" s="18">
        <f>(Z69+AB69+AD69+AF69+AH69)/5</f>
        <v>143460.61309592222</v>
      </c>
      <c r="AA81" s="18">
        <f>(Z69+AB69)/2</f>
        <v>147965.05663997508</v>
      </c>
      <c r="AB81" s="18">
        <f>(AB69+AD69+AF69+AH69)/4</f>
        <v>142129.69139228773</v>
      </c>
      <c r="AC81" s="18">
        <f>(AB69+AD69)/2</f>
        <v>145472.71394927494</v>
      </c>
      <c r="AD81" s="18">
        <f>(AD69+AF69+AH69)/3</f>
        <v>140457.65073322027</v>
      </c>
      <c r="AE81" s="18">
        <f>(AD69+AF69)/2</f>
        <v>141918.88093342542</v>
      </c>
      <c r="AF81" s="18">
        <f>(AF69+AH69)/2</f>
        <v>138786.66883530054</v>
      </c>
      <c r="AG81" s="18">
        <f>(AF69+AH69)/2</f>
        <v>138786.66883530054</v>
      </c>
      <c r="AH81" s="18">
        <f>(AH69+AJ69+AL69+AN69+AP69)/5</f>
        <v>132295.68910185405</v>
      </c>
      <c r="AI81" s="18">
        <f>(AH69+AJ69)/2</f>
        <v>135998.48966862509</v>
      </c>
      <c r="AJ81" s="18">
        <f>(AJ69+AL69+AN69+AP69)/4</f>
        <v>130985.81379411508</v>
      </c>
      <c r="AK81" s="18">
        <f>(AJ69+AL69)/2</f>
        <v>133522.31411501017</v>
      </c>
      <c r="AL81" s="18">
        <f>(AL69+AN69+AP69)/3</f>
        <v>129827.15539067338</v>
      </c>
      <c r="AM81" s="18">
        <f>(AL69+AN69)/2</f>
        <v>131051.63844250009</v>
      </c>
      <c r="AN81" s="18">
        <f>(AN69+AP69)/2</f>
        <v>128449.31347321998</v>
      </c>
      <c r="AO81" s="18">
        <f>(AN69+AP69)/2</f>
        <v>128449.31347321998</v>
      </c>
      <c r="AP81" s="18">
        <v>124288.89289973801</v>
      </c>
      <c r="AQ81" s="18">
        <v>126778.86383071498</v>
      </c>
    </row>
    <row r="82" spans="1:43" s="3" customFormat="1" ht="15.75" thickBot="1" x14ac:dyDescent="0.3">
      <c r="A82" s="47" t="s">
        <v>113</v>
      </c>
      <c r="B82" s="91">
        <f t="shared" ref="B82:C82" si="94">B80/B81</f>
        <v>5.4313987136833915E-3</v>
      </c>
      <c r="C82" s="91">
        <f t="shared" si="94"/>
        <v>5.3552407009866384E-3</v>
      </c>
      <c r="D82" s="91">
        <f t="shared" ref="D82:E82" si="95">D80/D81</f>
        <v>5.4556613364891019E-3</v>
      </c>
      <c r="E82" s="91">
        <f t="shared" si="95"/>
        <v>5.2201970337088371E-3</v>
      </c>
      <c r="F82" s="91">
        <f t="shared" ref="F82:G82" si="96">F80/F81</f>
        <v>5.579299791476363E-3</v>
      </c>
      <c r="G82" s="91">
        <f t="shared" si="96"/>
        <v>3.9242039274886929E-3</v>
      </c>
      <c r="H82" s="91">
        <f t="shared" ref="H82:I82" si="97">H80/H81</f>
        <v>7.3294070547756489E-3</v>
      </c>
      <c r="I82" s="91">
        <f t="shared" si="97"/>
        <v>7.3678415136410316E-3</v>
      </c>
      <c r="J82" s="91">
        <v>1.8298630001503582E-3</v>
      </c>
      <c r="K82" s="91">
        <v>2.4715101590868449E-3</v>
      </c>
      <c r="L82" s="91">
        <f t="shared" ref="L82:W82" si="98">L80/L81</f>
        <v>1.6201135048247467E-3</v>
      </c>
      <c r="M82" s="91">
        <f t="shared" si="98"/>
        <v>1.7453556464115142E-3</v>
      </c>
      <c r="N82" s="91">
        <v>1.5622935748881737E-3</v>
      </c>
      <c r="O82" s="91">
        <v>1.4489749196068477E-3</v>
      </c>
      <c r="P82" s="91">
        <f t="shared" ref="P82:Q82" si="99">P80/P81</f>
        <v>1.6929296912929187E-3</v>
      </c>
      <c r="Q82" s="91">
        <f t="shared" si="99"/>
        <v>1.6929296912929187E-3</v>
      </c>
      <c r="R82" s="91">
        <f t="shared" ref="R82" si="100">R80/R81</f>
        <v>1.7233570665154954E-3</v>
      </c>
      <c r="S82" s="91">
        <f t="shared" ref="S82" si="101">S80/S81</f>
        <v>1.6922029134485734E-3</v>
      </c>
      <c r="T82" s="91">
        <f t="shared" si="98"/>
        <v>1.7069541785509187E-3</v>
      </c>
      <c r="U82" s="91">
        <f t="shared" si="98"/>
        <v>1.7721163188869425E-3</v>
      </c>
      <c r="V82" s="91">
        <f t="shared" si="98"/>
        <v>1.6730560750595946E-3</v>
      </c>
      <c r="W82" s="91">
        <f t="shared" si="98"/>
        <v>2.0497359935428292E-3</v>
      </c>
      <c r="X82" s="91">
        <v>1.2973079139747699E-3</v>
      </c>
      <c r="Y82" s="91">
        <v>1.2973079139747699E-3</v>
      </c>
      <c r="Z82" s="49">
        <f>Z80/Z81</f>
        <v>2.3869743800065605E-3</v>
      </c>
      <c r="AA82" s="49">
        <f t="shared" ref="AA82:AF82" si="102">AA80/AA81</f>
        <v>2.1797107730965846E-3</v>
      </c>
      <c r="AB82" s="49">
        <f t="shared" si="102"/>
        <v>2.4560343297296075E-3</v>
      </c>
      <c r="AC82" s="49">
        <f t="shared" si="102"/>
        <v>2.3890416186308607E-3</v>
      </c>
      <c r="AD82" s="49">
        <f t="shared" si="102"/>
        <v>2.490735934808406E-3</v>
      </c>
      <c r="AE82" s="49">
        <f t="shared" si="102"/>
        <v>2.4264916530841495E-3</v>
      </c>
      <c r="AF82" s="49">
        <f t="shared" si="102"/>
        <v>2.5601943975012659E-3</v>
      </c>
      <c r="AG82" s="49">
        <f t="shared" ref="AG82:AQ82" si="103">AG80/AG81</f>
        <v>2.5601943975012659E-3</v>
      </c>
      <c r="AH82" s="49">
        <f t="shared" si="103"/>
        <v>3.8551193728416995E-3</v>
      </c>
      <c r="AI82" s="49">
        <f t="shared" si="103"/>
        <v>2.8341765628366539E-3</v>
      </c>
      <c r="AJ82" s="49">
        <f t="shared" si="103"/>
        <v>4.2106823532324098E-3</v>
      </c>
      <c r="AK82" s="49">
        <f t="shared" si="103"/>
        <v>3.8521462679036852E-3</v>
      </c>
      <c r="AL82" s="49">
        <f t="shared" si="103"/>
        <v>4.3914983447365724E-3</v>
      </c>
      <c r="AM82" s="49">
        <f t="shared" si="103"/>
        <v>3.5752467467667442E-3</v>
      </c>
      <c r="AN82" s="49">
        <f t="shared" si="103"/>
        <v>5.2295299510498891E-3</v>
      </c>
      <c r="AO82" s="49">
        <f t="shared" si="103"/>
        <v>5.2619162666129333E-3</v>
      </c>
      <c r="AP82" s="49">
        <f t="shared" si="103"/>
        <v>1.3482726661277812E-3</v>
      </c>
      <c r="AQ82" s="49">
        <f t="shared" si="103"/>
        <v>1.7891486099991876E-3</v>
      </c>
    </row>
    <row r="83" spans="1:43" x14ac:dyDescent="0.25">
      <c r="B83" s="67"/>
      <c r="C83" s="67"/>
      <c r="D83" s="67"/>
      <c r="E83" s="67"/>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row>
    <row r="84" spans="1:43" x14ac:dyDescent="0.25">
      <c r="J84" s="93"/>
      <c r="K84" s="93"/>
      <c r="L84" s="93"/>
      <c r="N84" s="93"/>
      <c r="P84" s="93"/>
      <c r="Q84" s="93"/>
      <c r="R84" s="93"/>
      <c r="S84" s="93"/>
      <c r="T84" s="93"/>
      <c r="U84" s="93"/>
      <c r="V84" s="93"/>
      <c r="W84" s="93"/>
      <c r="X84" s="93"/>
      <c r="Y84" s="93"/>
    </row>
    <row r="85" spans="1:43" x14ac:dyDescent="0.25">
      <c r="A85" s="139" t="s">
        <v>119</v>
      </c>
      <c r="B85" s="80">
        <f>'APM utregning'!B85</f>
        <v>455.91270092000002</v>
      </c>
      <c r="C85" s="68"/>
      <c r="D85" s="80">
        <f>'APM utregning'!D85</f>
        <v>483.71717504000003</v>
      </c>
      <c r="E85" s="68"/>
      <c r="F85" s="80">
        <f>'APM utregning'!F85</f>
        <v>678.34129780000001</v>
      </c>
      <c r="G85" s="68"/>
      <c r="H85" s="80">
        <f>'APM utregning'!H85</f>
        <v>649.33180400000003</v>
      </c>
      <c r="I85" s="80"/>
      <c r="J85" s="80">
        <v>429.21588399999996</v>
      </c>
      <c r="K85" s="80"/>
      <c r="L85" s="80">
        <f>'APM utregning'!L85</f>
        <v>423.52585321999993</v>
      </c>
      <c r="M85" s="68"/>
      <c r="N85" s="80">
        <v>356.31174208999988</v>
      </c>
      <c r="O85" s="80"/>
      <c r="P85" s="80">
        <f>'APM utregning'!P85</f>
        <v>288.25593687999998</v>
      </c>
      <c r="Q85" s="80"/>
      <c r="R85" s="80">
        <f>'APM utregning'!R85</f>
        <v>310.45812601</v>
      </c>
      <c r="S85" s="80"/>
      <c r="T85" s="80">
        <f>'APM utregning'!T85</f>
        <v>283.87798768999988</v>
      </c>
      <c r="U85" s="80"/>
      <c r="V85" s="80">
        <v>274.95564421000006</v>
      </c>
      <c r="W85" s="80"/>
      <c r="X85" s="80">
        <v>289.495</v>
      </c>
      <c r="Y85" s="80"/>
      <c r="Z85" s="19">
        <v>284.02141502000001</v>
      </c>
      <c r="AA85" s="19"/>
      <c r="AB85" s="19">
        <v>262.93853737999996</v>
      </c>
      <c r="AC85" s="19"/>
      <c r="AD85" s="19">
        <v>258.01873832999996</v>
      </c>
      <c r="AE85" s="19"/>
      <c r="AF85" s="19">
        <v>211.24568238999996</v>
      </c>
      <c r="AG85" s="19"/>
      <c r="AH85" s="19">
        <v>213.64372684999992</v>
      </c>
      <c r="AI85" s="19"/>
      <c r="AJ85" s="19">
        <v>220.93960296999987</v>
      </c>
      <c r="AK85" s="19"/>
      <c r="AL85" s="19">
        <v>254.58489814000001</v>
      </c>
      <c r="AM85" s="19"/>
      <c r="AN85" s="19">
        <v>204.99684253999996</v>
      </c>
      <c r="AO85" s="19"/>
      <c r="AP85" s="19">
        <v>205.19985896999989</v>
      </c>
      <c r="AQ85" s="19"/>
    </row>
    <row r="86" spans="1:43" ht="30" x14ac:dyDescent="0.25">
      <c r="A86" s="141" t="s">
        <v>120</v>
      </c>
      <c r="B86" s="21">
        <f>B69</f>
        <v>182801.32446267045</v>
      </c>
      <c r="C86" s="65"/>
      <c r="D86" s="21">
        <f>D69</f>
        <v>179422.8107928402</v>
      </c>
      <c r="E86" s="65"/>
      <c r="F86" s="21">
        <f>F69</f>
        <v>175099.6848236009</v>
      </c>
      <c r="G86" s="65"/>
      <c r="H86" s="21">
        <f>H69</f>
        <v>170770.78701719031</v>
      </c>
      <c r="I86" s="21"/>
      <c r="J86" s="21">
        <v>167776.74037356983</v>
      </c>
      <c r="K86" s="21"/>
      <c r="L86" s="21">
        <f>L69</f>
        <v>165380.47727842</v>
      </c>
      <c r="M86" s="65"/>
      <c r="N86" s="21">
        <v>163626.93902489002</v>
      </c>
      <c r="O86" s="21"/>
      <c r="P86" s="21">
        <f>P69</f>
        <v>161091.32188722002</v>
      </c>
      <c r="Q86" s="21"/>
      <c r="R86" s="21">
        <f>R69</f>
        <v>160317.11283589993</v>
      </c>
      <c r="S86" s="21"/>
      <c r="T86" s="21">
        <f>T69</f>
        <v>157825.30723024005</v>
      </c>
      <c r="U86" s="21"/>
      <c r="V86" s="21">
        <f>V69</f>
        <v>154790.05446788989</v>
      </c>
      <c r="W86" s="65"/>
      <c r="X86" s="21">
        <v>151064.87579384015</v>
      </c>
      <c r="Y86" s="65"/>
      <c r="Z86" s="18">
        <f>Z69</f>
        <v>148784.29991046002</v>
      </c>
      <c r="AA86" s="18"/>
      <c r="AB86" s="18">
        <f t="shared" ref="AB86:AF86" si="104">AB69</f>
        <v>147145.81336949015</v>
      </c>
      <c r="AC86" s="18"/>
      <c r="AD86" s="18">
        <f t="shared" si="104"/>
        <v>143799.61452905973</v>
      </c>
      <c r="AE86" s="18"/>
      <c r="AF86" s="18">
        <f t="shared" si="104"/>
        <v>140038.1473377911</v>
      </c>
      <c r="AG86" s="18"/>
      <c r="AH86" s="18">
        <f t="shared" ref="AH86:AP86" si="105">AH69</f>
        <v>137535.19033280999</v>
      </c>
      <c r="AI86" s="18"/>
      <c r="AJ86" s="18">
        <f t="shared" si="105"/>
        <v>134461.78900444019</v>
      </c>
      <c r="AK86" s="18"/>
      <c r="AL86" s="18">
        <f t="shared" si="105"/>
        <v>132582.83922558016</v>
      </c>
      <c r="AM86" s="18"/>
      <c r="AN86" s="18">
        <f t="shared" si="105"/>
        <v>129520.43765942003</v>
      </c>
      <c r="AO86" s="18"/>
      <c r="AP86" s="18">
        <f t="shared" si="105"/>
        <v>127378.18928701995</v>
      </c>
      <c r="AQ86" s="18"/>
    </row>
    <row r="87" spans="1:43" ht="30.75" thickBot="1" x14ac:dyDescent="0.3">
      <c r="A87" s="45" t="s">
        <v>121</v>
      </c>
      <c r="B87" s="90">
        <f>B85/B86</f>
        <v>2.4940339040765602E-3</v>
      </c>
      <c r="C87" s="78"/>
      <c r="D87" s="90">
        <f>D85/D86</f>
        <v>2.6959625306421883E-3</v>
      </c>
      <c r="E87" s="78"/>
      <c r="F87" s="90">
        <f>F85/F86</f>
        <v>3.8740292335955676E-3</v>
      </c>
      <c r="G87" s="78"/>
      <c r="H87" s="90">
        <f>H85/H86</f>
        <v>3.8023587953285964E-3</v>
      </c>
      <c r="I87" s="90"/>
      <c r="J87" s="90">
        <v>2.5582561864315196E-3</v>
      </c>
      <c r="K87" s="90"/>
      <c r="L87" s="90">
        <f>L85/L86</f>
        <v>2.5609180732196648E-3</v>
      </c>
      <c r="M87" s="78"/>
      <c r="N87" s="90">
        <v>2.1775860638436786E-3</v>
      </c>
      <c r="O87" s="90"/>
      <c r="P87" s="90">
        <f>P85/P86</f>
        <v>1.789394571371187E-3</v>
      </c>
      <c r="Q87" s="90"/>
      <c r="R87" s="90">
        <f>R85/R86</f>
        <v>1.9365251813621663E-3</v>
      </c>
      <c r="S87" s="90"/>
      <c r="T87" s="90">
        <f>T85/T86</f>
        <v>1.7986848413091988E-3</v>
      </c>
      <c r="U87" s="90"/>
      <c r="V87" s="90">
        <f>V85/V86</f>
        <v>1.77631337591549E-3</v>
      </c>
      <c r="W87" s="78"/>
      <c r="X87" s="90">
        <v>1.9163620827059556E-3</v>
      </c>
      <c r="Y87" s="78"/>
      <c r="Z87" s="46">
        <f>Z85/Z86</f>
        <v>1.9089474843174122E-3</v>
      </c>
      <c r="AA87" s="46"/>
      <c r="AB87" s="46">
        <f t="shared" ref="AB87:AF87" si="106">AB85/AB86</f>
        <v>1.7869250327887261E-3</v>
      </c>
      <c r="AC87" s="46"/>
      <c r="AD87" s="46">
        <f t="shared" si="106"/>
        <v>1.7942936716138294E-3</v>
      </c>
      <c r="AE87" s="46"/>
      <c r="AF87" s="46">
        <f t="shared" si="106"/>
        <v>1.5084866974171443E-3</v>
      </c>
      <c r="AG87" s="46"/>
      <c r="AH87" s="46">
        <f t="shared" ref="AH87:AP87" si="107">AH85/AH86</f>
        <v>1.5533750041209179E-3</v>
      </c>
      <c r="AI87" s="46"/>
      <c r="AJ87" s="46">
        <f t="shared" si="107"/>
        <v>1.6431404386766267E-3</v>
      </c>
      <c r="AK87" s="46"/>
      <c r="AL87" s="46">
        <f t="shared" si="107"/>
        <v>1.9201949485094531E-3</v>
      </c>
      <c r="AM87" s="46"/>
      <c r="AN87" s="46">
        <f t="shared" si="107"/>
        <v>1.5827374138361748E-3</v>
      </c>
      <c r="AO87" s="46"/>
      <c r="AP87" s="46">
        <f t="shared" si="107"/>
        <v>1.6109497247415348E-3</v>
      </c>
      <c r="AQ87" s="46"/>
    </row>
    <row r="88" spans="1:43" x14ac:dyDescent="0.25">
      <c r="B88" s="92"/>
      <c r="C88" s="67"/>
      <c r="D88" s="92"/>
      <c r="E88" s="67"/>
      <c r="F88" s="67"/>
      <c r="G88" s="67"/>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row>
    <row r="89" spans="1:43" x14ac:dyDescent="0.25">
      <c r="B89" s="93"/>
      <c r="D89" s="93"/>
      <c r="J89" s="93"/>
      <c r="K89" s="93"/>
      <c r="L89" s="93"/>
      <c r="N89" s="93"/>
      <c r="P89" s="93"/>
      <c r="Q89" s="93"/>
      <c r="R89" s="93"/>
      <c r="S89" s="93"/>
      <c r="T89" s="93"/>
      <c r="U89" s="93"/>
      <c r="V89" s="93"/>
      <c r="W89" s="93"/>
      <c r="X89" s="93"/>
      <c r="Y89" s="93"/>
    </row>
    <row r="90" spans="1:43" x14ac:dyDescent="0.25">
      <c r="A90" s="139" t="s">
        <v>123</v>
      </c>
      <c r="B90" s="80">
        <f>'APM utregning'!B90</f>
        <v>1799.55863901</v>
      </c>
      <c r="C90" s="68"/>
      <c r="D90" s="80">
        <f>'APM utregning'!D90</f>
        <v>1848.4740549200001</v>
      </c>
      <c r="E90" s="68"/>
      <c r="F90" s="80">
        <f>'APM utregning'!F90</f>
        <v>1691.7648349200001</v>
      </c>
      <c r="G90" s="68"/>
      <c r="H90" s="80">
        <f>'APM utregning'!H90</f>
        <v>2096.9942950700001</v>
      </c>
      <c r="I90" s="80"/>
      <c r="J90" s="80">
        <v>1680.7972225000001</v>
      </c>
      <c r="K90" s="80"/>
      <c r="L90" s="80">
        <f>'APM utregning'!L90</f>
        <v>1699.9333303199996</v>
      </c>
      <c r="M90" s="68"/>
      <c r="N90" s="80">
        <v>1641.3684353700003</v>
      </c>
      <c r="O90" s="80"/>
      <c r="P90" s="80">
        <f>'APM utregning'!P90</f>
        <v>1591.3442731600003</v>
      </c>
      <c r="Q90" s="80"/>
      <c r="R90" s="80">
        <f>'APM utregning'!R90</f>
        <v>1371.58159621</v>
      </c>
      <c r="S90" s="80"/>
      <c r="T90" s="80">
        <f>'APM utregning'!T90</f>
        <v>1365.1833819099998</v>
      </c>
      <c r="U90" s="80"/>
      <c r="V90" s="80">
        <v>1476.845</v>
      </c>
      <c r="W90" s="80"/>
      <c r="X90" s="80">
        <v>1357.9979047700008</v>
      </c>
      <c r="Y90" s="80"/>
      <c r="Z90" s="19">
        <v>1184.3460325700007</v>
      </c>
      <c r="AA90" s="19"/>
      <c r="AB90" s="19">
        <v>1215.0663439399998</v>
      </c>
      <c r="AC90" s="19"/>
      <c r="AD90" s="19">
        <v>1150.7571588999997</v>
      </c>
      <c r="AE90" s="19"/>
      <c r="AF90" s="19">
        <v>1078.0993718100001</v>
      </c>
      <c r="AG90" s="19"/>
      <c r="AH90" s="19">
        <v>1474.1701159499994</v>
      </c>
      <c r="AI90" s="19"/>
      <c r="AJ90" s="19">
        <v>1359.8783193500001</v>
      </c>
      <c r="AK90" s="19"/>
      <c r="AL90" s="19">
        <v>1198.32720404</v>
      </c>
      <c r="AM90" s="19"/>
      <c r="AN90" s="19">
        <v>411.38801758</v>
      </c>
      <c r="AO90" s="19"/>
      <c r="AP90" s="19">
        <v>399.15415899999994</v>
      </c>
      <c r="AQ90" s="19"/>
    </row>
    <row r="91" spans="1:43" s="14" customFormat="1" ht="30" x14ac:dyDescent="0.25">
      <c r="A91" s="141" t="s">
        <v>120</v>
      </c>
      <c r="B91" s="20">
        <f>B69</f>
        <v>182801.32446267045</v>
      </c>
      <c r="C91" s="64"/>
      <c r="D91" s="20">
        <f>D69</f>
        <v>179422.8107928402</v>
      </c>
      <c r="E91" s="64"/>
      <c r="F91" s="20">
        <f>F69</f>
        <v>175099.6848236009</v>
      </c>
      <c r="G91" s="64"/>
      <c r="H91" s="20">
        <f>H69</f>
        <v>170770.78701719031</v>
      </c>
      <c r="I91" s="20"/>
      <c r="J91" s="20">
        <v>167776.74037356983</v>
      </c>
      <c r="K91" s="20"/>
      <c r="L91" s="20">
        <f>L69</f>
        <v>165380.47727842</v>
      </c>
      <c r="M91" s="64"/>
      <c r="N91" s="20">
        <v>163626.93902489002</v>
      </c>
      <c r="O91" s="20"/>
      <c r="P91" s="20">
        <f>P69</f>
        <v>161091.32188722002</v>
      </c>
      <c r="Q91" s="20"/>
      <c r="R91" s="20">
        <f>R69</f>
        <v>160317.11283589993</v>
      </c>
      <c r="S91" s="20"/>
      <c r="T91" s="20">
        <f>T69</f>
        <v>157825.30723024005</v>
      </c>
      <c r="U91" s="20"/>
      <c r="V91" s="20">
        <f>V69</f>
        <v>154790.05446788989</v>
      </c>
      <c r="W91" s="64"/>
      <c r="X91" s="20">
        <v>151064.87579384015</v>
      </c>
      <c r="Y91" s="64"/>
      <c r="Z91" s="17">
        <f>Z69</f>
        <v>148784.29991046002</v>
      </c>
      <c r="AA91" s="17"/>
      <c r="AB91" s="17">
        <f t="shared" ref="AB91:AF91" si="108">AB69</f>
        <v>147145.81336949015</v>
      </c>
      <c r="AC91" s="17"/>
      <c r="AD91" s="17">
        <f t="shared" si="108"/>
        <v>143799.61452905973</v>
      </c>
      <c r="AE91" s="17"/>
      <c r="AF91" s="17">
        <f t="shared" si="108"/>
        <v>140038.1473377911</v>
      </c>
      <c r="AG91" s="17"/>
      <c r="AH91" s="17">
        <f t="shared" ref="AH91:AP91" si="109">AH69</f>
        <v>137535.19033280999</v>
      </c>
      <c r="AI91" s="17"/>
      <c r="AJ91" s="17">
        <f t="shared" si="109"/>
        <v>134461.78900444019</v>
      </c>
      <c r="AK91" s="17"/>
      <c r="AL91" s="17">
        <f t="shared" si="109"/>
        <v>132582.83922558016</v>
      </c>
      <c r="AM91" s="17"/>
      <c r="AN91" s="17">
        <f t="shared" si="109"/>
        <v>129520.43765942003</v>
      </c>
      <c r="AO91" s="17"/>
      <c r="AP91" s="17">
        <f t="shared" si="109"/>
        <v>127378.18928701995</v>
      </c>
      <c r="AQ91" s="17"/>
    </row>
    <row r="92" spans="1:43" s="48" customFormat="1" ht="30.75" thickBot="1" x14ac:dyDescent="0.3">
      <c r="A92" s="47" t="s">
        <v>122</v>
      </c>
      <c r="B92" s="91">
        <f>B90/B91</f>
        <v>9.8443413596682374E-3</v>
      </c>
      <c r="C92" s="77"/>
      <c r="D92" s="91">
        <f>D90/D91</f>
        <v>1.0302335844321544E-2</v>
      </c>
      <c r="E92" s="77"/>
      <c r="F92" s="91">
        <f>F90/F91</f>
        <v>9.661724043788655E-3</v>
      </c>
      <c r="G92" s="77"/>
      <c r="H92" s="91">
        <f>H90/H91</f>
        <v>1.2279584416618694E-2</v>
      </c>
      <c r="I92" s="91"/>
      <c r="J92" s="91">
        <v>1.0018058634096452E-2</v>
      </c>
      <c r="K92" s="91"/>
      <c r="L92" s="91">
        <f>L90/L91</f>
        <v>1.027892383850206E-2</v>
      </c>
      <c r="M92" s="77"/>
      <c r="N92" s="91">
        <v>1.0031162626102322E-2</v>
      </c>
      <c r="O92" s="91"/>
      <c r="P92" s="91">
        <f>P90/P91</f>
        <v>9.8785226573166983E-3</v>
      </c>
      <c r="Q92" s="91"/>
      <c r="R92" s="91">
        <f>R90/R91</f>
        <v>8.5554285000999635E-3</v>
      </c>
      <c r="S92" s="91"/>
      <c r="T92" s="91">
        <f>T90/T91</f>
        <v>8.649964988938252E-3</v>
      </c>
      <c r="U92" s="91"/>
      <c r="V92" s="91">
        <f>V90/V91</f>
        <v>9.54095536096837E-3</v>
      </c>
      <c r="W92" s="77"/>
      <c r="X92" s="91">
        <v>8.9895013492300811E-3</v>
      </c>
      <c r="Y92" s="77"/>
      <c r="Z92" s="49">
        <f>Z90/Z91</f>
        <v>7.9601546217090979E-3</v>
      </c>
      <c r="AA92" s="49"/>
      <c r="AB92" s="49">
        <f t="shared" ref="AB92:AF92" si="110">AB90/AB91</f>
        <v>8.2575665329254755E-3</v>
      </c>
      <c r="AC92" s="49"/>
      <c r="AD92" s="49">
        <f t="shared" si="110"/>
        <v>8.0025051713017558E-3</v>
      </c>
      <c r="AE92" s="49"/>
      <c r="AF92" s="49">
        <f t="shared" si="110"/>
        <v>7.698612073247995E-3</v>
      </c>
      <c r="AG92" s="49"/>
      <c r="AH92" s="49">
        <f t="shared" ref="AH92:AP92" si="111">AH90/AH91</f>
        <v>1.0718494026021831E-2</v>
      </c>
      <c r="AI92" s="49"/>
      <c r="AJ92" s="49">
        <f t="shared" si="111"/>
        <v>1.0113492683821827E-2</v>
      </c>
      <c r="AK92" s="49"/>
      <c r="AL92" s="49">
        <f t="shared" si="111"/>
        <v>9.0383281202866123E-3</v>
      </c>
      <c r="AM92" s="49"/>
      <c r="AN92" s="49">
        <f t="shared" si="111"/>
        <v>3.1762401750198201E-3</v>
      </c>
      <c r="AO92" s="49"/>
      <c r="AP92" s="49">
        <f t="shared" si="111"/>
        <v>3.1336146418331477E-3</v>
      </c>
      <c r="AQ92" s="49"/>
    </row>
    <row r="93" spans="1:43" x14ac:dyDescent="0.25">
      <c r="B93" s="67"/>
      <c r="C93" s="67"/>
      <c r="D93" s="67"/>
      <c r="E93" s="67"/>
      <c r="F93" s="67"/>
      <c r="G93" s="67"/>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row>
    <row r="94" spans="1:43" x14ac:dyDescent="0.25">
      <c r="C94" s="76"/>
      <c r="E94" s="76"/>
      <c r="G94" s="76"/>
      <c r="I94" s="96"/>
      <c r="J94" s="96"/>
      <c r="K94" s="96"/>
      <c r="L94" s="93"/>
      <c r="M94" s="76"/>
      <c r="O94" s="96"/>
      <c r="Q94" s="76"/>
      <c r="S94" s="76"/>
      <c r="V94" s="93"/>
      <c r="W94" s="93"/>
    </row>
    <row r="95" spans="1:43" x14ac:dyDescent="0.25">
      <c r="A95" s="123" t="s">
        <v>221</v>
      </c>
      <c r="B95" s="169">
        <v>1394.1130540846575</v>
      </c>
      <c r="C95" s="153">
        <v>318.77816993972601</v>
      </c>
      <c r="D95" s="169">
        <v>1087.4673891928767</v>
      </c>
      <c r="E95" s="153">
        <v>318.73082170958907</v>
      </c>
      <c r="F95" s="169">
        <v>768.73656748328767</v>
      </c>
      <c r="G95" s="153">
        <v>349.59010307232876</v>
      </c>
      <c r="H95" s="169">
        <f>+I95</f>
        <v>419.01395936301367</v>
      </c>
      <c r="I95" s="153">
        <f>'APM utregning'!I95</f>
        <v>419.01395936301367</v>
      </c>
      <c r="J95" s="153">
        <v>1546.0770137841098</v>
      </c>
      <c r="K95" s="153">
        <v>412.69191210958905</v>
      </c>
      <c r="L95" s="80">
        <f>'APM utregning'!L95</f>
        <v>1133.3851016745207</v>
      </c>
      <c r="M95" s="80">
        <f>'APM utregning'!M95</f>
        <v>387.03110889643835</v>
      </c>
      <c r="N95" s="80">
        <v>746.35399277808222</v>
      </c>
      <c r="O95" s="80">
        <v>379.862739260274</v>
      </c>
      <c r="P95" s="126">
        <v>366.49125351780822</v>
      </c>
      <c r="Q95" s="153">
        <v>366.49125351780822</v>
      </c>
      <c r="R95" s="126">
        <f>+S95+W95+Y95+AA95</f>
        <v>1385.612896190876</v>
      </c>
      <c r="S95" s="153">
        <f>'APM utregning'!S95</f>
        <v>365.94773169379931</v>
      </c>
      <c r="T95" s="126">
        <f>+U95+W95+Y95</f>
        <v>1036.4718376269218</v>
      </c>
      <c r="U95" s="126">
        <f>'APM utregning'!U95</f>
        <v>355.41799307455125</v>
      </c>
      <c r="V95" s="126">
        <f>+W95+Y95</f>
        <v>681.05384455237049</v>
      </c>
      <c r="W95" s="126">
        <f>'APM utregning'!W95</f>
        <v>349.90953925865438</v>
      </c>
      <c r="X95" s="126">
        <f>+Y95</f>
        <v>331.14430529371612</v>
      </c>
      <c r="Y95" s="126">
        <f>'APM utregning'!Y95</f>
        <v>331.14430529371612</v>
      </c>
      <c r="Z95" s="126">
        <f>+AA95+AC95+AE95+AG95</f>
        <v>1364.9845438539512</v>
      </c>
      <c r="AA95" s="126">
        <f>'APM utregning'!AA95</f>
        <v>338.61131994470611</v>
      </c>
      <c r="AB95" s="126">
        <f>+AC95+AE95+AG95</f>
        <v>1026.3732239092451</v>
      </c>
      <c r="AC95" s="126">
        <f>'APM utregning'!AC95</f>
        <v>338.13079094909472</v>
      </c>
      <c r="AD95" s="126">
        <f>+AE95+AG95</f>
        <v>688.24243296015038</v>
      </c>
      <c r="AE95" s="126">
        <f>'APM utregning'!AE95</f>
        <v>340.31680209739477</v>
      </c>
      <c r="AF95" s="126">
        <f>+AG95</f>
        <v>347.92563086275561</v>
      </c>
      <c r="AG95" s="126">
        <f>'APM utregning'!AG95</f>
        <v>347.92563086275561</v>
      </c>
      <c r="AH95" s="126">
        <f>+AI95+AK95+AM95+AO95</f>
        <v>1335.1516795813825</v>
      </c>
      <c r="AI95" s="126">
        <f>'APM utregning'!AI95</f>
        <v>347.14204404689383</v>
      </c>
      <c r="AJ95" s="126">
        <f>+AK95+AM95+AO95</f>
        <v>988.00963553448855</v>
      </c>
      <c r="AK95" s="126">
        <f>'APM utregning'!AK95</f>
        <v>322.87944165142864</v>
      </c>
      <c r="AL95" s="126">
        <f>+AM95+AO95</f>
        <v>665.13019388305997</v>
      </c>
      <c r="AM95" s="126">
        <f>'APM utregning'!AM95</f>
        <v>334.84618511951112</v>
      </c>
      <c r="AN95" s="126">
        <f>+AO95</f>
        <v>330.28400876354885</v>
      </c>
      <c r="AO95" s="126">
        <f>'APM utregning'!AO95</f>
        <v>330.28400876354885</v>
      </c>
      <c r="AP95" s="93"/>
      <c r="AQ95" s="126">
        <f>'APM utregning'!AQ95</f>
        <v>342.08681592489012</v>
      </c>
    </row>
    <row r="96" spans="1:43" x14ac:dyDescent="0.25">
      <c r="A96" s="124" t="s">
        <v>222</v>
      </c>
      <c r="B96" s="170">
        <v>275.36158724644946</v>
      </c>
      <c r="C96" s="154">
        <v>40.264386986142078</v>
      </c>
      <c r="D96" s="170">
        <v>236.85845115497153</v>
      </c>
      <c r="E96" s="154">
        <v>29.244626444900824</v>
      </c>
      <c r="F96" s="170">
        <v>207.6138247100707</v>
      </c>
      <c r="G96" s="154">
        <v>45.578742400972601</v>
      </c>
      <c r="H96" s="170">
        <f>+I96</f>
        <v>160.27383141443397</v>
      </c>
      <c r="I96" s="154">
        <f>(I98*I99/100*I100/365)</f>
        <v>160.27383141443397</v>
      </c>
      <c r="J96" s="184">
        <v>582.6380864572177</v>
      </c>
      <c r="K96" s="184">
        <v>174.0246469892121</v>
      </c>
      <c r="L96" s="80">
        <f>'APM utregning'!L96</f>
        <v>408.61343946800559</v>
      </c>
      <c r="M96" s="129">
        <f>'APM utregning'!M96</f>
        <v>152.12196715726029</v>
      </c>
      <c r="N96" s="80">
        <v>256.49147231074528</v>
      </c>
      <c r="O96" s="129">
        <v>137.68996526690967</v>
      </c>
      <c r="P96" s="129">
        <v>118.8015070438356</v>
      </c>
      <c r="Q96" s="154">
        <v>118.8015070438356</v>
      </c>
      <c r="R96" s="129">
        <f>+S96+W96+Y96+AA96</f>
        <v>372.65407514037855</v>
      </c>
      <c r="S96" s="154">
        <f>(S98*S99/100*S100/365)</f>
        <v>111.20920581122454</v>
      </c>
      <c r="T96" s="129">
        <f>+U96+W96+Y96</f>
        <v>283.24257096717935</v>
      </c>
      <c r="U96" s="130">
        <f>(U98*U99/100*U100/365)</f>
        <v>98.774666534643302</v>
      </c>
      <c r="V96" s="129">
        <f>+W96+Y96</f>
        <v>184.46790443253605</v>
      </c>
      <c r="W96" s="130">
        <f>(W98*W99/100*W100/365)</f>
        <v>98.466130508514127</v>
      </c>
      <c r="X96" s="130">
        <f>+Y96</f>
        <v>86.001773924021919</v>
      </c>
      <c r="Y96" s="130">
        <f>(Y98*Y99/100*Y100/365)</f>
        <v>86.001773924021919</v>
      </c>
      <c r="Z96" s="129">
        <f>+AA96+AC96+AE96+AG96</f>
        <v>328.89163496248636</v>
      </c>
      <c r="AA96" s="130">
        <f>(AA98*AA99/100*AA100/365)</f>
        <v>76.976964896617986</v>
      </c>
      <c r="AB96" s="129">
        <f>+AC96+AE96+AG96</f>
        <v>251.91467006586839</v>
      </c>
      <c r="AC96" s="130">
        <f>(AC98*AC99/100*AC100/365)</f>
        <v>76.064469497428931</v>
      </c>
      <c r="AD96" s="129">
        <f>+AE96+AG96</f>
        <v>175.85020056843945</v>
      </c>
      <c r="AE96" s="130">
        <f>(AE98*AE99/100*AE100/365)</f>
        <v>84.180605794366031</v>
      </c>
      <c r="AF96" s="130">
        <f>+AG96</f>
        <v>91.669594774073431</v>
      </c>
      <c r="AG96" s="130">
        <f>(AG98*AG99/100*AG100/365)</f>
        <v>91.669594774073431</v>
      </c>
      <c r="AH96" s="129">
        <f>+AI96+AK96+AM96+AO96</f>
        <v>397.95525551793173</v>
      </c>
      <c r="AI96" s="130">
        <f>(AI98*AI99/100*AI100/365)</f>
        <v>105.07782731753728</v>
      </c>
      <c r="AJ96" s="129">
        <f>+AK96+AM96+AO96</f>
        <v>292.87742820039443</v>
      </c>
      <c r="AK96" s="130">
        <f>(AK98*AK99/100*AK100/365)</f>
        <v>98.75608835185119</v>
      </c>
      <c r="AL96" s="129">
        <f>+AM96+AO96</f>
        <v>194.12133984854322</v>
      </c>
      <c r="AM96" s="130">
        <f>(AM98*AM99/100*AM100/365)</f>
        <v>92.387076423888828</v>
      </c>
      <c r="AN96" s="130">
        <f>+AO96</f>
        <v>101.73426342465439</v>
      </c>
      <c r="AO96" s="130">
        <f>(AO98*AO99/100*AO100/365)</f>
        <v>101.73426342465439</v>
      </c>
      <c r="AP96" s="104"/>
      <c r="AQ96" s="130">
        <f>(AQ98*AQ99/100*AQ100/365)</f>
        <v>107.24226465157324</v>
      </c>
    </row>
    <row r="97" spans="1:43" x14ac:dyDescent="0.25">
      <c r="A97" s="123" t="s">
        <v>223</v>
      </c>
      <c r="B97" s="126">
        <v>1118.751466838208</v>
      </c>
      <c r="C97" s="153">
        <v>278.51378295358393</v>
      </c>
      <c r="D97" s="126">
        <v>850.6089380379052</v>
      </c>
      <c r="E97" s="153">
        <v>289.48619526468826</v>
      </c>
      <c r="F97" s="126">
        <v>561.12274277321694</v>
      </c>
      <c r="G97" s="153">
        <v>304.01136067135616</v>
      </c>
      <c r="H97" s="126">
        <f t="shared" ref="H97:I97" si="112">+H95-H96</f>
        <v>258.7401279485797</v>
      </c>
      <c r="I97" s="153">
        <f t="shared" si="112"/>
        <v>258.7401279485797</v>
      </c>
      <c r="J97" s="153">
        <v>963.4389273268921</v>
      </c>
      <c r="K97" s="153">
        <v>238.66726512037695</v>
      </c>
      <c r="L97" s="167">
        <f>'APM utregning'!L97</f>
        <v>724.77166220651497</v>
      </c>
      <c r="M97" s="80">
        <f>'APM utregning'!M97</f>
        <v>234.90914173917807</v>
      </c>
      <c r="N97" s="167">
        <v>489.86252046733694</v>
      </c>
      <c r="O97" s="80">
        <v>242.17277399336433</v>
      </c>
      <c r="P97" s="126">
        <v>247.6897464739726</v>
      </c>
      <c r="Q97" s="153">
        <v>247.6897464739726</v>
      </c>
      <c r="R97" s="126">
        <f t="shared" ref="R97" si="113">+R95-R96</f>
        <v>1012.9588210504974</v>
      </c>
      <c r="S97" s="153">
        <f t="shared" ref="S97" si="114">+S95-S96</f>
        <v>254.73852588257478</v>
      </c>
      <c r="T97" s="126">
        <f t="shared" ref="T97:W97" si="115">+T95-T96</f>
        <v>753.22926665974251</v>
      </c>
      <c r="U97" s="126">
        <f t="shared" si="115"/>
        <v>256.64332653990795</v>
      </c>
      <c r="V97" s="126">
        <f t="shared" si="115"/>
        <v>496.58594011983445</v>
      </c>
      <c r="W97" s="126">
        <f t="shared" si="115"/>
        <v>251.44340875014024</v>
      </c>
      <c r="X97" s="126">
        <f>+Y97</f>
        <v>245.14253136969421</v>
      </c>
      <c r="Y97" s="126">
        <f t="shared" ref="Y97:AE97" si="116">+Y95-Y96</f>
        <v>245.14253136969421</v>
      </c>
      <c r="Z97" s="126">
        <f t="shared" si="116"/>
        <v>1036.092908891465</v>
      </c>
      <c r="AA97" s="126">
        <f t="shared" si="116"/>
        <v>261.63435504808814</v>
      </c>
      <c r="AB97" s="126">
        <f t="shared" si="116"/>
        <v>774.45855384337665</v>
      </c>
      <c r="AC97" s="126">
        <f t="shared" si="116"/>
        <v>262.06632145166577</v>
      </c>
      <c r="AD97" s="126">
        <f t="shared" si="116"/>
        <v>512.39223239171088</v>
      </c>
      <c r="AE97" s="126">
        <f t="shared" si="116"/>
        <v>256.13619630302873</v>
      </c>
      <c r="AF97" s="126">
        <f>+AG97</f>
        <v>256.25603608868221</v>
      </c>
      <c r="AG97" s="126">
        <f t="shared" ref="AG97:AM97" si="117">+AG95-AG96</f>
        <v>256.25603608868221</v>
      </c>
      <c r="AH97" s="126">
        <f t="shared" si="117"/>
        <v>937.19642406345076</v>
      </c>
      <c r="AI97" s="126">
        <f t="shared" si="117"/>
        <v>242.06421672935653</v>
      </c>
      <c r="AJ97" s="126">
        <f t="shared" si="117"/>
        <v>695.13220733409412</v>
      </c>
      <c r="AK97" s="126">
        <f t="shared" si="117"/>
        <v>224.12335329957745</v>
      </c>
      <c r="AL97" s="126">
        <f t="shared" si="117"/>
        <v>471.00885403451673</v>
      </c>
      <c r="AM97" s="126">
        <f t="shared" si="117"/>
        <v>242.45910869562229</v>
      </c>
      <c r="AN97" s="126">
        <f>+AO97</f>
        <v>228.54974533889447</v>
      </c>
      <c r="AO97" s="126">
        <f>+AO95-AO96</f>
        <v>228.54974533889447</v>
      </c>
      <c r="AP97" s="126"/>
      <c r="AQ97" s="126">
        <f>+AQ95-AQ96</f>
        <v>234.84455127331688</v>
      </c>
    </row>
    <row r="98" spans="1:43" x14ac:dyDescent="0.25">
      <c r="A98" s="123" t="s">
        <v>224</v>
      </c>
      <c r="B98" s="126">
        <v>40085.278696721311</v>
      </c>
      <c r="C98" s="153">
        <v>41954.487999999998</v>
      </c>
      <c r="D98" s="126">
        <v>39455.342483636363</v>
      </c>
      <c r="E98" s="153">
        <v>40254.267999999996</v>
      </c>
      <c r="F98" s="126">
        <v>39053.696868852465</v>
      </c>
      <c r="G98" s="153">
        <v>39289.885000000002</v>
      </c>
      <c r="H98" s="126">
        <f>+I98</f>
        <v>38820.076000000001</v>
      </c>
      <c r="I98" s="153">
        <f>'APM utregning'!I98</f>
        <v>38820.076000000001</v>
      </c>
      <c r="J98" s="153">
        <v>37463.456172602739</v>
      </c>
      <c r="K98" s="153">
        <v>37581.042000000001</v>
      </c>
      <c r="L98" s="80">
        <f>'APM utregning'!L98</f>
        <v>37423.830179487173</v>
      </c>
      <c r="M98" s="80">
        <f>'APM utregning'!M98</f>
        <v>37026.218999999997</v>
      </c>
      <c r="N98" s="80">
        <v>37625.930889502764</v>
      </c>
      <c r="O98" s="80">
        <v>37899.510999999999</v>
      </c>
      <c r="P98" s="126">
        <v>37349.311000000002</v>
      </c>
      <c r="Q98" s="153">
        <v>37349.311000000002</v>
      </c>
      <c r="R98" s="126">
        <f>(+S98+W98+Y98+AA98)/4</f>
        <v>37101.258450975001</v>
      </c>
      <c r="S98" s="153">
        <f>'APM utregning'!S98</f>
        <v>37076.507235200006</v>
      </c>
      <c r="T98" s="126">
        <f>(+U98+W98+Y98)/3</f>
        <v>36864.900360799998</v>
      </c>
      <c r="U98" s="126">
        <f>'APM utregning'!U98</f>
        <v>36969.599348999996</v>
      </c>
      <c r="V98" s="126">
        <f>(+W98+Y98)/2</f>
        <v>36812.550866699996</v>
      </c>
      <c r="W98" s="126">
        <f>'APM utregning'!W98</f>
        <v>36910.894151799999</v>
      </c>
      <c r="X98" s="126">
        <f>+Y98</f>
        <v>36714.2075816</v>
      </c>
      <c r="Y98" s="126">
        <f>'APM utregning'!Y98</f>
        <v>36714.2075816</v>
      </c>
      <c r="Z98" s="126">
        <f>(+AA98+AC98+AE98+AG98)/4</f>
        <v>37027.2180353</v>
      </c>
      <c r="AA98" s="126">
        <f>'APM utregning'!AA98</f>
        <v>37703.4248353</v>
      </c>
      <c r="AB98" s="126">
        <f>(+AC98+AE98+AG98)/3</f>
        <v>36801.815768633329</v>
      </c>
      <c r="AC98" s="126">
        <f>'APM utregning'!AC98</f>
        <v>37256.4833153</v>
      </c>
      <c r="AD98" s="126">
        <f>(+AE98+AG98)/2</f>
        <v>36574.481995299997</v>
      </c>
      <c r="AE98" s="126">
        <f>'APM utregning'!AE98</f>
        <v>36700.813563000003</v>
      </c>
      <c r="AF98" s="126">
        <f>+AG98</f>
        <v>36448.150427599998</v>
      </c>
      <c r="AG98" s="126">
        <f>'APM utregning'!AG98</f>
        <v>36448.150427599998</v>
      </c>
      <c r="AH98" s="126">
        <f>(+AI98+AK98+AM98+AO98)/4</f>
        <v>37262.852339124998</v>
      </c>
      <c r="AI98" s="126">
        <f>'APM utregning'!AI98</f>
        <v>37221.8623553</v>
      </c>
      <c r="AJ98" s="126">
        <f>(+AK98+AM98+AO98)/3</f>
        <v>37276.515667066669</v>
      </c>
      <c r="AK98" s="126">
        <f>'APM utregning'!AK98</f>
        <v>36962.645865900005</v>
      </c>
      <c r="AL98" s="126">
        <f>(+AM98+AO98)/2</f>
        <v>37433.450567649998</v>
      </c>
      <c r="AM98" s="126">
        <f>'APM utregning'!AM98</f>
        <v>37430.661443800003</v>
      </c>
      <c r="AN98" s="126">
        <f>+AO98</f>
        <v>37436.239691499999</v>
      </c>
      <c r="AO98" s="126">
        <f>'APM utregning'!AO98</f>
        <v>37436.239691499999</v>
      </c>
      <c r="AP98" s="93"/>
      <c r="AQ98" s="126">
        <f>'APM utregning'!AQ98</f>
        <v>37652.391879399998</v>
      </c>
    </row>
    <row r="99" spans="1:43" x14ac:dyDescent="0.25">
      <c r="A99" s="161" t="s">
        <v>225</v>
      </c>
      <c r="B99" s="152">
        <v>0.69335999999999998</v>
      </c>
      <c r="C99" s="152">
        <v>0.38179999999999997</v>
      </c>
      <c r="D99" s="152">
        <v>0.79801</v>
      </c>
      <c r="E99" s="152">
        <v>0.28822999999999999</v>
      </c>
      <c r="F99" s="152">
        <v>1.0606800000000001</v>
      </c>
      <c r="G99" s="152">
        <v>0.46529999999999999</v>
      </c>
      <c r="H99" s="152">
        <f>'APM utregning'!H99</f>
        <v>1.6559900000000001</v>
      </c>
      <c r="I99" s="152">
        <f>'APM utregning'!I99</f>
        <v>1.6559900000000001</v>
      </c>
      <c r="J99" s="152">
        <v>1.5542800000000001</v>
      </c>
      <c r="K99" s="152">
        <v>1.8371600000000001</v>
      </c>
      <c r="L99" s="168">
        <f>'APM utregning'!L99</f>
        <v>1.45902</v>
      </c>
      <c r="M99" s="80">
        <f>'APM utregning'!M99</f>
        <v>1.63</v>
      </c>
      <c r="N99" s="168">
        <v>1.3744099999999999</v>
      </c>
      <c r="O99" s="80">
        <v>1.4572033333333332</v>
      </c>
      <c r="P99" s="152">
        <v>1.29</v>
      </c>
      <c r="Q99" s="152">
        <v>1.29</v>
      </c>
      <c r="R99" s="152">
        <f>'APM utregning'!R99</f>
        <v>1.06</v>
      </c>
      <c r="S99" s="152">
        <f>'APM utregning'!S99</f>
        <v>1.19</v>
      </c>
      <c r="T99" s="152">
        <f>'APM utregning'!T99</f>
        <v>1.03</v>
      </c>
      <c r="U99" s="152">
        <f>'APM utregning'!U99</f>
        <v>1.06</v>
      </c>
      <c r="V99" s="152">
        <f>'APM utregning'!V99</f>
        <v>1.01</v>
      </c>
      <c r="W99" s="152">
        <f>'APM utregning'!W99</f>
        <v>1.07</v>
      </c>
      <c r="X99" s="152">
        <f>'APM utregning'!X99</f>
        <v>0.95</v>
      </c>
      <c r="Y99" s="152">
        <f>'APM utregning'!Y99</f>
        <v>0.95</v>
      </c>
      <c r="Z99" s="152">
        <f>'APM utregning'!Z99</f>
        <v>0.89</v>
      </c>
      <c r="AA99" s="152">
        <f>'APM utregning'!AA99</f>
        <v>0.81</v>
      </c>
      <c r="AB99" s="152">
        <f>'APM utregning'!AB99</f>
        <v>0.93600000000000005</v>
      </c>
      <c r="AC99" s="152">
        <f>'APM utregning'!AC99</f>
        <v>0.81</v>
      </c>
      <c r="AD99" s="152">
        <f>'APM utregning'!AD99</f>
        <v>0.998</v>
      </c>
      <c r="AE99" s="152">
        <f>'APM utregning'!AE99</f>
        <v>0.91999999999999993</v>
      </c>
      <c r="AF99" s="152">
        <f>'APM utregning'!AF99</f>
        <v>1.02</v>
      </c>
      <c r="AG99" s="152">
        <f>'APM utregning'!AG99</f>
        <v>1.02</v>
      </c>
      <c r="AH99" s="152">
        <f>'APM utregning'!AH99</f>
        <v>1.0699999999999998</v>
      </c>
      <c r="AI99" s="152">
        <f>'APM utregning'!AI99</f>
        <v>1.1199999999999999</v>
      </c>
      <c r="AJ99" s="152">
        <f>'APM utregning'!AJ99</f>
        <v>1.0699999999999998</v>
      </c>
      <c r="AK99" s="152">
        <f>'APM utregning'!AK99</f>
        <v>1.06</v>
      </c>
      <c r="AL99" s="152">
        <f>'APM utregning'!AL99</f>
        <v>1.0760000000000001</v>
      </c>
      <c r="AM99" s="152">
        <f>'APM utregning'!AM99</f>
        <v>0.9900000000000001</v>
      </c>
      <c r="AN99" s="152">
        <f>'APM utregning'!AN99</f>
        <v>1.0900000000000001</v>
      </c>
      <c r="AO99" s="152">
        <f>'APM utregning'!AO99</f>
        <v>1.0900000000000001</v>
      </c>
      <c r="AP99" s="152">
        <f>'APM utregning'!AP99</f>
        <v>1.29</v>
      </c>
      <c r="AQ99" s="152">
        <f>'APM utregning'!AQ99</f>
        <v>1.1299999999999999</v>
      </c>
    </row>
    <row r="100" spans="1:43" x14ac:dyDescent="0.25">
      <c r="A100" s="161" t="s">
        <v>226</v>
      </c>
      <c r="B100" s="153">
        <v>366</v>
      </c>
      <c r="C100" s="153">
        <v>92</v>
      </c>
      <c r="D100" s="153">
        <v>275</v>
      </c>
      <c r="E100" s="153">
        <v>92</v>
      </c>
      <c r="F100" s="153">
        <v>183</v>
      </c>
      <c r="G100" s="153">
        <v>91</v>
      </c>
      <c r="H100" s="153">
        <f>'APM utregning'!H100</f>
        <v>91</v>
      </c>
      <c r="I100" s="153">
        <f>'APM utregning'!I100</f>
        <v>91</v>
      </c>
      <c r="J100" s="153">
        <v>365</v>
      </c>
      <c r="K100" s="153">
        <v>92</v>
      </c>
      <c r="L100" s="168">
        <f>'APM utregning'!L100</f>
        <v>273</v>
      </c>
      <c r="M100" s="80">
        <f>'APM utregning'!M100</f>
        <v>92</v>
      </c>
      <c r="N100" s="168">
        <v>181</v>
      </c>
      <c r="O100" s="80">
        <v>91</v>
      </c>
      <c r="P100" s="153">
        <v>90</v>
      </c>
      <c r="Q100" s="153">
        <v>90</v>
      </c>
      <c r="R100" s="153">
        <f>'APM utregning'!R100</f>
        <v>365</v>
      </c>
      <c r="S100" s="153">
        <f>'APM utregning'!S100</f>
        <v>92</v>
      </c>
      <c r="T100" s="153">
        <f>'APM utregning'!T100</f>
        <v>273</v>
      </c>
      <c r="U100" s="153">
        <f>'APM utregning'!U100</f>
        <v>92</v>
      </c>
      <c r="V100" s="153">
        <f>'APM utregning'!V100</f>
        <v>181</v>
      </c>
      <c r="W100" s="153">
        <f>'APM utregning'!W100</f>
        <v>91</v>
      </c>
      <c r="X100" s="153">
        <f>'APM utregning'!X100</f>
        <v>90</v>
      </c>
      <c r="Y100" s="153">
        <f>'APM utregning'!Y100</f>
        <v>90</v>
      </c>
      <c r="Z100" s="153">
        <f>'APM utregning'!Z100</f>
        <v>365</v>
      </c>
      <c r="AA100" s="153">
        <f>'APM utregning'!AA100</f>
        <v>92</v>
      </c>
      <c r="AB100" s="153">
        <f>'APM utregning'!AB100</f>
        <v>273</v>
      </c>
      <c r="AC100" s="153">
        <f>'APM utregning'!AC100</f>
        <v>92</v>
      </c>
      <c r="AD100" s="153">
        <f>'APM utregning'!AD100</f>
        <v>181</v>
      </c>
      <c r="AE100" s="153">
        <f>'APM utregning'!AE100</f>
        <v>91</v>
      </c>
      <c r="AF100" s="153">
        <f>'APM utregning'!AF100</f>
        <v>90</v>
      </c>
      <c r="AG100" s="153">
        <f>'APM utregning'!AG100</f>
        <v>90</v>
      </c>
      <c r="AH100" s="153">
        <f>'APM utregning'!AH100</f>
        <v>365</v>
      </c>
      <c r="AI100" s="153">
        <f>'APM utregning'!AI100</f>
        <v>92</v>
      </c>
      <c r="AJ100" s="153">
        <f>'APM utregning'!AJ100</f>
        <v>274</v>
      </c>
      <c r="AK100" s="153">
        <f>'APM utregning'!AK100</f>
        <v>92</v>
      </c>
      <c r="AL100" s="153">
        <f>'APM utregning'!AL100</f>
        <v>182</v>
      </c>
      <c r="AM100" s="153">
        <f>'APM utregning'!AM100</f>
        <v>91</v>
      </c>
      <c r="AN100" s="153">
        <f>'APM utregning'!AN100</f>
        <v>91</v>
      </c>
      <c r="AO100" s="153">
        <f>'APM utregning'!AO100</f>
        <v>91</v>
      </c>
      <c r="AP100" s="96">
        <f>'APM utregning'!AP100</f>
        <v>0</v>
      </c>
      <c r="AQ100" s="153">
        <f>'APM utregning'!AQ100</f>
        <v>92</v>
      </c>
    </row>
    <row r="101" spans="1:43" ht="15.75" thickBot="1" x14ac:dyDescent="0.3">
      <c r="A101" s="128" t="s">
        <v>227</v>
      </c>
      <c r="B101" s="131">
        <v>2.7909284984707215E-2</v>
      </c>
      <c r="C101" s="131">
        <v>2.6409581839225951E-2</v>
      </c>
      <c r="D101" s="131">
        <v>2.8614377013717822E-2</v>
      </c>
      <c r="E101" s="131">
        <v>2.8531260680777035E-2</v>
      </c>
      <c r="F101" s="131">
        <v>2.8557446817615219E-2</v>
      </c>
      <c r="G101" s="131">
        <v>3.1035627283424891E-2</v>
      </c>
      <c r="H101" s="131">
        <f>H97/H98*365/H100</f>
        <v>2.6733688257169919E-2</v>
      </c>
      <c r="I101" s="131">
        <f t="shared" ref="I101" si="118">I97/I98*365/I100</f>
        <v>2.6733688257169919E-2</v>
      </c>
      <c r="J101" s="131">
        <v>2.571676577003755E-2</v>
      </c>
      <c r="K101" s="131">
        <v>2.5195853597435126E-2</v>
      </c>
      <c r="L101" s="131">
        <f>'APM utregning'!L101</f>
        <v>2.579304870403128E-2</v>
      </c>
      <c r="M101" s="131">
        <f>'APM utregning'!M101</f>
        <v>2.5170717167956741E-2</v>
      </c>
      <c r="N101" s="131">
        <v>2.6104348686567927E-2</v>
      </c>
      <c r="O101" s="131">
        <v>2.5629679898722429E-2</v>
      </c>
      <c r="P101" s="131">
        <v>2.6895262602479243E-2</v>
      </c>
      <c r="Q101" s="131">
        <v>2.6895262602479243E-2</v>
      </c>
      <c r="R101" s="131">
        <f>R97/R98*365/R100</f>
        <v>2.7302546149182642E-2</v>
      </c>
      <c r="S101" s="131">
        <f t="shared" ref="S101" si="119">S97/S98*365/S100</f>
        <v>2.7258430953534207E-2</v>
      </c>
      <c r="T101" s="131">
        <f t="shared" ref="T101:AQ101" si="120">T97/T98*365/T100</f>
        <v>2.7317713070869096E-2</v>
      </c>
      <c r="U101" s="131">
        <f t="shared" si="120"/>
        <v>2.7541669911574852E-2</v>
      </c>
      <c r="V101" s="131">
        <f t="shared" si="120"/>
        <v>2.7202749139977476E-2</v>
      </c>
      <c r="W101" s="131">
        <f t="shared" si="120"/>
        <v>2.7323552370059515E-2</v>
      </c>
      <c r="X101" s="131">
        <f t="shared" si="120"/>
        <v>2.7079139670648143E-2</v>
      </c>
      <c r="Y101" s="131">
        <f t="shared" si="120"/>
        <v>2.7079139670648143E-2</v>
      </c>
      <c r="Z101" s="131">
        <f t="shared" si="120"/>
        <v>2.7981926913971854E-2</v>
      </c>
      <c r="AA101" s="131">
        <f t="shared" si="120"/>
        <v>2.7530811051536069E-2</v>
      </c>
      <c r="AB101" s="131">
        <f t="shared" si="120"/>
        <v>2.8135792433551642E-2</v>
      </c>
      <c r="AC101" s="131">
        <f t="shared" si="120"/>
        <v>2.7907079583723959E-2</v>
      </c>
      <c r="AD101" s="131">
        <f t="shared" si="120"/>
        <v>2.8251313411653302E-2</v>
      </c>
      <c r="AE101" s="131">
        <f t="shared" si="120"/>
        <v>2.7992825470324362E-2</v>
      </c>
      <c r="AF101" s="131">
        <f t="shared" si="120"/>
        <v>2.8513397212527151E-2</v>
      </c>
      <c r="AG101" s="131">
        <f t="shared" si="120"/>
        <v>2.8513397212527151E-2</v>
      </c>
      <c r="AH101" s="131">
        <f t="shared" si="120"/>
        <v>2.5150957729540731E-2</v>
      </c>
      <c r="AI101" s="131">
        <f t="shared" si="120"/>
        <v>2.5801059049079825E-2</v>
      </c>
      <c r="AJ101" s="131">
        <f t="shared" si="120"/>
        <v>2.4841304690679675E-2</v>
      </c>
      <c r="AK101" s="131">
        <f t="shared" si="120"/>
        <v>2.4056314751058971E-2</v>
      </c>
      <c r="AL101" s="131">
        <f t="shared" si="120"/>
        <v>2.5234266531170797E-2</v>
      </c>
      <c r="AM101" s="131">
        <f t="shared" si="120"/>
        <v>2.5981395547938296E-2</v>
      </c>
      <c r="AN101" s="131">
        <f t="shared" si="120"/>
        <v>2.4487248841575941E-2</v>
      </c>
      <c r="AO101" s="131">
        <f t="shared" si="120"/>
        <v>2.4487248841575941E-2</v>
      </c>
      <c r="AP101" s="131"/>
      <c r="AQ101" s="131">
        <f t="shared" si="120"/>
        <v>2.4745313221521476E-2</v>
      </c>
    </row>
    <row r="102" spans="1:43" x14ac:dyDescent="0.25">
      <c r="A102" s="125"/>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row>
    <row r="103" spans="1:43" x14ac:dyDescent="0.25">
      <c r="A103" s="125"/>
      <c r="B103" s="93"/>
      <c r="C103" s="93"/>
      <c r="D103" s="93"/>
      <c r="E103" s="93"/>
      <c r="F103" s="93"/>
      <c r="G103" s="93"/>
      <c r="J103" s="93"/>
      <c r="K103" s="93"/>
      <c r="L103" s="93"/>
      <c r="M103" s="93"/>
      <c r="R103" s="93"/>
      <c r="V103" s="93"/>
      <c r="W103" s="93"/>
      <c r="AD103" s="19"/>
    </row>
    <row r="104" spans="1:43" x14ac:dyDescent="0.25">
      <c r="A104" s="123" t="s">
        <v>228</v>
      </c>
      <c r="B104" s="126">
        <v>3076.6128287183565</v>
      </c>
      <c r="C104" s="155">
        <v>679.37550495013704</v>
      </c>
      <c r="D104" s="126">
        <v>2410.9792631199998</v>
      </c>
      <c r="E104" s="155">
        <v>676.19914330520555</v>
      </c>
      <c r="F104" s="126">
        <v>1734.7801198147945</v>
      </c>
      <c r="G104" s="155">
        <v>748.193699450959</v>
      </c>
      <c r="H104" s="126">
        <f>+I104</f>
        <v>982.84448101205476</v>
      </c>
      <c r="I104" s="155">
        <f>'APM utregning'!I104</f>
        <v>982.84448101205476</v>
      </c>
      <c r="J104" s="155">
        <v>3518.427863506301</v>
      </c>
      <c r="K104" s="155">
        <v>966.26138101041079</v>
      </c>
      <c r="L104" s="80">
        <f>'APM utregning'!L104</f>
        <v>2552.1664824958902</v>
      </c>
      <c r="M104" s="80">
        <f>'APM utregning'!M104</f>
        <v>908.88589183013698</v>
      </c>
      <c r="N104" s="80">
        <v>1643.2805906657534</v>
      </c>
      <c r="O104" s="80">
        <v>838.86738292876714</v>
      </c>
      <c r="P104" s="126">
        <v>804.41320773698624</v>
      </c>
      <c r="Q104" s="155">
        <v>804.41320773698624</v>
      </c>
      <c r="R104" s="126">
        <f>+S104+U104+W104+Y104</f>
        <v>2966.0576116828252</v>
      </c>
      <c r="S104" s="155">
        <f>'APM utregning'!S104</f>
        <v>794.98100662115428</v>
      </c>
      <c r="T104" s="126">
        <f>+U104+W104+Y104</f>
        <v>2171.0766050616708</v>
      </c>
      <c r="U104" s="155">
        <f>'APM utregning'!U104</f>
        <v>746.83804326178779</v>
      </c>
      <c r="V104" s="126">
        <f>+W104+Y104</f>
        <v>1424.238561799883</v>
      </c>
      <c r="W104" s="155">
        <f>'APM utregning'!W104</f>
        <v>721.97889057938664</v>
      </c>
      <c r="X104" s="127">
        <f>+Y104</f>
        <v>702.25967122049633</v>
      </c>
      <c r="Y104" s="155">
        <f>'APM utregning'!Y104</f>
        <v>702.25967122049633</v>
      </c>
      <c r="Z104" s="126">
        <f>+AA104+AC104+AE104+AG104</f>
        <v>2751.5703919461707</v>
      </c>
      <c r="AA104" s="155">
        <f>'APM utregning'!AA104</f>
        <v>711.79110565676967</v>
      </c>
      <c r="AB104" s="126">
        <f>+AC104+AE104+AG104</f>
        <v>2039.7792862894012</v>
      </c>
      <c r="AC104" s="155">
        <f>'APM utregning'!AC104</f>
        <v>700.69733543239181</v>
      </c>
      <c r="AD104" s="126">
        <f>+AE104+AG104</f>
        <v>1339.0819508570094</v>
      </c>
      <c r="AE104" s="155">
        <f>'APM utregning'!AE104</f>
        <v>680.71058523128295</v>
      </c>
      <c r="AF104" s="127">
        <f>+AG104</f>
        <v>658.37136562572641</v>
      </c>
      <c r="AG104" s="155">
        <f>'APM utregning'!AG104</f>
        <v>658.37136562572641</v>
      </c>
      <c r="AH104" s="126">
        <f>+AI104+AK104+AM104+AO104</f>
        <v>2505.4823197714122</v>
      </c>
      <c r="AI104" s="155">
        <f>'APM utregning'!AI104</f>
        <v>634.18606407138805</v>
      </c>
      <c r="AJ104" s="126">
        <f>+AK104+AM104+AO104</f>
        <v>1871.2962557000237</v>
      </c>
      <c r="AK104" s="155">
        <f>'APM utregning'!AK104</f>
        <v>625.92592092755365</v>
      </c>
      <c r="AL104" s="126">
        <f>+AM104+AO104</f>
        <v>1245.3703347724704</v>
      </c>
      <c r="AM104" s="155">
        <f>'APM utregning'!AM104</f>
        <v>621.16455628699646</v>
      </c>
      <c r="AN104" s="127">
        <f>+AO104</f>
        <v>624.20577848547384</v>
      </c>
      <c r="AO104" s="155">
        <f>'APM utregning'!AO104</f>
        <v>624.20577848547384</v>
      </c>
      <c r="AP104" s="93"/>
      <c r="AQ104" s="155">
        <f>'APM utregning'!AQ104</f>
        <v>655.11574032550755</v>
      </c>
    </row>
    <row r="105" spans="1:43" x14ac:dyDescent="0.25">
      <c r="A105" s="124" t="s">
        <v>222</v>
      </c>
      <c r="B105" s="129">
        <v>852.25583017410179</v>
      </c>
      <c r="C105" s="156">
        <v>123.42305432322192</v>
      </c>
      <c r="D105" s="129">
        <v>734.28252342990618</v>
      </c>
      <c r="E105" s="156">
        <v>91.047432408908477</v>
      </c>
      <c r="F105" s="129">
        <v>643.23509102099774</v>
      </c>
      <c r="G105" s="156">
        <v>141.85831375057808</v>
      </c>
      <c r="H105" s="129">
        <f>+I105</f>
        <v>495.92702969139344</v>
      </c>
      <c r="I105" s="156">
        <f>(+I107*I99/100*I100/365)</f>
        <v>495.92702969139344</v>
      </c>
      <c r="J105" s="156">
        <v>1795.924485960026</v>
      </c>
      <c r="K105" s="156">
        <v>548.0101784358269</v>
      </c>
      <c r="L105" s="21">
        <f>'APM utregning'!L105</f>
        <v>1247.9143075241991</v>
      </c>
      <c r="M105" s="21">
        <f>'APM utregning'!M105</f>
        <v>475.43585041205472</v>
      </c>
      <c r="N105" s="21">
        <v>772.47845711214427</v>
      </c>
      <c r="O105" s="21">
        <v>413.7539876107744</v>
      </c>
      <c r="P105" s="129">
        <v>358.72446950136987</v>
      </c>
      <c r="Q105" s="156">
        <v>358.72446950136987</v>
      </c>
      <c r="R105" s="129">
        <f>+S105+U105+W105+Y105</f>
        <v>1157.5902452593598</v>
      </c>
      <c r="S105" s="156">
        <f>(+S107*S99/100*S100/365)</f>
        <v>336.02491742977099</v>
      </c>
      <c r="T105" s="129">
        <f>+U105+W105+Y105</f>
        <v>821.5653278295888</v>
      </c>
      <c r="U105" s="129">
        <f>(+U107*U99/100*U100/365)</f>
        <v>293.54161112564123</v>
      </c>
      <c r="V105" s="129">
        <f>+W105+Y105</f>
        <v>528.02371670394768</v>
      </c>
      <c r="W105" s="129">
        <f>(+W107*W99/100*W100/365)</f>
        <v>284.27339784624354</v>
      </c>
      <c r="X105" s="129">
        <f>+Y105</f>
        <v>243.75031885770409</v>
      </c>
      <c r="Y105" s="129">
        <f>(+Y107*Y99/100*Y100/365)</f>
        <v>243.75031885770409</v>
      </c>
      <c r="Z105" s="129">
        <f>+AA105+AC105+AE105+AG105</f>
        <v>869.69591792894971</v>
      </c>
      <c r="AA105" s="129">
        <f>(+AA107*AA99/100*AA100/365)</f>
        <v>208.4554472964293</v>
      </c>
      <c r="AB105" s="129">
        <f>+AC105+AE105+AG105</f>
        <v>661.24047063252044</v>
      </c>
      <c r="AC105" s="129">
        <f>(+AC107*AC99/100*AC100/365)</f>
        <v>202.67954604456955</v>
      </c>
      <c r="AD105" s="129">
        <f>+AE105+AG105</f>
        <v>458.56092458795092</v>
      </c>
      <c r="AE105" s="129">
        <f>(+AE107*AE99/100*AE100/365)</f>
        <v>221.39175644555581</v>
      </c>
      <c r="AF105" s="129">
        <f>+AG105</f>
        <v>237.16916814239508</v>
      </c>
      <c r="AG105" s="129">
        <f>(+AG107*AG99/100*AG100/365)</f>
        <v>237.16916814239508</v>
      </c>
      <c r="AH105" s="129">
        <f>+AI105+AK105+AM105+AO105</f>
        <v>952.06086383130662</v>
      </c>
      <c r="AI105" s="129">
        <f>(+AI107*AI99/100*AI100/365)</f>
        <v>262.04731689416764</v>
      </c>
      <c r="AJ105" s="129">
        <f>+AK105+AM105+AO105</f>
        <v>690.01354693713904</v>
      </c>
      <c r="AK105" s="129">
        <f>(+AK107*AK99/100*AK100/365)</f>
        <v>241.16106612043885</v>
      </c>
      <c r="AL105" s="129">
        <f>+AM105+AO105</f>
        <v>448.85248081670022</v>
      </c>
      <c r="AM105" s="129">
        <f>(+AM107*AM99/100*AM100/365)</f>
        <v>216.35964675157715</v>
      </c>
      <c r="AN105" s="129">
        <f>+AO105</f>
        <v>232.49283406512305</v>
      </c>
      <c r="AO105" s="129">
        <f>(+AO107*AO99/100*AO100/365)</f>
        <v>232.49283406512305</v>
      </c>
      <c r="AP105" s="104"/>
      <c r="AQ105" s="129">
        <f>(+AQ107*AQ99/100*AQ100/365)</f>
        <v>239.5859035480776</v>
      </c>
    </row>
    <row r="106" spans="1:43" x14ac:dyDescent="0.25">
      <c r="A106" s="123" t="s">
        <v>229</v>
      </c>
      <c r="B106" s="126">
        <v>2224.3569985442546</v>
      </c>
      <c r="C106" s="153">
        <v>555.95245062691515</v>
      </c>
      <c r="D106" s="126">
        <v>1676.6967396900936</v>
      </c>
      <c r="E106" s="153">
        <v>585.15171089629712</v>
      </c>
      <c r="F106" s="126">
        <v>1091.5450287937967</v>
      </c>
      <c r="G106" s="153">
        <v>606.33538570038093</v>
      </c>
      <c r="H106" s="126">
        <f t="shared" ref="H106:I106" si="121">+H104-H105</f>
        <v>486.91745132066131</v>
      </c>
      <c r="I106" s="153">
        <f t="shared" si="121"/>
        <v>486.91745132066131</v>
      </c>
      <c r="J106" s="153">
        <v>1722.503377546275</v>
      </c>
      <c r="K106" s="153">
        <v>418.25120257458389</v>
      </c>
      <c r="L106" s="80">
        <f>'APM utregning'!L106</f>
        <v>1304.2521749716911</v>
      </c>
      <c r="M106" s="80">
        <f>'APM utregning'!M106</f>
        <v>433.45004141808226</v>
      </c>
      <c r="N106" s="80">
        <v>870.80213355360911</v>
      </c>
      <c r="O106" s="80">
        <v>425.11339531799274</v>
      </c>
      <c r="P106" s="126">
        <v>445.68873823561637</v>
      </c>
      <c r="Q106" s="153">
        <v>445.68873823561637</v>
      </c>
      <c r="R106" s="126">
        <f t="shared" ref="R106" si="122">+R104-R105</f>
        <v>1808.4673664234654</v>
      </c>
      <c r="S106" s="153">
        <f t="shared" ref="S106" si="123">+S104-S105</f>
        <v>458.95608919138328</v>
      </c>
      <c r="T106" s="126">
        <f t="shared" ref="T106:W106" si="124">+T104-T105</f>
        <v>1349.511277232082</v>
      </c>
      <c r="U106" s="126">
        <f t="shared" si="124"/>
        <v>453.29643213614656</v>
      </c>
      <c r="V106" s="126">
        <f t="shared" si="124"/>
        <v>896.21484509593529</v>
      </c>
      <c r="W106" s="126">
        <f t="shared" si="124"/>
        <v>437.7054927331431</v>
      </c>
      <c r="X106" s="126">
        <f>+Y106</f>
        <v>458.50935236279224</v>
      </c>
      <c r="Y106" s="126">
        <f t="shared" ref="Y106:AE106" si="125">+Y104-Y105</f>
        <v>458.50935236279224</v>
      </c>
      <c r="Z106" s="126">
        <f t="shared" si="125"/>
        <v>1881.874474017221</v>
      </c>
      <c r="AA106" s="126">
        <f t="shared" si="125"/>
        <v>503.3356583603404</v>
      </c>
      <c r="AB106" s="126">
        <f t="shared" si="125"/>
        <v>1378.5388156568806</v>
      </c>
      <c r="AC106" s="126">
        <f t="shared" si="125"/>
        <v>498.01778938782229</v>
      </c>
      <c r="AD106" s="126">
        <f t="shared" si="125"/>
        <v>880.52102626905844</v>
      </c>
      <c r="AE106" s="126">
        <f t="shared" si="125"/>
        <v>459.31882878572713</v>
      </c>
      <c r="AF106" s="126">
        <f>+AG106</f>
        <v>421.20219748333136</v>
      </c>
      <c r="AG106" s="126">
        <f t="shared" ref="AG106:AM106" si="126">+AG104-AG105</f>
        <v>421.20219748333136</v>
      </c>
      <c r="AH106" s="126">
        <f t="shared" si="126"/>
        <v>1553.4214559401057</v>
      </c>
      <c r="AI106" s="126">
        <f t="shared" si="126"/>
        <v>372.13874717722041</v>
      </c>
      <c r="AJ106" s="126">
        <f t="shared" si="126"/>
        <v>1181.2827087628848</v>
      </c>
      <c r="AK106" s="126">
        <f t="shared" si="126"/>
        <v>384.76485480711483</v>
      </c>
      <c r="AL106" s="126">
        <f t="shared" si="126"/>
        <v>796.51785395577019</v>
      </c>
      <c r="AM106" s="126">
        <f t="shared" si="126"/>
        <v>404.80490953541931</v>
      </c>
      <c r="AN106" s="126">
        <f>+AO106</f>
        <v>391.71294442035082</v>
      </c>
      <c r="AO106" s="126">
        <f>+AO104-AO105</f>
        <v>391.71294442035082</v>
      </c>
      <c r="AP106" s="126"/>
      <c r="AQ106" s="126">
        <f>+AQ104-AQ105</f>
        <v>415.52983677742998</v>
      </c>
    </row>
    <row r="107" spans="1:43" x14ac:dyDescent="0.25">
      <c r="A107" s="123" t="s">
        <v>230</v>
      </c>
      <c r="B107" s="153">
        <v>123251.84275</v>
      </c>
      <c r="C107" s="153">
        <v>128252.371</v>
      </c>
      <c r="D107" s="153">
        <v>121585</v>
      </c>
      <c r="E107" s="153">
        <v>123823.80100000001</v>
      </c>
      <c r="F107" s="153">
        <v>121201.98050000001</v>
      </c>
      <c r="G107" s="153">
        <v>122285.007</v>
      </c>
      <c r="H107" s="153">
        <f>+I107</f>
        <v>120118.954</v>
      </c>
      <c r="I107" s="153">
        <f>'APM utregning'!I107</f>
        <v>120118.954</v>
      </c>
      <c r="J107" s="153">
        <v>115182.12175000001</v>
      </c>
      <c r="K107" s="153">
        <v>118344.11900000001</v>
      </c>
      <c r="L107" s="80">
        <f>'APM utregning'!L107</f>
        <v>114128.12266666668</v>
      </c>
      <c r="M107" s="80">
        <f>'APM utregning'!M107</f>
        <v>115720.249</v>
      </c>
      <c r="N107" s="80">
        <v>113332.0595</v>
      </c>
      <c r="O107" s="80">
        <v>113886.83100000001</v>
      </c>
      <c r="P107" s="126">
        <v>112777.288</v>
      </c>
      <c r="Q107" s="153">
        <v>112777.288</v>
      </c>
      <c r="R107" s="126">
        <f>(+S107+U107+W107+Y107)/4</f>
        <v>108128.92543739999</v>
      </c>
      <c r="S107" s="153">
        <f>'APM utregning'!S107</f>
        <v>112028.76768529999</v>
      </c>
      <c r="T107" s="126">
        <f>(+U107+W107+Y107)/3</f>
        <v>106828.97802143333</v>
      </c>
      <c r="U107" s="153">
        <f>'APM utregning'!U107</f>
        <v>109867.3995702</v>
      </c>
      <c r="V107" s="126">
        <f>(+W107+Y107)/2</f>
        <v>105309.76724705</v>
      </c>
      <c r="W107" s="153">
        <f>'APM utregning'!W107</f>
        <v>106562.38082969999</v>
      </c>
      <c r="X107" s="126">
        <f>+Y107</f>
        <v>104057.1536644</v>
      </c>
      <c r="Y107" s="153">
        <f>'APM utregning'!Y107</f>
        <v>104057.1536644</v>
      </c>
      <c r="Z107" s="126">
        <f>(+AA107+AC107+AE107+AG107)/4</f>
        <v>98048.877501900002</v>
      </c>
      <c r="AA107" s="153">
        <f>'APM utregning'!AA107</f>
        <v>102101.7690059</v>
      </c>
      <c r="AB107" s="126">
        <f>(+AC107+AE107+AG107)/3</f>
        <v>96697.913667233326</v>
      </c>
      <c r="AC107" s="153">
        <f>'APM utregning'!AC107</f>
        <v>99272.7245119</v>
      </c>
      <c r="AD107" s="126">
        <f>(+AE107+AG107)/2</f>
        <v>95410.508244900004</v>
      </c>
      <c r="AE107" s="153">
        <f>'APM utregning'!AE107</f>
        <v>96521.728502900005</v>
      </c>
      <c r="AF107" s="126">
        <f>+AG107</f>
        <v>94299.287986900003</v>
      </c>
      <c r="AG107" s="153">
        <f>'APM utregning'!AG107</f>
        <v>94299.287986900003</v>
      </c>
      <c r="AH107" s="126">
        <f>(+AI107+AK107+AM107+AO107)/4</f>
        <v>89074.683581724996</v>
      </c>
      <c r="AI107" s="153">
        <f>'APM utregning'!AI107</f>
        <v>92825.379140499994</v>
      </c>
      <c r="AJ107" s="126">
        <f>(+AK107+AM107+AO107)/3</f>
        <v>87824.451728800006</v>
      </c>
      <c r="AK107" s="153">
        <f>'APM utregning'!AK107</f>
        <v>90262.294025800002</v>
      </c>
      <c r="AL107" s="126">
        <f>(+AM107+AO107)/2</f>
        <v>86605.530580299994</v>
      </c>
      <c r="AM107" s="153">
        <f>'APM utregning'!AM107</f>
        <v>87658.198539599995</v>
      </c>
      <c r="AN107" s="126">
        <f>+AO107</f>
        <v>85552.862621000007</v>
      </c>
      <c r="AO107" s="153">
        <f>'APM utregning'!AO107</f>
        <v>85552.862621000007</v>
      </c>
      <c r="AP107" s="93"/>
      <c r="AQ107" s="153">
        <f>'APM utregning'!AQ107</f>
        <v>84117.790299200002</v>
      </c>
    </row>
    <row r="108" spans="1:43" ht="15.75" thickBot="1" x14ac:dyDescent="0.3">
      <c r="A108" s="128" t="s">
        <v>231</v>
      </c>
      <c r="B108" s="131">
        <v>1.8047251456159302E-2</v>
      </c>
      <c r="C108" s="131">
        <v>1.7245091552092594E-2</v>
      </c>
      <c r="D108" s="131">
        <v>1.8303523086711029E-2</v>
      </c>
      <c r="E108" s="131">
        <v>1.8748623372773235E-2</v>
      </c>
      <c r="F108" s="131">
        <v>1.7962786760355735E-2</v>
      </c>
      <c r="G108" s="131">
        <v>1.988800286054701E-2</v>
      </c>
      <c r="H108" s="131">
        <f t="shared" ref="H108:I108" si="127">H106/H107*365/H100</f>
        <v>1.6259053891744254E-2</v>
      </c>
      <c r="I108" s="131">
        <f t="shared" si="127"/>
        <v>1.6259053891744254E-2</v>
      </c>
      <c r="J108" s="131">
        <v>1.4954607115893618E-2</v>
      </c>
      <c r="K108" s="131">
        <v>1.4021534810085704E-2</v>
      </c>
      <c r="L108" s="131">
        <f>'APM utregning'!L108</f>
        <v>1.5279147152448177E-2</v>
      </c>
      <c r="M108" s="131">
        <f>'APM utregning'!M108</f>
        <v>1.4860544632869781E-2</v>
      </c>
      <c r="N108" s="131">
        <v>1.5494622257713898E-2</v>
      </c>
      <c r="O108" s="131">
        <v>1.4972101182134889E-2</v>
      </c>
      <c r="P108" s="131">
        <v>1.6027300092550548E-2</v>
      </c>
      <c r="Q108" s="131">
        <v>1.6027300092550548E-2</v>
      </c>
      <c r="R108" s="131">
        <f>R106/R107*365/R100</f>
        <v>1.6725102548720481E-2</v>
      </c>
      <c r="S108" s="131">
        <f>S106/S107*365/S100</f>
        <v>1.6253489482722441E-2</v>
      </c>
      <c r="T108" s="131">
        <f t="shared" ref="T108:AQ108" si="128">T106/T107*365/T100</f>
        <v>1.6889533793279787E-2</v>
      </c>
      <c r="U108" s="131">
        <f t="shared" si="128"/>
        <v>1.636886219373699E-2</v>
      </c>
      <c r="V108" s="131">
        <f t="shared" si="128"/>
        <v>1.7161599793966122E-2</v>
      </c>
      <c r="W108" s="131">
        <f t="shared" si="128"/>
        <v>1.6475156689750456E-2</v>
      </c>
      <c r="X108" s="131">
        <f t="shared" si="128"/>
        <v>1.7870084715619863E-2</v>
      </c>
      <c r="Y108" s="131">
        <f t="shared" si="128"/>
        <v>1.7870084715619863E-2</v>
      </c>
      <c r="Z108" s="131">
        <f t="shared" si="128"/>
        <v>1.9193228132374628E-2</v>
      </c>
      <c r="AA108" s="131">
        <f t="shared" si="128"/>
        <v>1.9558226400872732E-2</v>
      </c>
      <c r="AB108" s="131">
        <f t="shared" si="128"/>
        <v>1.9060404480733529E-2</v>
      </c>
      <c r="AC108" s="131">
        <f t="shared" si="128"/>
        <v>1.9903064580351338E-2</v>
      </c>
      <c r="AD108" s="131">
        <f t="shared" si="128"/>
        <v>1.8610490147836112E-2</v>
      </c>
      <c r="AE108" s="131">
        <f t="shared" si="128"/>
        <v>1.9087129948616097E-2</v>
      </c>
      <c r="AF108" s="131">
        <f t="shared" si="128"/>
        <v>1.8114759384535717E-2</v>
      </c>
      <c r="AG108" s="131">
        <f t="shared" si="128"/>
        <v>1.8114759384535717E-2</v>
      </c>
      <c r="AH108" s="131">
        <f t="shared" si="128"/>
        <v>1.7439539423284724E-2</v>
      </c>
      <c r="AI108" s="131">
        <f t="shared" si="128"/>
        <v>1.5905348765956527E-2</v>
      </c>
      <c r="AJ108" s="131">
        <f t="shared" si="128"/>
        <v>1.7917635659779649E-2</v>
      </c>
      <c r="AK108" s="131">
        <f t="shared" si="128"/>
        <v>1.6911964798325119E-2</v>
      </c>
      <c r="AL108" s="131">
        <f t="shared" si="128"/>
        <v>1.8444690182406579E-2</v>
      </c>
      <c r="AM108" s="131">
        <f t="shared" si="128"/>
        <v>1.8522717450182004E-2</v>
      </c>
      <c r="AN108" s="131">
        <f t="shared" si="128"/>
        <v>1.8364742773043303E-2</v>
      </c>
      <c r="AO108" s="131">
        <f t="shared" si="128"/>
        <v>1.8364742773043303E-2</v>
      </c>
      <c r="AP108" s="131"/>
      <c r="AQ108" s="131">
        <f t="shared" si="128"/>
        <v>1.9598344836021277E-2</v>
      </c>
    </row>
    <row r="109" spans="1:43" x14ac:dyDescent="0.25">
      <c r="A109" s="125"/>
      <c r="B109" s="150"/>
      <c r="C109" s="150"/>
      <c r="D109" s="150"/>
      <c r="E109" s="150"/>
      <c r="F109" s="150"/>
      <c r="G109" s="150"/>
      <c r="H109" s="166"/>
      <c r="I109" s="166"/>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row>
    <row r="110" spans="1:43" x14ac:dyDescent="0.25">
      <c r="A110" s="125"/>
      <c r="B110" s="93"/>
      <c r="C110" s="93"/>
      <c r="D110" s="93"/>
      <c r="E110" s="93"/>
      <c r="F110" s="93"/>
      <c r="G110" s="93"/>
      <c r="H110" s="66"/>
      <c r="I110" s="66"/>
      <c r="J110" s="93"/>
      <c r="K110" s="93"/>
      <c r="L110" s="93"/>
      <c r="M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row>
    <row r="111" spans="1:43" x14ac:dyDescent="0.25">
      <c r="A111" s="123" t="s">
        <v>232</v>
      </c>
      <c r="B111" s="126">
        <v>370.19799999999998</v>
      </c>
      <c r="C111" s="153">
        <v>71.724999999999994</v>
      </c>
      <c r="D111" s="126">
        <v>303.47299999999996</v>
      </c>
      <c r="E111" s="153">
        <v>60.923999999999999</v>
      </c>
      <c r="F111" s="126">
        <v>242.54899999999998</v>
      </c>
      <c r="G111" s="153">
        <v>78.632999999999996</v>
      </c>
      <c r="H111" s="126">
        <f>+I111</f>
        <v>163.916</v>
      </c>
      <c r="I111" s="153">
        <f>'APM utregning'!I111</f>
        <v>163.916</v>
      </c>
      <c r="J111" s="153">
        <v>597.28700000000003</v>
      </c>
      <c r="K111" s="153">
        <v>177.76</v>
      </c>
      <c r="L111" s="80">
        <f>'APM utregning'!L111</f>
        <v>419.52699999999999</v>
      </c>
      <c r="M111" s="80">
        <f>'APM utregning'!M111</f>
        <v>156.03</v>
      </c>
      <c r="N111" s="80">
        <v>263.49700000000001</v>
      </c>
      <c r="O111" s="80">
        <v>143.404</v>
      </c>
      <c r="P111" s="126">
        <v>120.093</v>
      </c>
      <c r="Q111" s="153">
        <v>120.093</v>
      </c>
      <c r="R111" s="126">
        <f>+S111+U111+W111+Y111</f>
        <v>423.09941570000001</v>
      </c>
      <c r="S111" s="153">
        <f>'APM utregning'!S111</f>
        <v>117.4770611</v>
      </c>
      <c r="T111" s="153">
        <f>+U111+W111+Y111</f>
        <v>305.62235459999999</v>
      </c>
      <c r="U111" s="153">
        <f>'APM utregning'!U111</f>
        <v>107.5207815</v>
      </c>
      <c r="V111" s="153">
        <f>+W111+Y111</f>
        <v>198.1015731</v>
      </c>
      <c r="W111" s="153">
        <f>'APM utregning'!W111</f>
        <v>106.3496062</v>
      </c>
      <c r="X111" s="153">
        <f>+Y111</f>
        <v>91.751966899999999</v>
      </c>
      <c r="Y111" s="153">
        <f>'APM utregning'!Y111</f>
        <v>91.751966899999999</v>
      </c>
      <c r="Z111" s="153">
        <f>+AA111+AC111+AE111+AG111</f>
        <v>355.94395169999996</v>
      </c>
      <c r="AA111" s="153">
        <f>'APM utregning'!AA111</f>
        <v>87.835931400000007</v>
      </c>
      <c r="AB111" s="153">
        <f>+AC111+AE111+AG111</f>
        <v>268.10802029999996</v>
      </c>
      <c r="AC111" s="153">
        <f>'APM utregning'!AC111</f>
        <v>88.483626399999991</v>
      </c>
      <c r="AD111" s="153">
        <f>+AE111+AG111</f>
        <v>179.62439389999997</v>
      </c>
      <c r="AE111" s="153">
        <f>'APM utregning'!AE111</f>
        <v>92.454906499999993</v>
      </c>
      <c r="AF111" s="153">
        <f>+AG111</f>
        <v>87.169487399999994</v>
      </c>
      <c r="AG111" s="153">
        <f>'APM utregning'!AG111</f>
        <v>87.169487399999994</v>
      </c>
      <c r="AH111" s="153">
        <f>+AI111+AK111+AM111+AO111</f>
        <v>355.90442140000005</v>
      </c>
      <c r="AI111" s="153">
        <f>'APM utregning'!AI111</f>
        <v>94.882983800000005</v>
      </c>
      <c r="AJ111" s="153">
        <f>+AK111+AM111+AO111</f>
        <v>261.02143760000001</v>
      </c>
      <c r="AK111" s="153">
        <f>'APM utregning'!AK111</f>
        <v>87.860594700000007</v>
      </c>
      <c r="AL111" s="153">
        <f>+AM111+AO111</f>
        <v>173.16084290000001</v>
      </c>
      <c r="AM111" s="153">
        <f>'APM utregning'!AM111</f>
        <v>85.4067893</v>
      </c>
      <c r="AN111" s="153">
        <f>+AO111</f>
        <v>87.754053600000006</v>
      </c>
      <c r="AO111" s="153">
        <f>'APM utregning'!AO111</f>
        <v>87.754053600000006</v>
      </c>
      <c r="AP111" s="96"/>
      <c r="AQ111" s="153">
        <f>'APM utregning'!AQ111</f>
        <v>102.729274</v>
      </c>
    </row>
    <row r="112" spans="1:43" x14ac:dyDescent="0.25">
      <c r="A112" s="124" t="s">
        <v>222</v>
      </c>
      <c r="B112" s="129">
        <v>300.7878030552348</v>
      </c>
      <c r="C112" s="156">
        <v>46.070725443409827</v>
      </c>
      <c r="D112" s="129">
        <v>256.59184580433646</v>
      </c>
      <c r="E112" s="156">
        <v>33.758908489798351</v>
      </c>
      <c r="F112" s="129">
        <v>222.8329373145381</v>
      </c>
      <c r="G112" s="156">
        <v>50.354263603479446</v>
      </c>
      <c r="H112" s="129">
        <f>'APM utregning'!H112</f>
        <v>170.60390551854715</v>
      </c>
      <c r="I112" s="156">
        <f>(I114*I99/100*I100/365)</f>
        <v>170.60390551854715</v>
      </c>
      <c r="J112" s="156">
        <v>626.57195245953449</v>
      </c>
      <c r="K112" s="156">
        <v>193.12598506114628</v>
      </c>
      <c r="L112" s="21">
        <f>'APM utregning'!L112</f>
        <v>433.44596739838812</v>
      </c>
      <c r="M112" s="21">
        <f>'APM utregning'!M112</f>
        <v>165.37595373589042</v>
      </c>
      <c r="N112" s="21">
        <v>268.07001366249773</v>
      </c>
      <c r="O112" s="21">
        <v>146.38139861592236</v>
      </c>
      <c r="P112" s="129">
        <v>121.68861504657535</v>
      </c>
      <c r="Q112" s="156">
        <v>121.68861504657535</v>
      </c>
      <c r="R112" s="129">
        <f>+S112+U112+W112+Y112</f>
        <v>407.52205748696161</v>
      </c>
      <c r="S112" s="156">
        <f>(S114*S99/100*S100/365)</f>
        <v>115.36585771580414</v>
      </c>
      <c r="T112" s="156">
        <f>+U112+W112+Y112</f>
        <v>292.15619977115745</v>
      </c>
      <c r="U112" s="156">
        <f>(U114*U99/100*U100/365)</f>
        <v>102.71740673073579</v>
      </c>
      <c r="V112" s="156">
        <f>+W112+Y112</f>
        <v>189.43879304042167</v>
      </c>
      <c r="W112" s="156">
        <f>(W114*W99/100*W100/365)</f>
        <v>102.12988326961346</v>
      </c>
      <c r="X112" s="156">
        <f>+Y112</f>
        <v>87.308909770808199</v>
      </c>
      <c r="Y112" s="156">
        <f>(Y114*Y99/100*Y100/365)</f>
        <v>87.308909770808199</v>
      </c>
      <c r="Z112" s="156">
        <f>+AA112+AC112+AE112+AG112</f>
        <v>316.58873210591776</v>
      </c>
      <c r="AA112" s="156">
        <f>(AA114*AA99/100*AA100/365)</f>
        <v>75.954642052094144</v>
      </c>
      <c r="AB112" s="156">
        <f>+AC112+AE112+AG112</f>
        <v>240.63409005382366</v>
      </c>
      <c r="AC112" s="156">
        <f>(AC114*AC99/100*AC100/365)</f>
        <v>75.214714342298294</v>
      </c>
      <c r="AD112" s="156">
        <f>+AE112+AG112</f>
        <v>165.41937571152539</v>
      </c>
      <c r="AE112" s="156">
        <f>(AE114*AE99/100*AE100/365)</f>
        <v>83.007987614222898</v>
      </c>
      <c r="AF112" s="156">
        <f>+AG112</f>
        <v>82.411388097302478</v>
      </c>
      <c r="AG112" s="156">
        <f>(AG114*AG99/100*AG100/365)</f>
        <v>82.411388097302478</v>
      </c>
      <c r="AH112" s="156">
        <f>+AI112+AK112+AM112+AO112</f>
        <v>331.82187547127444</v>
      </c>
      <c r="AI112" s="156">
        <f>(AI114*AI99/100*AI100/365)</f>
        <v>92.746062814413122</v>
      </c>
      <c r="AJ112" s="156">
        <f>+AK112+AM112+AO112</f>
        <v>239.07581265686136</v>
      </c>
      <c r="AK112" s="156">
        <f>(AK114*AK99/100*AK100/365)</f>
        <v>83.477209073432107</v>
      </c>
      <c r="AL112" s="156">
        <f>+AM112+AO112</f>
        <v>155.59860358342925</v>
      </c>
      <c r="AM112" s="156">
        <f>(AM114*AM99/100*AM100/365)</f>
        <v>75.27635446193878</v>
      </c>
      <c r="AN112" s="156">
        <f>+AO112</f>
        <v>80.322249121490472</v>
      </c>
      <c r="AO112" s="156">
        <f>(AO114*AO99/100*AO100/365)</f>
        <v>80.322249121490472</v>
      </c>
      <c r="AP112" s="157"/>
      <c r="AQ112" s="156">
        <f>(AQ114*AQ99/100*AQ100/365)</f>
        <v>87.684988351033311</v>
      </c>
    </row>
    <row r="113" spans="1:43" x14ac:dyDescent="0.25">
      <c r="A113" s="123" t="s">
        <v>233</v>
      </c>
      <c r="B113" s="126">
        <v>-69.410196944765175</v>
      </c>
      <c r="C113" s="153">
        <v>-25.654274556590167</v>
      </c>
      <c r="D113" s="126">
        <v>-46.881154195663498</v>
      </c>
      <c r="E113" s="153">
        <v>-27.165091510201648</v>
      </c>
      <c r="F113" s="126">
        <v>-19.716062685461878</v>
      </c>
      <c r="G113" s="153">
        <v>-28.27873639652055</v>
      </c>
      <c r="H113" s="126">
        <f t="shared" ref="H113:I113" si="129">+H112-H111</f>
        <v>6.6879055185471543</v>
      </c>
      <c r="I113" s="153">
        <f t="shared" si="129"/>
        <v>6.6879055185471543</v>
      </c>
      <c r="J113" s="153">
        <v>29.284952459534452</v>
      </c>
      <c r="K113" s="153">
        <v>15.36598506114629</v>
      </c>
      <c r="L113" s="80">
        <f>'APM utregning'!L113</f>
        <v>13.918967398388133</v>
      </c>
      <c r="M113" s="80">
        <f>'APM utregning'!M113</f>
        <v>9.3459537358904186</v>
      </c>
      <c r="N113" s="80">
        <v>4.5730136624977149</v>
      </c>
      <c r="O113" s="80">
        <v>2.9773986159223682</v>
      </c>
      <c r="P113" s="126">
        <v>1.5956150465753467</v>
      </c>
      <c r="Q113" s="153">
        <v>1.5956150465753467</v>
      </c>
      <c r="R113" s="126">
        <f t="shared" ref="R113" si="130">+R112-R111</f>
        <v>-15.577358213038394</v>
      </c>
      <c r="S113" s="153">
        <f t="shared" ref="S113" si="131">+S112-S111</f>
        <v>-2.1112033841958606</v>
      </c>
      <c r="T113" s="153">
        <f t="shared" ref="T113:W113" si="132">+T112-T111</f>
        <v>-13.466154828842548</v>
      </c>
      <c r="U113" s="153">
        <f t="shared" si="132"/>
        <v>-4.8033747692642095</v>
      </c>
      <c r="V113" s="153">
        <f t="shared" si="132"/>
        <v>-8.6627800595783242</v>
      </c>
      <c r="W113" s="153">
        <f t="shared" si="132"/>
        <v>-4.2197229303865385</v>
      </c>
      <c r="X113" s="153">
        <f>+Y113</f>
        <v>-4.4430571291918</v>
      </c>
      <c r="Y113" s="153">
        <f t="shared" ref="Y113:AE113" si="133">+Y112-Y111</f>
        <v>-4.4430571291918</v>
      </c>
      <c r="Z113" s="153">
        <f t="shared" si="133"/>
        <v>-39.3552195940822</v>
      </c>
      <c r="AA113" s="153">
        <f t="shared" si="133"/>
        <v>-11.881289347905863</v>
      </c>
      <c r="AB113" s="153">
        <f t="shared" si="133"/>
        <v>-27.473930246176309</v>
      </c>
      <c r="AC113" s="153">
        <f t="shared" si="133"/>
        <v>-13.268912057701698</v>
      </c>
      <c r="AD113" s="153">
        <f t="shared" si="133"/>
        <v>-14.205018188474583</v>
      </c>
      <c r="AE113" s="153">
        <f t="shared" si="133"/>
        <v>-9.4469188857770945</v>
      </c>
      <c r="AF113" s="153">
        <f>+AG113</f>
        <v>-4.7580993026975165</v>
      </c>
      <c r="AG113" s="153">
        <f t="shared" ref="AG113:AM113" si="134">+AG112-AG111</f>
        <v>-4.7580993026975165</v>
      </c>
      <c r="AH113" s="153">
        <f t="shared" si="134"/>
        <v>-24.082545928725608</v>
      </c>
      <c r="AI113" s="153">
        <f t="shared" si="134"/>
        <v>-2.1369209855868831</v>
      </c>
      <c r="AJ113" s="153">
        <f t="shared" si="134"/>
        <v>-21.945624943138654</v>
      </c>
      <c r="AK113" s="153">
        <f t="shared" si="134"/>
        <v>-4.3833856265679003</v>
      </c>
      <c r="AL113" s="153">
        <f t="shared" si="134"/>
        <v>-17.562239316570754</v>
      </c>
      <c r="AM113" s="153">
        <f t="shared" si="134"/>
        <v>-10.13043483806122</v>
      </c>
      <c r="AN113" s="153">
        <f>+AO113</f>
        <v>-7.4318044785095339</v>
      </c>
      <c r="AO113" s="153">
        <f>+AO112-AO111</f>
        <v>-7.4318044785095339</v>
      </c>
      <c r="AP113" s="153"/>
      <c r="AQ113" s="153">
        <f>+AQ112-AQ111</f>
        <v>-15.044285648966692</v>
      </c>
    </row>
    <row r="114" spans="1:43" x14ac:dyDescent="0.25">
      <c r="A114" s="123" t="s">
        <v>237</v>
      </c>
      <c r="B114" s="153">
        <v>45141.581625000006</v>
      </c>
      <c r="C114" s="153">
        <v>48004.548000000003</v>
      </c>
      <c r="D114" s="153">
        <v>44187.2595</v>
      </c>
      <c r="E114" s="153">
        <v>44968.029000000002</v>
      </c>
      <c r="F114" s="153">
        <v>42364.311499999996</v>
      </c>
      <c r="G114" s="153">
        <v>43406.49</v>
      </c>
      <c r="H114" s="153">
        <f>+I114</f>
        <v>41322.133000000002</v>
      </c>
      <c r="I114" s="153">
        <f>'APM utregning'!I114</f>
        <v>41322.133000000002</v>
      </c>
      <c r="J114" s="153">
        <v>40126.764999999999</v>
      </c>
      <c r="K114" s="153">
        <v>41706.021999999997</v>
      </c>
      <c r="L114" s="80">
        <f>'APM utregning'!L114</f>
        <v>39600.345999999998</v>
      </c>
      <c r="M114" s="80">
        <f>'APM utregning'!M114</f>
        <v>40252.216</v>
      </c>
      <c r="N114" s="80">
        <v>39274.411</v>
      </c>
      <c r="O114" s="80">
        <v>40291.85</v>
      </c>
      <c r="P114" s="126">
        <v>38256.972000000002</v>
      </c>
      <c r="Q114" s="153">
        <v>38256.972000000002</v>
      </c>
      <c r="R114" s="126">
        <f>(+S114+U114+W114+Y114)/4</f>
        <v>38116.029126499998</v>
      </c>
      <c r="S114" s="153">
        <f>'APM utregning'!S114</f>
        <v>38462.310984899996</v>
      </c>
      <c r="T114" s="153">
        <f>(+U114+W114+Y114)/3</f>
        <v>38000.601840366668</v>
      </c>
      <c r="U114" s="153">
        <f>'APM utregning'!U114</f>
        <v>38445.296817800001</v>
      </c>
      <c r="V114" s="153">
        <f>(+W114+Y114)/2</f>
        <v>37778.254351650001</v>
      </c>
      <c r="W114" s="153">
        <f>'APM utregning'!W114</f>
        <v>38284.284064300002</v>
      </c>
      <c r="X114" s="153">
        <f>+Y114</f>
        <v>37272.224639</v>
      </c>
      <c r="Y114" s="153">
        <f>'APM utregning'!Y114</f>
        <v>37272.224639</v>
      </c>
      <c r="Z114" s="153">
        <f>(+AA114+AC114+AE114+AG114)/4</f>
        <v>35749.898960700004</v>
      </c>
      <c r="AA114" s="153">
        <f>'APM utregning'!AA114</f>
        <v>37202.689679300005</v>
      </c>
      <c r="AB114" s="153">
        <f>(+AC114+AE114+AG114)/3</f>
        <v>35265.635387833332</v>
      </c>
      <c r="AC114" s="153">
        <f>'APM utregning'!AC114</f>
        <v>36840.272054399997</v>
      </c>
      <c r="AD114" s="153">
        <f>(+AE114+AG114)/2</f>
        <v>34478.317054550003</v>
      </c>
      <c r="AE114" s="153">
        <f>'APM utregning'!AE114</f>
        <v>36189.578928800001</v>
      </c>
      <c r="AF114" s="153">
        <f>+AG114</f>
        <v>32767.055180300002</v>
      </c>
      <c r="AG114" s="153">
        <f>'APM utregning'!AG114</f>
        <v>32767.055180300002</v>
      </c>
      <c r="AH114" s="153">
        <f>(+AI114+AK114+AM114+AO114)/4</f>
        <v>31038.21907685</v>
      </c>
      <c r="AI114" s="153">
        <f>'APM utregning'!AI114</f>
        <v>32853.564564499997</v>
      </c>
      <c r="AJ114" s="153">
        <f>(+AK114+AM114+AO114)/3</f>
        <v>30433.103914299998</v>
      </c>
      <c r="AK114" s="153">
        <f>'APM utregning'!AK114</f>
        <v>31244.033338599998</v>
      </c>
      <c r="AL114" s="153">
        <f>(+AM114+AO114)/2</f>
        <v>30027.63920215</v>
      </c>
      <c r="AM114" s="153">
        <f>'APM utregning'!AM114</f>
        <v>30498.2455085</v>
      </c>
      <c r="AN114" s="153">
        <f>+AO114</f>
        <v>29557.032895799999</v>
      </c>
      <c r="AO114" s="153">
        <f>'APM utregning'!AO114</f>
        <v>29557.032895799999</v>
      </c>
      <c r="AP114" s="96"/>
      <c r="AQ114" s="153">
        <f>'APM utregning'!AQ114</f>
        <v>30785.899142099999</v>
      </c>
    </row>
    <row r="115" spans="1:43" ht="15.75" thickBot="1" x14ac:dyDescent="0.3">
      <c r="A115" s="128" t="s">
        <v>234</v>
      </c>
      <c r="B115" s="131">
        <v>-1.533409976038285E-3</v>
      </c>
      <c r="C115" s="131">
        <v>-2.120227145877251E-3</v>
      </c>
      <c r="D115" s="131">
        <v>-1.408190462388181E-3</v>
      </c>
      <c r="E115" s="131">
        <v>-2.3966927222757966E-3</v>
      </c>
      <c r="F115" s="131">
        <v>-9.2824327673688778E-4</v>
      </c>
      <c r="G115" s="131">
        <v>-2.6131046516569049E-3</v>
      </c>
      <c r="H115" s="131">
        <f t="shared" ref="H115:I115" si="135">H113/H114*365/H100</f>
        <v>6.4917064037873834E-4</v>
      </c>
      <c r="I115" s="131">
        <f t="shared" si="135"/>
        <v>6.4917064037873834E-4</v>
      </c>
      <c r="J115" s="131">
        <v>7.2981094936345981E-4</v>
      </c>
      <c r="K115" s="131">
        <v>1.4617283689710419E-3</v>
      </c>
      <c r="L115" s="131">
        <f>'APM utregning'!L115</f>
        <v>3.6993550072558377E-4</v>
      </c>
      <c r="M115" s="131">
        <f>'APM utregning'!M115</f>
        <v>9.2116805650175194E-4</v>
      </c>
      <c r="N115" s="131">
        <v>2.3480487413436106E-4</v>
      </c>
      <c r="O115" s="131">
        <v>2.963952543702637E-4</v>
      </c>
      <c r="P115" s="131">
        <v>1.6914839644566442E-4</v>
      </c>
      <c r="Q115" s="131">
        <v>1.6914839644566442E-4</v>
      </c>
      <c r="R115" s="131">
        <f>R113/R114*365/R100</f>
        <v>-4.0868260860385129E-4</v>
      </c>
      <c r="S115" s="131">
        <f>S113/S114*365/S100</f>
        <v>-2.1777084459268973E-4</v>
      </c>
      <c r="T115" s="131">
        <f t="shared" ref="T115:AQ115" si="136">T113/T114*365/T100</f>
        <v>-4.7378722461344837E-4</v>
      </c>
      <c r="U115" s="131">
        <f t="shared" si="136"/>
        <v>-4.9568786999920687E-4</v>
      </c>
      <c r="V115" s="131">
        <f t="shared" si="136"/>
        <v>-4.6241263417009712E-4</v>
      </c>
      <c r="W115" s="131">
        <f t="shared" si="136"/>
        <v>-4.4209426183266452E-4</v>
      </c>
      <c r="X115" s="131">
        <f t="shared" si="136"/>
        <v>-4.834448493071748E-4</v>
      </c>
      <c r="Y115" s="131">
        <f t="shared" si="136"/>
        <v>-4.834448493071748E-4</v>
      </c>
      <c r="Z115" s="131">
        <f t="shared" si="136"/>
        <v>-1.1008484146303613E-3</v>
      </c>
      <c r="AA115" s="131">
        <f t="shared" si="136"/>
        <v>-1.2670515075567273E-3</v>
      </c>
      <c r="AB115" s="131">
        <f t="shared" si="136"/>
        <v>-1.041595981415476E-3</v>
      </c>
      <c r="AC115" s="131">
        <f t="shared" si="136"/>
        <v>-1.4289516168107222E-3</v>
      </c>
      <c r="AD115" s="131">
        <f t="shared" si="136"/>
        <v>-8.3082589623050083E-4</v>
      </c>
      <c r="AE115" s="131">
        <f t="shared" si="136"/>
        <v>-1.0470275963449269E-3</v>
      </c>
      <c r="AF115" s="131">
        <f t="shared" si="136"/>
        <v>-5.8890663060076848E-4</v>
      </c>
      <c r="AG115" s="131">
        <f t="shared" si="136"/>
        <v>-5.8890663060076848E-4</v>
      </c>
      <c r="AH115" s="131">
        <f t="shared" si="136"/>
        <v>-7.758997341019378E-4</v>
      </c>
      <c r="AI115" s="131">
        <f t="shared" si="136"/>
        <v>-2.5805424308376917E-4</v>
      </c>
      <c r="AJ115" s="131">
        <f t="shared" si="136"/>
        <v>-9.6060314778533495E-4</v>
      </c>
      <c r="AK115" s="131">
        <f t="shared" si="136"/>
        <v>-5.5660566707191924E-4</v>
      </c>
      <c r="AL115" s="131">
        <f t="shared" si="136"/>
        <v>-1.1729518333575949E-3</v>
      </c>
      <c r="AM115" s="131">
        <f t="shared" si="136"/>
        <v>-1.332308207719004E-3</v>
      </c>
      <c r="AN115" s="131">
        <f t="shared" si="136"/>
        <v>-1.0085209229291905E-3</v>
      </c>
      <c r="AO115" s="131">
        <f t="shared" si="136"/>
        <v>-1.0085209229291905E-3</v>
      </c>
      <c r="AP115" s="131"/>
      <c r="AQ115" s="131">
        <f t="shared" si="136"/>
        <v>-1.9387631911719386E-3</v>
      </c>
    </row>
    <row r="116" spans="1:43" x14ac:dyDescent="0.25">
      <c r="A116" s="125"/>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row>
    <row r="117" spans="1:43" x14ac:dyDescent="0.25">
      <c r="A117" s="125"/>
      <c r="B117" s="93"/>
      <c r="C117" s="93"/>
      <c r="D117" s="93"/>
      <c r="E117" s="93"/>
      <c r="F117" s="93"/>
      <c r="G117" s="93"/>
      <c r="J117" s="93"/>
      <c r="K117" s="93"/>
      <c r="L117" s="93"/>
      <c r="M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row>
    <row r="118" spans="1:43" x14ac:dyDescent="0.25">
      <c r="A118" s="123" t="s">
        <v>235</v>
      </c>
      <c r="B118" s="126">
        <v>323.68700000000001</v>
      </c>
      <c r="C118" s="153">
        <v>46.716999999999999</v>
      </c>
      <c r="D118" s="126">
        <v>280.97000000000003</v>
      </c>
      <c r="E118" s="153">
        <v>53.893000000000001</v>
      </c>
      <c r="F118" s="126">
        <v>227.077</v>
      </c>
      <c r="G118" s="153">
        <v>104.057</v>
      </c>
      <c r="H118" s="126">
        <f>+I118</f>
        <v>123.02</v>
      </c>
      <c r="I118" s="153">
        <f>'APM utregning'!I118</f>
        <v>123.02</v>
      </c>
      <c r="J118" s="153">
        <v>389.05600000000004</v>
      </c>
      <c r="K118" s="153">
        <v>115.27800000000001</v>
      </c>
      <c r="L118" s="80">
        <f>'APM utregning'!L118</f>
        <v>273.77800000000002</v>
      </c>
      <c r="M118" s="80">
        <f>'APM utregning'!M118</f>
        <v>102.33199999999999</v>
      </c>
      <c r="N118" s="80">
        <v>171.44600000000003</v>
      </c>
      <c r="O118" s="80">
        <v>88.159000000000006</v>
      </c>
      <c r="P118" s="126">
        <v>83.287000000000006</v>
      </c>
      <c r="Q118" s="153">
        <v>83.287000000000006</v>
      </c>
      <c r="R118" s="126">
        <f>+S118+U118+W118+Y118</f>
        <v>309.61847620000003</v>
      </c>
      <c r="S118" s="153">
        <f>'APM utregning'!S118</f>
        <v>80.693138000000005</v>
      </c>
      <c r="T118" s="153">
        <f>+U118+W118+Y118</f>
        <v>228.9253382</v>
      </c>
      <c r="U118" s="153">
        <f>'APM utregning'!U118</f>
        <v>79.506763199999995</v>
      </c>
      <c r="V118" s="153">
        <f>+W118+Y118</f>
        <v>149.418575</v>
      </c>
      <c r="W118" s="153">
        <f>'APM utregning'!W118</f>
        <v>74.793245200000001</v>
      </c>
      <c r="X118" s="153">
        <f>+Y118</f>
        <v>74.625329800000003</v>
      </c>
      <c r="Y118" s="153">
        <f>'APM utregning'!Y118</f>
        <v>74.625329800000003</v>
      </c>
      <c r="Z118" s="153">
        <f>+AA118+AC118+AE118+AG118</f>
        <v>283.57676700000002</v>
      </c>
      <c r="AA118" s="153">
        <f>'APM utregning'!AA118</f>
        <v>73.310908699999999</v>
      </c>
      <c r="AB118" s="153">
        <f>+AC118+AE118+AG118</f>
        <v>210.26585830000002</v>
      </c>
      <c r="AC118" s="153">
        <f>'APM utregning'!AC118</f>
        <v>72.821505799999997</v>
      </c>
      <c r="AD118" s="153">
        <f>+AE118+AG118</f>
        <v>137.44435250000001</v>
      </c>
      <c r="AE118" s="153">
        <f>'APM utregning'!AE118</f>
        <v>70.104614400000003</v>
      </c>
      <c r="AF118" s="153">
        <f>+AG118</f>
        <v>67.339738100000005</v>
      </c>
      <c r="AG118" s="153">
        <f>'APM utregning'!AG118</f>
        <v>67.339738100000005</v>
      </c>
      <c r="AH118" s="153">
        <f>+AI118+AK118+AM118+AO118</f>
        <v>280.47812749999997</v>
      </c>
      <c r="AI118" s="153">
        <f>'APM utregning'!AI118</f>
        <v>65.926398499999991</v>
      </c>
      <c r="AJ118" s="153">
        <f>+AK118+AM118+AO118</f>
        <v>214.55172899999997</v>
      </c>
      <c r="AK118" s="153">
        <f>'APM utregning'!AK118</f>
        <v>66.077095700000001</v>
      </c>
      <c r="AL118" s="153">
        <f>+AM118+AO118</f>
        <v>148.47463329999999</v>
      </c>
      <c r="AM118" s="153">
        <f>'APM utregning'!AM118</f>
        <v>72.408209799999995</v>
      </c>
      <c r="AN118" s="153">
        <f>+AO118</f>
        <v>76.066423499999999</v>
      </c>
      <c r="AO118" s="153">
        <f>'APM utregning'!AO118</f>
        <v>76.066423499999999</v>
      </c>
      <c r="AP118" s="96"/>
      <c r="AQ118" s="153">
        <f>'APM utregning'!AQ118</f>
        <v>93.948754100000002</v>
      </c>
    </row>
    <row r="119" spans="1:43" x14ac:dyDescent="0.25">
      <c r="A119" s="124" t="s">
        <v>222</v>
      </c>
      <c r="B119" s="129">
        <v>308.2920903790241</v>
      </c>
      <c r="C119" s="156">
        <v>45.726059551824648</v>
      </c>
      <c r="D119" s="129">
        <v>264.50580316043181</v>
      </c>
      <c r="E119" s="156">
        <v>33.762325815671232</v>
      </c>
      <c r="F119" s="129">
        <v>230.74347734476055</v>
      </c>
      <c r="G119" s="156">
        <v>52.284422687386304</v>
      </c>
      <c r="H119" s="129">
        <f>+I119</f>
        <v>176.51928232414195</v>
      </c>
      <c r="I119" s="156">
        <f>(+I121*I99/100*I100/365)</f>
        <v>176.51928232414195</v>
      </c>
      <c r="J119" s="156">
        <v>643.65646775631376</v>
      </c>
      <c r="K119" s="156">
        <v>194.0766482167233</v>
      </c>
      <c r="L119" s="21">
        <f>'APM utregning'!L119</f>
        <v>449.57981953959046</v>
      </c>
      <c r="M119" s="21">
        <f>'APM utregning'!M119</f>
        <v>172.5861907671233</v>
      </c>
      <c r="N119" s="21">
        <v>276.99362877246716</v>
      </c>
      <c r="O119" s="21">
        <v>147.74475030945348</v>
      </c>
      <c r="P119" s="129">
        <v>129.24887846301368</v>
      </c>
      <c r="Q119" s="156">
        <v>129.24887846301368</v>
      </c>
      <c r="R119" s="129">
        <f>+S119+U119+W119+Y119</f>
        <v>415.51336204558345</v>
      </c>
      <c r="S119" s="156">
        <f>(+S121*S99/100*S100/365)</f>
        <v>119.88117975628907</v>
      </c>
      <c r="T119" s="156">
        <f>+U119+W119+Y119</f>
        <v>295.63218228929441</v>
      </c>
      <c r="U119" s="156">
        <f>(+U121*U99/100*U100/365)</f>
        <v>106.44518600772123</v>
      </c>
      <c r="V119" s="156">
        <f>+W119+Y119</f>
        <v>189.18699628157316</v>
      </c>
      <c r="W119" s="156">
        <f>(+W121*W99/100*W100/365)</f>
        <v>101.66787993013209</v>
      </c>
      <c r="X119" s="156">
        <f>+Y119</f>
        <v>87.51911635144107</v>
      </c>
      <c r="Y119" s="156">
        <f>(+Y121*Y99/100*Y100/365)</f>
        <v>87.51911635144107</v>
      </c>
      <c r="Z119" s="156">
        <f>+AA119+AC119+AE119+AG119</f>
        <v>321.14165116571178</v>
      </c>
      <c r="AA119" s="156">
        <f>(+AA121*AA99/100*AA100/365)</f>
        <v>75.714896372405917</v>
      </c>
      <c r="AB119" s="156">
        <f>+AC119+AE119+AG119</f>
        <v>245.42675479330589</v>
      </c>
      <c r="AC119" s="156">
        <f>(+AC121*AC99/100*AC100/365)</f>
        <v>75.706899423774914</v>
      </c>
      <c r="AD119" s="156">
        <f>+AE119+AG119</f>
        <v>169.71985536953099</v>
      </c>
      <c r="AE119" s="156">
        <f>(+AE121*AE99/100*AE100/365)</f>
        <v>81.769109954337537</v>
      </c>
      <c r="AF119" s="156">
        <f>+AG119</f>
        <v>87.950745415193438</v>
      </c>
      <c r="AG119" s="156">
        <f>(+AG121*AG99/100*AG100/365)</f>
        <v>87.950745415193438</v>
      </c>
      <c r="AH119" s="156">
        <f>+AI119+AK119+AM119+AO119</f>
        <v>368.12880581065951</v>
      </c>
      <c r="AI119" s="156">
        <f>(+AI121*AI99/100*AI100/365)</f>
        <v>98.248903826156706</v>
      </c>
      <c r="AJ119" s="156">
        <f>+AK119+AM119+AO119</f>
        <v>269.87990198450285</v>
      </c>
      <c r="AK119" s="156">
        <f>(+AK121*AK99/100*AK100/365)</f>
        <v>93.935591610306844</v>
      </c>
      <c r="AL119" s="156">
        <f>+AM119+AO119</f>
        <v>175.94431037419599</v>
      </c>
      <c r="AM119" s="156">
        <f>(+AM121*AM99/100*AM100/365)</f>
        <v>84.077926863615616</v>
      </c>
      <c r="AN119" s="156">
        <f>+AO119</f>
        <v>91.866383510580391</v>
      </c>
      <c r="AO119" s="156">
        <f>(+AO121*AO99/100*AO100/365)</f>
        <v>91.866383510580391</v>
      </c>
      <c r="AP119" s="158"/>
      <c r="AQ119" s="156">
        <f>(+AQ121*AQ99/100*AQ100/365)</f>
        <v>95.271746183981151</v>
      </c>
    </row>
    <row r="120" spans="1:43" x14ac:dyDescent="0.25">
      <c r="A120" s="123" t="s">
        <v>236</v>
      </c>
      <c r="B120" s="126">
        <v>-15.394909620975909</v>
      </c>
      <c r="C120" s="153">
        <v>-0.99094044817535121</v>
      </c>
      <c r="D120" s="126">
        <v>-16.464196839568217</v>
      </c>
      <c r="E120" s="153">
        <v>-20.130674184328768</v>
      </c>
      <c r="F120" s="126">
        <v>3.6664773447605512</v>
      </c>
      <c r="G120" s="153">
        <v>-51.772577312613699</v>
      </c>
      <c r="H120" s="126">
        <f t="shared" ref="H120:I120" si="137">+H119-H118</f>
        <v>53.499282324141959</v>
      </c>
      <c r="I120" s="153">
        <f t="shared" si="137"/>
        <v>53.499282324141959</v>
      </c>
      <c r="J120" s="153">
        <v>254.60046775631372</v>
      </c>
      <c r="K120" s="153">
        <v>78.798648216723294</v>
      </c>
      <c r="L120" s="80">
        <f>'APM utregning'!L120</f>
        <v>175.80181953959044</v>
      </c>
      <c r="M120" s="80">
        <f>'APM utregning'!M120</f>
        <v>70.254190767123305</v>
      </c>
      <c r="N120" s="80">
        <v>105.54762877246714</v>
      </c>
      <c r="O120" s="80">
        <v>59.585750309453474</v>
      </c>
      <c r="P120" s="126">
        <v>45.961878463013676</v>
      </c>
      <c r="Q120" s="153">
        <v>45.961878463013676</v>
      </c>
      <c r="R120" s="126">
        <f t="shared" ref="R120" si="138">+R119-R118</f>
        <v>105.89488584558342</v>
      </c>
      <c r="S120" s="153">
        <f t="shared" ref="S120" si="139">+S119-S118</f>
        <v>39.188041756289067</v>
      </c>
      <c r="T120" s="153">
        <f t="shared" ref="T120:AO120" si="140">+T119-T118</f>
        <v>66.706844089294407</v>
      </c>
      <c r="U120" s="153">
        <f t="shared" si="140"/>
        <v>26.938422807721238</v>
      </c>
      <c r="V120" s="153">
        <f t="shared" si="140"/>
        <v>39.768421281573154</v>
      </c>
      <c r="W120" s="153">
        <f t="shared" si="140"/>
        <v>26.874634730132087</v>
      </c>
      <c r="X120" s="153">
        <f t="shared" si="140"/>
        <v>12.893786551441067</v>
      </c>
      <c r="Y120" s="153">
        <f t="shared" si="140"/>
        <v>12.893786551441067</v>
      </c>
      <c r="Z120" s="153">
        <f t="shared" si="140"/>
        <v>37.56488416571176</v>
      </c>
      <c r="AA120" s="153">
        <f t="shared" si="140"/>
        <v>2.4039876724059184</v>
      </c>
      <c r="AB120" s="153">
        <f t="shared" si="140"/>
        <v>35.16089649330587</v>
      </c>
      <c r="AC120" s="153">
        <f t="shared" si="140"/>
        <v>2.8853936237749167</v>
      </c>
      <c r="AD120" s="153">
        <f t="shared" si="140"/>
        <v>32.275502869530982</v>
      </c>
      <c r="AE120" s="153">
        <f t="shared" si="140"/>
        <v>11.664495554337535</v>
      </c>
      <c r="AF120" s="153">
        <f t="shared" si="140"/>
        <v>20.611007315193433</v>
      </c>
      <c r="AG120" s="153">
        <f t="shared" si="140"/>
        <v>20.611007315193433</v>
      </c>
      <c r="AH120" s="153">
        <f t="shared" si="140"/>
        <v>87.650678310659544</v>
      </c>
      <c r="AI120" s="153">
        <f t="shared" si="140"/>
        <v>32.322505326156715</v>
      </c>
      <c r="AJ120" s="153">
        <f t="shared" si="140"/>
        <v>55.328172984502885</v>
      </c>
      <c r="AK120" s="153">
        <f t="shared" si="140"/>
        <v>27.858495910306843</v>
      </c>
      <c r="AL120" s="153">
        <f t="shared" si="140"/>
        <v>27.469677074195999</v>
      </c>
      <c r="AM120" s="153">
        <f t="shared" si="140"/>
        <v>11.669717063615622</v>
      </c>
      <c r="AN120" s="153">
        <f t="shared" si="140"/>
        <v>15.799960010580392</v>
      </c>
      <c r="AO120" s="153">
        <f t="shared" si="140"/>
        <v>15.799960010580392</v>
      </c>
      <c r="AP120" s="153"/>
      <c r="AQ120" s="153">
        <f>+AQ119-AQ118</f>
        <v>1.3229920839811484</v>
      </c>
    </row>
    <row r="121" spans="1:43" x14ac:dyDescent="0.25">
      <c r="A121" s="123" t="s">
        <v>238</v>
      </c>
      <c r="B121" s="126">
        <v>49762.922500000001</v>
      </c>
      <c r="C121" s="153">
        <v>47515.235999999997</v>
      </c>
      <c r="D121" s="126">
        <v>50512.151333333335</v>
      </c>
      <c r="E121" s="153">
        <v>47849.2</v>
      </c>
      <c r="F121" s="126">
        <v>44343.627</v>
      </c>
      <c r="G121" s="153">
        <v>45932.351999999999</v>
      </c>
      <c r="H121" s="126">
        <f>+I121</f>
        <v>42754.902000000002</v>
      </c>
      <c r="I121" s="153">
        <f>'APM utregning'!I121</f>
        <v>42754.902000000002</v>
      </c>
      <c r="J121" s="153">
        <v>41304.852500000001</v>
      </c>
      <c r="K121" s="153">
        <v>41911.32</v>
      </c>
      <c r="L121" s="80">
        <f>'APM utregning'!L121</f>
        <v>41102.696666666663</v>
      </c>
      <c r="M121" s="80">
        <f>'APM utregning'!M121</f>
        <v>42007.175000000003</v>
      </c>
      <c r="N121" s="80">
        <v>40650.457500000004</v>
      </c>
      <c r="O121" s="80">
        <v>40667.116000000002</v>
      </c>
      <c r="P121" s="126">
        <v>40633.798999999999</v>
      </c>
      <c r="Q121" s="153">
        <v>40633.798999999999</v>
      </c>
      <c r="R121" s="126">
        <f>(+S121+U121+W121+Y121)/4</f>
        <v>38820.322883275003</v>
      </c>
      <c r="S121" s="153">
        <f>'APM utregning'!S121</f>
        <v>39967.693287399998</v>
      </c>
      <c r="T121" s="153">
        <f>(+U121+W121+Y121)/3</f>
        <v>38437.8660819</v>
      </c>
      <c r="U121" s="153">
        <f>'APM utregning'!U121</f>
        <v>39840.538241200004</v>
      </c>
      <c r="V121" s="153">
        <f>(+W121+Y121)/2</f>
        <v>37736.530002250001</v>
      </c>
      <c r="W121" s="153">
        <f>'APM utregning'!W121</f>
        <v>38111.098053300004</v>
      </c>
      <c r="X121" s="153">
        <f>+Y121</f>
        <v>37361.961951199999</v>
      </c>
      <c r="Y121" s="153">
        <f>'APM utregning'!Y121</f>
        <v>37361.961951199999</v>
      </c>
      <c r="Z121" s="153">
        <f>(+AA121+AC121+AE121+AG121)/4</f>
        <v>36196.3966363</v>
      </c>
      <c r="AA121" s="153">
        <f>'APM utregning'!AA121</f>
        <v>37085.2619108</v>
      </c>
      <c r="AB121" s="153">
        <f>(+AC121+AE121+AG121)/3</f>
        <v>35900.108211466664</v>
      </c>
      <c r="AC121" s="153">
        <f>'APM utregning'!AC121</f>
        <v>37081.344994200001</v>
      </c>
      <c r="AD121" s="153">
        <f>(+AE121+AG121)/2</f>
        <v>35309.489820100003</v>
      </c>
      <c r="AE121" s="153">
        <f>'APM utregning'!AE121</f>
        <v>35649.456681000003</v>
      </c>
      <c r="AF121" s="153">
        <f>AG121</f>
        <v>34969.522959200003</v>
      </c>
      <c r="AG121" s="153">
        <f>'APM utregning'!AG121</f>
        <v>34969.522959200003</v>
      </c>
      <c r="AH121" s="153">
        <f>(+AI121+AK121+AM121+AO121)/4</f>
        <v>34457.630057400005</v>
      </c>
      <c r="AI121" s="153">
        <f>'APM utregning'!AI121</f>
        <v>34802.843455499999</v>
      </c>
      <c r="AJ121" s="153">
        <f>(+AK121+AM121+AO121)/3</f>
        <v>34342.55892470001</v>
      </c>
      <c r="AK121" s="153">
        <f>'APM utregning'!AK121</f>
        <v>35158.419747500004</v>
      </c>
      <c r="AL121" s="153">
        <f>(+AM121+AO121)/2</f>
        <v>33934.628513300006</v>
      </c>
      <c r="AM121" s="153">
        <f>'APM utregning'!AM121</f>
        <v>34064.206133</v>
      </c>
      <c r="AN121" s="153">
        <f>AO121</f>
        <v>33805.050893600004</v>
      </c>
      <c r="AO121" s="153">
        <f>'APM utregning'!AO121</f>
        <v>33805.050893600004</v>
      </c>
      <c r="AP121" s="76"/>
      <c r="AQ121" s="153">
        <f>'APM utregning'!AQ121</f>
        <v>33449.5838372</v>
      </c>
    </row>
    <row r="122" spans="1:43" ht="15.75" thickBot="1" x14ac:dyDescent="0.3">
      <c r="A122" s="128" t="s">
        <v>239</v>
      </c>
      <c r="B122" s="131">
        <v>-3.0936506233081285E-4</v>
      </c>
      <c r="C122" s="131">
        <v>-8.2967484556857075E-5</v>
      </c>
      <c r="D122" s="131">
        <v>-4.3261826837274532E-4</v>
      </c>
      <c r="E122" s="131">
        <v>-1.8691242844094621E-3</v>
      </c>
      <c r="F122" s="131">
        <v>1.6491477555939532E-4</v>
      </c>
      <c r="G122" s="131">
        <v>-4.7209798677732093E-3</v>
      </c>
      <c r="H122" s="131">
        <f>+H120/H121*365/H100</f>
        <v>5.0189574402002375E-3</v>
      </c>
      <c r="I122" s="131">
        <f t="shared" ref="I122" si="141">+I120/I121*365/I100</f>
        <v>5.0189574402002375E-3</v>
      </c>
      <c r="J122" s="131">
        <v>6.0639360110610165E-3</v>
      </c>
      <c r="K122" s="131">
        <v>7.4592036645324301E-3</v>
      </c>
      <c r="L122" s="131">
        <f>'APM utregning'!L122</f>
        <v>5.7185150324295065E-3</v>
      </c>
      <c r="M122" s="131">
        <f>'APM utregning'!M122</f>
        <v>6.6351966192317938E-3</v>
      </c>
      <c r="N122" s="131">
        <v>5.2359722090860256E-3</v>
      </c>
      <c r="O122" s="131">
        <v>5.8769298934980519E-3</v>
      </c>
      <c r="P122" s="131">
        <v>4.5873375399736642E-3</v>
      </c>
      <c r="Q122" s="131">
        <v>4.5873375399736642E-3</v>
      </c>
      <c r="R122" s="131">
        <f t="shared" ref="R122" si="142">+R120/R121*365/R100</f>
        <v>2.7278208417788872E-3</v>
      </c>
      <c r="S122" s="131">
        <f t="shared" ref="S122" si="143">+S120/S121*365/S100</f>
        <v>3.8899992296361715E-3</v>
      </c>
      <c r="T122" s="131">
        <f t="shared" ref="T122:AO122" si="144">+T120/T121*365/T100</f>
        <v>2.3202850545850028E-3</v>
      </c>
      <c r="U122" s="131">
        <f t="shared" si="144"/>
        <v>2.6825758164500967E-3</v>
      </c>
      <c r="V122" s="131">
        <f t="shared" si="144"/>
        <v>2.1251553246278651E-3</v>
      </c>
      <c r="W122" s="131">
        <f t="shared" si="144"/>
        <v>2.8284114098772249E-3</v>
      </c>
      <c r="X122" s="131">
        <f t="shared" si="144"/>
        <v>1.3995910533056153E-3</v>
      </c>
      <c r="Y122" s="131">
        <f t="shared" si="144"/>
        <v>1.3995910533056153E-3</v>
      </c>
      <c r="Z122" s="131">
        <f t="shared" si="144"/>
        <v>1.0378072862655991E-3</v>
      </c>
      <c r="AA122" s="131">
        <f t="shared" si="144"/>
        <v>2.5717924846271813E-4</v>
      </c>
      <c r="AB122" s="131">
        <f t="shared" si="144"/>
        <v>1.309466521386197E-3</v>
      </c>
      <c r="AC122" s="131">
        <f t="shared" si="144"/>
        <v>3.0871279276347183E-4</v>
      </c>
      <c r="AD122" s="131">
        <f t="shared" si="144"/>
        <v>1.8432993270904457E-3</v>
      </c>
      <c r="AE122" s="131">
        <f t="shared" si="144"/>
        <v>1.3123948537514044E-3</v>
      </c>
      <c r="AF122" s="131">
        <f t="shared" si="144"/>
        <v>2.3903410212445515E-3</v>
      </c>
      <c r="AG122" s="131">
        <f t="shared" si="144"/>
        <v>2.3903410212445515E-3</v>
      </c>
      <c r="AH122" s="131">
        <f t="shared" si="144"/>
        <v>2.5437233542948199E-3</v>
      </c>
      <c r="AI122" s="131">
        <f t="shared" si="144"/>
        <v>3.6846422255611684E-3</v>
      </c>
      <c r="AJ122" s="131">
        <f t="shared" si="144"/>
        <v>2.1461297703935672E-3</v>
      </c>
      <c r="AK122" s="131">
        <f t="shared" si="144"/>
        <v>3.143643975483851E-3</v>
      </c>
      <c r="AL122" s="131">
        <f t="shared" si="144"/>
        <v>1.6234238844965376E-3</v>
      </c>
      <c r="AM122" s="131">
        <f t="shared" si="144"/>
        <v>1.37408477158575E-3</v>
      </c>
      <c r="AN122" s="131">
        <f t="shared" si="144"/>
        <v>1.8746744732309121E-3</v>
      </c>
      <c r="AO122" s="131">
        <f t="shared" si="144"/>
        <v>1.8746744732309121E-3</v>
      </c>
      <c r="AP122" s="131"/>
      <c r="AQ122" s="131">
        <f>+AQ120/AQ121*365/AQ100</f>
        <v>1.5691756630677371E-4</v>
      </c>
    </row>
    <row r="123" spans="1:43" x14ac:dyDescent="0.25">
      <c r="B123" s="67"/>
      <c r="C123" s="67"/>
      <c r="D123" s="67"/>
      <c r="E123" s="67"/>
      <c r="F123" s="67"/>
      <c r="G123" s="67"/>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row>
    <row r="124" spans="1:43" x14ac:dyDescent="0.25">
      <c r="B124" s="67"/>
      <c r="C124" s="67"/>
      <c r="D124" s="67"/>
      <c r="E124" s="67"/>
      <c r="F124" s="67"/>
      <c r="G124" s="67"/>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row>
  </sheetData>
  <pageMargins left="0.7" right="0.7" top="0.75" bottom="0.75" header="0.3" footer="0.3"/>
  <pageSetup paperSize="9" orientation="portrait" r:id="rId1"/>
  <headerFooter>
    <oddHeader>&amp;R&amp;"Calibri"&amp;12&amp;KAF6400F O R T R O L I G&amp;1#</oddHeader>
    <oddFooter>&amp;L&amp;1#&amp;"Calibri"&amp;12&amp;KAF6400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2021-02-04T10:08:21Z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Sensitivity">
    <vt:lpwstr>Fortrolig</vt:lpwstr>
  </property>
</Properties>
</file>