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S:\Regnskapsdata\kvt\2025 - kvt\4.kvt 2025\Til web og børs\"/>
    </mc:Choice>
  </mc:AlternateContent>
  <xr:revisionPtr revIDLastSave="0" documentId="13_ncr:1_{42E482AF-221D-4FB1-8C77-56847848BF76}" xr6:coauthVersionLast="47" xr6:coauthVersionMax="47" xr10:uidLastSave="{00000000-0000-0000-0000-000000000000}"/>
  <bookViews>
    <workbookView xWindow="-120" yWindow="-120" windowWidth="29040" windowHeight="15720" activeTab="3" xr2:uid="{00000000-000D-0000-FFFF-FFFF00000000}"/>
  </bookViews>
  <sheets>
    <sheet name="APM definisjoner" sheetId="1" r:id="rId1"/>
    <sheet name="APM utregning" sheetId="2" r:id="rId2"/>
    <sheet name="APM Definitions" sheetId="5" r:id="rId3"/>
    <sheet name="APM calculation" sheetId="4" r:id="rId4"/>
  </sheets>
  <definedNames>
    <definedName name="_AMO_UniqueIdentifier" hidden="1">"'ea146410-0ba0-4315-a76f-efd61b1e6fa7'"</definedName>
    <definedName name="_xlnm.Print_Area" localSheetId="3">'APM calculation'!$A$1:$R$122</definedName>
    <definedName name="_xlnm.Print_Area" localSheetId="0">'APM definisjoner'!$A$1:$B$24</definedName>
    <definedName name="_xlnm.Print_Area" localSheetId="2">'APM Definitions'!$A$1:$B$22</definedName>
    <definedName name="_xlnm.Print_Area" localSheetId="1">'APM utregning'!$A$1:$R$121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6" i="2" l="1"/>
  <c r="B100" i="2" s="1"/>
  <c r="C96" i="2"/>
  <c r="C100" i="2" s="1"/>
  <c r="B99" i="2"/>
  <c r="C99" i="2"/>
  <c r="B105" i="2"/>
  <c r="C105" i="2"/>
  <c r="C107" i="2" s="1"/>
  <c r="B107" i="2"/>
  <c r="B112" i="2"/>
  <c r="B114" i="2" s="1"/>
  <c r="C112" i="2"/>
  <c r="C114" i="2" s="1"/>
  <c r="B119" i="2"/>
  <c r="C119" i="2"/>
  <c r="C121" i="2" s="1"/>
  <c r="B126" i="2"/>
  <c r="B121" i="2" l="1"/>
  <c r="J39" i="4" l="1"/>
  <c r="J40" i="2" l="1"/>
  <c r="J38" i="4"/>
  <c r="C70" i="2"/>
  <c r="C63" i="2"/>
  <c r="B63" i="2"/>
  <c r="B70" i="2"/>
  <c r="J43" i="2" l="1"/>
  <c r="J44" i="2" s="1"/>
  <c r="J40" i="4"/>
  <c r="J43" i="4" s="1"/>
  <c r="J44" i="4" s="1"/>
  <c r="B77" i="2"/>
  <c r="C94" i="4"/>
  <c r="C95" i="4"/>
  <c r="C97" i="4"/>
  <c r="C98" i="4"/>
  <c r="C103" i="4"/>
  <c r="C104" i="4"/>
  <c r="C106" i="4"/>
  <c r="C110" i="4"/>
  <c r="C111" i="4"/>
  <c r="C113" i="4"/>
  <c r="C117" i="4"/>
  <c r="C118" i="4"/>
  <c r="C120" i="4"/>
  <c r="B95" i="4"/>
  <c r="B97" i="4"/>
  <c r="B98" i="4"/>
  <c r="B103" i="4"/>
  <c r="B104" i="4"/>
  <c r="B106" i="4"/>
  <c r="B110" i="4"/>
  <c r="B111" i="4"/>
  <c r="B113" i="4"/>
  <c r="B117" i="4"/>
  <c r="B118" i="4"/>
  <c r="B120" i="4"/>
  <c r="B94" i="4"/>
  <c r="C99" i="4"/>
  <c r="C119" i="4"/>
  <c r="B119" i="4"/>
  <c r="C112" i="4"/>
  <c r="B112" i="4"/>
  <c r="C107" i="4"/>
  <c r="C96" i="4"/>
  <c r="B96" i="4"/>
  <c r="L126" i="2"/>
  <c r="L43" i="2" s="1"/>
  <c r="L44" i="2" s="1"/>
  <c r="F49" i="4"/>
  <c r="F32" i="4"/>
  <c r="F33" i="4" s="1"/>
  <c r="F35" i="4" s="1"/>
  <c r="F33" i="2"/>
  <c r="F35" i="2" s="1"/>
  <c r="C114" i="4" l="1"/>
  <c r="C100" i="4"/>
  <c r="C121" i="4"/>
  <c r="C105" i="4"/>
  <c r="B105" i="4"/>
  <c r="H21" i="2"/>
  <c r="H21" i="4" s="1"/>
  <c r="H32" i="4" s="1"/>
  <c r="H33" i="4" s="1"/>
  <c r="H35" i="4" s="1"/>
  <c r="H48" i="4" s="1"/>
  <c r="H49" i="4" s="1"/>
  <c r="H32" i="2" l="1"/>
  <c r="H33" i="2" s="1"/>
  <c r="H35" i="2" s="1"/>
  <c r="H48" i="2" s="1"/>
  <c r="H49" i="2" s="1"/>
  <c r="B69" i="2" l="1"/>
  <c r="B78" i="2" l="1"/>
  <c r="C78" i="2"/>
  <c r="B100" i="4"/>
  <c r="B114" i="4"/>
  <c r="B99" i="4"/>
  <c r="B121" i="4"/>
  <c r="B107" i="4"/>
  <c r="B126" i="4"/>
  <c r="B125" i="4"/>
  <c r="B124" i="4"/>
  <c r="B32" i="2" l="1"/>
  <c r="R91" i="4" l="1"/>
  <c r="P91" i="4"/>
  <c r="N91" i="4"/>
  <c r="L91" i="4"/>
  <c r="R90" i="4"/>
  <c r="P90" i="4"/>
  <c r="N90" i="4"/>
  <c r="L90" i="4"/>
  <c r="P92" i="2"/>
  <c r="P92" i="4" s="1"/>
  <c r="N92" i="2"/>
  <c r="N92" i="4" s="1"/>
  <c r="R92" i="2"/>
  <c r="R92" i="4" s="1"/>
  <c r="L92" i="2"/>
  <c r="L92" i="4" s="1"/>
  <c r="B91" i="4" l="1"/>
  <c r="B90" i="4"/>
  <c r="B92" i="2" l="1"/>
  <c r="B92" i="4" s="1"/>
  <c r="B47" i="2" l="1"/>
  <c r="B63" i="4" l="1"/>
  <c r="C63" i="4"/>
  <c r="C70" i="4"/>
  <c r="B21" i="4" l="1"/>
  <c r="B20" i="4"/>
  <c r="B9" i="4"/>
  <c r="B22" i="2"/>
  <c r="B25" i="2" s="1"/>
  <c r="Y53" i="2"/>
  <c r="Y54" i="2" s="1"/>
  <c r="X53" i="2"/>
  <c r="X54" i="2" s="1"/>
  <c r="W53" i="2"/>
  <c r="W53" i="4" s="1"/>
  <c r="W54" i="4" s="1"/>
  <c r="V53" i="2"/>
  <c r="V54" i="2" s="1"/>
  <c r="X53" i="4"/>
  <c r="X54" i="4" s="1"/>
  <c r="C72" i="4"/>
  <c r="B42" i="4"/>
  <c r="B47" i="4" s="1"/>
  <c r="B24" i="4"/>
  <c r="B23" i="4"/>
  <c r="B86" i="4"/>
  <c r="B82" i="4"/>
  <c r="C72" i="2"/>
  <c r="B58" i="4"/>
  <c r="C42" i="2"/>
  <c r="C42" i="4" s="1"/>
  <c r="C24" i="2"/>
  <c r="C24" i="4" s="1"/>
  <c r="C23" i="2"/>
  <c r="C23" i="4" s="1"/>
  <c r="B72" i="2"/>
  <c r="B70" i="4"/>
  <c r="B72" i="4" s="1"/>
  <c r="B28" i="4"/>
  <c r="B19" i="4"/>
  <c r="B30" i="4"/>
  <c r="B29" i="4"/>
  <c r="C77" i="2"/>
  <c r="C52" i="4"/>
  <c r="B53" i="4"/>
  <c r="C53" i="4"/>
  <c r="B4" i="4"/>
  <c r="C4" i="4"/>
  <c r="B32" i="4" l="1"/>
  <c r="B57" i="4"/>
  <c r="B59" i="4" s="1"/>
  <c r="B62" i="2"/>
  <c r="B62" i="4" s="1"/>
  <c r="C78" i="4"/>
  <c r="B78" i="4"/>
  <c r="V53" i="4"/>
  <c r="V54" i="4" s="1"/>
  <c r="B22" i="4"/>
  <c r="C22" i="4" s="1"/>
  <c r="B71" i="2"/>
  <c r="B73" i="2" s="1"/>
  <c r="B76" i="4"/>
  <c r="C22" i="2"/>
  <c r="C25" i="2" s="1"/>
  <c r="B31" i="4"/>
  <c r="C9" i="2"/>
  <c r="C9" i="4" s="1"/>
  <c r="B87" i="2"/>
  <c r="B88" i="2" s="1"/>
  <c r="W54" i="2"/>
  <c r="B31" i="2"/>
  <c r="B69" i="4"/>
  <c r="C76" i="4"/>
  <c r="B54" i="2"/>
  <c r="B83" i="2"/>
  <c r="B34" i="2"/>
  <c r="Y53" i="4"/>
  <c r="Y54" i="4" s="1"/>
  <c r="C54" i="4"/>
  <c r="C77" i="4"/>
  <c r="B52" i="4"/>
  <c r="B54" i="4" s="1"/>
  <c r="B59" i="2"/>
  <c r="C69" i="2"/>
  <c r="C54" i="2"/>
  <c r="B83" i="4" l="1"/>
  <c r="B88" i="4"/>
  <c r="B79" i="2"/>
  <c r="B34" i="4"/>
  <c r="C25" i="4"/>
  <c r="C39" i="4" s="1"/>
  <c r="C71" i="2"/>
  <c r="C73" i="2" s="1"/>
  <c r="C69" i="4"/>
  <c r="C71" i="4" s="1"/>
  <c r="C73" i="4" s="1"/>
  <c r="C39" i="2"/>
  <c r="B87" i="4"/>
  <c r="B77" i="4"/>
  <c r="B79" i="4" s="1"/>
  <c r="C79" i="4"/>
  <c r="B84" i="2"/>
  <c r="B84" i="4" s="1"/>
  <c r="C79" i="2"/>
  <c r="B71" i="4"/>
  <c r="B73" i="4" s="1"/>
  <c r="B39" i="2"/>
  <c r="B25" i="4"/>
  <c r="B39" i="4" s="1"/>
  <c r="B64" i="4"/>
  <c r="B66" i="4" s="1"/>
  <c r="C62" i="2"/>
  <c r="B64" i="2"/>
  <c r="B66" i="2" s="1"/>
  <c r="C64" i="2" l="1"/>
  <c r="C66" i="2" s="1"/>
  <c r="C62" i="4"/>
  <c r="C64" i="4" s="1"/>
  <c r="C66" i="4" s="1"/>
  <c r="B5" i="4" l="1"/>
  <c r="B6" i="4" s="1"/>
  <c r="B6" i="2"/>
  <c r="B14" i="2" s="1"/>
  <c r="C5" i="4"/>
  <c r="C6" i="4" s="1"/>
  <c r="C6" i="2"/>
  <c r="C14" i="2" s="1"/>
  <c r="B14" i="4" l="1"/>
  <c r="C14" i="4" l="1"/>
  <c r="C38" i="4" l="1"/>
  <c r="C40" i="4" s="1"/>
  <c r="C40" i="2"/>
  <c r="C43" i="2" l="1"/>
  <c r="C44" i="2" s="1"/>
  <c r="C43" i="4" l="1"/>
  <c r="C44" i="4" s="1"/>
  <c r="B38" i="4" l="1"/>
  <c r="B40" i="4" s="1"/>
  <c r="B40" i="2"/>
  <c r="B43" i="2" l="1"/>
  <c r="B43" i="4" l="1"/>
  <c r="B44" i="4" s="1"/>
  <c r="B44" i="2"/>
  <c r="B10" i="2" l="1"/>
  <c r="B8" i="4"/>
  <c r="B10" i="4" s="1"/>
  <c r="B27" i="4" s="1"/>
  <c r="B33" i="4" s="1"/>
  <c r="B35" i="4" s="1"/>
  <c r="B48" i="4" s="1"/>
  <c r="B49" i="4" s="1"/>
  <c r="C8" i="2"/>
  <c r="C10" i="2" l="1"/>
  <c r="C12" i="2" s="1"/>
  <c r="C8" i="4"/>
  <c r="C10" i="4" s="1"/>
  <c r="B12" i="2"/>
  <c r="B27" i="2"/>
  <c r="B33" i="2" s="1"/>
  <c r="B35" i="2" s="1"/>
  <c r="B48" i="2" l="1"/>
  <c r="B49" i="2" s="1"/>
  <c r="B12" i="4"/>
  <c r="B15" i="2"/>
  <c r="C15" i="2"/>
  <c r="C12" i="4"/>
  <c r="C15" i="4" l="1"/>
  <c r="C16" i="4" s="1"/>
  <c r="C16" i="2"/>
  <c r="B15" i="4"/>
  <c r="B16" i="4" s="1"/>
  <c r="B16" i="2"/>
</calcChain>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4">
    <s v="Konsernregnskap_PBI"/>
    <s v="[Measures].[Antall dager i år]"/>
    <s v="[Measures].[Antall dager]"/>
    <s v="[Measures].[Antall dager hittil i år]"/>
  </metadataStrings>
  <mdxMetadata count="3">
    <mdx n="0" f="m">
      <t c="1">
        <n x="1"/>
      </t>
    </mdx>
    <mdx n="0" f="m">
      <t c="1">
        <n x="2"/>
      </t>
    </mdx>
    <mdx n="0" f="m">
      <t c="1">
        <n x="3"/>
      </t>
    </mdx>
  </mdxMetadata>
  <valueMetadata count="3">
    <bk>
      <rc t="1" v="0"/>
    </bk>
    <bk>
      <rc t="1" v="1"/>
    </bk>
    <bk>
      <rc t="1" v="2"/>
    </bk>
  </valueMetadata>
</metadata>
</file>

<file path=xl/sharedStrings.xml><?xml version="1.0" encoding="utf-8"?>
<sst xmlns="http://schemas.openxmlformats.org/spreadsheetml/2006/main" count="282" uniqueCount="263">
  <si>
    <t xml:space="preserve">Alternative resultatmål i SMN med definisjoner: </t>
  </si>
  <si>
    <t>Innskuddsdekning inkl. SB1 Boligkreditt og SB1 Næringskreditt</t>
  </si>
  <si>
    <t>Utlånsvekst (bto.) siste 12 mnd (inkl SB1 Boligkreditt og SB1 Næringskreditt)</t>
  </si>
  <si>
    <t>Tapsprosent utlån</t>
  </si>
  <si>
    <t>Bokført egenkapital per EKB (inkl. utbytte)</t>
  </si>
  <si>
    <t>Pris / Resultat per EKB</t>
  </si>
  <si>
    <t>Pris / Bokført egenkapital</t>
  </si>
  <si>
    <t xml:space="preserve">Nøkkeltallet gir informasjon om verdien av bokført egenkapital per egenkapitalbevis sett opp mot børskurs på gitt tidspunkt. Dette gir leseren mulighet til å vurdere rimeligheten av børskursen til egenkapitalbeviset. Beregnet som børskurs per egenkapitalbevis dividert på bokført egenkapital per egenkapitalbevis (se definisjonen av dette nøkkeltallet over). </t>
  </si>
  <si>
    <t>Begrunnelse og definisjon</t>
  </si>
  <si>
    <t xml:space="preserve">Alternative Resultatmål (APM'er) </t>
  </si>
  <si>
    <t xml:space="preserve">Nøkkeltall som er regulert i IFRS eller annet lovgivning er ikke regnet som alternative resultatmål. Det samme gjelder for ikke-finansiell informasjon. SpareBank 1  SMN sine alternative resultatmål er presentert i oversikten over hovedtall, og i styrets beretning. Alle APM-er presenteres med sammenligningstall. APM'ene som nevnt under har vært brukt konsistent over tid. </t>
  </si>
  <si>
    <t>Måltallet for innskuddsdekning gir relevant informasjon om SpareBank 1 SMNs likviditet. Innskuddsdekning beregnes som Innskudd fra kunder dividert med sum utlån inkludert lån solgt til SpareBank 1 Bolig- og SpareBank 1 Næringskreditt ved utløpet av perioden.</t>
  </si>
  <si>
    <t xml:space="preserve">Utlånsvekst siste 12 måneder er et resultatmål som gir relevant informasjon om aktiviteten og veksten i bankens utlånsvirksomhet.  Banken benytter kredittforetakene som finansieringskilde, og nøkkeltallet inkluderer lån solgt til kredittforetakene fordi dette bedre reflekterer aktiviteten og veksten i utlånsvirksomheten enn om disse lånene er ekskludert. Nøkkeltallet er beregnet som Brutto utlån inkludert lån solgt til SpareBank 1 Bolig- og SpareBank 1 Næringskreditt ved utløpet av perioden minus Brutto utlån inkludert lån solgt til SpareBank 1 Bolig- og SpareBank 1 Næringskreditt ved starten av perioden dividert på Brutto utlån inkludert lån solgt til SpareBank 1 Bolig- og SpareBank 1 Næringskreditt ved  starten av perioden. </t>
  </si>
  <si>
    <t xml:space="preserve">Nøkkeltallet angir resultatført tapskostnad som funksjon av brutto utlån inkludert lån overført til kredittforetak. Tallet beregnes som Tap resultatført i perioden dividert med Brutto utlån inkludert lån solgt til SpareBank 1 Bolig- og SpareBank 1 Næringskreditt ved utløpet av perioden. Ved opplysninger om tapsprosent for kortere perioder enn hele år, blir resultatført tapskostnad annualisert. </t>
  </si>
  <si>
    <t xml:space="preserve">Nøkkeltallet gir informasjon om verdien av bokført egenkapital per egenkapitalbevis. Dette gir leseren mulighet til å vurdere rimeligheten av børskursen til egenkapitalbeviset. Beregnet som egenkapitalbeviseiernes andel av egenkapitalen ved utløpet av perioden dividert på antall egenkapitalbevis. </t>
  </si>
  <si>
    <t xml:space="preserve">Nøkkeltallet gir informasjon om inntjeningen per egenkapitalbevis sett opp mot børskurs på det aktuelle tidspunkt, noe som gir mulighet for å vurdere rimeligheten av børskursen til egenkapitalbeviset. Beregnes som børskurs per egenkapitalbevis dividert på annualisert resultat per egenkapitalbevis. </t>
  </si>
  <si>
    <t>Periodens resultat</t>
  </si>
  <si>
    <t>Fratrukket renter hybridkapital</t>
  </si>
  <si>
    <t>Periodens resultat eks. renter hybridkapital</t>
  </si>
  <si>
    <t>Total egenkapital</t>
  </si>
  <si>
    <t>Fratrukket hybridkapital</t>
  </si>
  <si>
    <t>Egenkapital eks. hybridkapital</t>
  </si>
  <si>
    <t>Egenkapitalavkastning i prosent</t>
  </si>
  <si>
    <t>KONSERN</t>
  </si>
  <si>
    <t>Snitt EK eks. hybridkapital</t>
  </si>
  <si>
    <t>Delt på snitt egenkapital eks. hybridkapital</t>
  </si>
  <si>
    <t>Periodens res. annualisert Eks. renter hybridkapital</t>
  </si>
  <si>
    <t>Fratrukket ikke-kontrollerende eierinteresser</t>
  </si>
  <si>
    <t>Fratrukket avsatt gaver</t>
  </si>
  <si>
    <t>Fratrukket grunnfondskapital</t>
  </si>
  <si>
    <t>Egenkapitalbevisbrøk</t>
  </si>
  <si>
    <t>Egenkapitalbeviseiernes andel av egenkapitalen</t>
  </si>
  <si>
    <t>Totalt annen egenkapital</t>
  </si>
  <si>
    <t>Totalt fond for urealiserte gevinster</t>
  </si>
  <si>
    <t>Fratrukket grunnfondets andel av fond for urealiserte gevinster (sum multiplisert med brøk)</t>
  </si>
  <si>
    <t>Fratrukket grunnfondets andel av annen egenkapital (sum multiplisert med brøk)</t>
  </si>
  <si>
    <t>Bokført egenkapital per egenkapitalbevis</t>
  </si>
  <si>
    <t>Børskurs</t>
  </si>
  <si>
    <t>Resultat per egenkapitalbevis</t>
  </si>
  <si>
    <t>Delt på bokført egenkapital per egenkapitalbevis</t>
  </si>
  <si>
    <t>Pris / Bokført egenkapital per egenkapitalbevis</t>
  </si>
  <si>
    <t>Sum driftskostnader</t>
  </si>
  <si>
    <t>Kostnadsprosent</t>
  </si>
  <si>
    <t>Delt på resultat per egenkapitalbevis, annualisert</t>
  </si>
  <si>
    <t>Innskudd fra og gjeld til kunder</t>
  </si>
  <si>
    <t>Delt på brutto utlån til kunder inkl. SB1 Boligkreditt og SB1 Næringskreditt</t>
  </si>
  <si>
    <t>Brutto utlån til kunder inkl SB1 Boligkreditt og SB1 Næringskreditt ved utgangen av perioden</t>
  </si>
  <si>
    <t>Utlånsvekst inkl. SB1 Boligkreditt og SB1 Næringskreditt i kr</t>
  </si>
  <si>
    <t>Tap på utlån og garantier i resultatet</t>
  </si>
  <si>
    <t>Delt på snitt. Brutto utlån til kunder inkl. SB1 Boligkreditt og SB1 Næringskreditt</t>
  </si>
  <si>
    <t>Tapsprosent utlån til kunder</t>
  </si>
  <si>
    <t>GROUP</t>
  </si>
  <si>
    <t>Profit for the period</t>
  </si>
  <si>
    <t>Deduct interest hybrid capital</t>
  </si>
  <si>
    <t>Profit for the period  excl. Interest hybrid capital</t>
  </si>
  <si>
    <t>Total Equity</t>
  </si>
  <si>
    <t>Deduct hybrid capital</t>
  </si>
  <si>
    <t>Equity  excl hybrid capital</t>
  </si>
  <si>
    <t>Average equity excl. Hybrid capital</t>
  </si>
  <si>
    <t>Profit for the period, annualised excl. Interest hybrid capital</t>
  </si>
  <si>
    <t>Divided by average equity excl. Hybrid capital</t>
  </si>
  <si>
    <t xml:space="preserve">Return on Equity </t>
  </si>
  <si>
    <t>Equity Capital Certificate Ratio</t>
  </si>
  <si>
    <t>Unrealised gains reserve</t>
  </si>
  <si>
    <t>Total other equity</t>
  </si>
  <si>
    <t xml:space="preserve">Deduct non-controlling interests </t>
  </si>
  <si>
    <t>Deduct gifts</t>
  </si>
  <si>
    <t>Deduct Savings Bank's reserve</t>
  </si>
  <si>
    <t xml:space="preserve">Deduct Savings Bank's reserve share of Unrealised gains reserve (Total multiplied by ECC Ratio) </t>
  </si>
  <si>
    <t xml:space="preserve">Deduct Savings Bank's reserve share of Other Equity (Total multiplied by ECC Ratio) </t>
  </si>
  <si>
    <t xml:space="preserve">Equity Capital Certificate holder's share of Equity </t>
  </si>
  <si>
    <t xml:space="preserve">Divided by number of Equity Certificates Issued </t>
  </si>
  <si>
    <t>Net Profit per Equity Certificate</t>
  </si>
  <si>
    <t xml:space="preserve">Cost-income ratio </t>
  </si>
  <si>
    <t>Gross loans to customers incl. SB1 Boligkreditt and SB1 Næringskreditt end of period</t>
  </si>
  <si>
    <t>Growth in loans (gross) last 12 months (incl. SB1 Boligkreditt and SB1 Næringskreditt)</t>
  </si>
  <si>
    <t>Deposits from customers</t>
  </si>
  <si>
    <t>Divided by Gross loans to customers incl. SB1 Boligkreditt and SB1 Næringskreditt end of period</t>
  </si>
  <si>
    <t>Deposit-to-loan ratio incl. SB1 Boligkreditt and SB1 Næringskreditt</t>
  </si>
  <si>
    <t>Price-Book Value Ratio</t>
  </si>
  <si>
    <t>Booked equity capital per ECC</t>
  </si>
  <si>
    <t>Stock Price</t>
  </si>
  <si>
    <t>Divided by Net Profit per Equity Certificate, annualised</t>
  </si>
  <si>
    <t>Price-Earnings Ratio</t>
  </si>
  <si>
    <t>Divided by Booked equity capital per ECC</t>
  </si>
  <si>
    <t>Total operating expenses</t>
  </si>
  <si>
    <t>Impairment losses ratio</t>
  </si>
  <si>
    <t>Losses on loans and guarantees</t>
  </si>
  <si>
    <t>Losses on loans, annualised</t>
  </si>
  <si>
    <t>Divided by average Gross Loans to customers incl. SB1 Boligkreditt and SB1 Næringskreditt</t>
  </si>
  <si>
    <t>Alternative performance measures at SpareBank 1 SMN with definitions:</t>
  </si>
  <si>
    <t>Justification and definition</t>
  </si>
  <si>
    <t>Book equity per ECC (including dividend)</t>
  </si>
  <si>
    <t xml:space="preserve">This key figure provides information on the value of book per equity capital certificate (ECC). This enables the reader to assess the reasonableness of the market price of the ECC. Book equity per ECC is calculated as the ECCs’ share of equity capital at period-end divided by the number of ECCs. </t>
  </si>
  <si>
    <t>Price / earnings per ECC</t>
  </si>
  <si>
    <t>This key figure provides information on the value of book equity per ECC against the market price at a given point in time, enabling an assessment of the reasonableness of the market price of the ECC. It is calculated as market price per ECC divided by book equity per ECC (see the definition of this key figure above).</t>
  </si>
  <si>
    <t xml:space="preserve">This ratio provides relevant information on SpareBank 1 SMN’s liquidity position. It is calculated as customer deposits divided by total loans incl. loans sold to SpareBank 1 Boligkreditt and SpareBank 1 Næringskreditt at period-end. </t>
  </si>
  <si>
    <t>Lending growth (gross) in last 12 months (incl. SpareBank 1 Boligkreditt and SpareBank 1 Næringskreditt)</t>
  </si>
  <si>
    <t>Loan-loss ratio</t>
  </si>
  <si>
    <t xml:space="preserve">Alternative Performance Measures (APM) </t>
  </si>
  <si>
    <t>Issued equity Certificates, average</t>
  </si>
  <si>
    <t>Egenbeholdning SB1 Markets</t>
  </si>
  <si>
    <t>Egenbeholdning SB 1 SMN</t>
  </si>
  <si>
    <t>Own certificates SB1 SMN</t>
  </si>
  <si>
    <t>Own certificates SB1 Markets</t>
  </si>
  <si>
    <t>Resultat til egenkapitalbeviseiere</t>
  </si>
  <si>
    <t>Snitt antall utstedte bevis</t>
  </si>
  <si>
    <t>Issued equity Certificates</t>
  </si>
  <si>
    <t>Profit attributable to Equity capital certificate holders</t>
  </si>
  <si>
    <t>Divided by issued equity Certificates, average</t>
  </si>
  <si>
    <t>Delt på snitt antall utstedte bevis</t>
  </si>
  <si>
    <t>Egenkapitalavkastning</t>
  </si>
  <si>
    <t>Return on equity</t>
  </si>
  <si>
    <t>Cost ratio</t>
  </si>
  <si>
    <t>Tap på utlån annualisert</t>
  </si>
  <si>
    <t>Innskudd fra kunder ved utgangen av perioden</t>
  </si>
  <si>
    <t>Innskuddsvekst (mill)</t>
  </si>
  <si>
    <t>Innskuddsvekst siste 12 mnd</t>
  </si>
  <si>
    <t xml:space="preserve">Informasjon om aktiviteten og veksten i konsernets innskuddsvirksomhet.  Nøkkeltallet er beregnet som Innskudd fra kunder ved utløpet av perioden minus Innskudd fra kunder ved starten av perioden, dividert på Innskudd fra kunder ved starten av perioden. </t>
  </si>
  <si>
    <t>3 måneders pengemarkedsrenter (Nibor), mill kroner</t>
  </si>
  <si>
    <t>Utlånsmargin Næringsliv, prosent</t>
  </si>
  <si>
    <t>Renter på Utlån til Privatmarked, mill kroner</t>
  </si>
  <si>
    <t>Snitt utlånsvolum Privatmarked, mill kroner</t>
  </si>
  <si>
    <t>Renter på Innskudd til Næringsliv</t>
  </si>
  <si>
    <t>Snitt innskuddsvolum Næringsliv, mill kroner</t>
  </si>
  <si>
    <t>Renter på Innskudd til Privatmarked, mill kroner</t>
  </si>
  <si>
    <t>Rentemargin på innskudd i Privatmarked, mill kroner</t>
  </si>
  <si>
    <t>Snitt innskuddsvolum Privatmarked, mill kroner</t>
  </si>
  <si>
    <r>
      <t xml:space="preserve">Key figures and ratios regulated under </t>
    </r>
    <r>
      <rPr>
        <sz val="11"/>
        <color rgb="FF000000"/>
        <rFont val="Calibri"/>
        <family val="2"/>
        <scheme val="minor"/>
      </rPr>
      <t>IFRS</t>
    </r>
    <r>
      <rPr>
        <sz val="11"/>
        <color theme="1"/>
        <rFont val="Calibri"/>
        <family val="2"/>
        <scheme val="minor"/>
      </rPr>
      <t xml:space="preserve"> or other legislation are not regarded as APMs. The same is true of non-financial information. SpareBank 1 SMN’s alternative performance measures are presented in the Overview of Main Figures, and in the Report of the </t>
    </r>
    <r>
      <rPr>
        <sz val="11"/>
        <color rgb="FF000000"/>
        <rFont val="Calibri"/>
        <family val="2"/>
        <scheme val="minor"/>
      </rPr>
      <t xml:space="preserve">Board of Directors. All APMs are presented with comparatives. All APMs referred to below have been applied consistently over time. </t>
    </r>
  </si>
  <si>
    <r>
      <t xml:space="preserve">Growth in lending over the last 12 months is a performance measure that provides relevant information on the level of activity of and growth in the bank’s lending business. The bank uses </t>
    </r>
    <r>
      <rPr>
        <sz val="11"/>
        <color rgb="FF000000"/>
        <rFont val="Calibri"/>
        <family val="2"/>
        <scheme val="minor"/>
      </rPr>
      <t xml:space="preserve">mortgage companies as a source of funding, and this key figure includes loans sold to the mortgage companies since this better reflects the level of activity and growth in lending than if these loans were excluded. Lending growth is calculated as gross loans incl. loans sold to SpareBank 1 Boligkreditt and SpareBank 1 Næringskreditt at period-end minus gross loans incl. loans sold to SpareBank 1 Boligkreditt and SpareBank 1 Næringskreditt at period-start divided by gross loans incl. loans sold to SpareBank 1 Boligkreditt and SpareBank 1 Næringskreditt at the start of the period. </t>
    </r>
  </si>
  <si>
    <r>
      <t xml:space="preserve">This key figure indicates recognised impairment cost as a function of gross loans incl. loans transferred to </t>
    </r>
    <r>
      <rPr>
        <sz val="11"/>
        <color rgb="FF000000"/>
        <rFont val="Calibri"/>
        <family val="2"/>
        <scheme val="minor"/>
      </rPr>
      <t>mortgage companies. The figure is calculated as loss recognised in the period divided by gross loans incl. loans sold to SpareBank 1 Boligkreditt and SpareBank 1 Næringskreditt at period-end. Where information is disclosed on loan-loss ratios for periods shorter than one year, the ratios are annualised for recognition purposes.</t>
    </r>
  </si>
  <si>
    <r>
      <t xml:space="preserve">Return on equity (ROE) provides relevant information about SpareBank 1 SMN’ </t>
    </r>
    <r>
      <rPr>
        <sz val="11"/>
        <color rgb="FF000000"/>
        <rFont val="Calibri"/>
        <family val="2"/>
        <scheme val="minor"/>
      </rPr>
      <t>profitability by measuring its ability to generate profit from the shareholder’s investment. ROE is one of SpareBank 1 SMN’ most important APMs, and is calculated as the shareholder’s portion of the profit for the period divided by average equity capital, less hybrid capital (debt-equity hybrids classified as equity capital).</t>
    </r>
  </si>
  <si>
    <t>Price / book equity</t>
  </si>
  <si>
    <t>Renter på Utlån til Næringsliv, mill kroner</t>
  </si>
  <si>
    <t>3 måneders Nibor, prosent</t>
  </si>
  <si>
    <t>Rentemargin på utlån i Næringsliv, mill kroner</t>
  </si>
  <si>
    <t>Snitt utlånsvolum Næringsliv, mill kroner</t>
  </si>
  <si>
    <t>Rentemargin på innskudd i Næringsliv, mill kroner</t>
  </si>
  <si>
    <t>Rentemargin på utlån i Privatmarked, mill kroner</t>
  </si>
  <si>
    <t>Utlånsmargin Privatmarked, prosent</t>
  </si>
  <si>
    <t>Innskuddsmargin Næringsliv</t>
  </si>
  <si>
    <t>Innskuddsmargin Privatmarked, prosent</t>
  </si>
  <si>
    <t>Utlånsmargin Bedriftsmarked og Personmarked, inkludert utlån solgt til SpareBank 1 Boligkreditt (SB1 BK) og SpareBank 1 Næringskreditt (SB1 NK)</t>
  </si>
  <si>
    <t>Utlånsmarginen gir informasjon om konsernets netto renteinntekter ved å måle rentemarginen relativt til 3 måneders pengemarkedsrente.  Konsernet benytter kredittforetak som finansieringskilde, og utlånsmarginene er inkludert renteinntekter på utlån solgt til SB1 BK og SB1 NK, da dette best reflekterer konsernets inntjening på totale utlån. Utlånsmarginen er beregnet som netto renteinntekter på utlån inkludert renteinntekter fra SB1 BK og SB1 NK, fratrukket rentekostnad tilsvarende 3 måneders pengemarkeds-rente, dividert på snitt utlån for perioden, inkludert utlån til SB1 BK og SB1 NK.</t>
  </si>
  <si>
    <t>Lending margin provide information about the group net interest income, by measuring the interest margin relative to the 3 month money market rate. The group utilises SpareBank1 Boligkreditt and SpareBank1 Næringskreditt as a funding source, og the lending margins therefore include interest income on loans sold to these companies as this better reflects the Group revenue on total loans. The lending margin has been calculated as net interest income on loans including interest income from SB1 BK and SB1 NK, deducted interest cost equivalent to 3 month money market rate, divided by average loans for the period including loans sold to SB1 BK and SB1 NK.</t>
  </si>
  <si>
    <t>Growth in deposits (NOKm)</t>
  </si>
  <si>
    <t>Deposit from customers end of period</t>
  </si>
  <si>
    <t>Interest on loans to Corporates (NOKm)</t>
  </si>
  <si>
    <t>3 month money market interest (Nibor), NOKm</t>
  </si>
  <si>
    <t>Interest margin on loans to Corporate, NOKm</t>
  </si>
  <si>
    <t>Average loans outstanding Corporate, NOKm</t>
  </si>
  <si>
    <t>3 month Nibor, percentage</t>
  </si>
  <si>
    <t>Number of days in quarter</t>
  </si>
  <si>
    <t>Lending Margin Corporate, percentage</t>
  </si>
  <si>
    <t>Interest on loans to Retail (NOKm)</t>
  </si>
  <si>
    <t>Interest margin on loans to Retail, NOKm</t>
  </si>
  <si>
    <t>Average loans outstanding Retail, NOKm</t>
  </si>
  <si>
    <t>Lending Margin Retail, percentage</t>
  </si>
  <si>
    <t>Interest on deposits from Corporates, NOKm</t>
  </si>
  <si>
    <t>Interest margin on deposits from Corporates, NOKm</t>
  </si>
  <si>
    <t>Deposit Margin Corporates, percentage</t>
  </si>
  <si>
    <t>Interest on deposits from Retail, NOKm</t>
  </si>
  <si>
    <t>Interest margin on deposits from Retail, NOKm</t>
  </si>
  <si>
    <t>Average deposit volume from Corporates, NOKm</t>
  </si>
  <si>
    <t>Average deposit volume from Retail, NOKm</t>
  </si>
  <si>
    <t>Deposit Margin Retail, percentage</t>
  </si>
  <si>
    <t>12 month deposit growth</t>
  </si>
  <si>
    <t xml:space="preserve">Provides information about the activity and growth in the deposits for the Group. The performance measure has been calculated as deposits from customers at the end of the period, deducted deposits from customers at the start of the period, divided by deposits from customers at the start of the period. </t>
  </si>
  <si>
    <t>Lending margin Corporate and Retail market, including loans sold to SpareBank 1 Boligkreditt (SB1 BK) and SpareBank 1 Næringskreditt (SB1 NK)</t>
  </si>
  <si>
    <t>Deduct Gross loans to customers incl. SB1 Boligkreditt and SB1 Næringskreditt, same period previous year</t>
  </si>
  <si>
    <t>Divided by Gross loans to customers incl. SB1 Boligkreditt and SB1 Næringskreditt, same period previous year</t>
  </si>
  <si>
    <t xml:space="preserve">This key figure provides information on the earning per equity capital certificate relative to the market price at a given point in time, which provide a possibility to assess the reasonability of the market price for the ECC. Calculated as stock price per ECC divided by annualised earning per ECC. </t>
  </si>
  <si>
    <t>Fratrukket brutto utlån til kunder inkl SB1 Boligkreditt og SB1 Næringskreditt ved utgangen samme periode forrige år (kvartal)</t>
  </si>
  <si>
    <t>Delt på Brutto utlån til kunder inkl SB1 Boligkreditt og SB1 Næringskreditt ved utgangen samme periode forrige år (kvartal)</t>
  </si>
  <si>
    <t>Growth in deposits last 12 months (quarter)</t>
  </si>
  <si>
    <t>Deposit from customers same period previous year (quarter)</t>
  </si>
  <si>
    <t>Innskudd fra kunder ved utgangen av samme periode forrige år (kvartal)</t>
  </si>
  <si>
    <t>Loans and advances to customers at Stage 2</t>
  </si>
  <si>
    <t>Loans and advances to customers at Stage 3</t>
  </si>
  <si>
    <t>Loans and advances to customers at Stage 2 in percentage of gross loans  incl. SB1 Boligkreditt and SB1 Næringskreditt</t>
  </si>
  <si>
    <t>Loans and advances to customers at Stage 3 in percentage of gross loans  incl. SB1 Boligkreditt and SB1 Næringskreditt</t>
  </si>
  <si>
    <t>Forholdstallet presenteres fordi det gir relevant informasjon om bankens kreditteksponering. Beregnes som sum engasjement i trinn 3 dividert med sum utlån inkludert lån solgt til Bolig- og næringskreditt ved utløpet av perioden</t>
  </si>
  <si>
    <t>Forholdstallet presenteres fordi det gir relevant informasjon om bankens kreditteksponering. Beregnes som sum engasjement i trinn 2 dividert med sum utlån inkludert lån solgt til Bolig- og næringskreditt ved utløpet av perioden</t>
  </si>
  <si>
    <t>Losses in % of gross loans incl. SpareBank 1 Boligkreditt and SpareBank 1 Næringskreditt</t>
  </si>
  <si>
    <t>Stage 2 in % of gross loans</t>
  </si>
  <si>
    <t>Stage 3 in % of gross loans</t>
  </si>
  <si>
    <t>This ratio is presented because it provides relevant information on the bank’s credit exposure. It is calculated as Stage 2 exposures divided by total loans incl. loans sold to SpareBank 1 Boligkreditt and SpareBank 1 Næringskreditt at period-end.</t>
  </si>
  <si>
    <t>This ratio is presented because it provides relevant information on the bank’s credit exposure. It is calculated as Stage 3 exposures divided by total loans incl. loans sold to SpareBank 1 Boligkreditt and SpareBank 1 Næringskreditt at period-end.</t>
  </si>
  <si>
    <t>Innskuddsvekst siste 12 mnd (kvartal)</t>
  </si>
  <si>
    <t>Utlånsvekst inkl. SB1 Boligkreditt og SB1 Næringskreditt i prosent, 12 mnd (kvartal)</t>
  </si>
  <si>
    <t>Utlån til kunder i trinn 2 i prosent av brutto utlån inkl. SB1 Boligkreditt og SB1 Næringskreditt</t>
  </si>
  <si>
    <t>Utlån til kunder i trinn 3 i prosent av brutto utlån inkl. SB1 Boligkreditt og SB1 Næringskreditt</t>
  </si>
  <si>
    <t xml:space="preserve">Antall utstedte bevis </t>
  </si>
  <si>
    <t xml:space="preserve">Delt på antall egenkapitalbevis </t>
  </si>
  <si>
    <t>YTD 31.03.2023</t>
  </si>
  <si>
    <t>1Q 23</t>
  </si>
  <si>
    <t>1. kvt 23</t>
  </si>
  <si>
    <t>Growth in loans (gross) last 12 months (Quarter) (incl. SB1 Boligkreditt and SB1 Næringskreditt), in percentages</t>
  </si>
  <si>
    <t>2. kvt 23</t>
  </si>
  <si>
    <t>YTD 30.06.2023</t>
  </si>
  <si>
    <t>2Q 23</t>
  </si>
  <si>
    <t>3. kvt 23</t>
  </si>
  <si>
    <t>YTD 30.09.2023</t>
  </si>
  <si>
    <t>3Q 23</t>
  </si>
  <si>
    <t xml:space="preserve">Kostnadsprosent er inkludert for å gi informasjon om korrelasjonen mellom inntekter og kostnader, og er vurdert å være et av SpareBank 1 SMN's  viktigste finansielle måltall. Beregnes som sum driftskostnader dividert med sum inntekter (eksklusiv netto resultat fra finansielle instrumenter). </t>
  </si>
  <si>
    <t>Cost ratio is included to provide information on the correlation between incomes and costs, and is considered to be one of SpareBank 1 SMN’s most important performance measures. It is calculated as the total operating costs divided by the total income (excluding net result from financial instruments).</t>
  </si>
  <si>
    <t>delt på sum inntekter (fratrukket netto resultat finansielle instrumenter)</t>
  </si>
  <si>
    <t>Divided by total Revenues (excluding net result financial instruments)</t>
  </si>
  <si>
    <t>4. kvt 23</t>
  </si>
  <si>
    <t>YTD 31.12.2023</t>
  </si>
  <si>
    <t>4Q 23</t>
  </si>
  <si>
    <t>YTD 31.3.2024</t>
  </si>
  <si>
    <t>1Q 24</t>
  </si>
  <si>
    <t>1. kvt 24</t>
  </si>
  <si>
    <t>2. kvt 24</t>
  </si>
  <si>
    <t>YTD 30.6.2024</t>
  </si>
  <si>
    <t>2Q 24</t>
  </si>
  <si>
    <t>Innskuddsmargin Bedriftsmarked og Personmarked</t>
  </si>
  <si>
    <t>The deposit margin provides information about the group’s net interest income by measuring the interest rate margin relative to the 3-month money market rate. The deposit margin is calculated as net interest cost on deposits, adjusted for interest income equivalent to the 3-month money market rate, divided by average deposits for the period.</t>
  </si>
  <si>
    <t>Deposit margin Corporate and Retail market</t>
  </si>
  <si>
    <t>Innskuddsmarginen gir informasjon om konsernets netto renteinntekter ved å måle rentemarginen relativt til 3 måneders pengemarkedsrente. Innskuddsmarginen er beregnet som rentekostnad på innskudd fratrukket renteinntekt tilsvarende 3 måneders pengemarkedsrente, dividert på snitt innskudd for perioden.</t>
  </si>
  <si>
    <t xml:space="preserve">SpareBank 1 SMN presenterer alternative resultatmål (APM'er) utarbeidet i henhold til ESMAs retningslinjer for APM og gir nyttig informasjon for å supplere regnskapet. Målene er ikke definert i IFRS og er ikke nødvendigvis direkte sammenlignbare med andre selskapers resultatmål. APM'er er ikke ment å erstatte eller overskygge regnskapstallene, men er inkludert i våre rapporter for å gi innsikt og forståelse for SpareBank 1 SMN sin resultatoppnåelse og representerer viktige måltall for hvordan ledelsen styrer selskapene og aktivitetene i konsernet.  </t>
  </si>
  <si>
    <t xml:space="preserve">SpareBank 1 SMN hereby presents alternative performance measures (APMs) prepared in accordance with the ESMA guidelines on APMs and are providing useful information as a supplement to financial statements. The measures are not defined under IFRS and may not be directly comparable with other companies’ alternate performance measures. APMs are not intended to replace or overshadow accounting data. They are included in our reports to provide an insight into, and understanding of, results achieved by SpareBank 1 SMN, and are important measures of the management’s governance of the group companies and of the Group as a whole. </t>
  </si>
  <si>
    <t>3. kvt 24</t>
  </si>
  <si>
    <t>YTD 30.9.2024</t>
  </si>
  <si>
    <t>3Q 24</t>
  </si>
  <si>
    <t>YTD 31.12.2024</t>
  </si>
  <si>
    <t>4Q 24</t>
  </si>
  <si>
    <t>4. kvt 24</t>
  </si>
  <si>
    <t>Dager per kvartal, og hittil</t>
  </si>
  <si>
    <t>Utlån til kunder i trinn 2</t>
  </si>
  <si>
    <t>Utlån til kunder i trinn 3</t>
  </si>
  <si>
    <t>Samlede nedskrivinger på utlån og garantier</t>
  </si>
  <si>
    <t xml:space="preserve">Nedskrivninger i prosent av brutto utlån </t>
  </si>
  <si>
    <t>Delt på brutto utlån til kunder</t>
  </si>
  <si>
    <t xml:space="preserve">Provision for expected credit losses on loans and guarantees </t>
  </si>
  <si>
    <t>Loss provision as a percentage of gross loans</t>
  </si>
  <si>
    <t>Divided by gross loans to customers incl. SB1 Boligkreditt and SB1 Næringskreditt</t>
  </si>
  <si>
    <t>Divided by Gross loans to customers (excl SB1 Boligkreditt and SB1 Næringskreditt)</t>
  </si>
  <si>
    <t xml:space="preserve">Tap i % av brutto utlån </t>
  </si>
  <si>
    <t>Trinn 2 i % av brutto utlån inkl SB1 Boligkreditt og SB1 Næringskreditt</t>
  </si>
  <si>
    <t>Trinn 3 i % av brutto utlån  inkl SB1 Boligkreditt og SB1 Næringskreditt</t>
  </si>
  <si>
    <t xml:space="preserve">This ratio is presented because it provides relevant information on the bank’s credit exposure. It is calculated as loss provisions divided by gross loans on the balance sheet at period end. </t>
  </si>
  <si>
    <t xml:space="preserve">Forholdstallet presenteres fordi det gir relevant informasjon om bankens kreditteksponering. Nøkkeltallet beregnes som samlede nedskrivinger på utlån og garantier dividert med brutto utlån til kunder balanseført ved utløpet av perioden.  </t>
  </si>
  <si>
    <t>Days in the year</t>
  </si>
  <si>
    <t>Days in the quarter</t>
  </si>
  <si>
    <t>Number of days YTD</t>
  </si>
  <si>
    <t>1. kvt 25</t>
  </si>
  <si>
    <t>EK avkastning gir relevant informasjon om SpareBank 1 SMN's lønnsomhet ved å måle evne til å genere lønnsomhet fra aksjonærens investering. EK-avkastning er et av SpareBank 1 SMN's viktigste finansielle måltall, og beregnes som aksjonærenes andel av annualisert resultat for perioden delt på gjennomsnittlig egenkapital, fratrukket hybridkapital (fondsobligasjoner klassifisert som egenkapital).</t>
  </si>
  <si>
    <t>YTD 31.03.2025</t>
  </si>
  <si>
    <t>1Q 25</t>
  </si>
  <si>
    <t>Dager i året</t>
  </si>
  <si>
    <t>Dager i kvartalet</t>
  </si>
  <si>
    <t>Dager hittil i år</t>
  </si>
  <si>
    <t>2. kvt 25</t>
  </si>
  <si>
    <t>YTD 30.06.2025</t>
  </si>
  <si>
    <t>2Q 25</t>
  </si>
  <si>
    <t>YTD 30.09.2025</t>
  </si>
  <si>
    <t>3Q 25</t>
  </si>
  <si>
    <t>3. kvt 25</t>
  </si>
  <si>
    <t>YTD 31.12.2025</t>
  </si>
  <si>
    <t>4Q 25</t>
  </si>
  <si>
    <t>4. kvt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</si>
</sst>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_-;\-* #,##0_-;_-* &quot;-&quot;??_-;_-@_-"/>
    <numFmt numFmtId="165" formatCode="0.0\ %"/>
    <numFmt numFmtId="166" formatCode="#\ ###\ ###\ ##0"/>
    <numFmt numFmtId="167" formatCode="0.0"/>
  </numFmts>
  <fonts count="22" x14ac:knownFonts="1">
    <font>
      <sz val="11"/>
      <color theme="1"/>
      <name val="Calibri"/>
      <family val="2"/>
      <scheme val="minor"/>
    </font>
    <font>
      <b/>
      <sz val="11"/>
      <color theme="1"/>
      <name val="Calibri"/>
      <family val="2"/>
      <scheme val="minor"/>
    </font>
    <font>
      <sz val="11"/>
      <name val="Calibri"/>
      <family val="2"/>
      <scheme val="minor"/>
    </font>
    <font>
      <sz val="14"/>
      <color theme="1"/>
      <name val="Calibri"/>
      <family val="2"/>
      <scheme val="minor"/>
    </font>
    <font>
      <b/>
      <i/>
      <sz val="11"/>
      <name val="Calibri"/>
      <family val="2"/>
      <scheme val="minor"/>
    </font>
    <font>
      <sz val="10"/>
      <color rgb="FF000000"/>
      <name val="Arial Narrow"/>
      <family val="2"/>
    </font>
    <font>
      <sz val="11"/>
      <color theme="1"/>
      <name val="Calibri"/>
      <family val="2"/>
      <scheme val="minor"/>
    </font>
    <font>
      <b/>
      <sz val="11"/>
      <name val="Calibri"/>
      <family val="2"/>
      <scheme val="minor"/>
    </font>
    <font>
      <b/>
      <sz val="8"/>
      <name val="Arial"/>
      <family val="2"/>
    </font>
    <font>
      <b/>
      <sz val="11"/>
      <color theme="0"/>
      <name val="Calibri"/>
      <family val="2"/>
      <scheme val="minor"/>
    </font>
    <font>
      <sz val="10"/>
      <name val="Arial"/>
      <family val="2"/>
    </font>
    <font>
      <vertAlign val="superscript"/>
      <sz val="12"/>
      <color theme="1"/>
      <name val="Times New Roman"/>
      <family val="1"/>
    </font>
    <font>
      <sz val="11"/>
      <color rgb="FFFF0000"/>
      <name val="Calibri"/>
      <family val="2"/>
      <scheme val="minor"/>
    </font>
    <font>
      <b/>
      <sz val="11"/>
      <color rgb="FFFF0000"/>
      <name val="Calibri"/>
      <family val="2"/>
      <scheme val="minor"/>
    </font>
    <font>
      <i/>
      <sz val="11"/>
      <color rgb="FFFF0000"/>
      <name val="Calibri"/>
      <family val="2"/>
      <scheme val="minor"/>
    </font>
    <font>
      <i/>
      <sz val="11"/>
      <name val="Calibri"/>
      <family val="2"/>
      <scheme val="minor"/>
    </font>
    <font>
      <sz val="11"/>
      <color rgb="FF000000"/>
      <name val="Calibri"/>
      <family val="2"/>
      <scheme val="minor"/>
    </font>
    <font>
      <sz val="11"/>
      <color theme="1" tint="4.9989318521683403E-2"/>
      <name val="Calibri"/>
      <family val="2"/>
      <scheme val="minor"/>
    </font>
    <font>
      <b/>
      <sz val="11"/>
      <color theme="1" tint="4.9989318521683403E-2"/>
      <name val="Calibri"/>
      <family val="2"/>
      <scheme val="minor"/>
    </font>
    <font>
      <sz val="11"/>
      <color theme="1" tint="0.14999847407452621"/>
      <name val="Calibri"/>
      <family val="2"/>
      <scheme val="minor"/>
    </font>
    <font>
      <b/>
      <sz val="11"/>
      <color theme="1" tint="0.14999847407452621"/>
      <name val="Calibri"/>
      <family val="2"/>
      <scheme val="minor"/>
    </font>
    <font>
      <sz val="11"/>
      <color theme="0"/>
      <name val="Calibri"/>
      <family val="2"/>
      <scheme val="minor"/>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theme="0" tint="-0.14999847407452621"/>
      </patternFill>
    </fill>
    <fill>
      <patternFill patternType="solid">
        <fgColor theme="1"/>
        <bgColor theme="1"/>
      </patternFill>
    </fill>
    <fill>
      <patternFill patternType="solid">
        <fgColor theme="0" tint="-0.34998626667073579"/>
        <bgColor indexed="64"/>
      </patternFill>
    </fill>
  </fills>
  <borders count="12">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medium">
        <color theme="1"/>
      </top>
      <bottom style="medium">
        <color theme="1"/>
      </bottom>
      <diagonal/>
    </border>
    <border>
      <left style="thin">
        <color theme="1"/>
      </left>
      <right style="thin">
        <color theme="1"/>
      </right>
      <top style="thin">
        <color theme="1"/>
      </top>
      <bottom style="medium">
        <color theme="1"/>
      </bottom>
      <diagonal/>
    </border>
    <border>
      <left/>
      <right/>
      <top style="thin">
        <color indexed="64"/>
      </top>
      <bottom/>
      <diagonal/>
    </border>
    <border>
      <left/>
      <right/>
      <top style="thin">
        <color indexed="64"/>
      </top>
      <bottom style="thin">
        <color indexed="64"/>
      </bottom>
      <diagonal/>
    </border>
  </borders>
  <cellStyleXfs count="4">
    <xf numFmtId="0" fontId="0" fillId="0" borderId="0"/>
    <xf numFmtId="43" fontId="6" fillId="0" borderId="0" applyFont="0" applyFill="0" applyBorder="0" applyAlignment="0" applyProtection="0"/>
    <xf numFmtId="9" fontId="6" fillId="0" borderId="0" applyFont="0" applyFill="0" applyBorder="0" applyAlignment="0" applyProtection="0"/>
    <xf numFmtId="0" fontId="10" fillId="0" borderId="0"/>
  </cellStyleXfs>
  <cellXfs count="270">
    <xf numFmtId="0" fontId="0" fillId="0" borderId="0" xfId="0"/>
    <xf numFmtId="0" fontId="0" fillId="0" borderId="0" xfId="0" applyAlignment="1">
      <alignment horizontal="left" wrapText="1"/>
    </xf>
    <xf numFmtId="0" fontId="0" fillId="0" borderId="0" xfId="0" applyAlignment="1">
      <alignment horizontal="left"/>
    </xf>
    <xf numFmtId="0" fontId="1" fillId="0" borderId="0" xfId="0" applyFont="1"/>
    <xf numFmtId="0" fontId="2" fillId="2" borderId="0" xfId="0" applyFont="1" applyFill="1"/>
    <xf numFmtId="0" fontId="2" fillId="3" borderId="0" xfId="0" applyFont="1" applyFill="1"/>
    <xf numFmtId="0" fontId="2" fillId="2" borderId="0" xfId="0" applyFont="1" applyFill="1" applyAlignment="1">
      <alignment wrapText="1"/>
    </xf>
    <xf numFmtId="0" fontId="3" fillId="0" borderId="0" xfId="0" applyFont="1"/>
    <xf numFmtId="0" fontId="4" fillId="0" borderId="0" xfId="0" applyFont="1"/>
    <xf numFmtId="0" fontId="0" fillId="0" borderId="0" xfId="0" applyAlignment="1">
      <alignment wrapText="1"/>
    </xf>
    <xf numFmtId="0" fontId="1" fillId="4" borderId="4" xfId="0" applyFont="1" applyFill="1" applyBorder="1"/>
    <xf numFmtId="164" fontId="0" fillId="0" borderId="0" xfId="1" applyNumberFormat="1" applyFont="1" applyBorder="1"/>
    <xf numFmtId="164" fontId="0" fillId="0" borderId="1" xfId="1" applyNumberFormat="1" applyFont="1" applyBorder="1"/>
    <xf numFmtId="164" fontId="0" fillId="0" borderId="0" xfId="1" applyNumberFormat="1" applyFont="1"/>
    <xf numFmtId="164" fontId="2" fillId="0" borderId="0" xfId="1" applyNumberFormat="1" applyFont="1" applyBorder="1"/>
    <xf numFmtId="164" fontId="2" fillId="0" borderId="1" xfId="1" applyNumberFormat="1" applyFont="1" applyBorder="1"/>
    <xf numFmtId="164" fontId="0" fillId="0" borderId="0" xfId="0" applyNumberFormat="1"/>
    <xf numFmtId="10" fontId="0" fillId="0" borderId="0" xfId="2" applyNumberFormat="1" applyFont="1"/>
    <xf numFmtId="43" fontId="0" fillId="0" borderId="0" xfId="1" applyFont="1"/>
    <xf numFmtId="43" fontId="0" fillId="0" borderId="0" xfId="0" applyNumberFormat="1"/>
    <xf numFmtId="10" fontId="0" fillId="0" borderId="0" xfId="0" applyNumberFormat="1"/>
    <xf numFmtId="0" fontId="0" fillId="0" borderId="1" xfId="0" applyBorder="1" applyAlignment="1">
      <alignment wrapText="1"/>
    </xf>
    <xf numFmtId="0" fontId="0" fillId="0" borderId="1" xfId="0" applyBorder="1"/>
    <xf numFmtId="0" fontId="0" fillId="5" borderId="6" xfId="0" applyFill="1" applyBorder="1"/>
    <xf numFmtId="0" fontId="1" fillId="5" borderId="6" xfId="0" applyFont="1" applyFill="1" applyBorder="1"/>
    <xf numFmtId="43" fontId="1" fillId="5" borderId="6" xfId="1" applyFont="1" applyFill="1" applyBorder="1"/>
    <xf numFmtId="164" fontId="0" fillId="0" borderId="1" xfId="0" applyNumberFormat="1" applyBorder="1"/>
    <xf numFmtId="0" fontId="1" fillId="0" borderId="1" xfId="0" applyFont="1" applyBorder="1"/>
    <xf numFmtId="14" fontId="1" fillId="0" borderId="1" xfId="0" applyNumberFormat="1" applyFont="1" applyBorder="1" applyAlignment="1">
      <alignment wrapText="1"/>
    </xf>
    <xf numFmtId="0" fontId="1" fillId="0" borderId="1" xfId="0" applyFont="1" applyBorder="1" applyAlignment="1">
      <alignment wrapText="1"/>
    </xf>
    <xf numFmtId="2" fontId="0" fillId="0" borderId="0" xfId="0" applyNumberFormat="1"/>
    <xf numFmtId="43" fontId="0" fillId="0" borderId="1" xfId="0" applyNumberFormat="1" applyBorder="1"/>
    <xf numFmtId="0" fontId="1" fillId="5" borderId="5" xfId="0" applyFont="1" applyFill="1" applyBorder="1"/>
    <xf numFmtId="43" fontId="1" fillId="5" borderId="5" xfId="0" applyNumberFormat="1" applyFont="1" applyFill="1" applyBorder="1"/>
    <xf numFmtId="9" fontId="1" fillId="5" borderId="6" xfId="2" applyFont="1" applyFill="1" applyBorder="1"/>
    <xf numFmtId="165" fontId="1" fillId="5" borderId="5" xfId="2" applyNumberFormat="1" applyFont="1" applyFill="1" applyBorder="1"/>
    <xf numFmtId="0" fontId="1" fillId="5" borderId="6" xfId="0" applyFont="1" applyFill="1" applyBorder="1" applyAlignment="1">
      <alignment wrapText="1"/>
    </xf>
    <xf numFmtId="0" fontId="1" fillId="5" borderId="5" xfId="0" applyFont="1" applyFill="1" applyBorder="1" applyAlignment="1">
      <alignment wrapText="1"/>
    </xf>
    <xf numFmtId="10" fontId="1" fillId="5" borderId="5" xfId="2" applyNumberFormat="1" applyFont="1" applyFill="1" applyBorder="1"/>
    <xf numFmtId="0" fontId="2" fillId="2" borderId="7" xfId="0" applyFont="1" applyFill="1" applyBorder="1"/>
    <xf numFmtId="0" fontId="0" fillId="6" borderId="7" xfId="0" applyFill="1" applyBorder="1" applyAlignment="1">
      <alignment horizontal="left" wrapText="1"/>
    </xf>
    <xf numFmtId="0" fontId="2" fillId="2" borderId="7" xfId="0" applyFont="1" applyFill="1" applyBorder="1" applyAlignment="1">
      <alignment wrapText="1"/>
    </xf>
    <xf numFmtId="0" fontId="4" fillId="0" borderId="7" xfId="0" applyFont="1" applyBorder="1"/>
    <xf numFmtId="0" fontId="9" fillId="7" borderId="8" xfId="0" applyFont="1" applyFill="1" applyBorder="1"/>
    <xf numFmtId="0" fontId="11" fillId="0" borderId="0" xfId="0" applyFont="1" applyAlignment="1">
      <alignment vertical="center"/>
    </xf>
    <xf numFmtId="0" fontId="9" fillId="7" borderId="8" xfId="0" applyFont="1" applyFill="1" applyBorder="1" applyAlignment="1">
      <alignment wrapText="1"/>
    </xf>
    <xf numFmtId="165" fontId="1" fillId="4" borderId="5" xfId="2" applyNumberFormat="1" applyFont="1" applyFill="1" applyBorder="1"/>
    <xf numFmtId="165" fontId="7" fillId="4" borderId="5" xfId="2" applyNumberFormat="1" applyFont="1" applyFill="1" applyBorder="1"/>
    <xf numFmtId="165" fontId="0" fillId="0" borderId="0" xfId="0" applyNumberFormat="1"/>
    <xf numFmtId="1" fontId="0" fillId="0" borderId="0" xfId="0" applyNumberFormat="1"/>
    <xf numFmtId="164" fontId="0" fillId="0" borderId="0" xfId="1" applyNumberFormat="1" applyFont="1" applyFill="1"/>
    <xf numFmtId="164" fontId="0" fillId="0" borderId="1" xfId="1" applyNumberFormat="1" applyFont="1" applyFill="1" applyBorder="1"/>
    <xf numFmtId="164" fontId="12" fillId="0" borderId="0" xfId="1" applyNumberFormat="1" applyFont="1" applyBorder="1"/>
    <xf numFmtId="164" fontId="12" fillId="0" borderId="1" xfId="1" applyNumberFormat="1" applyFont="1" applyBorder="1"/>
    <xf numFmtId="0" fontId="12" fillId="0" borderId="0" xfId="0" applyFont="1"/>
    <xf numFmtId="10" fontId="12" fillId="0" borderId="0" xfId="0" applyNumberFormat="1" applyFont="1"/>
    <xf numFmtId="164" fontId="12" fillId="0" borderId="0" xfId="1" applyNumberFormat="1" applyFont="1"/>
    <xf numFmtId="0" fontId="12" fillId="0" borderId="1" xfId="0" applyFont="1" applyBorder="1"/>
    <xf numFmtId="0" fontId="13" fillId="5" borderId="6" xfId="0" applyFont="1" applyFill="1" applyBorder="1"/>
    <xf numFmtId="43" fontId="12" fillId="0" borderId="0" xfId="1" applyFont="1"/>
    <xf numFmtId="43" fontId="12" fillId="0" borderId="0" xfId="0" applyNumberFormat="1" applyFont="1"/>
    <xf numFmtId="0" fontId="13" fillId="5" borderId="5" xfId="0" applyFont="1" applyFill="1" applyBorder="1"/>
    <xf numFmtId="9" fontId="13" fillId="5" borderId="6" xfId="2" applyFont="1" applyFill="1" applyBorder="1"/>
    <xf numFmtId="2" fontId="2" fillId="0" borderId="0" xfId="0" applyNumberFormat="1" applyFont="1"/>
    <xf numFmtId="164" fontId="2" fillId="0" borderId="0" xfId="1" applyNumberFormat="1" applyFont="1"/>
    <xf numFmtId="43" fontId="7" fillId="5" borderId="6" xfId="1" applyFont="1" applyFill="1" applyBorder="1"/>
    <xf numFmtId="164" fontId="2" fillId="0" borderId="1" xfId="0" applyNumberFormat="1" applyFont="1" applyBorder="1"/>
    <xf numFmtId="43" fontId="2" fillId="0" borderId="0" xfId="0" applyNumberFormat="1" applyFont="1"/>
    <xf numFmtId="43" fontId="7" fillId="5" borderId="5" xfId="0" applyNumberFormat="1" applyFont="1" applyFill="1" applyBorder="1"/>
    <xf numFmtId="43" fontId="2" fillId="0" borderId="1" xfId="0" applyNumberFormat="1" applyFont="1" applyBorder="1"/>
    <xf numFmtId="9" fontId="7" fillId="5" borderId="6" xfId="2" applyFont="1" applyFill="1" applyBorder="1"/>
    <xf numFmtId="164" fontId="2" fillId="0" borderId="0" xfId="0" applyNumberFormat="1" applyFont="1"/>
    <xf numFmtId="165" fontId="7" fillId="5" borderId="5" xfId="2" applyNumberFormat="1" applyFont="1" applyFill="1" applyBorder="1"/>
    <xf numFmtId="10" fontId="7" fillId="5" borderId="5" xfId="2" applyNumberFormat="1" applyFont="1" applyFill="1" applyBorder="1"/>
    <xf numFmtId="10" fontId="2" fillId="0" borderId="0" xfId="0" applyNumberFormat="1" applyFont="1"/>
    <xf numFmtId="0" fontId="2" fillId="0" borderId="0" xfId="0" applyFont="1"/>
    <xf numFmtId="43" fontId="2" fillId="0" borderId="0" xfId="1" applyFont="1"/>
    <xf numFmtId="14" fontId="7" fillId="0" borderId="1" xfId="0" applyNumberFormat="1" applyFont="1" applyBorder="1" applyAlignment="1">
      <alignment wrapText="1"/>
    </xf>
    <xf numFmtId="0" fontId="7" fillId="0" borderId="1" xfId="0" applyFont="1" applyBorder="1" applyAlignment="1">
      <alignment wrapText="1"/>
    </xf>
    <xf numFmtId="164" fontId="2" fillId="0" borderId="0" xfId="1" applyNumberFormat="1" applyFont="1" applyFill="1"/>
    <xf numFmtId="164" fontId="2" fillId="0" borderId="1" xfId="1" applyNumberFormat="1" applyFont="1" applyFill="1" applyBorder="1"/>
    <xf numFmtId="0" fontId="2" fillId="0" borderId="1" xfId="0" applyFont="1" applyBorder="1"/>
    <xf numFmtId="0" fontId="7" fillId="5" borderId="6" xfId="0" applyFont="1" applyFill="1" applyBorder="1"/>
    <xf numFmtId="0" fontId="7" fillId="5" borderId="5" xfId="0" applyFont="1" applyFill="1" applyBorder="1"/>
    <xf numFmtId="165" fontId="7" fillId="5" borderId="6" xfId="2" applyNumberFormat="1" applyFont="1" applyFill="1" applyBorder="1"/>
    <xf numFmtId="9" fontId="7" fillId="0" borderId="6" xfId="2" applyFont="1" applyFill="1" applyBorder="1"/>
    <xf numFmtId="0" fontId="0" fillId="0" borderId="2" xfId="0" applyBorder="1"/>
    <xf numFmtId="0" fontId="0" fillId="0" borderId="3" xfId="0" applyBorder="1"/>
    <xf numFmtId="10" fontId="8" fillId="0" borderId="2" xfId="2" applyNumberFormat="1" applyFont="1" applyFill="1" applyBorder="1" applyAlignment="1"/>
    <xf numFmtId="9" fontId="7" fillId="5" borderId="6" xfId="2" applyFont="1" applyFill="1" applyBorder="1" applyAlignment="1"/>
    <xf numFmtId="3" fontId="2" fillId="0" borderId="0" xfId="0" applyNumberFormat="1" applyFont="1"/>
    <xf numFmtId="166" fontId="2" fillId="0" borderId="0" xfId="0" applyNumberFormat="1" applyFont="1"/>
    <xf numFmtId="0" fontId="7" fillId="8" borderId="5" xfId="0" applyFont="1" applyFill="1" applyBorder="1"/>
    <xf numFmtId="3" fontId="2" fillId="0" borderId="1" xfId="0" applyNumberFormat="1" applyFont="1" applyBorder="1"/>
    <xf numFmtId="3" fontId="2" fillId="0" borderId="1" xfId="1" applyNumberFormat="1" applyFont="1" applyBorder="1"/>
    <xf numFmtId="10" fontId="7" fillId="8" borderId="5" xfId="2" applyNumberFormat="1" applyFont="1" applyFill="1" applyBorder="1"/>
    <xf numFmtId="0" fontId="2" fillId="3" borderId="7" xfId="0" applyFont="1" applyFill="1" applyBorder="1"/>
    <xf numFmtId="0" fontId="0" fillId="0" borderId="7" xfId="0" applyBorder="1" applyAlignment="1">
      <alignment horizontal="left" wrapText="1"/>
    </xf>
    <xf numFmtId="0" fontId="2" fillId="2" borderId="9" xfId="0" applyFont="1" applyFill="1" applyBorder="1"/>
    <xf numFmtId="0" fontId="2" fillId="0" borderId="0" xfId="3" applyFont="1"/>
    <xf numFmtId="10" fontId="7" fillId="0" borderId="2" xfId="2" applyNumberFormat="1" applyFont="1" applyFill="1" applyBorder="1"/>
    <xf numFmtId="0" fontId="2" fillId="0" borderId="0" xfId="3" applyFont="1" applyAlignment="1">
      <alignment wrapText="1"/>
    </xf>
    <xf numFmtId="164" fontId="2" fillId="0" borderId="0" xfId="0" applyNumberFormat="1" applyFont="1" applyAlignment="1">
      <alignment wrapText="1"/>
    </xf>
    <xf numFmtId="164" fontId="0" fillId="0" borderId="0" xfId="0" applyNumberFormat="1" applyAlignment="1">
      <alignment wrapText="1"/>
    </xf>
    <xf numFmtId="10" fontId="2" fillId="0" borderId="0" xfId="2" applyNumberFormat="1" applyFont="1"/>
    <xf numFmtId="0" fontId="7" fillId="0" borderId="0" xfId="0" applyFont="1"/>
    <xf numFmtId="4" fontId="2" fillId="0" borderId="0" xfId="0" applyNumberFormat="1" applyFont="1"/>
    <xf numFmtId="3" fontId="2" fillId="0" borderId="1" xfId="1" applyNumberFormat="1" applyFont="1" applyFill="1" applyBorder="1"/>
    <xf numFmtId="0" fontId="2" fillId="6" borderId="7" xfId="0" applyFont="1" applyFill="1" applyBorder="1" applyAlignment="1">
      <alignment horizontal="left" wrapText="1"/>
    </xf>
    <xf numFmtId="164" fontId="2" fillId="0" borderId="0" xfId="1" applyNumberFormat="1" applyFont="1" applyFill="1" applyBorder="1"/>
    <xf numFmtId="167" fontId="2" fillId="0" borderId="0" xfId="0" applyNumberFormat="1" applyFont="1"/>
    <xf numFmtId="10" fontId="12" fillId="0" borderId="0" xfId="2" applyNumberFormat="1" applyFont="1"/>
    <xf numFmtId="3" fontId="2" fillId="0" borderId="10" xfId="0" applyNumberFormat="1" applyFont="1" applyBorder="1"/>
    <xf numFmtId="165" fontId="15" fillId="0" borderId="0" xfId="2" applyNumberFormat="1" applyFont="1"/>
    <xf numFmtId="165" fontId="14" fillId="0" borderId="0" xfId="2" applyNumberFormat="1" applyFont="1"/>
    <xf numFmtId="9" fontId="2" fillId="0" borderId="0" xfId="0" applyNumberFormat="1" applyFont="1"/>
    <xf numFmtId="165" fontId="2" fillId="0" borderId="0" xfId="2" applyNumberFormat="1" applyFont="1"/>
    <xf numFmtId="165" fontId="12" fillId="0" borderId="0" xfId="2" applyNumberFormat="1" applyFont="1"/>
    <xf numFmtId="0" fontId="2" fillId="0" borderId="1" xfId="3" applyFont="1" applyBorder="1" applyAlignment="1">
      <alignment wrapText="1"/>
    </xf>
    <xf numFmtId="0" fontId="1" fillId="0" borderId="10" xfId="0" applyFont="1" applyBorder="1"/>
    <xf numFmtId="165" fontId="7" fillId="0" borderId="10" xfId="2" applyNumberFormat="1" applyFont="1" applyFill="1" applyBorder="1"/>
    <xf numFmtId="165" fontId="1" fillId="0" borderId="10" xfId="2" applyNumberFormat="1" applyFont="1" applyFill="1" applyBorder="1"/>
    <xf numFmtId="2" fontId="12" fillId="0" borderId="0" xfId="0" applyNumberFormat="1" applyFont="1"/>
    <xf numFmtId="165" fontId="13" fillId="0" borderId="10" xfId="2" applyNumberFormat="1" applyFont="1" applyFill="1" applyBorder="1"/>
    <xf numFmtId="2" fontId="2" fillId="0" borderId="1" xfId="0" applyNumberFormat="1" applyFont="1" applyBorder="1"/>
    <xf numFmtId="2" fontId="7" fillId="5" borderId="5" xfId="0" applyNumberFormat="1" applyFont="1" applyFill="1" applyBorder="1"/>
    <xf numFmtId="2" fontId="7" fillId="5" borderId="6" xfId="0" applyNumberFormat="1" applyFont="1" applyFill="1" applyBorder="1"/>
    <xf numFmtId="9" fontId="12" fillId="0" borderId="0" xfId="0" applyNumberFormat="1" applyFont="1"/>
    <xf numFmtId="3" fontId="17" fillId="0" borderId="0" xfId="0" applyNumberFormat="1" applyFont="1"/>
    <xf numFmtId="3" fontId="17" fillId="0" borderId="1" xfId="1" applyNumberFormat="1" applyFont="1" applyBorder="1"/>
    <xf numFmtId="4" fontId="17" fillId="0" borderId="0" xfId="0" applyNumberFormat="1" applyFont="1"/>
    <xf numFmtId="0" fontId="17" fillId="0" borderId="0" xfId="0" applyFont="1"/>
    <xf numFmtId="10" fontId="18" fillId="8" borderId="5" xfId="2" applyNumberFormat="1" applyFont="1" applyFill="1" applyBorder="1"/>
    <xf numFmtId="10" fontId="17" fillId="0" borderId="0" xfId="2" applyNumberFormat="1" applyFont="1"/>
    <xf numFmtId="166" fontId="17" fillId="0" borderId="0" xfId="0" applyNumberFormat="1" applyFont="1"/>
    <xf numFmtId="3" fontId="17" fillId="0" borderId="1" xfId="0" applyNumberFormat="1" applyFont="1" applyBorder="1"/>
    <xf numFmtId="43" fontId="17" fillId="0" borderId="1" xfId="0" applyNumberFormat="1" applyFont="1" applyBorder="1"/>
    <xf numFmtId="43" fontId="18" fillId="5" borderId="5" xfId="0" applyNumberFormat="1" applyFont="1" applyFill="1" applyBorder="1"/>
    <xf numFmtId="2" fontId="17" fillId="0" borderId="0" xfId="0" applyNumberFormat="1" applyFont="1"/>
    <xf numFmtId="43" fontId="17" fillId="0" borderId="0" xfId="0" applyNumberFormat="1" applyFont="1"/>
    <xf numFmtId="41" fontId="2" fillId="0" borderId="0" xfId="0" applyNumberFormat="1" applyFont="1"/>
    <xf numFmtId="41" fontId="12" fillId="0" borderId="0" xfId="0" applyNumberFormat="1" applyFont="1"/>
    <xf numFmtId="0" fontId="0" fillId="4" borderId="7" xfId="0" applyFill="1" applyBorder="1" applyAlignment="1">
      <alignment horizontal="left" wrapText="1"/>
    </xf>
    <xf numFmtId="0" fontId="7" fillId="0" borderId="1" xfId="0" applyFont="1" applyBorder="1" applyAlignment="1">
      <alignment horizontal="right" wrapText="1"/>
    </xf>
    <xf numFmtId="0" fontId="12" fillId="0" borderId="0" xfId="0" applyFont="1" applyAlignment="1">
      <alignment horizontal="right"/>
    </xf>
    <xf numFmtId="164" fontId="2" fillId="0" borderId="0" xfId="1" applyNumberFormat="1" applyFont="1" applyBorder="1" applyAlignment="1">
      <alignment horizontal="right"/>
    </xf>
    <xf numFmtId="164" fontId="2" fillId="0" borderId="1" xfId="1" applyNumberFormat="1" applyFont="1" applyBorder="1" applyAlignment="1">
      <alignment horizontal="right"/>
    </xf>
    <xf numFmtId="164" fontId="12" fillId="0" borderId="0" xfId="1" applyNumberFormat="1" applyFont="1" applyBorder="1" applyAlignment="1">
      <alignment horizontal="right"/>
    </xf>
    <xf numFmtId="164" fontId="2" fillId="0" borderId="0" xfId="1" applyNumberFormat="1" applyFont="1" applyFill="1" applyBorder="1" applyAlignment="1">
      <alignment horizontal="right"/>
    </xf>
    <xf numFmtId="165" fontId="7" fillId="4" borderId="5" xfId="2" applyNumberFormat="1" applyFont="1" applyFill="1" applyBorder="1" applyAlignment="1">
      <alignment horizontal="right"/>
    </xf>
    <xf numFmtId="165" fontId="13" fillId="0" borderId="10" xfId="2" applyNumberFormat="1" applyFont="1" applyFill="1" applyBorder="1" applyAlignment="1">
      <alignment horizontal="right"/>
    </xf>
    <xf numFmtId="10" fontId="12" fillId="0" borderId="0" xfId="0" applyNumberFormat="1" applyFont="1" applyAlignment="1">
      <alignment horizontal="right"/>
    </xf>
    <xf numFmtId="164" fontId="12" fillId="0" borderId="0" xfId="1" applyNumberFormat="1" applyFont="1" applyAlignment="1">
      <alignment horizontal="right"/>
    </xf>
    <xf numFmtId="164" fontId="2" fillId="0" borderId="0" xfId="1" applyNumberFormat="1" applyFont="1" applyAlignment="1">
      <alignment horizontal="right"/>
    </xf>
    <xf numFmtId="164" fontId="2" fillId="0" borderId="0" xfId="1" applyNumberFormat="1" applyFont="1" applyFill="1" applyAlignment="1">
      <alignment horizontal="right"/>
    </xf>
    <xf numFmtId="164" fontId="12" fillId="0" borderId="1" xfId="1" applyNumberFormat="1" applyFont="1" applyBorder="1" applyAlignment="1">
      <alignment horizontal="right"/>
    </xf>
    <xf numFmtId="0" fontId="12" fillId="0" borderId="1" xfId="0" applyFont="1" applyBorder="1" applyAlignment="1">
      <alignment horizontal="right"/>
    </xf>
    <xf numFmtId="0" fontId="13" fillId="5" borderId="6" xfId="0" applyFont="1" applyFill="1" applyBorder="1" applyAlignment="1">
      <alignment horizontal="right"/>
    </xf>
    <xf numFmtId="164" fontId="2" fillId="0" borderId="1" xfId="0" applyNumberFormat="1" applyFont="1" applyBorder="1" applyAlignment="1">
      <alignment horizontal="right"/>
    </xf>
    <xf numFmtId="43" fontId="2" fillId="0" borderId="0" xfId="0" applyNumberFormat="1" applyFont="1" applyAlignment="1">
      <alignment horizontal="right"/>
    </xf>
    <xf numFmtId="2" fontId="2" fillId="0" borderId="0" xfId="0" applyNumberFormat="1" applyFont="1" applyAlignment="1">
      <alignment horizontal="right"/>
    </xf>
    <xf numFmtId="43" fontId="7" fillId="5" borderId="5" xfId="0" applyNumberFormat="1" applyFont="1" applyFill="1" applyBorder="1" applyAlignment="1">
      <alignment horizontal="right"/>
    </xf>
    <xf numFmtId="43" fontId="12" fillId="0" borderId="0" xfId="0" applyNumberFormat="1" applyFont="1" applyAlignment="1">
      <alignment horizontal="right"/>
    </xf>
    <xf numFmtId="0" fontId="13" fillId="5" borderId="5" xfId="0" applyFont="1" applyFill="1" applyBorder="1" applyAlignment="1">
      <alignment horizontal="right"/>
    </xf>
    <xf numFmtId="9" fontId="7" fillId="5" borderId="6" xfId="2" applyFont="1" applyFill="1" applyBorder="1" applyAlignment="1">
      <alignment horizontal="right"/>
    </xf>
    <xf numFmtId="9" fontId="13" fillId="5" borderId="6" xfId="2" applyFont="1" applyFill="1" applyBorder="1" applyAlignment="1">
      <alignment horizontal="right"/>
    </xf>
    <xf numFmtId="164" fontId="2" fillId="0" borderId="0" xfId="0" applyNumberFormat="1" applyFont="1" applyAlignment="1">
      <alignment horizontal="right"/>
    </xf>
    <xf numFmtId="0" fontId="2" fillId="0" borderId="0" xfId="0" applyFont="1" applyAlignment="1">
      <alignment horizontal="right"/>
    </xf>
    <xf numFmtId="165" fontId="7" fillId="5" borderId="6" xfId="2" applyNumberFormat="1" applyFont="1" applyFill="1" applyBorder="1" applyAlignment="1">
      <alignment horizontal="right"/>
    </xf>
    <xf numFmtId="165" fontId="7" fillId="5" borderId="5" xfId="2" applyNumberFormat="1" applyFont="1" applyFill="1" applyBorder="1" applyAlignment="1">
      <alignment horizontal="right"/>
    </xf>
    <xf numFmtId="10" fontId="7" fillId="5" borderId="5" xfId="2" applyNumberFormat="1" applyFont="1" applyFill="1" applyBorder="1" applyAlignment="1">
      <alignment horizontal="right"/>
    </xf>
    <xf numFmtId="10" fontId="13" fillId="5" borderId="5" xfId="2" applyNumberFormat="1" applyFont="1" applyFill="1" applyBorder="1" applyAlignment="1">
      <alignment horizontal="right"/>
    </xf>
    <xf numFmtId="3" fontId="2" fillId="0" borderId="0" xfId="0" applyNumberFormat="1" applyFont="1" applyAlignment="1">
      <alignment horizontal="right"/>
    </xf>
    <xf numFmtId="3" fontId="2" fillId="0" borderId="1" xfId="1" applyNumberFormat="1" applyFont="1" applyBorder="1" applyAlignment="1">
      <alignment horizontal="right"/>
    </xf>
    <xf numFmtId="4" fontId="2" fillId="0" borderId="0" xfId="0" applyNumberFormat="1" applyFont="1" applyAlignment="1">
      <alignment horizontal="right"/>
    </xf>
    <xf numFmtId="10" fontId="7" fillId="8" borderId="5" xfId="2" applyNumberFormat="1" applyFont="1" applyFill="1" applyBorder="1" applyAlignment="1">
      <alignment horizontal="right"/>
    </xf>
    <xf numFmtId="10" fontId="2" fillId="0" borderId="0" xfId="2" applyNumberFormat="1" applyFont="1" applyAlignment="1">
      <alignment horizontal="right"/>
    </xf>
    <xf numFmtId="166" fontId="2" fillId="0" borderId="0" xfId="0" applyNumberFormat="1" applyFont="1" applyAlignment="1">
      <alignment horizontal="right"/>
    </xf>
    <xf numFmtId="3" fontId="2" fillId="0" borderId="1" xfId="0" applyNumberFormat="1" applyFont="1" applyBorder="1" applyAlignment="1">
      <alignment horizontal="right"/>
    </xf>
    <xf numFmtId="10" fontId="12" fillId="0" borderId="0" xfId="2" applyNumberFormat="1" applyFont="1" applyAlignment="1">
      <alignment horizontal="right"/>
    </xf>
    <xf numFmtId="2" fontId="17" fillId="0" borderId="0" xfId="0" applyNumberFormat="1" applyFont="1" applyAlignment="1">
      <alignment horizontal="right"/>
    </xf>
    <xf numFmtId="43" fontId="17" fillId="0" borderId="0" xfId="0" applyNumberFormat="1" applyFont="1" applyAlignment="1">
      <alignment horizontal="right"/>
    </xf>
    <xf numFmtId="43" fontId="18" fillId="5" borderId="5" xfId="0" applyNumberFormat="1" applyFont="1" applyFill="1" applyBorder="1" applyAlignment="1">
      <alignment horizontal="right"/>
    </xf>
    <xf numFmtId="3" fontId="17" fillId="0" borderId="0" xfId="0" applyNumberFormat="1" applyFont="1" applyAlignment="1">
      <alignment horizontal="right"/>
    </xf>
    <xf numFmtId="3" fontId="17" fillId="0" borderId="1" xfId="1" applyNumberFormat="1" applyFont="1" applyBorder="1" applyAlignment="1">
      <alignment horizontal="right"/>
    </xf>
    <xf numFmtId="4" fontId="17" fillId="0" borderId="0" xfId="0" applyNumberFormat="1" applyFont="1" applyAlignment="1">
      <alignment horizontal="right"/>
    </xf>
    <xf numFmtId="0" fontId="17" fillId="0" borderId="0" xfId="0" applyFont="1" applyAlignment="1">
      <alignment horizontal="right"/>
    </xf>
    <xf numFmtId="10" fontId="18" fillId="8" borderId="5" xfId="2" applyNumberFormat="1" applyFont="1" applyFill="1" applyBorder="1" applyAlignment="1">
      <alignment horizontal="right"/>
    </xf>
    <xf numFmtId="10" fontId="17" fillId="0" borderId="0" xfId="2" applyNumberFormat="1" applyFont="1" applyAlignment="1">
      <alignment horizontal="right"/>
    </xf>
    <xf numFmtId="166" fontId="17" fillId="0" borderId="0" xfId="0" applyNumberFormat="1" applyFont="1" applyAlignment="1">
      <alignment horizontal="right"/>
    </xf>
    <xf numFmtId="3" fontId="17" fillId="0" borderId="1" xfId="0" applyNumberFormat="1" applyFont="1" applyBorder="1" applyAlignment="1">
      <alignment horizontal="right"/>
    </xf>
    <xf numFmtId="165" fontId="7" fillId="0" borderId="10" xfId="2" applyNumberFormat="1" applyFont="1" applyFill="1" applyBorder="1" applyAlignment="1">
      <alignment horizontal="right"/>
    </xf>
    <xf numFmtId="10" fontId="2" fillId="0" borderId="0" xfId="0" applyNumberFormat="1" applyFont="1" applyAlignment="1">
      <alignment horizontal="right"/>
    </xf>
    <xf numFmtId="0" fontId="2" fillId="0" borderId="1" xfId="0" applyFont="1" applyBorder="1" applyAlignment="1">
      <alignment horizontal="right"/>
    </xf>
    <xf numFmtId="0" fontId="7" fillId="5" borderId="6" xfId="0" applyFont="1" applyFill="1" applyBorder="1" applyAlignment="1">
      <alignment horizontal="right"/>
    </xf>
    <xf numFmtId="0" fontId="7" fillId="5" borderId="5" xfId="0" applyFont="1" applyFill="1" applyBorder="1" applyAlignment="1">
      <alignment horizontal="right"/>
    </xf>
    <xf numFmtId="14" fontId="7" fillId="0" borderId="1" xfId="0" applyNumberFormat="1" applyFont="1" applyBorder="1" applyAlignment="1">
      <alignment horizontal="right" wrapText="1"/>
    </xf>
    <xf numFmtId="3" fontId="19" fillId="0" borderId="0" xfId="0" applyNumberFormat="1" applyFont="1"/>
    <xf numFmtId="3" fontId="19" fillId="0" borderId="0" xfId="0" applyNumberFormat="1" applyFont="1" applyAlignment="1">
      <alignment horizontal="right"/>
    </xf>
    <xf numFmtId="3" fontId="19" fillId="0" borderId="1" xfId="1" applyNumberFormat="1" applyFont="1" applyBorder="1"/>
    <xf numFmtId="3" fontId="19" fillId="0" borderId="1" xfId="1" applyNumberFormat="1" applyFont="1" applyBorder="1" applyAlignment="1">
      <alignment horizontal="right"/>
    </xf>
    <xf numFmtId="4" fontId="19" fillId="0" borderId="0" xfId="0" applyNumberFormat="1" applyFont="1"/>
    <xf numFmtId="4" fontId="19" fillId="0" borderId="0" xfId="0" applyNumberFormat="1" applyFont="1" applyAlignment="1">
      <alignment horizontal="right"/>
    </xf>
    <xf numFmtId="0" fontId="19" fillId="0" borderId="0" xfId="0" applyFont="1"/>
    <xf numFmtId="0" fontId="19" fillId="0" borderId="0" xfId="0" applyFont="1" applyAlignment="1">
      <alignment horizontal="right"/>
    </xf>
    <xf numFmtId="10" fontId="20" fillId="8" borderId="5" xfId="2" applyNumberFormat="1" applyFont="1" applyFill="1" applyBorder="1"/>
    <xf numFmtId="10" fontId="20" fillId="8" borderId="5" xfId="2" applyNumberFormat="1" applyFont="1" applyFill="1" applyBorder="1" applyAlignment="1">
      <alignment horizontal="right"/>
    </xf>
    <xf numFmtId="10" fontId="19" fillId="0" borderId="0" xfId="2" applyNumberFormat="1" applyFont="1"/>
    <xf numFmtId="10" fontId="19" fillId="0" borderId="0" xfId="2" applyNumberFormat="1" applyFont="1" applyAlignment="1">
      <alignment horizontal="right"/>
    </xf>
    <xf numFmtId="166" fontId="19" fillId="0" borderId="0" xfId="0" applyNumberFormat="1" applyFont="1"/>
    <xf numFmtId="166" fontId="19" fillId="0" borderId="0" xfId="0" applyNumberFormat="1" applyFont="1" applyAlignment="1">
      <alignment horizontal="right"/>
    </xf>
    <xf numFmtId="3" fontId="19" fillId="0" borderId="1" xfId="0" applyNumberFormat="1" applyFont="1" applyBorder="1"/>
    <xf numFmtId="3" fontId="19" fillId="0" borderId="1" xfId="0" applyNumberFormat="1" applyFont="1" applyBorder="1" applyAlignment="1">
      <alignment horizontal="right"/>
    </xf>
    <xf numFmtId="1" fontId="2" fillId="0" borderId="0" xfId="0" applyNumberFormat="1" applyFont="1"/>
    <xf numFmtId="2" fontId="2" fillId="0" borderId="1" xfId="0" applyNumberFormat="1" applyFont="1" applyBorder="1" applyAlignment="1">
      <alignment horizontal="right"/>
    </xf>
    <xf numFmtId="2" fontId="7" fillId="5" borderId="5" xfId="0" applyNumberFormat="1" applyFont="1" applyFill="1" applyBorder="1" applyAlignment="1">
      <alignment horizontal="right"/>
    </xf>
    <xf numFmtId="10" fontId="13" fillId="5" borderId="5" xfId="2" applyNumberFormat="1" applyFont="1" applyFill="1" applyBorder="1"/>
    <xf numFmtId="0" fontId="2" fillId="0" borderId="0" xfId="2" applyNumberFormat="1" applyFont="1" applyAlignment="1">
      <alignment horizontal="right"/>
    </xf>
    <xf numFmtId="164" fontId="12" fillId="0" borderId="1" xfId="1" applyNumberFormat="1" applyFont="1" applyFill="1" applyBorder="1"/>
    <xf numFmtId="2" fontId="7" fillId="5" borderId="6" xfId="0" applyNumberFormat="1" applyFont="1" applyFill="1" applyBorder="1" applyAlignment="1">
      <alignment horizontal="right"/>
    </xf>
    <xf numFmtId="165" fontId="2" fillId="0" borderId="0" xfId="0" applyNumberFormat="1" applyFont="1"/>
    <xf numFmtId="164" fontId="12" fillId="0" borderId="1" xfId="1" applyNumberFormat="1" applyFont="1" applyFill="1" applyBorder="1" applyAlignment="1">
      <alignment horizontal="right"/>
    </xf>
    <xf numFmtId="164" fontId="2" fillId="0" borderId="1" xfId="1" applyNumberFormat="1" applyFont="1" applyFill="1" applyBorder="1" applyAlignment="1">
      <alignment horizontal="right"/>
    </xf>
    <xf numFmtId="14" fontId="9" fillId="0" borderId="1" xfId="0" applyNumberFormat="1" applyFont="1" applyBorder="1" applyAlignment="1">
      <alignment wrapText="1"/>
    </xf>
    <xf numFmtId="0" fontId="21" fillId="0" borderId="0" xfId="0" applyFont="1"/>
    <xf numFmtId="164" fontId="21" fillId="0" borderId="0" xfId="1" applyNumberFormat="1" applyFont="1" applyBorder="1"/>
    <xf numFmtId="164" fontId="21" fillId="0" borderId="1" xfId="1" applyNumberFormat="1" applyFont="1" applyBorder="1"/>
    <xf numFmtId="164" fontId="21" fillId="0" borderId="1" xfId="1" applyNumberFormat="1" applyFont="1" applyFill="1" applyBorder="1"/>
    <xf numFmtId="164" fontId="21" fillId="0" borderId="0" xfId="1" applyNumberFormat="1" applyFont="1" applyFill="1" applyBorder="1"/>
    <xf numFmtId="165" fontId="9" fillId="4" borderId="5" xfId="2" applyNumberFormat="1" applyFont="1" applyFill="1" applyBorder="1"/>
    <xf numFmtId="165" fontId="9" fillId="0" borderId="10" xfId="2" applyNumberFormat="1" applyFont="1" applyFill="1" applyBorder="1"/>
    <xf numFmtId="10" fontId="21" fillId="0" borderId="0" xfId="0" applyNumberFormat="1" applyFont="1"/>
    <xf numFmtId="164" fontId="21" fillId="0" borderId="0" xfId="1" applyNumberFormat="1" applyFont="1"/>
    <xf numFmtId="164" fontId="21" fillId="0" borderId="0" xfId="1" applyNumberFormat="1" applyFont="1" applyFill="1"/>
    <xf numFmtId="43" fontId="9" fillId="5" borderId="6" xfId="1" applyFont="1" applyFill="1" applyBorder="1"/>
    <xf numFmtId="43" fontId="21" fillId="0" borderId="0" xfId="1" applyFont="1"/>
    <xf numFmtId="164" fontId="21" fillId="0" borderId="1" xfId="0" applyNumberFormat="1" applyFont="1" applyBorder="1"/>
    <xf numFmtId="43" fontId="21" fillId="0" borderId="0" xfId="0" applyNumberFormat="1" applyFont="1"/>
    <xf numFmtId="2" fontId="21" fillId="0" borderId="0" xfId="0" applyNumberFormat="1" applyFont="1"/>
    <xf numFmtId="43" fontId="9" fillId="5" borderId="5" xfId="0" applyNumberFormat="1" applyFont="1" applyFill="1" applyBorder="1"/>
    <xf numFmtId="43" fontId="21" fillId="0" borderId="1" xfId="0" applyNumberFormat="1" applyFont="1" applyBorder="1"/>
    <xf numFmtId="9" fontId="9" fillId="5" borderId="6" xfId="2" applyFont="1" applyFill="1" applyBorder="1" applyAlignment="1">
      <alignment horizontal="right"/>
    </xf>
    <xf numFmtId="9" fontId="9" fillId="5" borderId="6" xfId="2" applyFont="1" applyFill="1" applyBorder="1"/>
    <xf numFmtId="164" fontId="21" fillId="0" borderId="0" xfId="0" applyNumberFormat="1" applyFont="1"/>
    <xf numFmtId="165" fontId="9" fillId="5" borderId="6" xfId="2" applyNumberFormat="1" applyFont="1" applyFill="1" applyBorder="1"/>
    <xf numFmtId="165" fontId="9" fillId="5" borderId="5" xfId="2" applyNumberFormat="1" applyFont="1" applyFill="1" applyBorder="1"/>
    <xf numFmtId="10" fontId="9" fillId="5" borderId="5" xfId="2" applyNumberFormat="1" applyFont="1" applyFill="1" applyBorder="1"/>
    <xf numFmtId="41" fontId="21" fillId="0" borderId="0" xfId="0" applyNumberFormat="1" applyFont="1"/>
    <xf numFmtId="3" fontId="21" fillId="0" borderId="0" xfId="0" applyNumberFormat="1" applyFont="1"/>
    <xf numFmtId="3" fontId="21" fillId="0" borderId="1" xfId="1" applyNumberFormat="1" applyFont="1" applyBorder="1"/>
    <xf numFmtId="4" fontId="21" fillId="0" borderId="0" xfId="0" applyNumberFormat="1" applyFont="1"/>
    <xf numFmtId="10" fontId="9" fillId="8" borderId="5" xfId="2" applyNumberFormat="1" applyFont="1" applyFill="1" applyBorder="1"/>
    <xf numFmtId="10" fontId="21" fillId="0" borderId="0" xfId="2" applyNumberFormat="1" applyFont="1"/>
    <xf numFmtId="166" fontId="21" fillId="0" borderId="0" xfId="0" applyNumberFormat="1" applyFont="1"/>
    <xf numFmtId="3" fontId="21" fillId="0" borderId="1" xfId="0" applyNumberFormat="1" applyFont="1" applyBorder="1"/>
    <xf numFmtId="0" fontId="2" fillId="0" borderId="0" xfId="0" applyFont="1" applyAlignment="1">
      <alignment horizontal="left" wrapText="1"/>
    </xf>
    <xf numFmtId="164" fontId="12" fillId="0" borderId="0" xfId="1" applyNumberFormat="1" applyFont="1" applyFill="1"/>
    <xf numFmtId="164" fontId="12" fillId="0" borderId="0" xfId="1" applyNumberFormat="1" applyFont="1" applyFill="1" applyBorder="1"/>
    <xf numFmtId="164" fontId="12" fillId="0" borderId="0" xfId="1" applyNumberFormat="1" applyFont="1" applyFill="1" applyBorder="1" applyAlignment="1">
      <alignment horizontal="right"/>
    </xf>
    <xf numFmtId="0" fontId="5" fillId="0" borderId="0" xfId="0" applyFont="1"/>
    <xf numFmtId="43" fontId="13" fillId="0" borderId="10" xfId="1" applyFont="1" applyFill="1" applyBorder="1" applyAlignment="1">
      <alignment horizontal="right"/>
    </xf>
    <xf numFmtId="0" fontId="1" fillId="5" borderId="11" xfId="0" applyFont="1" applyFill="1" applyBorder="1"/>
    <xf numFmtId="0" fontId="13" fillId="5" borderId="11" xfId="0" applyFont="1" applyFill="1" applyBorder="1" applyAlignment="1">
      <alignment horizontal="right"/>
    </xf>
    <xf numFmtId="10" fontId="13" fillId="5" borderId="11" xfId="2" applyNumberFormat="1" applyFont="1" applyFill="1" applyBorder="1"/>
    <xf numFmtId="10" fontId="7" fillId="5" borderId="11" xfId="2" applyNumberFormat="1" applyFont="1" applyFill="1" applyBorder="1"/>
    <xf numFmtId="164" fontId="12" fillId="0" borderId="0" xfId="1" applyNumberFormat="1" applyFont="1" applyFill="1" applyAlignment="1">
      <alignment horizontal="right"/>
    </xf>
    <xf numFmtId="0" fontId="7" fillId="5" borderId="11" xfId="0" applyFont="1" applyFill="1" applyBorder="1"/>
    <xf numFmtId="0" fontId="0" fillId="6" borderId="9" xfId="0" applyFill="1" applyBorder="1" applyAlignment="1">
      <alignment horizontal="left" wrapText="1"/>
    </xf>
    <xf numFmtId="0" fontId="13" fillId="5" borderId="11" xfId="0" applyFont="1" applyFill="1" applyBorder="1"/>
    <xf numFmtId="0" fontId="0" fillId="0" borderId="0" xfId="0" applyAlignment="1">
      <alignment horizontal="left" wrapText="1"/>
    </xf>
  </cellXfs>
  <cellStyles count="4">
    <cellStyle name="Komma" xfId="1" builtinId="3"/>
    <cellStyle name="Normal" xfId="0" builtinId="0"/>
    <cellStyle name="Normal 2" xfId="3" xr:uid="{00000000-0005-0000-0000-000002000000}"/>
    <cellStyle name="Prosent" xfId="2" builtinId="5"/>
  </cellStyles>
  <dxfs count="3">
    <dxf>
      <alignment horizontal="left" vertical="bottom"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9"/>
        </patternFill>
      </fill>
      <alignment horizontal="general" vertical="bottom" textRotation="0" wrapText="0" indent="0" justifyLastLine="0" shrinkToFit="0" readingOrder="0"/>
      <border diagonalUp="0" diagonalDown="0">
        <left/>
        <right/>
        <top/>
        <bottom style="medium">
          <color indexed="55"/>
        </bottom>
        <vertical/>
        <horizontal/>
      </border>
    </dxf>
    <dxf>
      <alignment horizontal="lef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 displayName="Tabell1" ref="A5:B20" totalsRowShown="0" dataDxfId="2">
  <autoFilter ref="A5:B20" xr:uid="{00000000-0009-0000-0100-000001000000}"/>
  <tableColumns count="2">
    <tableColumn id="1" xr3:uid="{00000000-0010-0000-0000-000001000000}" name="Alternative resultatmål i SMN med definisjoner: " dataDxfId="1"/>
    <tableColumn id="3" xr3:uid="{00000000-0010-0000-0000-000003000000}" name="Begrunnelse og definisjon" dataDxfId="0"/>
  </tableColumns>
  <tableStyleInfo name="TableStyleMedium15"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3"/>
  <sheetViews>
    <sheetView view="pageBreakPreview" zoomScale="60" zoomScaleNormal="100" workbookViewId="0">
      <selection activeCell="B10" sqref="B10"/>
    </sheetView>
  </sheetViews>
  <sheetFormatPr baseColWidth="10" defaultColWidth="11.42578125" defaultRowHeight="15" x14ac:dyDescent="0.25"/>
  <cols>
    <col min="1" max="1" width="67.7109375" customWidth="1"/>
    <col min="2" max="2" width="112.140625" customWidth="1"/>
  </cols>
  <sheetData>
    <row r="1" spans="1:3" ht="18.75" x14ac:dyDescent="0.3">
      <c r="A1" s="7" t="s">
        <v>9</v>
      </c>
    </row>
    <row r="2" spans="1:3" s="2" customFormat="1" ht="54.75" customHeight="1" x14ac:dyDescent="0.25">
      <c r="A2" s="269" t="s">
        <v>221</v>
      </c>
      <c r="B2" s="269"/>
    </row>
    <row r="3" spans="1:3" ht="33" customHeight="1" x14ac:dyDescent="0.25">
      <c r="A3" s="269" t="s">
        <v>10</v>
      </c>
      <c r="B3" s="269"/>
    </row>
    <row r="4" spans="1:3" ht="33" customHeight="1" x14ac:dyDescent="0.25">
      <c r="A4" s="1"/>
      <c r="B4" s="1"/>
    </row>
    <row r="5" spans="1:3" x14ac:dyDescent="0.25">
      <c r="A5" s="3" t="s">
        <v>0</v>
      </c>
      <c r="B5" s="3" t="s">
        <v>8</v>
      </c>
    </row>
    <row r="6" spans="1:3" ht="58.5" customHeight="1" x14ac:dyDescent="0.25">
      <c r="A6" s="4" t="s">
        <v>111</v>
      </c>
      <c r="B6" s="255" t="s">
        <v>248</v>
      </c>
    </row>
    <row r="7" spans="1:3" ht="44.25" customHeight="1" x14ac:dyDescent="0.25">
      <c r="A7" s="5" t="s">
        <v>4</v>
      </c>
      <c r="B7" s="1" t="s">
        <v>14</v>
      </c>
    </row>
    <row r="8" spans="1:3" ht="42.75" customHeight="1" x14ac:dyDescent="0.25">
      <c r="A8" s="5" t="s">
        <v>5</v>
      </c>
      <c r="B8" s="1" t="s">
        <v>15</v>
      </c>
    </row>
    <row r="9" spans="1:3" ht="49.5" customHeight="1" x14ac:dyDescent="0.25">
      <c r="A9" s="5" t="s">
        <v>6</v>
      </c>
      <c r="B9" s="1" t="s">
        <v>7</v>
      </c>
    </row>
    <row r="10" spans="1:3" ht="51.75" customHeight="1" x14ac:dyDescent="0.25">
      <c r="A10" s="4" t="s">
        <v>42</v>
      </c>
      <c r="B10" s="255" t="s">
        <v>204</v>
      </c>
      <c r="C10" s="1"/>
    </row>
    <row r="11" spans="1:3" ht="51.75" customHeight="1" x14ac:dyDescent="0.25">
      <c r="A11" s="6" t="s">
        <v>1</v>
      </c>
      <c r="B11" s="1" t="s">
        <v>11</v>
      </c>
    </row>
    <row r="12" spans="1:3" ht="51.75" customHeight="1" x14ac:dyDescent="0.25">
      <c r="A12" s="6" t="s">
        <v>117</v>
      </c>
      <c r="B12" s="1" t="s">
        <v>118</v>
      </c>
    </row>
    <row r="13" spans="1:3" ht="114.75" customHeight="1" x14ac:dyDescent="0.25">
      <c r="A13" s="6" t="s">
        <v>2</v>
      </c>
      <c r="B13" s="1" t="s">
        <v>12</v>
      </c>
    </row>
    <row r="14" spans="1:3" ht="102" customHeight="1" x14ac:dyDescent="0.25">
      <c r="A14" s="6" t="s">
        <v>142</v>
      </c>
      <c r="B14" s="1" t="s">
        <v>143</v>
      </c>
    </row>
    <row r="15" spans="1:3" ht="102" customHeight="1" x14ac:dyDescent="0.25">
      <c r="A15" s="6" t="s">
        <v>217</v>
      </c>
      <c r="B15" s="1" t="s">
        <v>220</v>
      </c>
    </row>
    <row r="16" spans="1:3" x14ac:dyDescent="0.25">
      <c r="A16" s="8" t="s">
        <v>239</v>
      </c>
      <c r="B16" s="1"/>
    </row>
    <row r="17" spans="1:2" ht="58.5" customHeight="1" x14ac:dyDescent="0.25">
      <c r="A17" s="4" t="s">
        <v>3</v>
      </c>
      <c r="B17" s="1" t="s">
        <v>13</v>
      </c>
    </row>
    <row r="18" spans="1:2" ht="41.25" customHeight="1" x14ac:dyDescent="0.25">
      <c r="A18" s="4" t="s">
        <v>240</v>
      </c>
      <c r="B18" s="1" t="s">
        <v>182</v>
      </c>
    </row>
    <row r="19" spans="1:2" ht="54.75" customHeight="1" x14ac:dyDescent="0.25">
      <c r="A19" s="4" t="s">
        <v>241</v>
      </c>
      <c r="B19" s="1" t="s">
        <v>181</v>
      </c>
    </row>
    <row r="20" spans="1:2" ht="30" x14ac:dyDescent="0.25">
      <c r="A20" s="4" t="s">
        <v>233</v>
      </c>
      <c r="B20" s="1" t="s">
        <v>243</v>
      </c>
    </row>
    <row r="21" spans="1:2" x14ac:dyDescent="0.25">
      <c r="A21" s="259"/>
    </row>
    <row r="23" spans="1:2" x14ac:dyDescent="0.25">
      <c r="A23" s="9"/>
    </row>
  </sheetData>
  <mergeCells count="2">
    <mergeCell ref="A2:B2"/>
    <mergeCell ref="A3:B3"/>
  </mergeCells>
  <pageMargins left="0.7" right="0.7" top="0.75" bottom="0.75" header="0.3" footer="0.3"/>
  <pageSetup paperSize="9" scale="48"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F129"/>
  <sheetViews>
    <sheetView view="pageBreakPreview" zoomScale="60" zoomScaleNormal="100" workbookViewId="0">
      <pane xSplit="1" ySplit="1" topLeftCell="B80" activePane="bottomRight" state="frozen"/>
      <selection activeCell="B1" activeCellId="1" sqref="B3 B1:B1048576"/>
      <selection pane="topRight" activeCell="B1" activeCellId="1" sqref="B3 B1:B1048576"/>
      <selection pane="bottomLeft" activeCell="B1" activeCellId="1" sqref="B3 B1:B1048576"/>
      <selection pane="bottomRight"/>
    </sheetView>
  </sheetViews>
  <sheetFormatPr baseColWidth="10" defaultColWidth="11.42578125" defaultRowHeight="15" x14ac:dyDescent="0.25"/>
  <cols>
    <col min="1" max="1" width="72.28515625" customWidth="1"/>
    <col min="2" max="2" width="18" style="54" customWidth="1"/>
    <col min="3" max="3" width="18" style="144" customWidth="1"/>
    <col min="4" max="4" width="18" style="54" customWidth="1"/>
    <col min="5" max="5" width="18" style="144" customWidth="1"/>
    <col min="6" max="6" width="18" style="167" customWidth="1"/>
    <col min="7" max="11" width="18" style="144" customWidth="1"/>
    <col min="12" max="12" width="18" style="167" customWidth="1"/>
    <col min="13" max="15" width="18" style="144" customWidth="1"/>
    <col min="16" max="16" width="18" style="54" customWidth="1"/>
    <col min="17" max="17" width="18" style="144" customWidth="1"/>
    <col min="18" max="18" width="18" style="54" customWidth="1"/>
    <col min="19" max="19" width="18" style="144" customWidth="1"/>
    <col min="20" max="20" width="18" style="54" customWidth="1"/>
    <col min="21" max="23" width="18" style="144" customWidth="1"/>
    <col min="24" max="24" width="18" style="167" customWidth="1"/>
    <col min="25" max="25" width="18" style="144" customWidth="1"/>
    <col min="26" max="26" width="18" style="167" customWidth="1"/>
    <col min="27" max="27" width="18" style="144" customWidth="1"/>
    <col min="28" max="28" width="18" style="54" customWidth="1"/>
    <col min="29" max="29" width="18" style="144" customWidth="1"/>
    <col min="30" max="31" width="18" style="167" customWidth="1"/>
    <col min="32" max="33" width="18" style="144" customWidth="1"/>
    <col min="34" max="34" width="18" style="224" customWidth="1"/>
    <col min="35" max="35" width="18" style="167" customWidth="1"/>
    <col min="36" max="36" width="18" style="54" customWidth="1"/>
    <col min="37" max="37" width="18" style="144" customWidth="1"/>
    <col min="38" max="38" width="18" style="54" customWidth="1"/>
    <col min="39" max="39" width="18" style="144" customWidth="1"/>
    <col min="40" max="40" width="18" style="54" customWidth="1"/>
    <col min="41" max="41" width="18" style="144" customWidth="1"/>
    <col min="42" max="42" width="18" style="54" customWidth="1"/>
    <col min="43" max="43" width="18" style="144" customWidth="1"/>
    <col min="44" max="44" width="18" style="54" customWidth="1"/>
    <col min="45" max="45" width="18" style="144" customWidth="1"/>
    <col min="46" max="46" width="18" style="54" customWidth="1"/>
    <col min="47" max="47" width="18" style="144" customWidth="1"/>
    <col min="48" max="48" width="18" style="54" customWidth="1"/>
    <col min="49" max="49" width="18" style="144" customWidth="1"/>
    <col min="50" max="50" width="18" style="75" customWidth="1"/>
    <col min="51" max="51" width="18" style="144" customWidth="1"/>
    <col min="52" max="52" width="16.140625" style="54" customWidth="1"/>
    <col min="53" max="53" width="18" style="54" customWidth="1"/>
    <col min="54" max="54" width="16.140625" style="54" customWidth="1"/>
    <col min="55" max="59" width="18" style="54" customWidth="1"/>
    <col min="60" max="60" width="16.140625" style="54" customWidth="1"/>
    <col min="61" max="61" width="18" style="54" customWidth="1"/>
    <col min="62" max="62" width="16.140625" style="54" customWidth="1"/>
    <col min="63" max="63" width="15" style="54" customWidth="1"/>
    <col min="64" max="64" width="16.140625" customWidth="1"/>
    <col min="65" max="65" width="15" customWidth="1"/>
    <col min="66" max="66" width="16.140625" customWidth="1"/>
    <col min="67" max="67" width="15" customWidth="1"/>
    <col min="68" max="68" width="14.5703125" customWidth="1"/>
    <col min="69" max="69" width="13.7109375" customWidth="1"/>
    <col min="70" max="70" width="14" customWidth="1"/>
    <col min="71" max="71" width="14.7109375" customWidth="1"/>
    <col min="72" max="74" width="15" customWidth="1"/>
    <col min="75" max="75" width="16.140625" customWidth="1"/>
    <col min="76" max="76" width="17.85546875" bestFit="1" customWidth="1"/>
    <col min="77" max="77" width="13" customWidth="1"/>
    <col min="78" max="78" width="17.85546875" bestFit="1" customWidth="1"/>
    <col min="79" max="79" width="13.7109375" customWidth="1"/>
    <col min="80" max="80" width="14.28515625" customWidth="1"/>
    <col min="81" max="81" width="13.42578125" customWidth="1"/>
    <col min="82" max="82" width="13.7109375" customWidth="1"/>
    <col min="83" max="83" width="14" customWidth="1"/>
  </cols>
  <sheetData>
    <row r="1" spans="1:84" s="27" customFormat="1" x14ac:dyDescent="0.25">
      <c r="A1" s="27" t="s">
        <v>23</v>
      </c>
      <c r="B1" s="196">
        <v>46022</v>
      </c>
      <c r="C1" s="143" t="s">
        <v>262</v>
      </c>
      <c r="D1" s="196">
        <v>45930</v>
      </c>
      <c r="E1" s="143" t="s">
        <v>259</v>
      </c>
      <c r="F1" s="196">
        <v>45838</v>
      </c>
      <c r="G1" s="143" t="s">
        <v>254</v>
      </c>
      <c r="H1" s="196">
        <v>45747</v>
      </c>
      <c r="I1" s="143" t="s">
        <v>247</v>
      </c>
      <c r="J1" s="196">
        <v>45657</v>
      </c>
      <c r="K1" s="143" t="s">
        <v>228</v>
      </c>
      <c r="L1" s="196">
        <v>45565</v>
      </c>
      <c r="M1" s="143" t="s">
        <v>223</v>
      </c>
      <c r="N1" s="196">
        <v>45473</v>
      </c>
      <c r="O1" s="143" t="s">
        <v>214</v>
      </c>
      <c r="P1" s="196">
        <v>45382</v>
      </c>
      <c r="Q1" s="143" t="s">
        <v>213</v>
      </c>
      <c r="R1" s="196">
        <v>45291</v>
      </c>
      <c r="S1" s="143" t="s">
        <v>208</v>
      </c>
      <c r="T1" s="196">
        <v>45199</v>
      </c>
      <c r="U1" s="143" t="s">
        <v>201</v>
      </c>
      <c r="V1" s="196">
        <v>45107</v>
      </c>
      <c r="W1" s="143" t="s">
        <v>198</v>
      </c>
      <c r="X1" s="196">
        <v>45016</v>
      </c>
      <c r="Y1" s="143" t="s">
        <v>196</v>
      </c>
      <c r="Z1" s="77"/>
      <c r="AA1" s="143"/>
      <c r="AB1" s="77"/>
      <c r="AC1" s="143"/>
      <c r="AD1" s="196"/>
      <c r="AE1" s="143"/>
      <c r="AF1" s="196"/>
      <c r="AG1" s="143"/>
      <c r="AH1" s="223"/>
      <c r="AI1" s="143"/>
      <c r="AJ1" s="77"/>
      <c r="AK1" s="143"/>
      <c r="AL1" s="77"/>
      <c r="AM1" s="143"/>
      <c r="AN1" s="77"/>
      <c r="AO1" s="143"/>
      <c r="AP1" s="77"/>
      <c r="AQ1" s="143"/>
      <c r="AR1" s="77"/>
      <c r="AS1" s="143"/>
      <c r="AT1" s="77"/>
      <c r="AU1" s="143"/>
      <c r="AV1" s="77"/>
      <c r="AW1" s="143"/>
      <c r="AX1" s="77"/>
      <c r="AY1" s="143"/>
      <c r="AZ1" s="77"/>
      <c r="BA1" s="78"/>
      <c r="BB1" s="77"/>
      <c r="BC1" s="78"/>
      <c r="BD1" s="77"/>
      <c r="BE1" s="78"/>
      <c r="BF1" s="77"/>
      <c r="BG1" s="78"/>
      <c r="BH1" s="77"/>
      <c r="BI1" s="78"/>
      <c r="BJ1" s="77"/>
      <c r="BK1" s="78"/>
      <c r="BL1" s="28"/>
      <c r="BM1" s="29"/>
      <c r="BN1" s="28"/>
      <c r="BO1" s="29"/>
      <c r="BP1" s="28"/>
      <c r="BQ1" s="29"/>
      <c r="BR1" s="28"/>
      <c r="BS1" s="29"/>
      <c r="BT1" s="28"/>
      <c r="BU1" s="29"/>
      <c r="BV1" s="28"/>
      <c r="BW1" s="29"/>
      <c r="BX1" s="28"/>
      <c r="BY1" s="29"/>
      <c r="BZ1" s="28"/>
      <c r="CA1" s="29"/>
      <c r="CB1" s="28"/>
      <c r="CC1" s="29"/>
      <c r="CD1" s="28"/>
    </row>
    <row r="2" spans="1:84" x14ac:dyDescent="0.25">
      <c r="D2" s="75"/>
      <c r="E2" s="167"/>
      <c r="G2" s="167"/>
      <c r="H2" s="167"/>
      <c r="I2" s="167"/>
      <c r="J2" s="167"/>
      <c r="K2" s="167"/>
      <c r="BC2" s="75"/>
      <c r="BH2" s="75"/>
      <c r="BI2" s="75"/>
    </row>
    <row r="3" spans="1:84" x14ac:dyDescent="0.25">
      <c r="A3" s="86"/>
      <c r="D3" s="75"/>
      <c r="E3" s="167"/>
      <c r="G3" s="167"/>
      <c r="H3" s="167"/>
      <c r="I3" s="167"/>
      <c r="J3" s="167"/>
      <c r="K3" s="167"/>
      <c r="BC3" s="75"/>
      <c r="BH3" s="75"/>
      <c r="BI3" s="75"/>
    </row>
    <row r="4" spans="1:84" x14ac:dyDescent="0.25">
      <c r="A4" s="86" t="s">
        <v>16</v>
      </c>
      <c r="B4" s="14">
        <v>4366.5555650000006</v>
      </c>
      <c r="C4" s="145">
        <v>1061.0605429999998</v>
      </c>
      <c r="D4" s="14">
        <v>3305.4950239999994</v>
      </c>
      <c r="E4" s="145">
        <v>1171.2884709999996</v>
      </c>
      <c r="F4" s="145">
        <v>2134.2065550000016</v>
      </c>
      <c r="G4" s="145">
        <v>1130.5507539999996</v>
      </c>
      <c r="H4" s="145">
        <v>1003.6557980000007</v>
      </c>
      <c r="I4" s="145">
        <v>1003.6557980000007</v>
      </c>
      <c r="J4" s="145">
        <v>4591.2680209999999</v>
      </c>
      <c r="K4" s="145">
        <v>1051.6316570000006</v>
      </c>
      <c r="L4" s="145">
        <v>3539.6363619999993</v>
      </c>
      <c r="M4" s="145">
        <v>1441.2408159999995</v>
      </c>
      <c r="N4" s="145">
        <v>2098.3955469999996</v>
      </c>
      <c r="O4" s="145">
        <v>1014.8068440000001</v>
      </c>
      <c r="P4" s="14">
        <v>1083.5887029999997</v>
      </c>
      <c r="Q4" s="145">
        <v>1083.5887029999997</v>
      </c>
      <c r="R4" s="14">
        <v>3688.0963759999995</v>
      </c>
      <c r="S4" s="145">
        <v>1246.8886790000001</v>
      </c>
      <c r="T4" s="14">
        <v>2441.2076989999996</v>
      </c>
      <c r="U4" s="145">
        <v>740.35305899999992</v>
      </c>
      <c r="V4" s="145">
        <v>1700.8546390000001</v>
      </c>
      <c r="W4" s="145">
        <v>922.68832600000007</v>
      </c>
      <c r="X4" s="145">
        <v>778.16631400000006</v>
      </c>
      <c r="Y4" s="145">
        <v>778.16631400000006</v>
      </c>
      <c r="Z4" s="145"/>
      <c r="AA4" s="145"/>
      <c r="AB4" s="14"/>
      <c r="AC4" s="145"/>
      <c r="AD4" s="145"/>
      <c r="AE4" s="145"/>
      <c r="AF4" s="145"/>
      <c r="AG4" s="145"/>
      <c r="AH4" s="225"/>
      <c r="AI4" s="145"/>
      <c r="AJ4" s="14"/>
      <c r="AK4" s="145"/>
      <c r="AL4" s="14"/>
      <c r="AM4" s="145"/>
      <c r="AN4" s="14"/>
      <c r="AO4" s="145"/>
      <c r="AP4" s="14"/>
      <c r="AQ4" s="145"/>
      <c r="AR4" s="14"/>
      <c r="AS4" s="145"/>
      <c r="AT4" s="14"/>
      <c r="AU4" s="145"/>
      <c r="AV4" s="14"/>
      <c r="AW4" s="145"/>
      <c r="AX4" s="14"/>
      <c r="AY4" s="145"/>
      <c r="AZ4" s="14"/>
      <c r="BA4" s="14"/>
      <c r="BB4" s="14"/>
      <c r="BC4" s="14"/>
      <c r="BD4" s="14"/>
      <c r="BE4" s="14"/>
      <c r="BF4" s="14"/>
      <c r="BG4" s="14"/>
      <c r="BH4" s="14"/>
      <c r="BI4" s="14"/>
      <c r="BJ4" s="14"/>
      <c r="BK4" s="14"/>
      <c r="BL4" s="14"/>
      <c r="BM4" s="14"/>
      <c r="BN4" s="11"/>
      <c r="BO4" s="11"/>
      <c r="BP4" s="14"/>
      <c r="BQ4" s="14"/>
      <c r="BR4" s="14"/>
      <c r="BS4" s="14"/>
      <c r="BT4" s="14"/>
      <c r="BU4" s="14"/>
      <c r="BV4" s="14"/>
      <c r="BW4" s="14"/>
      <c r="BX4" s="14"/>
      <c r="BY4" s="14"/>
      <c r="BZ4" s="14"/>
      <c r="CA4" s="14"/>
      <c r="CB4" s="14"/>
      <c r="CC4" s="14"/>
      <c r="CD4" s="50"/>
      <c r="CE4" s="13"/>
    </row>
    <row r="5" spans="1:84" x14ac:dyDescent="0.25">
      <c r="A5" s="87" t="s">
        <v>17</v>
      </c>
      <c r="B5" s="15">
        <v>161.10879700000001</v>
      </c>
      <c r="C5" s="15">
        <v>46.568134999999998</v>
      </c>
      <c r="D5" s="15">
        <v>114.540662</v>
      </c>
      <c r="E5" s="15">
        <v>33.849252</v>
      </c>
      <c r="F5" s="15">
        <v>80.691410000000005</v>
      </c>
      <c r="G5" s="15">
        <v>31.01161777999997</v>
      </c>
      <c r="H5" s="15">
        <v>49.679792220000031</v>
      </c>
      <c r="I5" s="15">
        <v>49.679792220000031</v>
      </c>
      <c r="J5" s="15">
        <v>145.620428</v>
      </c>
      <c r="K5" s="15">
        <v>42.940379999999998</v>
      </c>
      <c r="L5" s="15">
        <v>102.678827</v>
      </c>
      <c r="M5" s="15">
        <v>32.425166759999989</v>
      </c>
      <c r="N5" s="15">
        <v>70.253660240000016</v>
      </c>
      <c r="O5" s="15">
        <v>28.78890624000001</v>
      </c>
      <c r="P5" s="15">
        <v>48.163599999999995</v>
      </c>
      <c r="Q5" s="15">
        <v>48.163599999999995</v>
      </c>
      <c r="R5" s="15">
        <v>124.92645200000001</v>
      </c>
      <c r="S5" s="15">
        <v>39.948907319999989</v>
      </c>
      <c r="T5" s="15">
        <v>86.425699829999999</v>
      </c>
      <c r="U5" s="15">
        <v>26.752130229999988</v>
      </c>
      <c r="V5" s="15">
        <v>59.697861550000013</v>
      </c>
      <c r="W5" s="15">
        <v>25.853075380000018</v>
      </c>
      <c r="X5" s="146">
        <v>33.844786170000006</v>
      </c>
      <c r="Y5" s="146">
        <v>33.844786170000006</v>
      </c>
      <c r="Z5" s="146"/>
      <c r="AA5" s="146"/>
      <c r="AB5" s="15"/>
      <c r="AC5" s="146"/>
      <c r="AD5" s="146"/>
      <c r="AE5" s="146"/>
      <c r="AF5" s="146"/>
      <c r="AG5" s="146"/>
      <c r="AH5" s="226"/>
      <c r="AI5" s="146"/>
      <c r="AJ5" s="15"/>
      <c r="AK5" s="146"/>
      <c r="AL5" s="15"/>
      <c r="AM5" s="146"/>
      <c r="AN5" s="15"/>
      <c r="AO5" s="146"/>
      <c r="AP5" s="15"/>
      <c r="AQ5" s="146"/>
      <c r="AR5" s="15"/>
      <c r="AS5" s="146"/>
      <c r="AT5" s="15"/>
      <c r="AU5" s="146"/>
      <c r="AV5" s="15"/>
      <c r="AW5" s="146"/>
      <c r="AX5" s="15"/>
      <c r="AY5" s="146"/>
      <c r="AZ5" s="15"/>
      <c r="BA5" s="15"/>
      <c r="BB5" s="15"/>
      <c r="BC5" s="15"/>
      <c r="BD5" s="15"/>
      <c r="BE5" s="15"/>
      <c r="BF5" s="15"/>
      <c r="BG5" s="15"/>
      <c r="BH5" s="15"/>
      <c r="BI5" s="15"/>
      <c r="BJ5" s="15"/>
      <c r="BK5" s="15"/>
      <c r="BL5" s="15"/>
      <c r="BM5" s="15"/>
      <c r="BN5" s="12"/>
      <c r="BO5" s="12"/>
      <c r="BP5" s="15"/>
      <c r="BQ5" s="15"/>
      <c r="BR5" s="15"/>
      <c r="BS5" s="15"/>
      <c r="BT5" s="15"/>
      <c r="BU5" s="15"/>
      <c r="BV5" s="15"/>
      <c r="BW5" s="15"/>
      <c r="BX5" s="15"/>
      <c r="BY5" s="12"/>
      <c r="BZ5" s="12"/>
      <c r="CA5" s="12"/>
      <c r="CB5" s="12"/>
      <c r="CC5" s="12"/>
      <c r="CD5" s="51"/>
      <c r="CE5" s="12"/>
    </row>
    <row r="6" spans="1:84" x14ac:dyDescent="0.25">
      <c r="A6" s="86" t="s">
        <v>18</v>
      </c>
      <c r="B6" s="14">
        <f t="shared" ref="B6:C6" si="0">B4-B5</f>
        <v>4205.4467680000007</v>
      </c>
      <c r="C6" s="145">
        <f t="shared" si="0"/>
        <v>1014.4924079999998</v>
      </c>
      <c r="D6" s="14">
        <v>3190.9543619999995</v>
      </c>
      <c r="E6" s="145">
        <v>1137.4392189999996</v>
      </c>
      <c r="F6" s="145">
        <v>2053.5151450000017</v>
      </c>
      <c r="G6" s="145">
        <v>1099.5391362199996</v>
      </c>
      <c r="H6" s="145">
        <v>953.97600578000061</v>
      </c>
      <c r="I6" s="145">
        <v>953.97600578000061</v>
      </c>
      <c r="J6" s="145">
        <v>4445.6475929999997</v>
      </c>
      <c r="K6" s="145">
        <v>1008.6912770000006</v>
      </c>
      <c r="L6" s="145">
        <v>3436.9575349999991</v>
      </c>
      <c r="M6" s="145">
        <v>1408.8156492399996</v>
      </c>
      <c r="N6" s="145">
        <v>2028.1418867599996</v>
      </c>
      <c r="O6" s="145">
        <v>986.01793776000011</v>
      </c>
      <c r="P6" s="14">
        <v>1035.4251029999996</v>
      </c>
      <c r="Q6" s="145">
        <v>1035.4251029999996</v>
      </c>
      <c r="R6" s="14">
        <v>3563.1699239999994</v>
      </c>
      <c r="S6" s="145">
        <v>1206.9397716800001</v>
      </c>
      <c r="T6" s="14">
        <v>2354.7819991699994</v>
      </c>
      <c r="U6" s="145">
        <v>713.60092876999988</v>
      </c>
      <c r="V6" s="145">
        <v>1641.1567774500002</v>
      </c>
      <c r="W6" s="145">
        <v>896.83525062000001</v>
      </c>
      <c r="X6" s="145">
        <v>744.32152783000004</v>
      </c>
      <c r="Y6" s="145">
        <v>744.32152783000004</v>
      </c>
      <c r="Z6" s="145"/>
      <c r="AA6" s="145"/>
      <c r="AB6" s="14"/>
      <c r="AC6" s="145"/>
      <c r="AD6" s="145"/>
      <c r="AE6" s="145"/>
      <c r="AF6" s="145"/>
      <c r="AG6" s="145"/>
      <c r="AH6" s="225"/>
      <c r="AI6" s="145"/>
      <c r="AJ6" s="14"/>
      <c r="AK6" s="145"/>
      <c r="AL6" s="14"/>
      <c r="AM6" s="145"/>
      <c r="AN6" s="14"/>
      <c r="AO6" s="145"/>
      <c r="AP6" s="14"/>
      <c r="AQ6" s="145"/>
      <c r="AR6" s="14"/>
      <c r="AS6" s="145"/>
      <c r="AT6" s="14"/>
      <c r="AU6" s="145"/>
      <c r="AV6" s="14"/>
      <c r="AW6" s="145"/>
      <c r="AX6" s="14"/>
      <c r="AY6" s="145"/>
      <c r="AZ6" s="14"/>
      <c r="BA6" s="14"/>
      <c r="BB6" s="14"/>
      <c r="BC6" s="14"/>
      <c r="BD6" s="14"/>
      <c r="BE6" s="14"/>
      <c r="BF6" s="14"/>
      <c r="BG6" s="14"/>
      <c r="BH6" s="14"/>
      <c r="BI6" s="14"/>
      <c r="BJ6" s="14"/>
      <c r="BK6" s="14"/>
      <c r="BL6" s="14"/>
      <c r="BM6" s="14"/>
      <c r="BN6" s="11"/>
      <c r="BO6" s="11"/>
      <c r="BP6" s="14"/>
      <c r="BQ6" s="14"/>
      <c r="BR6" s="14"/>
      <c r="BS6" s="14"/>
      <c r="BT6" s="14"/>
      <c r="BU6" s="14"/>
      <c r="BV6" s="14"/>
      <c r="BW6" s="14"/>
      <c r="BX6" s="14"/>
      <c r="BY6" s="14"/>
      <c r="BZ6" s="14"/>
      <c r="CA6" s="14"/>
      <c r="CB6" s="14"/>
      <c r="CC6" s="14"/>
      <c r="CD6" s="14"/>
      <c r="CE6" s="13"/>
    </row>
    <row r="7" spans="1:84" x14ac:dyDescent="0.25">
      <c r="A7" s="86"/>
      <c r="B7" s="52"/>
      <c r="C7" s="147"/>
      <c r="D7" s="14"/>
      <c r="E7" s="145"/>
      <c r="F7" s="145"/>
      <c r="G7" s="145"/>
      <c r="H7" s="145"/>
      <c r="I7" s="145"/>
      <c r="J7" s="145"/>
      <c r="K7" s="145"/>
      <c r="L7" s="145"/>
      <c r="M7" s="147"/>
      <c r="N7" s="147"/>
      <c r="O7" s="147"/>
      <c r="P7" s="52"/>
      <c r="Q7" s="147"/>
      <c r="R7" s="52"/>
      <c r="S7" s="147"/>
      <c r="T7" s="52"/>
      <c r="U7" s="147"/>
      <c r="V7" s="145"/>
      <c r="W7" s="145"/>
      <c r="X7" s="145"/>
      <c r="Y7" s="147"/>
      <c r="Z7" s="145"/>
      <c r="AA7" s="147"/>
      <c r="AB7" s="52"/>
      <c r="AC7" s="147"/>
      <c r="AD7" s="145"/>
      <c r="AE7" s="145"/>
      <c r="AF7" s="147"/>
      <c r="AG7" s="147"/>
      <c r="AH7" s="225"/>
      <c r="AI7" s="145"/>
      <c r="AJ7" s="52"/>
      <c r="AK7" s="147"/>
      <c r="AL7" s="52"/>
      <c r="AM7" s="147"/>
      <c r="AN7" s="52"/>
      <c r="AO7" s="147"/>
      <c r="AP7" s="52"/>
      <c r="AQ7" s="147"/>
      <c r="AR7" s="52"/>
      <c r="AS7" s="147"/>
      <c r="AT7" s="52"/>
      <c r="AU7" s="147"/>
      <c r="AV7" s="14"/>
      <c r="AW7" s="145"/>
      <c r="AX7" s="14"/>
      <c r="AY7" s="147"/>
      <c r="AZ7" s="52"/>
      <c r="BA7" s="52"/>
      <c r="BB7" s="52"/>
      <c r="BC7" s="14"/>
      <c r="BD7" s="52"/>
      <c r="BE7" s="52"/>
      <c r="BF7" s="52"/>
      <c r="BG7" s="52"/>
      <c r="BH7" s="14"/>
      <c r="BI7" s="14"/>
      <c r="BJ7" s="14"/>
      <c r="BK7" s="14"/>
      <c r="BL7" s="52"/>
      <c r="BM7" s="52"/>
      <c r="BN7" s="11"/>
      <c r="BO7" s="11"/>
      <c r="BP7" s="14"/>
      <c r="BQ7" s="14"/>
      <c r="BR7" s="14"/>
      <c r="BS7" s="14"/>
      <c r="BT7" s="14"/>
      <c r="BU7" s="14"/>
      <c r="BV7" s="14"/>
      <c r="BW7" s="14"/>
      <c r="BX7" s="14"/>
      <c r="BY7" s="11"/>
      <c r="BZ7" s="11"/>
      <c r="CA7" s="11"/>
      <c r="CB7" s="11"/>
      <c r="CC7" s="11"/>
      <c r="CD7" s="13"/>
      <c r="CE7" s="13"/>
    </row>
    <row r="8" spans="1:84" x14ac:dyDescent="0.25">
      <c r="A8" s="86" t="s">
        <v>19</v>
      </c>
      <c r="B8" s="109">
        <v>31864.922045000003</v>
      </c>
      <c r="C8" s="148">
        <f>B8</f>
        <v>31864.922045000003</v>
      </c>
      <c r="D8" s="109">
        <v>30860.749537999996</v>
      </c>
      <c r="E8" s="148">
        <v>30860.749537999996</v>
      </c>
      <c r="F8" s="148">
        <v>29648.975857000001</v>
      </c>
      <c r="G8" s="148">
        <v>29648.975857000001</v>
      </c>
      <c r="H8" s="148">
        <v>28508.053352999999</v>
      </c>
      <c r="I8" s="148">
        <v>28508.053352999999</v>
      </c>
      <c r="J8" s="148">
        <v>30523.443997000002</v>
      </c>
      <c r="K8" s="148">
        <v>30523.443997000002</v>
      </c>
      <c r="L8" s="148">
        <v>29674.462294999998</v>
      </c>
      <c r="M8" s="148">
        <v>29674.462294999998</v>
      </c>
      <c r="N8" s="148">
        <v>27879.217993000002</v>
      </c>
      <c r="O8" s="148">
        <v>27879.217993000002</v>
      </c>
      <c r="P8" s="109">
        <v>27004.457825000001</v>
      </c>
      <c r="Q8" s="148">
        <v>27004.457825000001</v>
      </c>
      <c r="R8" s="109">
        <v>28596.668047000006</v>
      </c>
      <c r="S8" s="148">
        <v>28596.668047000006</v>
      </c>
      <c r="T8" s="109">
        <v>27471.058007</v>
      </c>
      <c r="U8" s="148">
        <v>27471.058007</v>
      </c>
      <c r="V8" s="148">
        <v>26974.628883999998</v>
      </c>
      <c r="W8" s="148">
        <v>26974.628883999998</v>
      </c>
      <c r="X8" s="145">
        <v>24092.406427999998</v>
      </c>
      <c r="Y8" s="145">
        <v>24092.406427999998</v>
      </c>
      <c r="Z8" s="145"/>
      <c r="AA8" s="145"/>
      <c r="AB8" s="14"/>
      <c r="AC8" s="145"/>
      <c r="AD8" s="145"/>
      <c r="AE8" s="145"/>
      <c r="AF8" s="145"/>
      <c r="AG8" s="145"/>
      <c r="AH8" s="225"/>
      <c r="AI8" s="145"/>
      <c r="AJ8" s="14"/>
      <c r="AK8" s="145"/>
      <c r="AL8" s="14"/>
      <c r="AM8" s="145"/>
      <c r="AN8" s="14"/>
      <c r="AO8" s="145"/>
      <c r="AP8" s="14"/>
      <c r="AQ8" s="145"/>
      <c r="AR8" s="14"/>
      <c r="AS8" s="145"/>
      <c r="AT8" s="14"/>
      <c r="AU8" s="145"/>
      <c r="AV8" s="14"/>
      <c r="AW8" s="145"/>
      <c r="AX8" s="14"/>
      <c r="AY8" s="145"/>
      <c r="AZ8" s="14"/>
      <c r="BA8" s="14"/>
      <c r="BB8" s="14"/>
      <c r="BC8" s="14"/>
      <c r="BD8" s="14"/>
      <c r="BE8" s="14"/>
      <c r="BF8" s="14"/>
      <c r="BG8" s="14"/>
      <c r="BH8" s="14"/>
      <c r="BI8" s="14"/>
      <c r="BJ8" s="14"/>
      <c r="BK8" s="14"/>
      <c r="BL8" s="14"/>
      <c r="BM8" s="14"/>
      <c r="BN8" s="11"/>
      <c r="BO8" s="11"/>
      <c r="BP8" s="14"/>
      <c r="BQ8" s="14"/>
      <c r="BR8" s="14"/>
      <c r="BS8" s="14"/>
      <c r="BT8" s="14"/>
      <c r="BU8" s="14"/>
      <c r="BV8" s="14"/>
      <c r="BW8" s="14"/>
      <c r="BX8" s="14"/>
      <c r="BY8" s="11"/>
      <c r="BZ8" s="11"/>
      <c r="CA8" s="11"/>
      <c r="CB8" s="11"/>
      <c r="CC8" s="11"/>
      <c r="CD8" s="11"/>
      <c r="CE8" s="11"/>
    </row>
    <row r="9" spans="1:84" x14ac:dyDescent="0.25">
      <c r="A9" s="87" t="s">
        <v>20</v>
      </c>
      <c r="B9" s="80">
        <v>1995.6999989999999</v>
      </c>
      <c r="C9" s="222">
        <f>B9</f>
        <v>1995.6999989999999</v>
      </c>
      <c r="D9" s="80">
        <v>1881.1593399999999</v>
      </c>
      <c r="E9" s="222">
        <v>1881.1593399999999</v>
      </c>
      <c r="F9" s="222">
        <v>1915.008589</v>
      </c>
      <c r="G9" s="222">
        <v>1915.008589</v>
      </c>
      <c r="H9" s="222">
        <v>1846.020207</v>
      </c>
      <c r="I9" s="222">
        <v>1846.020207</v>
      </c>
      <c r="J9" s="222">
        <v>2038.6999989999999</v>
      </c>
      <c r="K9" s="222">
        <v>2038.6999989999999</v>
      </c>
      <c r="L9" s="222">
        <v>2095.019953</v>
      </c>
      <c r="M9" s="222">
        <v>2095.019953</v>
      </c>
      <c r="N9" s="222">
        <v>1825.4451200000001</v>
      </c>
      <c r="O9" s="222">
        <v>1825.4451200000001</v>
      </c>
      <c r="P9" s="80">
        <v>1862.0220260000001</v>
      </c>
      <c r="Q9" s="222">
        <v>1862.0220260000001</v>
      </c>
      <c r="R9" s="80">
        <v>1903.4880009999999</v>
      </c>
      <c r="S9" s="222">
        <v>1903.4880009999999</v>
      </c>
      <c r="T9" s="80">
        <v>1451.3263010000001</v>
      </c>
      <c r="U9" s="222">
        <v>1451.3263010000001</v>
      </c>
      <c r="V9" s="222">
        <v>1744.0614660000001</v>
      </c>
      <c r="W9" s="222">
        <v>1744.0614660000001</v>
      </c>
      <c r="X9" s="146">
        <v>1658.6592149999999</v>
      </c>
      <c r="Y9" s="146">
        <v>1658.6592149999999</v>
      </c>
      <c r="Z9" s="146"/>
      <c r="AA9" s="146"/>
      <c r="AB9" s="80"/>
      <c r="AC9" s="146"/>
      <c r="AD9" s="146"/>
      <c r="AE9" s="146"/>
      <c r="AF9" s="146"/>
      <c r="AG9" s="146"/>
      <c r="AH9" s="227"/>
      <c r="AI9" s="146"/>
      <c r="AJ9" s="80"/>
      <c r="AK9" s="146"/>
      <c r="AL9" s="80"/>
      <c r="AM9" s="146"/>
      <c r="AN9" s="15"/>
      <c r="AO9" s="146"/>
      <c r="AP9" s="15"/>
      <c r="AQ9" s="146"/>
      <c r="AR9" s="15"/>
      <c r="AS9" s="146"/>
      <c r="AT9" s="15"/>
      <c r="AU9" s="146"/>
      <c r="AV9" s="15"/>
      <c r="AW9" s="146"/>
      <c r="AX9" s="15"/>
      <c r="AY9" s="146"/>
      <c r="AZ9" s="15"/>
      <c r="BA9" s="15"/>
      <c r="BB9" s="15"/>
      <c r="BC9" s="15"/>
      <c r="BD9" s="15"/>
      <c r="BE9" s="15"/>
      <c r="BF9" s="15"/>
      <c r="BG9" s="15"/>
      <c r="BH9" s="15"/>
      <c r="BI9" s="15"/>
      <c r="BJ9" s="15"/>
      <c r="BK9" s="15"/>
      <c r="BL9" s="15"/>
      <c r="BM9" s="15"/>
      <c r="BN9" s="12"/>
      <c r="BO9" s="12"/>
      <c r="BP9" s="15"/>
      <c r="BQ9" s="15"/>
      <c r="BR9" s="15"/>
      <c r="BS9" s="15"/>
      <c r="BT9" s="15"/>
      <c r="BU9" s="15"/>
      <c r="BV9" s="15"/>
      <c r="BW9" s="15"/>
      <c r="BX9" s="15"/>
      <c r="BY9" s="15"/>
      <c r="BZ9" s="15"/>
      <c r="CA9" s="15"/>
      <c r="CB9" s="15"/>
      <c r="CC9" s="15"/>
      <c r="CD9" s="15"/>
      <c r="CE9" s="15"/>
    </row>
    <row r="10" spans="1:84" x14ac:dyDescent="0.25">
      <c r="A10" s="86" t="s">
        <v>21</v>
      </c>
      <c r="B10" s="109">
        <f t="shared" ref="B10:C10" si="1">B8-B9</f>
        <v>29869.222046000003</v>
      </c>
      <c r="C10" s="148">
        <f t="shared" si="1"/>
        <v>29869.222046000003</v>
      </c>
      <c r="D10" s="109">
        <v>28979.590197999998</v>
      </c>
      <c r="E10" s="148">
        <v>28979.590197999998</v>
      </c>
      <c r="F10" s="148">
        <v>27733.967268</v>
      </c>
      <c r="G10" s="148">
        <v>27733.967268</v>
      </c>
      <c r="H10" s="148">
        <v>26662.033145999998</v>
      </c>
      <c r="I10" s="148">
        <v>26662.033145999998</v>
      </c>
      <c r="J10" s="148">
        <v>28484.743998000002</v>
      </c>
      <c r="K10" s="148">
        <v>28484.743998000002</v>
      </c>
      <c r="L10" s="148">
        <v>27579.442341999998</v>
      </c>
      <c r="M10" s="148">
        <v>27579.442341999998</v>
      </c>
      <c r="N10" s="148">
        <v>26053.772873000002</v>
      </c>
      <c r="O10" s="148">
        <v>26053.772873000002</v>
      </c>
      <c r="P10" s="109">
        <v>25142.435799000003</v>
      </c>
      <c r="Q10" s="148">
        <v>25142.435799000003</v>
      </c>
      <c r="R10" s="109">
        <v>26693.180046000005</v>
      </c>
      <c r="S10" s="148">
        <v>26693.180046000005</v>
      </c>
      <c r="T10" s="109">
        <v>26019.731705999999</v>
      </c>
      <c r="U10" s="148">
        <v>26019.731705999999</v>
      </c>
      <c r="V10" s="148">
        <v>25230.567417999999</v>
      </c>
      <c r="W10" s="148">
        <v>25230.567417999999</v>
      </c>
      <c r="X10" s="145">
        <v>22433.747212999999</v>
      </c>
      <c r="Y10" s="145">
        <v>22433.747212999999</v>
      </c>
      <c r="Z10" s="148"/>
      <c r="AA10" s="145"/>
      <c r="AB10" s="14"/>
      <c r="AC10" s="145"/>
      <c r="AD10" s="145"/>
      <c r="AE10" s="145"/>
      <c r="AF10" s="145"/>
      <c r="AG10" s="145"/>
      <c r="AH10" s="225"/>
      <c r="AI10" s="145"/>
      <c r="AJ10" s="14"/>
      <c r="AK10" s="145"/>
      <c r="AL10" s="14"/>
      <c r="AM10" s="145"/>
      <c r="AN10" s="14"/>
      <c r="AO10" s="145"/>
      <c r="AP10" s="14"/>
      <c r="AQ10" s="145"/>
      <c r="AR10" s="14"/>
      <c r="AS10" s="145"/>
      <c r="AT10" s="14"/>
      <c r="AU10" s="145"/>
      <c r="AV10" s="14"/>
      <c r="AW10" s="145"/>
      <c r="AX10" s="14"/>
      <c r="AY10" s="145"/>
      <c r="AZ10" s="14"/>
      <c r="BA10" s="14"/>
      <c r="BB10" s="14"/>
      <c r="BC10" s="14"/>
      <c r="BD10" s="14"/>
      <c r="BE10" s="14"/>
      <c r="BF10" s="14"/>
      <c r="BG10" s="14"/>
      <c r="BH10" s="14"/>
      <c r="BI10" s="14"/>
      <c r="BJ10" s="14"/>
      <c r="BK10" s="14"/>
      <c r="BL10" s="14"/>
      <c r="BM10" s="14"/>
      <c r="BN10" s="11"/>
      <c r="BO10" s="11"/>
      <c r="BP10" s="14"/>
      <c r="BQ10" s="14"/>
      <c r="BR10" s="14"/>
      <c r="BS10" s="14"/>
      <c r="BT10" s="14"/>
      <c r="BU10" s="14"/>
      <c r="BV10" s="14"/>
      <c r="BW10" s="14"/>
      <c r="BX10" s="14"/>
      <c r="BY10" s="11"/>
      <c r="BZ10" s="11"/>
      <c r="CA10" s="11"/>
      <c r="CB10" s="11"/>
      <c r="CC10" s="11"/>
      <c r="CD10" s="11"/>
      <c r="CE10" s="11"/>
    </row>
    <row r="11" spans="1:84" x14ac:dyDescent="0.25">
      <c r="A11" s="86"/>
      <c r="B11" s="257"/>
      <c r="C11" s="258"/>
      <c r="D11" s="109"/>
      <c r="E11" s="148"/>
      <c r="F11" s="148"/>
      <c r="G11" s="148"/>
      <c r="H11" s="148"/>
      <c r="I11" s="148"/>
      <c r="J11" s="148"/>
      <c r="K11" s="148"/>
      <c r="L11" s="148"/>
      <c r="M11" s="258"/>
      <c r="N11" s="258"/>
      <c r="O11" s="258"/>
      <c r="P11" s="257"/>
      <c r="Q11" s="258"/>
      <c r="R11" s="257"/>
      <c r="S11" s="258"/>
      <c r="T11" s="109"/>
      <c r="U11" s="148"/>
      <c r="V11" s="148"/>
      <c r="W11" s="148"/>
      <c r="X11" s="145"/>
      <c r="Y11" s="147"/>
      <c r="Z11" s="145"/>
      <c r="AA11" s="147"/>
      <c r="AB11" s="14"/>
      <c r="AC11" s="147"/>
      <c r="AD11" s="145"/>
      <c r="AE11" s="145"/>
      <c r="AF11" s="145"/>
      <c r="AG11" s="145"/>
      <c r="AH11" s="225"/>
      <c r="AI11" s="145"/>
      <c r="AJ11" s="52"/>
      <c r="AK11" s="147"/>
      <c r="AL11" s="52"/>
      <c r="AM11" s="147"/>
      <c r="AN11" s="14"/>
      <c r="AO11" s="145"/>
      <c r="AP11" s="14"/>
      <c r="AQ11" s="145"/>
      <c r="AR11" s="52"/>
      <c r="AS11" s="147"/>
      <c r="AT11" s="52"/>
      <c r="AU11" s="147"/>
      <c r="AV11" s="14"/>
      <c r="AW11" s="145"/>
      <c r="AX11" s="14"/>
      <c r="AY11" s="147"/>
      <c r="AZ11" s="52"/>
      <c r="BA11" s="52"/>
      <c r="BB11" s="52"/>
      <c r="BC11" s="14"/>
      <c r="BD11" s="52"/>
      <c r="BE11" s="52"/>
      <c r="BF11" s="52"/>
      <c r="BG11" s="52"/>
      <c r="BH11" s="14"/>
      <c r="BI11" s="14"/>
      <c r="BJ11" s="52"/>
      <c r="BK11" s="52"/>
      <c r="BL11" s="52"/>
      <c r="BM11" s="52"/>
      <c r="BN11" s="11"/>
      <c r="BO11" s="11"/>
      <c r="BP11" s="14"/>
      <c r="BQ11" s="14"/>
      <c r="BR11" s="14"/>
      <c r="BS11" s="14"/>
      <c r="BT11" s="14"/>
      <c r="BU11" s="14"/>
      <c r="BV11" s="14"/>
      <c r="BW11" s="14"/>
      <c r="BX11" s="14"/>
      <c r="BY11" s="11"/>
      <c r="BZ11" s="11"/>
      <c r="CA11" s="11"/>
      <c r="CB11" s="11"/>
      <c r="CC11" s="11"/>
      <c r="CD11" s="13"/>
      <c r="CE11" s="13"/>
    </row>
    <row r="12" spans="1:84" x14ac:dyDescent="0.25">
      <c r="A12" s="86" t="s">
        <v>24</v>
      </c>
      <c r="B12" s="148">
        <f>(B10+J10+H10+F10+D10)/5</f>
        <v>28345.911331200001</v>
      </c>
      <c r="C12" s="148">
        <f>(C10+E10)/2</f>
        <v>29424.406122</v>
      </c>
      <c r="D12" s="148">
        <v>27965.083652499998</v>
      </c>
      <c r="E12" s="148">
        <v>28356.778732999999</v>
      </c>
      <c r="F12" s="148">
        <v>27626.914804</v>
      </c>
      <c r="G12" s="148">
        <v>27198.000206999997</v>
      </c>
      <c r="H12" s="148">
        <v>27573.388572</v>
      </c>
      <c r="I12" s="148">
        <v>27573.388572</v>
      </c>
      <c r="J12" s="148">
        <v>26790.715011600005</v>
      </c>
      <c r="K12" s="148">
        <v>28032.09317</v>
      </c>
      <c r="L12" s="148">
        <v>26367.207765000003</v>
      </c>
      <c r="M12" s="148">
        <v>26816.607607500002</v>
      </c>
      <c r="N12" s="148">
        <v>25963.129572666669</v>
      </c>
      <c r="O12" s="148">
        <v>25598.104336000004</v>
      </c>
      <c r="P12" s="148">
        <v>25917.807922500004</v>
      </c>
      <c r="Q12" s="148">
        <v>25917.807922500004</v>
      </c>
      <c r="R12" s="148">
        <v>24723.494624399998</v>
      </c>
      <c r="S12" s="148">
        <v>26356.455876</v>
      </c>
      <c r="T12" s="148">
        <v>24231.073269</v>
      </c>
      <c r="U12" s="148">
        <v>25625.149561999999</v>
      </c>
      <c r="V12" s="148">
        <v>23634.853789999997</v>
      </c>
      <c r="W12" s="148">
        <v>23832.157315500001</v>
      </c>
      <c r="X12" s="148">
        <v>22836.996976000002</v>
      </c>
      <c r="Y12" s="148">
        <v>22836.996976000002</v>
      </c>
      <c r="Z12" s="148"/>
      <c r="AA12" s="148"/>
      <c r="AB12" s="109"/>
      <c r="AC12" s="148"/>
      <c r="AD12" s="148"/>
      <c r="AE12" s="148"/>
      <c r="AF12" s="148"/>
      <c r="AG12" s="148"/>
      <c r="AH12" s="228"/>
      <c r="AI12" s="148"/>
      <c r="AJ12" s="109"/>
      <c r="AK12" s="148"/>
      <c r="AL12" s="109"/>
      <c r="AM12" s="148"/>
      <c r="AN12" s="109"/>
      <c r="AO12" s="148"/>
      <c r="AP12" s="109"/>
      <c r="AQ12" s="148"/>
      <c r="AR12" s="109"/>
      <c r="AS12" s="148"/>
      <c r="AT12" s="109"/>
      <c r="AU12" s="148"/>
      <c r="AV12" s="109"/>
      <c r="AW12" s="148"/>
      <c r="AX12" s="109"/>
      <c r="AY12" s="148"/>
      <c r="AZ12" s="109"/>
      <c r="BA12" s="109"/>
      <c r="BB12" s="14"/>
      <c r="BC12" s="109"/>
      <c r="BD12" s="14"/>
      <c r="BE12" s="109"/>
      <c r="BF12" s="109"/>
      <c r="BG12" s="109"/>
      <c r="BH12" s="14"/>
      <c r="BI12" s="14"/>
      <c r="BJ12" s="14"/>
      <c r="BK12" s="14"/>
      <c r="BL12" s="14"/>
      <c r="BM12" s="109"/>
      <c r="BN12" s="11"/>
      <c r="BO12" s="11"/>
      <c r="BP12" s="14"/>
      <c r="BQ12" s="14"/>
      <c r="BR12" s="14"/>
      <c r="BS12" s="14"/>
      <c r="BT12" s="14"/>
      <c r="BU12" s="14"/>
      <c r="BV12" s="14"/>
      <c r="BW12" s="14"/>
      <c r="BX12" s="14"/>
      <c r="BY12" s="14"/>
      <c r="BZ12" s="11"/>
      <c r="CA12" s="14"/>
      <c r="CB12" s="11"/>
      <c r="CC12" s="14"/>
      <c r="CD12" s="13"/>
      <c r="CE12" s="13"/>
    </row>
    <row r="13" spans="1:84" x14ac:dyDescent="0.25">
      <c r="A13" s="86"/>
      <c r="B13" s="257"/>
      <c r="C13" s="258"/>
      <c r="D13" s="257"/>
      <c r="E13" s="258"/>
      <c r="F13" s="148"/>
      <c r="G13" s="258"/>
      <c r="H13" s="148"/>
      <c r="I13" s="148"/>
      <c r="J13" s="148"/>
      <c r="K13" s="148"/>
      <c r="L13" s="148"/>
      <c r="M13" s="258"/>
      <c r="N13" s="258"/>
      <c r="O13" s="258"/>
      <c r="P13" s="257"/>
      <c r="Q13" s="258"/>
      <c r="R13" s="257"/>
      <c r="S13" s="258"/>
      <c r="T13" s="109"/>
      <c r="U13" s="148"/>
      <c r="V13" s="258"/>
      <c r="W13" s="258"/>
      <c r="X13" s="145"/>
      <c r="Y13" s="147"/>
      <c r="Z13" s="145"/>
      <c r="AA13" s="145"/>
      <c r="AB13" s="52"/>
      <c r="AC13" s="147"/>
      <c r="AD13" s="145"/>
      <c r="AE13" s="145"/>
      <c r="AF13" s="145"/>
      <c r="AG13" s="145"/>
      <c r="AH13" s="225"/>
      <c r="AI13" s="145"/>
      <c r="AJ13" s="52"/>
      <c r="AK13" s="147"/>
      <c r="AL13" s="52"/>
      <c r="AM13" s="147"/>
      <c r="AN13" s="14"/>
      <c r="AO13" s="145"/>
      <c r="AP13" s="14"/>
      <c r="AQ13" s="145"/>
      <c r="AR13" s="52"/>
      <c r="AS13" s="147"/>
      <c r="AT13" s="52"/>
      <c r="AU13" s="147"/>
      <c r="AV13" s="52"/>
      <c r="AW13" s="147"/>
      <c r="AX13" s="14"/>
      <c r="AY13" s="147"/>
      <c r="AZ13" s="52"/>
      <c r="BA13" s="52"/>
      <c r="BB13" s="52"/>
      <c r="BC13" s="14"/>
      <c r="BD13" s="52"/>
      <c r="BE13" s="52"/>
      <c r="BF13" s="52"/>
      <c r="BG13" s="52"/>
      <c r="BH13" s="14"/>
      <c r="BI13" s="14"/>
      <c r="BJ13" s="52"/>
      <c r="BK13" s="52"/>
      <c r="BL13" s="52"/>
      <c r="BM13" s="52"/>
      <c r="BN13" s="11"/>
      <c r="BO13" s="11"/>
      <c r="BP13" s="14"/>
      <c r="BQ13" s="14"/>
      <c r="BR13" s="14"/>
      <c r="BS13" s="14"/>
      <c r="BT13" s="14"/>
      <c r="BU13" s="14"/>
      <c r="BV13" s="14"/>
      <c r="BW13" s="14"/>
      <c r="BX13" s="14"/>
      <c r="BY13" s="11"/>
      <c r="BZ13" s="11"/>
      <c r="CA13" s="11"/>
      <c r="CB13" s="11"/>
      <c r="CC13" s="11"/>
      <c r="CD13" s="13"/>
      <c r="CE13" s="13"/>
    </row>
    <row r="14" spans="1:84" x14ac:dyDescent="0.25">
      <c r="A14" s="86" t="s">
        <v>26</v>
      </c>
      <c r="B14" s="109">
        <f>B6/B126*B124</f>
        <v>4205.4467680000007</v>
      </c>
      <c r="C14" s="148">
        <f>C6/B125*B124</f>
        <v>4024.8883578260861</v>
      </c>
      <c r="D14" s="109">
        <v>4266.2942935164829</v>
      </c>
      <c r="E14" s="148">
        <v>4512.666466684781</v>
      </c>
      <c r="F14" s="148">
        <v>4141.0664526243127</v>
      </c>
      <c r="G14" s="148">
        <v>4410.2393925307679</v>
      </c>
      <c r="H14" s="148">
        <v>3868.9026901077805</v>
      </c>
      <c r="I14" s="148">
        <v>3868.9026901077805</v>
      </c>
      <c r="J14" s="148">
        <v>4445.6475929999997</v>
      </c>
      <c r="K14" s="148">
        <v>4034.7651080000023</v>
      </c>
      <c r="L14" s="148">
        <v>4582.6100466666658</v>
      </c>
      <c r="M14" s="148">
        <v>5635.2625969599985</v>
      </c>
      <c r="N14" s="148">
        <v>4056.2837735199992</v>
      </c>
      <c r="O14" s="148">
        <v>3944.0717510400004</v>
      </c>
      <c r="P14" s="109">
        <v>4141.7004119999983</v>
      </c>
      <c r="Q14" s="148">
        <v>4141.7004119999983</v>
      </c>
      <c r="R14" s="109">
        <v>3563.1699239999994</v>
      </c>
      <c r="S14" s="148">
        <v>4827.7590867200006</v>
      </c>
      <c r="T14" s="109">
        <v>3139.709332226666</v>
      </c>
      <c r="U14" s="148">
        <v>2854.4037150799995</v>
      </c>
      <c r="V14" s="148">
        <v>3282.3135549000003</v>
      </c>
      <c r="W14" s="148">
        <v>3587.34100248</v>
      </c>
      <c r="X14" s="145">
        <v>2977.2861113200001</v>
      </c>
      <c r="Y14" s="145">
        <v>2977.2861113200001</v>
      </c>
      <c r="Z14" s="145"/>
      <c r="AA14" s="145"/>
      <c r="AB14" s="14"/>
      <c r="AC14" s="145"/>
      <c r="AD14" s="145"/>
      <c r="AE14" s="145"/>
      <c r="AF14" s="145"/>
      <c r="AG14" s="145"/>
      <c r="AH14" s="225"/>
      <c r="AI14" s="145"/>
      <c r="AJ14" s="14"/>
      <c r="AK14" s="145"/>
      <c r="AL14" s="14"/>
      <c r="AM14" s="145"/>
      <c r="AN14" s="14"/>
      <c r="AO14" s="145"/>
      <c r="AP14" s="14"/>
      <c r="AQ14" s="145"/>
      <c r="AR14" s="14"/>
      <c r="AS14" s="145"/>
      <c r="AT14" s="14"/>
      <c r="AU14" s="145"/>
      <c r="AV14" s="14"/>
      <c r="AW14" s="145"/>
      <c r="AX14" s="14"/>
      <c r="AY14" s="145"/>
      <c r="AZ14" s="14"/>
      <c r="BA14" s="14"/>
      <c r="BB14" s="14"/>
      <c r="BC14" s="14"/>
      <c r="BD14" s="14"/>
      <c r="BE14" s="14"/>
      <c r="BF14" s="14"/>
      <c r="BG14" s="14"/>
      <c r="BH14" s="14"/>
      <c r="BI14" s="14"/>
      <c r="BJ14" s="14"/>
      <c r="BK14" s="14"/>
      <c r="BL14" s="14"/>
      <c r="BM14" s="14"/>
      <c r="BN14" s="11"/>
      <c r="BO14" s="11"/>
      <c r="BP14" s="14"/>
      <c r="BQ14" s="14"/>
      <c r="BR14" s="14"/>
      <c r="BS14" s="14"/>
      <c r="BT14" s="14"/>
      <c r="BU14" s="14"/>
      <c r="BV14" s="14"/>
      <c r="BW14" s="14"/>
      <c r="BX14" s="14"/>
      <c r="BY14" s="14"/>
      <c r="BZ14" s="14"/>
      <c r="CA14" s="14"/>
      <c r="CB14" s="14"/>
      <c r="CC14" s="14"/>
      <c r="CD14" s="14"/>
      <c r="CE14" s="14"/>
    </row>
    <row r="15" spans="1:84" x14ac:dyDescent="0.25">
      <c r="A15" s="87" t="s">
        <v>25</v>
      </c>
      <c r="B15" s="15">
        <f>B12</f>
        <v>28345.911331200001</v>
      </c>
      <c r="C15" s="146">
        <f t="shared" ref="C15" si="2">C12</f>
        <v>29424.406122</v>
      </c>
      <c r="D15" s="15">
        <v>27965.083652499998</v>
      </c>
      <c r="E15" s="146">
        <v>28356.778732999999</v>
      </c>
      <c r="F15" s="146">
        <v>27626.914804</v>
      </c>
      <c r="G15" s="146">
        <v>27198.000206999997</v>
      </c>
      <c r="H15" s="146">
        <v>27573.388572</v>
      </c>
      <c r="I15" s="146">
        <v>27573.388572</v>
      </c>
      <c r="J15" s="146">
        <v>26790.715011600005</v>
      </c>
      <c r="K15" s="146">
        <v>28032.09317</v>
      </c>
      <c r="L15" s="146">
        <v>26367.207765000003</v>
      </c>
      <c r="M15" s="146">
        <v>26816.607607500002</v>
      </c>
      <c r="N15" s="146">
        <v>25963.129572666669</v>
      </c>
      <c r="O15" s="146">
        <v>25598.104336000004</v>
      </c>
      <c r="P15" s="15">
        <v>25917.807922500004</v>
      </c>
      <c r="Q15" s="146">
        <v>25917.807922500004</v>
      </c>
      <c r="R15" s="15">
        <v>24723.494624399998</v>
      </c>
      <c r="S15" s="146">
        <v>26356.455876</v>
      </c>
      <c r="T15" s="15">
        <v>24231.073269</v>
      </c>
      <c r="U15" s="146">
        <v>25625.149561999999</v>
      </c>
      <c r="V15" s="146">
        <v>23634.853789999997</v>
      </c>
      <c r="W15" s="146">
        <v>23832.157315500001</v>
      </c>
      <c r="X15" s="146">
        <v>22836.996976000002</v>
      </c>
      <c r="Y15" s="146">
        <v>22836.996976000002</v>
      </c>
      <c r="Z15" s="146"/>
      <c r="AA15" s="146"/>
      <c r="AB15" s="15"/>
      <c r="AC15" s="146"/>
      <c r="AD15" s="146"/>
      <c r="AE15" s="146"/>
      <c r="AF15" s="146"/>
      <c r="AG15" s="146"/>
      <c r="AH15" s="226"/>
      <c r="AI15" s="146"/>
      <c r="AJ15" s="15"/>
      <c r="AK15" s="146"/>
      <c r="AL15" s="15"/>
      <c r="AM15" s="146"/>
      <c r="AN15" s="15"/>
      <c r="AO15" s="146"/>
      <c r="AP15" s="15"/>
      <c r="AQ15" s="146"/>
      <c r="AR15" s="15"/>
      <c r="AS15" s="146"/>
      <c r="AT15" s="15"/>
      <c r="AU15" s="146"/>
      <c r="AV15" s="15"/>
      <c r="AW15" s="146"/>
      <c r="AX15" s="15"/>
      <c r="AY15" s="146"/>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row>
    <row r="16" spans="1:84" ht="15.75" thickBot="1" x14ac:dyDescent="0.3">
      <c r="A16" s="10" t="s">
        <v>22</v>
      </c>
      <c r="B16" s="47">
        <f>B14/B15</f>
        <v>0.1483616708901194</v>
      </c>
      <c r="C16" s="149">
        <f>C14/C15</f>
        <v>0.13678741182194201</v>
      </c>
      <c r="D16" s="47">
        <v>0.15255789492820232</v>
      </c>
      <c r="E16" s="149">
        <v>0.15913889617628527</v>
      </c>
      <c r="F16" s="149">
        <v>0.1498924683412258</v>
      </c>
      <c r="G16" s="149">
        <v>0.16215307592341649</v>
      </c>
      <c r="H16" s="149">
        <v>0.1403129209166748</v>
      </c>
      <c r="I16" s="149">
        <v>0.1403129209166748</v>
      </c>
      <c r="J16" s="149">
        <v>0.1659398635338809</v>
      </c>
      <c r="K16" s="149">
        <v>0.14393377916987005</v>
      </c>
      <c r="L16" s="149">
        <v>0.17379959560032182</v>
      </c>
      <c r="M16" s="149">
        <v>0.21014077095209993</v>
      </c>
      <c r="N16" s="149">
        <v>0.15623246658948053</v>
      </c>
      <c r="O16" s="149">
        <v>0.15407671205923004</v>
      </c>
      <c r="P16" s="47">
        <v>0.15980133907869837</v>
      </c>
      <c r="Q16" s="149">
        <v>0.15980133907869837</v>
      </c>
      <c r="R16" s="47">
        <v>0.14412080404213778</v>
      </c>
      <c r="S16" s="149">
        <v>0.18317178566926076</v>
      </c>
      <c r="T16" s="47">
        <v>0.12957367993449345</v>
      </c>
      <c r="U16" s="149">
        <v>0.11139071435168701</v>
      </c>
      <c r="V16" s="149">
        <v>0.13887598307414792</v>
      </c>
      <c r="W16" s="149">
        <v>0.15052523172742147</v>
      </c>
      <c r="X16" s="149">
        <v>0.13037117421563388</v>
      </c>
      <c r="Y16" s="149">
        <v>0.13037117421563388</v>
      </c>
      <c r="Z16" s="149"/>
      <c r="AA16" s="149"/>
      <c r="AB16" s="47"/>
      <c r="AC16" s="149"/>
      <c r="AD16" s="149"/>
      <c r="AE16" s="149"/>
      <c r="AF16" s="149"/>
      <c r="AG16" s="149"/>
      <c r="AH16" s="229"/>
      <c r="AI16" s="149"/>
      <c r="AJ16" s="47"/>
      <c r="AK16" s="149"/>
      <c r="AL16" s="47"/>
      <c r="AM16" s="149"/>
      <c r="AN16" s="47"/>
      <c r="AO16" s="149"/>
      <c r="AP16" s="47"/>
      <c r="AQ16" s="149"/>
      <c r="AR16" s="47"/>
      <c r="AS16" s="149"/>
      <c r="AT16" s="47"/>
      <c r="AU16" s="149"/>
      <c r="AV16" s="47"/>
      <c r="AW16" s="149"/>
      <c r="AX16" s="47"/>
      <c r="AY16" s="149"/>
      <c r="AZ16" s="47"/>
      <c r="BA16" s="47"/>
      <c r="BB16" s="47"/>
      <c r="BC16" s="47"/>
      <c r="BD16" s="47"/>
      <c r="BE16" s="47"/>
      <c r="BF16" s="47"/>
      <c r="BG16" s="47"/>
      <c r="BH16" s="47"/>
      <c r="BI16" s="47"/>
      <c r="BJ16" s="47"/>
      <c r="BK16" s="47"/>
      <c r="BL16" s="47"/>
      <c r="BM16" s="47"/>
      <c r="BN16" s="47"/>
      <c r="BO16" s="47"/>
      <c r="BP16" s="47"/>
      <c r="BQ16" s="47"/>
      <c r="BR16" s="47"/>
      <c r="BS16" s="47"/>
      <c r="BT16" s="47"/>
      <c r="BU16" s="47"/>
      <c r="BV16" s="47"/>
      <c r="BW16" s="47"/>
      <c r="BX16" s="47"/>
      <c r="BY16" s="47"/>
      <c r="BZ16" s="47"/>
      <c r="CA16" s="47"/>
      <c r="CB16" s="47"/>
      <c r="CC16" s="47"/>
      <c r="CD16" s="47"/>
      <c r="CE16" s="47"/>
      <c r="CF16" s="48"/>
    </row>
    <row r="17" spans="1:84" x14ac:dyDescent="0.25">
      <c r="A17" s="119"/>
      <c r="B17" s="123"/>
      <c r="C17" s="150"/>
      <c r="D17" s="123"/>
      <c r="E17" s="150"/>
      <c r="F17" s="191"/>
      <c r="G17" s="150"/>
      <c r="H17" s="150"/>
      <c r="I17" s="150"/>
      <c r="J17" s="150"/>
      <c r="K17" s="150"/>
      <c r="L17" s="191"/>
      <c r="M17" s="260"/>
      <c r="N17" s="150"/>
      <c r="O17" s="150"/>
      <c r="P17" s="123"/>
      <c r="Q17" s="150"/>
      <c r="R17" s="123"/>
      <c r="S17" s="150"/>
      <c r="T17" s="123"/>
      <c r="U17" s="150"/>
      <c r="V17" s="150"/>
      <c r="W17" s="150"/>
      <c r="X17" s="191"/>
      <c r="Y17" s="150"/>
      <c r="Z17" s="191"/>
      <c r="AA17" s="150"/>
      <c r="AB17" s="123"/>
      <c r="AC17" s="150"/>
      <c r="AD17" s="191"/>
      <c r="AE17" s="191"/>
      <c r="AF17" s="150"/>
      <c r="AG17" s="150"/>
      <c r="AH17" s="230"/>
      <c r="AI17" s="191"/>
      <c r="AJ17" s="123"/>
      <c r="AK17" s="150"/>
      <c r="AL17" s="123"/>
      <c r="AM17" s="150"/>
      <c r="AN17" s="123"/>
      <c r="AO17" s="150"/>
      <c r="AP17" s="123"/>
      <c r="AQ17" s="150"/>
      <c r="AR17" s="123"/>
      <c r="AS17" s="150"/>
      <c r="AT17" s="123"/>
      <c r="AU17" s="150"/>
      <c r="AV17" s="123"/>
      <c r="AW17" s="150"/>
      <c r="AX17" s="120"/>
      <c r="AY17" s="191"/>
      <c r="AZ17" s="120"/>
      <c r="BA17" s="120"/>
      <c r="BB17" s="120"/>
      <c r="BC17" s="120"/>
      <c r="BD17" s="120"/>
      <c r="BE17" s="120"/>
      <c r="BF17" s="120"/>
      <c r="BG17" s="120"/>
      <c r="BH17" s="120"/>
      <c r="BI17" s="120"/>
      <c r="BJ17" s="120"/>
      <c r="BK17" s="120"/>
      <c r="BL17" s="120"/>
      <c r="BM17" s="120"/>
      <c r="BN17" s="121"/>
      <c r="BO17" s="121"/>
      <c r="BP17" s="120"/>
      <c r="BQ17" s="120"/>
      <c r="BR17" s="120"/>
      <c r="BS17" s="120"/>
      <c r="BT17" s="120"/>
      <c r="BU17" s="120"/>
      <c r="BV17" s="120"/>
      <c r="BW17" s="120"/>
      <c r="BX17" s="120"/>
      <c r="BY17" s="120"/>
      <c r="BZ17" s="120"/>
      <c r="CA17" s="120"/>
      <c r="CB17" s="120"/>
      <c r="CC17" s="120"/>
      <c r="CD17" s="120"/>
      <c r="CE17" s="120"/>
      <c r="CF17" s="48"/>
    </row>
    <row r="18" spans="1:84" x14ac:dyDescent="0.25">
      <c r="BC18" s="75"/>
      <c r="BH18" s="75"/>
      <c r="BI18" s="75"/>
      <c r="BL18" s="54"/>
      <c r="BM18" s="54"/>
    </row>
    <row r="19" spans="1:84" x14ac:dyDescent="0.25">
      <c r="A19" t="s">
        <v>30</v>
      </c>
      <c r="B19" s="220">
        <v>0.6680042448618434</v>
      </c>
      <c r="C19" s="151"/>
      <c r="D19" s="220">
        <v>0.6680042448618434</v>
      </c>
      <c r="E19" s="151"/>
      <c r="F19" s="192">
        <v>0.6680042448618434</v>
      </c>
      <c r="G19" s="151"/>
      <c r="H19" s="192">
        <v>0.6680042448618434</v>
      </c>
      <c r="I19" s="151"/>
      <c r="J19" s="192">
        <v>0.6680042448618434</v>
      </c>
      <c r="K19" s="151"/>
      <c r="L19" s="192">
        <v>0.6680042448618434</v>
      </c>
      <c r="M19" s="151"/>
      <c r="N19" s="192">
        <v>0.66795977274358886</v>
      </c>
      <c r="O19" s="192"/>
      <c r="P19" s="220">
        <v>0.66781679454230103</v>
      </c>
      <c r="Q19" s="151"/>
      <c r="R19" s="220">
        <v>0.66799128621221127</v>
      </c>
      <c r="S19" s="151"/>
      <c r="T19" s="220">
        <v>0.66797474048193439</v>
      </c>
      <c r="U19" s="151"/>
      <c r="V19" s="192">
        <v>0.66797461041769246</v>
      </c>
      <c r="W19" s="151"/>
      <c r="X19" s="192">
        <v>0.63952696418839394</v>
      </c>
      <c r="Y19" s="151"/>
      <c r="Z19" s="192"/>
      <c r="AA19" s="151"/>
      <c r="AB19" s="74"/>
      <c r="AC19" s="151"/>
      <c r="AD19" s="192"/>
      <c r="AE19" s="192"/>
      <c r="AF19" s="192"/>
      <c r="AG19" s="192"/>
      <c r="AH19" s="231"/>
      <c r="AI19" s="192"/>
      <c r="AJ19" s="74"/>
      <c r="AK19" s="151"/>
      <c r="AL19" s="74"/>
      <c r="AM19" s="151"/>
      <c r="AN19" s="74"/>
      <c r="AO19" s="151"/>
      <c r="AP19" s="74"/>
      <c r="AQ19" s="151"/>
      <c r="AR19" s="74"/>
      <c r="AS19" s="151"/>
      <c r="AT19" s="74"/>
      <c r="AU19" s="151"/>
      <c r="AV19" s="74"/>
      <c r="AW19" s="151"/>
      <c r="AX19" s="74"/>
      <c r="AY19" s="151"/>
      <c r="AZ19" s="74"/>
      <c r="BA19" s="55"/>
      <c r="BB19" s="74"/>
      <c r="BC19" s="74"/>
      <c r="BD19" s="74"/>
      <c r="BE19" s="55"/>
      <c r="BF19" s="74"/>
      <c r="BG19" s="55"/>
      <c r="BH19" s="74"/>
      <c r="BI19" s="74"/>
      <c r="BJ19" s="74"/>
      <c r="BK19" s="55"/>
      <c r="BL19" s="74"/>
      <c r="BM19" s="55"/>
      <c r="BN19" s="20"/>
      <c r="BO19" s="20"/>
      <c r="BP19" s="20"/>
      <c r="BQ19" s="20"/>
      <c r="BR19" s="20"/>
      <c r="BS19" s="20"/>
      <c r="BT19" s="20"/>
      <c r="BU19" s="20"/>
      <c r="BV19" s="20"/>
      <c r="BW19" s="20"/>
      <c r="BX19" s="17"/>
      <c r="BZ19" s="17"/>
      <c r="CB19" s="17"/>
      <c r="CD19" s="17"/>
    </row>
    <row r="20" spans="1:84" x14ac:dyDescent="0.25">
      <c r="A20" t="s">
        <v>33</v>
      </c>
      <c r="B20" s="79">
        <v>201.32293999999999</v>
      </c>
      <c r="C20" s="152"/>
      <c r="D20" s="79">
        <v>245.41025500000001</v>
      </c>
      <c r="E20" s="152"/>
      <c r="F20" s="153">
        <v>245.41025500000001</v>
      </c>
      <c r="G20" s="152"/>
      <c r="H20" s="153">
        <v>245.41025500000001</v>
      </c>
      <c r="I20" s="152"/>
      <c r="J20" s="153">
        <v>245.41025500000001</v>
      </c>
      <c r="K20" s="152"/>
      <c r="L20" s="153">
        <v>106.41326599999999</v>
      </c>
      <c r="M20" s="152"/>
      <c r="N20" s="153">
        <v>106.41326599999999</v>
      </c>
      <c r="O20" s="153"/>
      <c r="P20" s="79">
        <v>106.41326599999999</v>
      </c>
      <c r="Q20" s="152"/>
      <c r="R20" s="79">
        <v>106.41326599999999</v>
      </c>
      <c r="S20" s="152"/>
      <c r="T20" s="64">
        <v>69.643393000000003</v>
      </c>
      <c r="U20" s="152"/>
      <c r="V20" s="153">
        <v>69.643393000000003</v>
      </c>
      <c r="W20" s="152"/>
      <c r="X20" s="153">
        <v>69.643393000000003</v>
      </c>
      <c r="Y20" s="152"/>
      <c r="Z20" s="153"/>
      <c r="AA20" s="152"/>
      <c r="AB20" s="64"/>
      <c r="AC20" s="152"/>
      <c r="AD20" s="153"/>
      <c r="AE20" s="153"/>
      <c r="AF20" s="153"/>
      <c r="AG20" s="153"/>
      <c r="AH20" s="232"/>
      <c r="AI20" s="153"/>
      <c r="AJ20" s="64"/>
      <c r="AK20" s="152"/>
      <c r="AL20" s="64"/>
      <c r="AM20" s="152"/>
      <c r="AN20" s="64"/>
      <c r="AO20" s="152"/>
      <c r="AP20" s="64"/>
      <c r="AQ20" s="152"/>
      <c r="AR20" s="64"/>
      <c r="AS20" s="152"/>
      <c r="AT20" s="64"/>
      <c r="AU20" s="152"/>
      <c r="AV20" s="64"/>
      <c r="AW20" s="152"/>
      <c r="AX20" s="64"/>
      <c r="AY20" s="152"/>
      <c r="AZ20" s="64"/>
      <c r="BA20" s="56"/>
      <c r="BB20" s="64"/>
      <c r="BC20" s="64"/>
      <c r="BD20" s="64"/>
      <c r="BE20" s="56"/>
      <c r="BF20" s="64"/>
      <c r="BG20" s="56"/>
      <c r="BH20" s="64"/>
      <c r="BI20" s="64"/>
      <c r="BJ20" s="64"/>
      <c r="BK20" s="56"/>
      <c r="BL20" s="64"/>
      <c r="BM20" s="56"/>
      <c r="BN20" s="13"/>
      <c r="BO20" s="13"/>
      <c r="BP20" s="13"/>
      <c r="BQ20" s="13"/>
      <c r="BR20" s="13"/>
      <c r="BS20" s="13"/>
      <c r="BT20" s="13"/>
      <c r="BU20" s="13"/>
      <c r="BV20" s="13"/>
      <c r="BW20" s="13"/>
      <c r="BX20" s="13"/>
      <c r="BY20" s="13"/>
      <c r="BZ20" s="13"/>
      <c r="CA20" s="13"/>
      <c r="CB20" s="13"/>
      <c r="CC20" s="13"/>
      <c r="CD20" s="13"/>
    </row>
    <row r="21" spans="1:84" x14ac:dyDescent="0.25">
      <c r="A21" t="s">
        <v>32</v>
      </c>
      <c r="B21" s="79">
        <v>4374.6246809999993</v>
      </c>
      <c r="C21" s="152"/>
      <c r="D21" s="79">
        <v>7041.2195453822997</v>
      </c>
      <c r="E21" s="152"/>
      <c r="F21" s="153">
        <v>5834.5874469999999</v>
      </c>
      <c r="G21" s="152"/>
      <c r="H21" s="154">
        <f>3719.174518+1084</f>
        <v>4803.1745179999998</v>
      </c>
      <c r="I21" s="152"/>
      <c r="J21" s="153">
        <v>3709.2138279999999</v>
      </c>
      <c r="K21" s="152"/>
      <c r="L21" s="153">
        <v>6031.6315209999993</v>
      </c>
      <c r="M21" s="152"/>
      <c r="N21" s="153">
        <v>4578.6461070000005</v>
      </c>
      <c r="O21" s="153"/>
      <c r="P21" s="64">
        <v>3703.2962789999997</v>
      </c>
      <c r="Q21" s="152"/>
      <c r="R21" s="64">
        <v>2689.9856029999996</v>
      </c>
      <c r="S21" s="152"/>
      <c r="T21" s="64">
        <v>5339.6897289999997</v>
      </c>
      <c r="U21" s="152"/>
      <c r="V21" s="153">
        <v>4560.9705156434975</v>
      </c>
      <c r="W21" s="152"/>
      <c r="X21" s="153">
        <v>3603.2668676574003</v>
      </c>
      <c r="Y21" s="152"/>
      <c r="Z21" s="153"/>
      <c r="AA21" s="152"/>
      <c r="AB21" s="64"/>
      <c r="AC21" s="152"/>
      <c r="AD21" s="153"/>
      <c r="AE21" s="153"/>
      <c r="AF21" s="153"/>
      <c r="AG21" s="153"/>
      <c r="AH21" s="232"/>
      <c r="AI21" s="153"/>
      <c r="AJ21" s="64"/>
      <c r="AK21" s="152"/>
      <c r="AL21" s="64"/>
      <c r="AM21" s="152"/>
      <c r="AN21" s="64"/>
      <c r="AO21" s="152"/>
      <c r="AP21" s="64"/>
      <c r="AQ21" s="152"/>
      <c r="AR21" s="64"/>
      <c r="AS21" s="152"/>
      <c r="AT21" s="64"/>
      <c r="AU21" s="152"/>
      <c r="AV21" s="64"/>
      <c r="AW21" s="152"/>
      <c r="AX21" s="64"/>
      <c r="AY21" s="152"/>
      <c r="AZ21" s="64"/>
      <c r="BA21" s="56"/>
      <c r="BB21" s="64"/>
      <c r="BC21" s="64"/>
      <c r="BD21" s="64"/>
      <c r="BE21" s="56"/>
      <c r="BF21" s="64"/>
      <c r="BG21" s="56"/>
      <c r="BH21" s="64"/>
      <c r="BI21" s="64"/>
      <c r="BJ21" s="64"/>
      <c r="BK21" s="56"/>
      <c r="BL21" s="64"/>
      <c r="BM21" s="56"/>
      <c r="BN21" s="13"/>
      <c r="BO21" s="13"/>
      <c r="BP21" s="13"/>
      <c r="BQ21" s="13"/>
      <c r="BR21" s="13"/>
      <c r="BS21" s="13"/>
      <c r="BT21" s="13"/>
      <c r="BU21" s="13"/>
      <c r="BV21" s="13"/>
      <c r="BW21" s="13"/>
      <c r="BX21" s="13"/>
      <c r="BY21" s="13"/>
      <c r="BZ21" s="13"/>
      <c r="CA21" s="13"/>
      <c r="CB21" s="13"/>
      <c r="CC21" s="13"/>
      <c r="CD21" s="13"/>
    </row>
    <row r="22" spans="1:84" x14ac:dyDescent="0.25">
      <c r="A22" t="s">
        <v>192</v>
      </c>
      <c r="B22" s="79">
        <f>144215590-B23-B24</f>
        <v>144210918</v>
      </c>
      <c r="C22" s="154">
        <f>B22</f>
        <v>144210918</v>
      </c>
      <c r="D22" s="79">
        <v>144208737</v>
      </c>
      <c r="E22" s="154">
        <v>144208737</v>
      </c>
      <c r="F22" s="154">
        <v>144192355</v>
      </c>
      <c r="G22" s="154">
        <v>144192355</v>
      </c>
      <c r="H22" s="154">
        <v>144137091</v>
      </c>
      <c r="I22" s="154">
        <v>144137091</v>
      </c>
      <c r="J22" s="154">
        <v>144207760</v>
      </c>
      <c r="K22" s="154">
        <v>144207760</v>
      </c>
      <c r="L22" s="154">
        <v>144207073</v>
      </c>
      <c r="M22" s="154">
        <v>144207073</v>
      </c>
      <c r="N22" s="154">
        <v>144189500</v>
      </c>
      <c r="O22" s="154">
        <v>144189500</v>
      </c>
      <c r="P22" s="79">
        <v>144129710</v>
      </c>
      <c r="Q22" s="154">
        <v>144129710</v>
      </c>
      <c r="R22" s="79">
        <v>144203845</v>
      </c>
      <c r="S22" s="154">
        <v>144203845</v>
      </c>
      <c r="T22" s="79">
        <v>143817998</v>
      </c>
      <c r="U22" s="154">
        <v>143817998</v>
      </c>
      <c r="V22" s="154">
        <v>143795583</v>
      </c>
      <c r="W22" s="154">
        <v>143795583</v>
      </c>
      <c r="X22" s="153">
        <v>129428573</v>
      </c>
      <c r="Y22" s="153">
        <v>129428573</v>
      </c>
      <c r="Z22" s="153"/>
      <c r="AA22" s="153"/>
      <c r="AB22" s="64"/>
      <c r="AC22" s="153"/>
      <c r="AD22" s="153"/>
      <c r="AE22" s="153"/>
      <c r="AF22" s="153"/>
      <c r="AG22" s="153"/>
      <c r="AH22" s="232"/>
      <c r="AI22" s="153"/>
      <c r="AJ22" s="64"/>
      <c r="AK22" s="153"/>
      <c r="AL22" s="64"/>
      <c r="AM22" s="153"/>
      <c r="AN22" s="64"/>
      <c r="AO22" s="153"/>
      <c r="AP22" s="64"/>
      <c r="AQ22" s="153"/>
      <c r="AR22" s="64"/>
      <c r="AS22" s="153"/>
      <c r="AT22" s="64"/>
      <c r="AU22" s="153"/>
      <c r="AV22" s="64"/>
      <c r="AW22" s="153"/>
      <c r="AX22" s="64"/>
      <c r="AY22" s="153"/>
      <c r="AZ22" s="64"/>
      <c r="BA22" s="64"/>
      <c r="BB22" s="64"/>
      <c r="BC22" s="64"/>
      <c r="BD22" s="64"/>
      <c r="BE22" s="64"/>
      <c r="BF22" s="64"/>
      <c r="BG22" s="64"/>
      <c r="BH22" s="64"/>
      <c r="BI22" s="64"/>
      <c r="BJ22" s="64"/>
      <c r="BK22" s="64"/>
      <c r="BL22" s="64"/>
      <c r="BM22" s="64"/>
      <c r="BN22" s="13"/>
      <c r="BO22" s="13"/>
      <c r="BP22" s="13"/>
      <c r="BQ22" s="13"/>
      <c r="BR22" s="13"/>
      <c r="BS22" s="13"/>
      <c r="BT22" s="13"/>
      <c r="BU22" s="13"/>
      <c r="BV22" s="13"/>
      <c r="BW22" s="13"/>
      <c r="BX22" s="13"/>
      <c r="BY22" s="13"/>
      <c r="BZ22" s="13"/>
      <c r="CA22" s="13"/>
      <c r="CB22" s="13"/>
      <c r="CC22" s="13"/>
      <c r="CD22" s="13"/>
      <c r="CE22" s="13"/>
    </row>
    <row r="23" spans="1:84" x14ac:dyDescent="0.25">
      <c r="A23" t="s">
        <v>102</v>
      </c>
      <c r="B23" s="79">
        <v>4672</v>
      </c>
      <c r="C23" s="153">
        <f>+B23</f>
        <v>4672</v>
      </c>
      <c r="D23" s="79">
        <v>6853</v>
      </c>
      <c r="E23" s="153">
        <v>6853</v>
      </c>
      <c r="F23" s="153">
        <v>23235</v>
      </c>
      <c r="G23" s="153">
        <v>23235</v>
      </c>
      <c r="H23" s="153">
        <v>78499</v>
      </c>
      <c r="I23" s="153">
        <v>78499</v>
      </c>
      <c r="J23" s="153">
        <v>7830</v>
      </c>
      <c r="K23" s="153">
        <v>7830</v>
      </c>
      <c r="L23" s="153">
        <v>8517</v>
      </c>
      <c r="M23" s="153">
        <v>8517</v>
      </c>
      <c r="N23" s="153">
        <v>26090</v>
      </c>
      <c r="O23" s="153">
        <v>26090</v>
      </c>
      <c r="P23" s="79">
        <v>85880</v>
      </c>
      <c r="Q23" s="153">
        <v>85880</v>
      </c>
      <c r="R23" s="79">
        <v>11745</v>
      </c>
      <c r="S23" s="153">
        <v>11745</v>
      </c>
      <c r="T23" s="79">
        <v>11321</v>
      </c>
      <c r="U23" s="153">
        <v>11321</v>
      </c>
      <c r="V23" s="153">
        <v>13536</v>
      </c>
      <c r="W23" s="153">
        <v>13536</v>
      </c>
      <c r="X23" s="153">
        <v>1256</v>
      </c>
      <c r="Y23" s="153">
        <v>1256</v>
      </c>
      <c r="Z23" s="153"/>
      <c r="AA23" s="153"/>
      <c r="AB23" s="64"/>
      <c r="AC23" s="153"/>
      <c r="AD23" s="153"/>
      <c r="AE23" s="153"/>
      <c r="AF23" s="153"/>
      <c r="AG23" s="153"/>
      <c r="AH23" s="232"/>
      <c r="AI23" s="153"/>
      <c r="AJ23" s="64"/>
      <c r="AK23" s="153"/>
      <c r="AL23" s="64"/>
      <c r="AM23" s="153"/>
      <c r="AN23" s="64"/>
      <c r="AO23" s="153"/>
      <c r="AP23" s="64"/>
      <c r="AQ23" s="153"/>
      <c r="AR23" s="64"/>
      <c r="AS23" s="153"/>
      <c r="AT23" s="64"/>
      <c r="AU23" s="153"/>
      <c r="AV23" s="64"/>
      <c r="AW23" s="153"/>
      <c r="AX23" s="64"/>
      <c r="AY23" s="153"/>
      <c r="AZ23" s="64"/>
      <c r="BA23" s="64"/>
      <c r="BB23" s="64"/>
      <c r="BC23" s="64"/>
      <c r="BD23" s="64"/>
      <c r="BE23" s="64"/>
      <c r="BF23" s="64"/>
      <c r="BG23" s="64"/>
      <c r="BH23" s="64"/>
      <c r="BI23" s="64"/>
      <c r="BJ23" s="64"/>
      <c r="BK23" s="64"/>
      <c r="BL23" s="64"/>
      <c r="BM23" s="64"/>
      <c r="BN23" s="13"/>
      <c r="BO23" s="13"/>
      <c r="BP23" s="13"/>
      <c r="BQ23" s="13"/>
      <c r="BR23" s="13"/>
      <c r="BS23" s="13"/>
      <c r="BT23" s="13"/>
      <c r="BU23" s="13"/>
      <c r="BV23" s="13"/>
      <c r="BW23" s="13"/>
      <c r="BX23" s="13"/>
      <c r="BY23" s="13"/>
      <c r="BZ23" s="13"/>
      <c r="CA23" s="13"/>
      <c r="CB23" s="13"/>
      <c r="CC23" s="13"/>
      <c r="CD23" s="13"/>
      <c r="CE23" s="13"/>
    </row>
    <row r="24" spans="1:84" x14ac:dyDescent="0.25">
      <c r="A24" t="s">
        <v>101</v>
      </c>
      <c r="B24" s="256"/>
      <c r="C24" s="152">
        <f>+B24</f>
        <v>0</v>
      </c>
      <c r="D24" s="256"/>
      <c r="E24" s="152">
        <v>0</v>
      </c>
      <c r="F24" s="153"/>
      <c r="G24" s="152">
        <v>0</v>
      </c>
      <c r="H24" s="153"/>
      <c r="I24" s="152">
        <v>0</v>
      </c>
      <c r="J24" s="152"/>
      <c r="K24" s="152">
        <v>0</v>
      </c>
      <c r="L24" s="153"/>
      <c r="M24" s="153">
        <v>0</v>
      </c>
      <c r="N24" s="153"/>
      <c r="O24" s="153">
        <v>0</v>
      </c>
      <c r="P24" s="256"/>
      <c r="Q24" s="152">
        <v>0</v>
      </c>
      <c r="R24" s="256"/>
      <c r="S24" s="152">
        <v>0</v>
      </c>
      <c r="T24" s="79">
        <v>386271</v>
      </c>
      <c r="U24" s="153">
        <v>386271</v>
      </c>
      <c r="V24" s="153">
        <v>406471</v>
      </c>
      <c r="W24" s="153">
        <v>406471</v>
      </c>
      <c r="X24" s="153">
        <v>406614</v>
      </c>
      <c r="Y24" s="153">
        <v>406614</v>
      </c>
      <c r="Z24" s="153"/>
      <c r="AA24" s="153"/>
      <c r="AB24" s="64"/>
      <c r="AC24" s="153"/>
      <c r="AD24" s="153"/>
      <c r="AE24" s="153"/>
      <c r="AF24" s="153"/>
      <c r="AG24" s="153"/>
      <c r="AH24" s="232"/>
      <c r="AI24" s="153"/>
      <c r="AJ24" s="64"/>
      <c r="AK24" s="153"/>
      <c r="AL24" s="64"/>
      <c r="AM24" s="153"/>
      <c r="AN24" s="64"/>
      <c r="AO24" s="153"/>
      <c r="AP24" s="64"/>
      <c r="AQ24" s="153"/>
      <c r="AR24" s="64"/>
      <c r="AS24" s="153"/>
      <c r="AT24" s="64"/>
      <c r="AU24" s="153"/>
      <c r="AV24" s="64"/>
      <c r="AW24" s="153"/>
      <c r="AX24" s="64"/>
      <c r="AY24" s="153"/>
      <c r="AZ24" s="64"/>
      <c r="BA24" s="64"/>
      <c r="BB24" s="64"/>
      <c r="BC24" s="64"/>
      <c r="BD24" s="64"/>
      <c r="BE24" s="64"/>
      <c r="BF24" s="64"/>
      <c r="BG24" s="64"/>
      <c r="BH24" s="64"/>
      <c r="BI24" s="64"/>
      <c r="BJ24" s="64"/>
      <c r="BK24" s="64"/>
      <c r="BL24" s="64"/>
      <c r="BM24" s="64"/>
      <c r="BN24" s="13"/>
      <c r="BO24" s="13"/>
      <c r="BP24" s="13"/>
      <c r="BQ24" s="13"/>
      <c r="BR24" s="13"/>
      <c r="BS24" s="13"/>
      <c r="BT24" s="13"/>
      <c r="BU24" s="13"/>
      <c r="BV24" s="13"/>
      <c r="BW24" s="13"/>
      <c r="BX24" s="13"/>
      <c r="BY24" s="13"/>
      <c r="BZ24" s="13"/>
      <c r="CA24" s="13"/>
      <c r="CB24" s="13"/>
      <c r="CC24" s="13"/>
      <c r="CD24" s="13"/>
      <c r="CE24" s="13"/>
    </row>
    <row r="25" spans="1:84" x14ac:dyDescent="0.25">
      <c r="A25" t="s">
        <v>106</v>
      </c>
      <c r="B25" s="64">
        <f>(B22+J22+H22+F22+D22)/5</f>
        <v>144191372.19999999</v>
      </c>
      <c r="C25" s="154">
        <f>(C22+E22)/2</f>
        <v>144209827.5</v>
      </c>
      <c r="D25" s="64">
        <v>144186485.75</v>
      </c>
      <c r="E25" s="154">
        <v>144172914</v>
      </c>
      <c r="F25" s="154">
        <v>144179068.66666666</v>
      </c>
      <c r="G25" s="154">
        <v>144164723</v>
      </c>
      <c r="H25" s="154">
        <v>144172425.5</v>
      </c>
      <c r="I25" s="154">
        <v>144172425.5</v>
      </c>
      <c r="J25" s="154">
        <v>144187577.59999999</v>
      </c>
      <c r="K25" s="154">
        <v>144207416.5</v>
      </c>
      <c r="L25" s="154">
        <v>144182532</v>
      </c>
      <c r="M25" s="154">
        <v>144198286.5</v>
      </c>
      <c r="N25" s="154">
        <v>144174351.66666666</v>
      </c>
      <c r="O25" s="154">
        <v>144159605</v>
      </c>
      <c r="P25" s="64">
        <v>144166777.5</v>
      </c>
      <c r="Q25" s="154">
        <v>144166777.5</v>
      </c>
      <c r="R25" s="64">
        <v>138106331.40000001</v>
      </c>
      <c r="S25" s="154">
        <v>143999714</v>
      </c>
      <c r="T25" s="64">
        <v>136581953</v>
      </c>
      <c r="U25" s="154">
        <v>143806790.5</v>
      </c>
      <c r="V25" s="154">
        <v>134169938</v>
      </c>
      <c r="W25" s="154">
        <v>136612078</v>
      </c>
      <c r="X25" s="154">
        <v>129357115.5</v>
      </c>
      <c r="Y25" s="154">
        <v>129357005.5</v>
      </c>
      <c r="Z25" s="154"/>
      <c r="AA25" s="154"/>
      <c r="AB25" s="64"/>
      <c r="AC25" s="154"/>
      <c r="AD25" s="154"/>
      <c r="AE25" s="154"/>
      <c r="AF25" s="154"/>
      <c r="AG25" s="154"/>
      <c r="AH25" s="233"/>
      <c r="AI25" s="154"/>
      <c r="AJ25" s="64"/>
      <c r="AK25" s="154"/>
      <c r="AL25" s="64"/>
      <c r="AM25" s="154"/>
      <c r="AN25" s="64"/>
      <c r="AO25" s="154"/>
      <c r="AP25" s="64"/>
      <c r="AQ25" s="154"/>
      <c r="AR25" s="64"/>
      <c r="AS25" s="154"/>
      <c r="AT25" s="64"/>
      <c r="AU25" s="154"/>
      <c r="AV25" s="64"/>
      <c r="AW25" s="154"/>
      <c r="AX25" s="79"/>
      <c r="AY25" s="154"/>
      <c r="AZ25" s="64"/>
      <c r="BA25" s="79"/>
      <c r="BB25" s="64"/>
      <c r="BC25" s="79"/>
      <c r="BD25" s="64"/>
      <c r="BE25" s="79"/>
      <c r="BF25" s="64"/>
      <c r="BG25" s="79"/>
      <c r="BH25" s="64"/>
      <c r="BI25" s="64"/>
      <c r="BJ25" s="64"/>
      <c r="BK25" s="64"/>
      <c r="BL25" s="64"/>
      <c r="BM25" s="79"/>
      <c r="BN25" s="13"/>
      <c r="BO25" s="13"/>
      <c r="BP25" s="13"/>
      <c r="BQ25" s="13"/>
      <c r="BR25" s="13"/>
      <c r="BS25" s="13"/>
      <c r="BT25" s="13"/>
      <c r="BU25" s="13"/>
      <c r="BV25" s="13"/>
      <c r="BW25" s="13"/>
      <c r="BX25" s="13"/>
      <c r="BY25" s="13"/>
      <c r="BZ25" s="13"/>
      <c r="CA25" s="13"/>
      <c r="CB25" s="13"/>
      <c r="CC25" s="13"/>
      <c r="CD25" s="13"/>
      <c r="CE25" s="13"/>
    </row>
    <row r="26" spans="1:84" x14ac:dyDescent="0.25">
      <c r="B26" s="56"/>
      <c r="C26" s="152"/>
      <c r="D26" s="56"/>
      <c r="E26" s="152"/>
      <c r="F26" s="153"/>
      <c r="G26" s="152"/>
      <c r="H26" s="153"/>
      <c r="I26" s="152"/>
      <c r="J26" s="152"/>
      <c r="K26" s="152"/>
      <c r="L26" s="153"/>
      <c r="M26" s="152"/>
      <c r="N26" s="153"/>
      <c r="O26" s="153"/>
      <c r="P26" s="56"/>
      <c r="Q26" s="152"/>
      <c r="R26" s="56"/>
      <c r="S26" s="152"/>
      <c r="T26" s="56"/>
      <c r="U26" s="152"/>
      <c r="V26" s="153"/>
      <c r="W26" s="152"/>
      <c r="X26" s="153"/>
      <c r="Y26" s="152"/>
      <c r="Z26" s="153"/>
      <c r="AA26" s="152"/>
      <c r="AB26" s="56"/>
      <c r="AC26" s="152"/>
      <c r="AD26" s="153"/>
      <c r="AE26" s="153"/>
      <c r="AF26" s="152"/>
      <c r="AG26" s="152"/>
      <c r="AH26" s="232"/>
      <c r="AI26" s="153"/>
      <c r="AJ26" s="56"/>
      <c r="AK26" s="152"/>
      <c r="AL26" s="56"/>
      <c r="AM26" s="152"/>
      <c r="AN26" s="56"/>
      <c r="AO26" s="152"/>
      <c r="AP26" s="64"/>
      <c r="AQ26" s="152"/>
      <c r="AR26" s="56"/>
      <c r="AS26" s="152"/>
      <c r="AT26" s="56"/>
      <c r="AU26" s="152"/>
      <c r="AV26" s="64"/>
      <c r="AW26" s="152"/>
      <c r="AX26" s="64"/>
      <c r="AY26" s="152"/>
      <c r="AZ26" s="56"/>
      <c r="BA26" s="56"/>
      <c r="BB26" s="56"/>
      <c r="BC26" s="64"/>
      <c r="BD26" s="64"/>
      <c r="BE26" s="56"/>
      <c r="BF26" s="56"/>
      <c r="BG26" s="56"/>
      <c r="BH26" s="64"/>
      <c r="BI26" s="64"/>
      <c r="BJ26" s="56"/>
      <c r="BK26" s="56"/>
      <c r="BL26" s="56"/>
      <c r="BM26" s="56"/>
      <c r="BN26" s="13"/>
      <c r="BO26" s="13"/>
      <c r="BP26" s="13"/>
      <c r="BQ26" s="13"/>
      <c r="BR26" s="13"/>
      <c r="BS26" s="13"/>
      <c r="BT26" s="13"/>
      <c r="BU26" s="13"/>
      <c r="BV26" s="13"/>
      <c r="BW26" s="13"/>
      <c r="BX26" s="13"/>
      <c r="BY26" s="13"/>
      <c r="BZ26" s="13"/>
      <c r="CA26" s="13"/>
      <c r="CB26" s="13"/>
      <c r="CC26" s="13"/>
      <c r="CD26" s="13"/>
    </row>
    <row r="27" spans="1:84" x14ac:dyDescent="0.25">
      <c r="A27" t="s">
        <v>21</v>
      </c>
      <c r="B27" s="64">
        <f>B10</f>
        <v>29869.222046000003</v>
      </c>
      <c r="C27" s="152"/>
      <c r="D27" s="64">
        <v>28979.590197999998</v>
      </c>
      <c r="E27" s="152"/>
      <c r="F27" s="153">
        <v>27733.967268</v>
      </c>
      <c r="G27" s="152"/>
      <c r="H27" s="153">
        <v>26662.033145999998</v>
      </c>
      <c r="I27" s="152"/>
      <c r="J27" s="153">
        <v>28484.743998000002</v>
      </c>
      <c r="K27" s="152"/>
      <c r="L27" s="153">
        <v>27579.442341999998</v>
      </c>
      <c r="M27" s="152"/>
      <c r="N27" s="153">
        <v>26053.772873000002</v>
      </c>
      <c r="O27" s="153"/>
      <c r="P27" s="64">
        <v>25142.435799000003</v>
      </c>
      <c r="Q27" s="152"/>
      <c r="R27" s="64">
        <v>26693.180046000005</v>
      </c>
      <c r="S27" s="152"/>
      <c r="T27" s="64">
        <v>26019.731705999999</v>
      </c>
      <c r="U27" s="152"/>
      <c r="V27" s="153">
        <v>25230.567417999999</v>
      </c>
      <c r="W27" s="152"/>
      <c r="X27" s="153">
        <v>22433.747212999999</v>
      </c>
      <c r="Y27" s="152"/>
      <c r="Z27" s="153"/>
      <c r="AA27" s="152"/>
      <c r="AB27" s="64"/>
      <c r="AC27" s="152"/>
      <c r="AD27" s="153"/>
      <c r="AE27" s="153"/>
      <c r="AF27" s="153"/>
      <c r="AG27" s="152"/>
      <c r="AH27" s="232"/>
      <c r="AI27" s="153"/>
      <c r="AJ27" s="64"/>
      <c r="AK27" s="152"/>
      <c r="AL27" s="64"/>
      <c r="AM27" s="152"/>
      <c r="AN27" s="64"/>
      <c r="AO27" s="152"/>
      <c r="AP27" s="64"/>
      <c r="AQ27" s="152"/>
      <c r="AR27" s="64"/>
      <c r="AS27" s="152"/>
      <c r="AT27" s="64"/>
      <c r="AU27" s="152"/>
      <c r="AV27" s="64"/>
      <c r="AW27" s="152"/>
      <c r="AX27" s="64"/>
      <c r="AY27" s="152"/>
      <c r="AZ27" s="64"/>
      <c r="BA27" s="56"/>
      <c r="BB27" s="64"/>
      <c r="BC27" s="64"/>
      <c r="BD27" s="64"/>
      <c r="BE27" s="56"/>
      <c r="BF27" s="64"/>
      <c r="BG27" s="56"/>
      <c r="BH27" s="64"/>
      <c r="BI27" s="64"/>
      <c r="BJ27" s="64"/>
      <c r="BK27" s="56"/>
      <c r="BL27" s="64"/>
      <c r="BM27" s="56"/>
      <c r="BN27" s="13"/>
      <c r="BO27" s="13"/>
      <c r="BP27" s="13"/>
      <c r="BQ27" s="13"/>
      <c r="BR27" s="13"/>
      <c r="BS27" s="13"/>
      <c r="BT27" s="13"/>
      <c r="BU27" s="13"/>
      <c r="BV27" s="13"/>
      <c r="BW27" s="13"/>
      <c r="BX27" s="13"/>
      <c r="BY27" s="13"/>
      <c r="BZ27" s="13"/>
      <c r="CA27" s="13"/>
      <c r="CB27" s="13"/>
      <c r="CC27" s="13"/>
      <c r="CD27" s="13"/>
    </row>
    <row r="28" spans="1:84" x14ac:dyDescent="0.25">
      <c r="A28" s="75" t="s">
        <v>27</v>
      </c>
      <c r="B28" s="64">
        <v>699.72674099999995</v>
      </c>
      <c r="C28" s="152"/>
      <c r="D28" s="64">
        <v>681.53622361769999</v>
      </c>
      <c r="E28" s="152"/>
      <c r="F28" s="153">
        <v>645.68951100000004</v>
      </c>
      <c r="G28" s="152"/>
      <c r="H28" s="153">
        <v>695.85056199999997</v>
      </c>
      <c r="I28" s="152"/>
      <c r="J28" s="153">
        <v>820.87597800000003</v>
      </c>
      <c r="K28" s="152"/>
      <c r="L28" s="153">
        <v>787.98364200000003</v>
      </c>
      <c r="M28" s="152"/>
      <c r="N28" s="153">
        <v>718.07824000000005</v>
      </c>
      <c r="O28" s="153"/>
      <c r="P28" s="64">
        <v>691.01673800000003</v>
      </c>
      <c r="Q28" s="152"/>
      <c r="R28" s="64">
        <v>666.41929600000003</v>
      </c>
      <c r="S28" s="152"/>
      <c r="T28" s="64">
        <v>919.04766099999995</v>
      </c>
      <c r="U28" s="152"/>
      <c r="V28" s="153">
        <v>906.28462335650181</v>
      </c>
      <c r="W28" s="152"/>
      <c r="X28" s="153">
        <v>1030.7588133426</v>
      </c>
      <c r="Y28" s="152"/>
      <c r="Z28" s="153"/>
      <c r="AA28" s="152"/>
      <c r="AB28" s="64"/>
      <c r="AC28" s="152"/>
      <c r="AD28" s="153"/>
      <c r="AE28" s="153"/>
      <c r="AF28" s="153"/>
      <c r="AG28" s="152"/>
      <c r="AH28" s="232"/>
      <c r="AI28" s="153"/>
      <c r="AJ28" s="64"/>
      <c r="AK28" s="152"/>
      <c r="AL28" s="64"/>
      <c r="AM28" s="152"/>
      <c r="AN28" s="64"/>
      <c r="AO28" s="152"/>
      <c r="AP28" s="64"/>
      <c r="AQ28" s="152"/>
      <c r="AR28" s="64"/>
      <c r="AS28" s="152"/>
      <c r="AT28" s="64"/>
      <c r="AU28" s="152"/>
      <c r="AV28" s="64"/>
      <c r="AW28" s="152"/>
      <c r="AX28" s="64"/>
      <c r="AY28" s="152"/>
      <c r="AZ28" s="64"/>
      <c r="BA28" s="56"/>
      <c r="BB28" s="64"/>
      <c r="BC28" s="64"/>
      <c r="BD28" s="64"/>
      <c r="BE28" s="56"/>
      <c r="BF28" s="64"/>
      <c r="BG28" s="56"/>
      <c r="BH28" s="64"/>
      <c r="BI28" s="64"/>
      <c r="BJ28" s="64"/>
      <c r="BK28" s="56"/>
      <c r="BL28" s="64"/>
      <c r="BM28" s="56"/>
      <c r="BN28" s="13"/>
      <c r="BO28" s="13"/>
      <c r="BP28" s="13"/>
      <c r="BQ28" s="13"/>
      <c r="BR28" s="13"/>
      <c r="BS28" s="13"/>
      <c r="BT28" s="13"/>
      <c r="BU28" s="13"/>
      <c r="BV28" s="13"/>
      <c r="BW28" s="13"/>
      <c r="BX28" s="13"/>
      <c r="BY28" s="13"/>
      <c r="BZ28" s="13"/>
      <c r="CA28" s="13"/>
      <c r="CB28" s="13"/>
      <c r="CC28" s="13"/>
      <c r="CD28" s="13"/>
    </row>
    <row r="29" spans="1:84" x14ac:dyDescent="0.25">
      <c r="A29" t="s">
        <v>28</v>
      </c>
      <c r="B29" s="64">
        <v>967.62980900000002</v>
      </c>
      <c r="C29" s="152"/>
      <c r="D29" s="56">
        <v>0</v>
      </c>
      <c r="E29" s="152"/>
      <c r="F29" s="153">
        <v>0</v>
      </c>
      <c r="G29" s="152"/>
      <c r="H29" s="153">
        <v>0</v>
      </c>
      <c r="I29" s="152"/>
      <c r="J29" s="153">
        <v>895.88775599999997</v>
      </c>
      <c r="K29" s="152"/>
      <c r="L29" s="153">
        <v>0</v>
      </c>
      <c r="M29" s="152"/>
      <c r="N29" s="153">
        <v>0</v>
      </c>
      <c r="O29" s="153"/>
      <c r="P29" s="64">
        <v>0</v>
      </c>
      <c r="Q29" s="152"/>
      <c r="R29" s="64">
        <v>860.15372100000002</v>
      </c>
      <c r="S29" s="152"/>
      <c r="T29" s="56">
        <v>0</v>
      </c>
      <c r="U29" s="152"/>
      <c r="V29" s="153">
        <v>0</v>
      </c>
      <c r="W29" s="152"/>
      <c r="X29" s="153">
        <v>0</v>
      </c>
      <c r="Y29" s="152"/>
      <c r="Z29" s="153"/>
      <c r="AA29" s="152"/>
      <c r="AB29" s="56"/>
      <c r="AC29" s="152"/>
      <c r="AD29" s="153"/>
      <c r="AE29" s="153"/>
      <c r="AF29" s="153"/>
      <c r="AG29" s="152"/>
      <c r="AH29" s="232"/>
      <c r="AI29" s="153"/>
      <c r="AJ29" s="64"/>
      <c r="AK29" s="152"/>
      <c r="AL29" s="64"/>
      <c r="AM29" s="152"/>
      <c r="AN29" s="64"/>
      <c r="AO29" s="152"/>
      <c r="AP29" s="64"/>
      <c r="AQ29" s="152"/>
      <c r="AR29" s="56"/>
      <c r="AS29" s="152"/>
      <c r="AT29" s="64"/>
      <c r="AU29" s="152"/>
      <c r="AV29" s="64"/>
      <c r="AW29" s="152"/>
      <c r="AX29" s="64"/>
      <c r="AY29" s="152"/>
      <c r="AZ29" s="64"/>
      <c r="BA29" s="56"/>
      <c r="BB29" s="64"/>
      <c r="BC29" s="64"/>
      <c r="BD29" s="64"/>
      <c r="BE29" s="56"/>
      <c r="BF29" s="64"/>
      <c r="BG29" s="56"/>
      <c r="BH29" s="64"/>
      <c r="BI29" s="64"/>
      <c r="BJ29" s="64"/>
      <c r="BK29" s="56"/>
      <c r="BL29" s="56"/>
      <c r="BM29" s="56"/>
      <c r="BN29" s="13"/>
      <c r="BO29" s="13"/>
      <c r="BP29" s="13"/>
      <c r="BQ29" s="13"/>
      <c r="BR29" s="13"/>
      <c r="BS29" s="13"/>
      <c r="BT29" s="13"/>
      <c r="BU29" s="13"/>
      <c r="BV29" s="13"/>
      <c r="BW29" s="13"/>
      <c r="BX29" s="13"/>
      <c r="BY29" s="13"/>
      <c r="BZ29" s="13"/>
      <c r="CA29" s="13"/>
      <c r="CB29" s="13"/>
      <c r="CC29" s="13"/>
      <c r="CD29" s="13"/>
    </row>
    <row r="30" spans="1:84" x14ac:dyDescent="0.25">
      <c r="A30" t="s">
        <v>29</v>
      </c>
      <c r="B30" s="64">
        <v>7205.2434730000004</v>
      </c>
      <c r="C30" s="152"/>
      <c r="D30" s="64">
        <v>6983.7568380000002</v>
      </c>
      <c r="E30" s="152"/>
      <c r="F30" s="153">
        <v>6983.7568380000002</v>
      </c>
      <c r="G30" s="152"/>
      <c r="H30" s="153">
        <v>6983.7568380000002</v>
      </c>
      <c r="I30" s="152"/>
      <c r="J30" s="153">
        <v>6983.7568380000002</v>
      </c>
      <c r="K30" s="152"/>
      <c r="L30" s="153">
        <v>6865.1480339999998</v>
      </c>
      <c r="M30" s="152"/>
      <c r="N30" s="153">
        <v>6865.1480339999998</v>
      </c>
      <c r="O30" s="153"/>
      <c r="P30" s="64">
        <v>6865.1480350000002</v>
      </c>
      <c r="Q30" s="152"/>
      <c r="R30" s="64">
        <v>6865.1480339999998</v>
      </c>
      <c r="S30" s="152"/>
      <c r="T30" s="64">
        <v>6565.7466510000004</v>
      </c>
      <c r="U30" s="152"/>
      <c r="V30" s="153">
        <v>6565.7466510000004</v>
      </c>
      <c r="W30" s="152"/>
      <c r="X30" s="153">
        <v>6408.0269079999998</v>
      </c>
      <c r="Y30" s="152"/>
      <c r="Z30" s="153"/>
      <c r="AA30" s="152"/>
      <c r="AB30" s="64"/>
      <c r="AC30" s="152"/>
      <c r="AD30" s="153"/>
      <c r="AE30" s="153"/>
      <c r="AF30" s="153"/>
      <c r="AG30" s="152"/>
      <c r="AH30" s="232"/>
      <c r="AI30" s="153"/>
      <c r="AJ30" s="64"/>
      <c r="AK30" s="152"/>
      <c r="AL30" s="64"/>
      <c r="AM30" s="152"/>
      <c r="AN30" s="64"/>
      <c r="AO30" s="152"/>
      <c r="AP30" s="64"/>
      <c r="AQ30" s="152"/>
      <c r="AR30" s="64"/>
      <c r="AS30" s="152"/>
      <c r="AT30" s="64"/>
      <c r="AU30" s="152"/>
      <c r="AV30" s="64"/>
      <c r="AW30" s="152"/>
      <c r="AX30" s="64"/>
      <c r="AY30" s="152"/>
      <c r="AZ30" s="64"/>
      <c r="BA30" s="56"/>
      <c r="BB30" s="64"/>
      <c r="BC30" s="64"/>
      <c r="BD30" s="64"/>
      <c r="BE30" s="56"/>
      <c r="BF30" s="64"/>
      <c r="BG30" s="56"/>
      <c r="BH30" s="64"/>
      <c r="BI30" s="64"/>
      <c r="BJ30" s="64"/>
      <c r="BK30" s="56"/>
      <c r="BL30" s="64"/>
      <c r="BM30" s="56"/>
      <c r="BN30" s="13"/>
      <c r="BO30" s="13"/>
      <c r="BP30" s="13"/>
      <c r="BQ30" s="13"/>
      <c r="BR30" s="13"/>
      <c r="BS30" s="13"/>
      <c r="BT30" s="13"/>
      <c r="BU30" s="13"/>
      <c r="BV30" s="13"/>
      <c r="BW30" s="13"/>
      <c r="BX30" s="13"/>
      <c r="BY30" s="13"/>
      <c r="BZ30" s="13"/>
      <c r="CA30" s="13"/>
      <c r="CB30" s="13"/>
      <c r="CC30" s="13"/>
      <c r="CD30" s="13"/>
    </row>
    <row r="31" spans="1:84" x14ac:dyDescent="0.25">
      <c r="A31" t="s">
        <v>34</v>
      </c>
      <c r="B31" s="64">
        <f>B20*(1-B19)</f>
        <v>66.838361491933796</v>
      </c>
      <c r="C31" s="152"/>
      <c r="D31" s="64">
        <v>81.47516292737258</v>
      </c>
      <c r="E31" s="152"/>
      <c r="F31" s="153">
        <v>81.47516292737258</v>
      </c>
      <c r="G31" s="152"/>
      <c r="H31" s="153">
        <v>81.47516292737258</v>
      </c>
      <c r="I31" s="152"/>
      <c r="J31" s="153">
        <v>81.47516292737258</v>
      </c>
      <c r="K31" s="152"/>
      <c r="L31" s="153">
        <v>35.328752602387524</v>
      </c>
      <c r="M31" s="152"/>
      <c r="N31" s="153">
        <v>35.333485025736927</v>
      </c>
      <c r="O31" s="153"/>
      <c r="P31" s="64">
        <v>35.348699803102768</v>
      </c>
      <c r="Q31" s="152"/>
      <c r="R31" s="64">
        <v>35.33013157461783</v>
      </c>
      <c r="S31" s="152"/>
      <c r="T31" s="64">
        <v>23.123365634543635</v>
      </c>
      <c r="U31" s="152"/>
      <c r="V31" s="153">
        <v>23.12337469265875</v>
      </c>
      <c r="W31" s="152"/>
      <c r="X31" s="153">
        <v>25.104565298930755</v>
      </c>
      <c r="Y31" s="152"/>
      <c r="Z31" s="153"/>
      <c r="AA31" s="152"/>
      <c r="AB31" s="64"/>
      <c r="AC31" s="152"/>
      <c r="AD31" s="153"/>
      <c r="AE31" s="153"/>
      <c r="AF31" s="153"/>
      <c r="AG31" s="152"/>
      <c r="AH31" s="232"/>
      <c r="AI31" s="153"/>
      <c r="AJ31" s="64"/>
      <c r="AK31" s="152"/>
      <c r="AL31" s="64"/>
      <c r="AM31" s="152"/>
      <c r="AN31" s="64"/>
      <c r="AO31" s="152"/>
      <c r="AP31" s="64"/>
      <c r="AQ31" s="152"/>
      <c r="AR31" s="64"/>
      <c r="AS31" s="152"/>
      <c r="AT31" s="64"/>
      <c r="AU31" s="152"/>
      <c r="AV31" s="64"/>
      <c r="AW31" s="152"/>
      <c r="AX31" s="64"/>
      <c r="AY31" s="152"/>
      <c r="AZ31" s="64"/>
      <c r="BA31" s="56"/>
      <c r="BB31" s="64"/>
      <c r="BC31" s="64"/>
      <c r="BD31" s="64"/>
      <c r="BE31" s="56"/>
      <c r="BF31" s="64"/>
      <c r="BG31" s="56"/>
      <c r="BH31" s="64"/>
      <c r="BI31" s="64"/>
      <c r="BJ31" s="64"/>
      <c r="BK31" s="56"/>
      <c r="BL31" s="64"/>
      <c r="BM31" s="56"/>
      <c r="BN31" s="13"/>
      <c r="BO31" s="13"/>
      <c r="BP31" s="13"/>
      <c r="BQ31" s="13"/>
      <c r="BR31" s="13"/>
      <c r="BS31" s="13"/>
      <c r="BT31" s="13"/>
      <c r="BU31" s="13"/>
      <c r="BV31" s="13"/>
      <c r="BW31" s="13"/>
      <c r="BX31" s="13"/>
      <c r="BY31" s="13"/>
      <c r="BZ31" s="13"/>
      <c r="CA31" s="13"/>
      <c r="CB31" s="13"/>
      <c r="CC31" s="13"/>
      <c r="CD31" s="13"/>
    </row>
    <row r="32" spans="1:84" x14ac:dyDescent="0.25">
      <c r="A32" s="22" t="s">
        <v>35</v>
      </c>
      <c r="B32" s="15">
        <f>B21*(1-B19)</f>
        <v>1452.3568244146122</v>
      </c>
      <c r="C32" s="155"/>
      <c r="D32" s="15">
        <v>2337.6550000627444</v>
      </c>
      <c r="E32" s="155"/>
      <c r="F32" s="146">
        <v>1937.0582653863742</v>
      </c>
      <c r="G32" s="155"/>
      <c r="H32" s="15">
        <f>H21*(1-H19)</f>
        <v>1594.6335511637612</v>
      </c>
      <c r="I32" s="155"/>
      <c r="J32" s="146">
        <v>1231.4432457957525</v>
      </c>
      <c r="K32" s="155"/>
      <c r="L32" s="146">
        <v>2002.4760615295029</v>
      </c>
      <c r="M32" s="155"/>
      <c r="N32" s="146">
        <v>1520.2946938949624</v>
      </c>
      <c r="O32" s="146"/>
      <c r="P32" s="15">
        <v>1230.1728287177889</v>
      </c>
      <c r="Q32" s="155"/>
      <c r="R32" s="15">
        <v>893.09866015969919</v>
      </c>
      <c r="S32" s="155"/>
      <c r="T32" s="15">
        <v>1772.9118680171744</v>
      </c>
      <c r="U32" s="155"/>
      <c r="V32" s="146">
        <v>1514.3580123299503</v>
      </c>
      <c r="W32" s="155"/>
      <c r="X32" s="146">
        <v>1298.8805466238396</v>
      </c>
      <c r="Y32" s="155"/>
      <c r="Z32" s="146"/>
      <c r="AA32" s="155"/>
      <c r="AB32" s="15"/>
      <c r="AC32" s="155"/>
      <c r="AD32" s="146"/>
      <c r="AE32" s="146"/>
      <c r="AF32" s="146"/>
      <c r="AG32" s="155"/>
      <c r="AH32" s="226"/>
      <c r="AI32" s="146"/>
      <c r="AJ32" s="15"/>
      <c r="AK32" s="155"/>
      <c r="AL32" s="15"/>
      <c r="AM32" s="155"/>
      <c r="AN32" s="15"/>
      <c r="AO32" s="155"/>
      <c r="AP32" s="15"/>
      <c r="AQ32" s="155"/>
      <c r="AR32" s="15"/>
      <c r="AS32" s="155"/>
      <c r="AT32" s="15"/>
      <c r="AU32" s="155"/>
      <c r="AV32" s="15"/>
      <c r="AW32" s="155"/>
      <c r="AX32" s="15"/>
      <c r="AY32" s="155"/>
      <c r="AZ32" s="15"/>
      <c r="BA32" s="53"/>
      <c r="BB32" s="15"/>
      <c r="BC32" s="15"/>
      <c r="BD32" s="15"/>
      <c r="BE32" s="53"/>
      <c r="BF32" s="15"/>
      <c r="BG32" s="53"/>
      <c r="BH32" s="15"/>
      <c r="BI32" s="15"/>
      <c r="BJ32" s="15"/>
      <c r="BK32" s="53"/>
      <c r="BL32" s="15"/>
      <c r="BM32" s="53"/>
      <c r="BN32" s="12"/>
      <c r="BO32" s="12"/>
      <c r="BP32" s="12"/>
      <c r="BQ32" s="12"/>
      <c r="BR32" s="12"/>
      <c r="BS32" s="12"/>
      <c r="BT32" s="12"/>
      <c r="BU32" s="12"/>
      <c r="BV32" s="12"/>
      <c r="BW32" s="12"/>
      <c r="BX32" s="12"/>
      <c r="BY32" s="12"/>
      <c r="BZ32" s="12"/>
      <c r="CA32" s="12"/>
      <c r="CB32" s="12"/>
      <c r="CC32" s="12"/>
      <c r="CD32" s="12"/>
      <c r="CE32" s="22"/>
    </row>
    <row r="33" spans="1:84" x14ac:dyDescent="0.25">
      <c r="A33" t="s">
        <v>31</v>
      </c>
      <c r="B33" s="64">
        <f>B27-B28-B29-B30-B31-B32</f>
        <v>19477.426837093459</v>
      </c>
      <c r="C33" s="152"/>
      <c r="D33" s="64">
        <v>18895.166973392181</v>
      </c>
      <c r="E33" s="152"/>
      <c r="F33" s="64">
        <f>F27-F28-F29-F30-F31-F32</f>
        <v>18085.98749068625</v>
      </c>
      <c r="G33" s="152"/>
      <c r="H33" s="64">
        <f>H27-H28-H29-H30-H31-H32</f>
        <v>17306.31703190886</v>
      </c>
      <c r="I33" s="152"/>
      <c r="J33" s="153">
        <v>18471.305017276874</v>
      </c>
      <c r="K33" s="152"/>
      <c r="L33" s="64">
        <v>17888.505851868107</v>
      </c>
      <c r="M33" s="152"/>
      <c r="N33" s="153">
        <v>16914.918420079302</v>
      </c>
      <c r="O33" s="153"/>
      <c r="P33" s="64">
        <v>16320.74949747911</v>
      </c>
      <c r="Q33" s="152"/>
      <c r="R33" s="64">
        <v>17373.030203265691</v>
      </c>
      <c r="S33" s="152"/>
      <c r="T33" s="64">
        <v>16738.90216034828</v>
      </c>
      <c r="U33" s="152"/>
      <c r="V33" s="153">
        <v>16221.054756620884</v>
      </c>
      <c r="W33" s="152"/>
      <c r="X33" s="153">
        <v>13670.97637973463</v>
      </c>
      <c r="Y33" s="152"/>
      <c r="Z33" s="153"/>
      <c r="AA33" s="152"/>
      <c r="AB33" s="64"/>
      <c r="AC33" s="152"/>
      <c r="AD33" s="153"/>
      <c r="AE33" s="153"/>
      <c r="AF33" s="153"/>
      <c r="AG33" s="152"/>
      <c r="AH33" s="232"/>
      <c r="AI33" s="153"/>
      <c r="AJ33" s="64"/>
      <c r="AK33" s="152"/>
      <c r="AL33" s="64"/>
      <c r="AM33" s="152"/>
      <c r="AN33" s="64"/>
      <c r="AO33" s="152"/>
      <c r="AP33" s="64"/>
      <c r="AQ33" s="152"/>
      <c r="AR33" s="64"/>
      <c r="AS33" s="152"/>
      <c r="AT33" s="64"/>
      <c r="AU33" s="152"/>
      <c r="AV33" s="64"/>
      <c r="AW33" s="152"/>
      <c r="AX33" s="64"/>
      <c r="AY33" s="152"/>
      <c r="AZ33" s="64"/>
      <c r="BA33" s="56"/>
      <c r="BB33" s="64"/>
      <c r="BC33" s="64"/>
      <c r="BD33" s="64"/>
      <c r="BE33" s="56"/>
      <c r="BF33" s="64"/>
      <c r="BG33" s="56"/>
      <c r="BH33" s="64"/>
      <c r="BI33" s="64"/>
      <c r="BJ33" s="64"/>
      <c r="BK33" s="56"/>
      <c r="BL33" s="64"/>
      <c r="BM33" s="56"/>
      <c r="BN33" s="13"/>
      <c r="BO33" s="13"/>
      <c r="BP33" s="13"/>
      <c r="BQ33" s="13"/>
      <c r="BR33" s="13"/>
      <c r="BS33" s="13"/>
      <c r="BT33" s="13"/>
      <c r="BU33" s="13"/>
      <c r="BV33" s="13"/>
      <c r="BW33" s="13"/>
      <c r="BX33" s="13"/>
      <c r="BY33" s="13"/>
      <c r="BZ33" s="13"/>
      <c r="CA33" s="13"/>
      <c r="CB33" s="13"/>
      <c r="CC33" s="13"/>
      <c r="CD33" s="13"/>
    </row>
    <row r="34" spans="1:84" x14ac:dyDescent="0.25">
      <c r="A34" s="22" t="s">
        <v>193</v>
      </c>
      <c r="B34" s="15">
        <f>B22</f>
        <v>144210918</v>
      </c>
      <c r="C34" s="156"/>
      <c r="D34" s="15">
        <v>144208737</v>
      </c>
      <c r="E34" s="156"/>
      <c r="F34" s="193">
        <v>144192355</v>
      </c>
      <c r="G34" s="156"/>
      <c r="H34" s="15">
        <v>144137091</v>
      </c>
      <c r="I34" s="156"/>
      <c r="J34" s="15">
        <v>144207760</v>
      </c>
      <c r="K34" s="156"/>
      <c r="L34" s="15">
        <v>144207073</v>
      </c>
      <c r="M34" s="156"/>
      <c r="N34" s="146">
        <v>144189500</v>
      </c>
      <c r="O34" s="193"/>
      <c r="P34" s="15">
        <v>144129710</v>
      </c>
      <c r="Q34" s="156"/>
      <c r="R34" s="15">
        <v>144203845</v>
      </c>
      <c r="S34" s="156"/>
      <c r="T34" s="15">
        <v>143817998</v>
      </c>
      <c r="U34" s="156"/>
      <c r="V34" s="146">
        <v>143795583</v>
      </c>
      <c r="W34" s="156"/>
      <c r="X34" s="193">
        <v>129428573</v>
      </c>
      <c r="Y34" s="156"/>
      <c r="Z34" s="146"/>
      <c r="AA34" s="156"/>
      <c r="AB34" s="15"/>
      <c r="AC34" s="156"/>
      <c r="AD34" s="15"/>
      <c r="AE34" s="193"/>
      <c r="AF34" s="15"/>
      <c r="AG34" s="156"/>
      <c r="AH34" s="226"/>
      <c r="AI34" s="193"/>
      <c r="AJ34" s="15"/>
      <c r="AK34" s="156"/>
      <c r="AL34" s="15"/>
      <c r="AM34" s="156"/>
      <c r="AN34" s="15"/>
      <c r="AO34" s="156"/>
      <c r="AP34" s="15"/>
      <c r="AQ34" s="156"/>
      <c r="AR34" s="15"/>
      <c r="AS34" s="156"/>
      <c r="AT34" s="15"/>
      <c r="AU34" s="156"/>
      <c r="AV34" s="15"/>
      <c r="AW34" s="156"/>
      <c r="AX34" s="15"/>
      <c r="AY34" s="156"/>
      <c r="AZ34" s="15"/>
      <c r="BA34" s="57"/>
      <c r="BB34" s="15"/>
      <c r="BC34" s="81"/>
      <c r="BD34" s="15"/>
      <c r="BE34" s="57"/>
      <c r="BF34" s="15"/>
      <c r="BG34" s="57"/>
      <c r="BH34" s="15"/>
      <c r="BI34" s="81"/>
      <c r="BJ34" s="15"/>
      <c r="BK34" s="57"/>
      <c r="BL34" s="15"/>
      <c r="BM34" s="57"/>
      <c r="BN34" s="12"/>
      <c r="BO34" s="22"/>
      <c r="BP34" s="12"/>
      <c r="BQ34" s="22"/>
      <c r="BR34" s="12"/>
      <c r="BS34" s="22"/>
      <c r="BT34" s="12"/>
      <c r="BU34" s="22"/>
      <c r="BV34" s="12"/>
      <c r="BW34" s="22"/>
      <c r="BX34" s="12"/>
      <c r="BY34" s="22"/>
      <c r="BZ34" s="12"/>
      <c r="CA34" s="22"/>
      <c r="CB34" s="12"/>
      <c r="CC34" s="22"/>
      <c r="CD34" s="12"/>
      <c r="CE34" s="22"/>
    </row>
    <row r="35" spans="1:84" ht="15.75" thickBot="1" x14ac:dyDescent="0.3">
      <c r="A35" s="24" t="s">
        <v>36</v>
      </c>
      <c r="B35" s="65">
        <f>B33*1000000/B34</f>
        <v>135.06208203385447</v>
      </c>
      <c r="C35" s="157"/>
      <c r="D35" s="65">
        <v>131.02650620532222</v>
      </c>
      <c r="E35" s="157"/>
      <c r="F35" s="65">
        <f>F33*1000000/F34</f>
        <v>125.42958668430271</v>
      </c>
      <c r="G35" s="157"/>
      <c r="H35" s="65">
        <f>H33*1000000/H34</f>
        <v>120.06844950068306</v>
      </c>
      <c r="I35" s="157"/>
      <c r="J35" s="65">
        <v>128.08814877421904</v>
      </c>
      <c r="K35" s="157"/>
      <c r="L35" s="65">
        <v>124.04735412574463</v>
      </c>
      <c r="M35" s="157"/>
      <c r="N35" s="65">
        <v>117.31033410948302</v>
      </c>
      <c r="O35" s="157"/>
      <c r="P35" s="65">
        <v>113.23653879189176</v>
      </c>
      <c r="Q35" s="157"/>
      <c r="R35" s="65">
        <v>120.47549913295093</v>
      </c>
      <c r="S35" s="157"/>
      <c r="T35" s="65">
        <v>116.38948110199865</v>
      </c>
      <c r="U35" s="157"/>
      <c r="V35" s="219">
        <v>112.80634925080336</v>
      </c>
      <c r="W35" s="157"/>
      <c r="X35" s="65">
        <v>105.62564403560741</v>
      </c>
      <c r="Y35" s="157"/>
      <c r="Z35" s="65"/>
      <c r="AA35" s="157"/>
      <c r="AB35" s="65"/>
      <c r="AC35" s="157"/>
      <c r="AD35" s="65"/>
      <c r="AE35" s="194"/>
      <c r="AF35" s="65"/>
      <c r="AG35" s="157"/>
      <c r="AH35" s="234"/>
      <c r="AI35" s="194"/>
      <c r="AJ35" s="65"/>
      <c r="AK35" s="157"/>
      <c r="AL35" s="65"/>
      <c r="AM35" s="157"/>
      <c r="AN35" s="65"/>
      <c r="AO35" s="157"/>
      <c r="AP35" s="65"/>
      <c r="AQ35" s="157"/>
      <c r="AR35" s="65"/>
      <c r="AS35" s="157"/>
      <c r="AT35" s="65"/>
      <c r="AU35" s="157"/>
      <c r="AV35" s="65"/>
      <c r="AW35" s="157"/>
      <c r="AX35" s="126"/>
      <c r="AY35" s="157"/>
      <c r="AZ35" s="65"/>
      <c r="BA35" s="58"/>
      <c r="BB35" s="65"/>
      <c r="BC35" s="82"/>
      <c r="BD35" s="65"/>
      <c r="BE35" s="58"/>
      <c r="BF35" s="65"/>
      <c r="BG35" s="58"/>
      <c r="BH35" s="65"/>
      <c r="BI35" s="82"/>
      <c r="BJ35" s="65"/>
      <c r="BK35" s="58"/>
      <c r="BL35" s="65"/>
      <c r="BM35" s="58"/>
      <c r="BN35" s="25"/>
      <c r="BO35" s="24"/>
      <c r="BP35" s="25"/>
      <c r="BQ35" s="24"/>
      <c r="BR35" s="25"/>
      <c r="BS35" s="24"/>
      <c r="BT35" s="25"/>
      <c r="BU35" s="24"/>
      <c r="BV35" s="25"/>
      <c r="BW35" s="24"/>
      <c r="BX35" s="25"/>
      <c r="BY35" s="24"/>
      <c r="BZ35" s="25"/>
      <c r="CA35" s="24"/>
      <c r="CB35" s="25"/>
      <c r="CC35" s="24"/>
      <c r="CD35" s="25"/>
      <c r="CE35" s="23"/>
    </row>
    <row r="36" spans="1:84" x14ac:dyDescent="0.25">
      <c r="B36" s="59"/>
      <c r="D36" s="59"/>
      <c r="P36" s="59"/>
      <c r="R36" s="59"/>
      <c r="T36" s="59"/>
      <c r="V36" s="167"/>
      <c r="AB36" s="59"/>
      <c r="AF36" s="167"/>
      <c r="AH36" s="235"/>
      <c r="AJ36" s="59"/>
      <c r="AL36" s="59"/>
      <c r="AR36" s="59"/>
      <c r="AT36" s="59"/>
      <c r="AZ36" s="59"/>
      <c r="BB36" s="59"/>
      <c r="BC36" s="75"/>
      <c r="BD36" s="122"/>
      <c r="BH36" s="76"/>
      <c r="BI36" s="75"/>
      <c r="BJ36" s="59"/>
      <c r="BL36" s="59"/>
      <c r="BM36" s="54"/>
      <c r="BN36" s="18"/>
    </row>
    <row r="37" spans="1:84" x14ac:dyDescent="0.25">
      <c r="A37" s="88"/>
      <c r="V37" s="167"/>
      <c r="AF37" s="167"/>
      <c r="BC37" s="75"/>
      <c r="BH37" s="75"/>
      <c r="BI37" s="75"/>
      <c r="BL37" s="54"/>
      <c r="BM37" s="54"/>
    </row>
    <row r="38" spans="1:84" x14ac:dyDescent="0.25">
      <c r="A38" t="s">
        <v>105</v>
      </c>
      <c r="B38" s="64">
        <v>2750.6503718169483</v>
      </c>
      <c r="C38" s="64">
        <v>661.1175975266292</v>
      </c>
      <c r="D38" s="64">
        <v>2089.5327756263268</v>
      </c>
      <c r="E38" s="64">
        <v>747.63536488923694</v>
      </c>
      <c r="F38" s="64">
        <v>1341.8974120730995</v>
      </c>
      <c r="G38" s="64">
        <v>718.9387103314732</v>
      </c>
      <c r="H38" s="153">
        <v>622.95869973761251</v>
      </c>
      <c r="I38" s="153">
        <v>622.95869973761251</v>
      </c>
      <c r="J38" s="64">
        <v>2897.8077807755994</v>
      </c>
      <c r="K38" s="153">
        <v>673.81005479111388</v>
      </c>
      <c r="L38" s="153">
        <v>2244.8438507332653</v>
      </c>
      <c r="M38" s="153">
        <v>926.43210930464068</v>
      </c>
      <c r="N38" s="153">
        <v>1318.3239693566295</v>
      </c>
      <c r="O38" s="153">
        <v>638.67829783343245</v>
      </c>
      <c r="P38" s="64">
        <v>675.02659006772149</v>
      </c>
      <c r="Q38" s="153">
        <v>675.02659006772149</v>
      </c>
      <c r="R38" s="64">
        <v>2330.9431471843609</v>
      </c>
      <c r="S38" s="153">
        <v>808.94459418849692</v>
      </c>
      <c r="T38" s="64">
        <v>1520.9935243101768</v>
      </c>
      <c r="U38" s="153">
        <v>471.24856508277628</v>
      </c>
      <c r="V38" s="153">
        <v>1049.7285277532212</v>
      </c>
      <c r="W38" s="153">
        <v>574.87383455312636</v>
      </c>
      <c r="X38" s="153">
        <v>454.6316223159431</v>
      </c>
      <c r="Y38" s="153">
        <v>454.63425401390492</v>
      </c>
      <c r="Z38" s="153"/>
      <c r="AA38" s="153"/>
      <c r="AB38" s="64"/>
      <c r="AC38" s="153"/>
      <c r="AD38" s="153"/>
      <c r="AE38" s="153"/>
      <c r="AF38" s="153"/>
      <c r="AG38" s="153"/>
      <c r="AH38" s="232"/>
      <c r="AI38" s="153"/>
      <c r="AJ38" s="64"/>
      <c r="AK38" s="153"/>
      <c r="AL38" s="64"/>
      <c r="AM38" s="153"/>
      <c r="AN38" s="64"/>
      <c r="AO38" s="153"/>
      <c r="AP38" s="64"/>
      <c r="AQ38" s="153"/>
      <c r="AR38" s="64"/>
      <c r="AS38" s="153"/>
      <c r="AT38" s="64"/>
      <c r="AU38" s="153"/>
      <c r="AV38" s="64"/>
      <c r="AW38" s="153"/>
      <c r="AX38" s="64"/>
      <c r="AY38" s="153"/>
      <c r="AZ38" s="64"/>
      <c r="BA38" s="64"/>
      <c r="BB38" s="64"/>
      <c r="BC38" s="64"/>
      <c r="BD38" s="79"/>
      <c r="BE38" s="79"/>
      <c r="BF38" s="64"/>
      <c r="BG38" s="64"/>
      <c r="BH38" s="64"/>
      <c r="BI38" s="64"/>
      <c r="BJ38" s="64"/>
      <c r="BK38" s="64"/>
      <c r="BL38" s="64"/>
      <c r="BM38" s="64"/>
      <c r="BN38" s="13"/>
      <c r="BO38" s="13"/>
      <c r="BP38" s="13"/>
      <c r="BQ38" s="13"/>
      <c r="BR38" s="13"/>
      <c r="BS38" s="13"/>
      <c r="BT38" s="13"/>
      <c r="BU38" s="13"/>
      <c r="BV38" s="13"/>
      <c r="BW38" s="13"/>
      <c r="BX38" s="13"/>
      <c r="BY38" s="13"/>
      <c r="BZ38" s="13"/>
      <c r="CA38" s="13"/>
      <c r="CB38" s="13"/>
      <c r="CC38" s="13"/>
      <c r="CD38" s="13"/>
      <c r="CE38" s="49"/>
    </row>
    <row r="39" spans="1:84" x14ac:dyDescent="0.25">
      <c r="A39" s="22" t="s">
        <v>110</v>
      </c>
      <c r="B39" s="66">
        <f t="shared" ref="B39" si="3">B25</f>
        <v>144191372.19999999</v>
      </c>
      <c r="C39" s="158">
        <f>+C25</f>
        <v>144209827.5</v>
      </c>
      <c r="D39" s="66">
        <v>144186485.75</v>
      </c>
      <c r="E39" s="158">
        <v>144172914</v>
      </c>
      <c r="F39" s="158">
        <v>144179068.66666666</v>
      </c>
      <c r="G39" s="158">
        <v>144164723</v>
      </c>
      <c r="H39" s="158">
        <v>144172425.5</v>
      </c>
      <c r="I39" s="158">
        <v>144172425.5</v>
      </c>
      <c r="J39" s="158">
        <v>144187577.59999999</v>
      </c>
      <c r="K39" s="158">
        <v>144207416.5</v>
      </c>
      <c r="L39" s="158">
        <v>144182532</v>
      </c>
      <c r="M39" s="158">
        <v>144198286.5</v>
      </c>
      <c r="N39" s="158">
        <v>144174351.66666666</v>
      </c>
      <c r="O39" s="158">
        <v>144159605</v>
      </c>
      <c r="P39" s="66">
        <v>144166777.5</v>
      </c>
      <c r="Q39" s="158">
        <v>144166777.5</v>
      </c>
      <c r="R39" s="66">
        <v>138106331.40000001</v>
      </c>
      <c r="S39" s="158">
        <v>143999714</v>
      </c>
      <c r="T39" s="66">
        <v>136581953</v>
      </c>
      <c r="U39" s="158">
        <v>143806790.5</v>
      </c>
      <c r="V39" s="158">
        <v>134169938</v>
      </c>
      <c r="W39" s="158">
        <v>136612078</v>
      </c>
      <c r="X39" s="158">
        <v>129357115.5</v>
      </c>
      <c r="Y39" s="158">
        <v>129357005.5</v>
      </c>
      <c r="Z39" s="158"/>
      <c r="AA39" s="158"/>
      <c r="AB39" s="66"/>
      <c r="AC39" s="158"/>
      <c r="AD39" s="158"/>
      <c r="AE39" s="158"/>
      <c r="AF39" s="158"/>
      <c r="AG39" s="158"/>
      <c r="AH39" s="236"/>
      <c r="AI39" s="158"/>
      <c r="AJ39" s="66"/>
      <c r="AK39" s="158"/>
      <c r="AL39" s="66"/>
      <c r="AM39" s="158"/>
      <c r="AN39" s="66"/>
      <c r="AO39" s="158"/>
      <c r="AP39" s="66"/>
      <c r="AQ39" s="158"/>
      <c r="AR39" s="66"/>
      <c r="AS39" s="158"/>
      <c r="AT39" s="66"/>
      <c r="AU39" s="158"/>
      <c r="AV39" s="66"/>
      <c r="AW39" s="158"/>
      <c r="AX39" s="66"/>
      <c r="AY39" s="158"/>
      <c r="AZ39" s="66"/>
      <c r="BA39" s="66"/>
      <c r="BB39" s="66"/>
      <c r="BC39" s="66"/>
      <c r="BD39" s="66"/>
      <c r="BE39" s="66"/>
      <c r="BF39" s="66"/>
      <c r="BG39" s="66"/>
      <c r="BH39" s="66"/>
      <c r="BI39" s="66"/>
      <c r="BJ39" s="66"/>
      <c r="BK39" s="66"/>
      <c r="BL39" s="66"/>
      <c r="BM39" s="66"/>
      <c r="BN39" s="26"/>
      <c r="BO39" s="26"/>
      <c r="BP39" s="26"/>
      <c r="BQ39" s="26"/>
      <c r="BR39" s="26"/>
      <c r="BS39" s="26"/>
      <c r="BT39" s="26"/>
      <c r="BU39" s="26"/>
      <c r="BV39" s="26"/>
      <c r="BW39" s="26"/>
      <c r="BX39" s="26"/>
      <c r="BY39" s="26"/>
      <c r="BZ39" s="26"/>
      <c r="CA39" s="26"/>
      <c r="CB39" s="26"/>
      <c r="CC39" s="26"/>
      <c r="CD39" s="26"/>
      <c r="CE39" s="26"/>
    </row>
    <row r="40" spans="1:84" x14ac:dyDescent="0.25">
      <c r="A40" t="s">
        <v>38</v>
      </c>
      <c r="B40" s="67">
        <f t="shared" ref="B40" si="4">B38*1000000/B39</f>
        <v>19.076386678681935</v>
      </c>
      <c r="C40" s="159">
        <f>C38*1000000/C39</f>
        <v>4.5844143148054819</v>
      </c>
      <c r="D40" s="67">
        <v>14.491876716166701</v>
      </c>
      <c r="E40" s="159">
        <v>5.185685328446902</v>
      </c>
      <c r="F40" s="159">
        <v>9.3071582753491473</v>
      </c>
      <c r="G40" s="159">
        <v>4.9869253404764855</v>
      </c>
      <c r="H40" s="159">
        <v>4.3209282050790812</v>
      </c>
      <c r="I40" s="159">
        <v>4.3209282050790812</v>
      </c>
      <c r="J40" s="67">
        <f>J38*1000000/J39</f>
        <v>20.097485712774745</v>
      </c>
      <c r="K40" s="159">
        <v>4.6725062492962275</v>
      </c>
      <c r="L40" s="159">
        <v>15.569457822624903</v>
      </c>
      <c r="M40" s="159">
        <v>6.4247095564803445</v>
      </c>
      <c r="N40" s="159">
        <v>9.1439562870698055</v>
      </c>
      <c r="O40" s="159">
        <v>4.4303554926737796</v>
      </c>
      <c r="P40" s="67">
        <v>4.6822617649737053</v>
      </c>
      <c r="Q40" s="159">
        <v>4.6822617649737053</v>
      </c>
      <c r="R40" s="67">
        <v>16.87788766492686</v>
      </c>
      <c r="S40" s="159">
        <v>5.6176819503162134</v>
      </c>
      <c r="T40" s="67">
        <v>11.136123703767634</v>
      </c>
      <c r="U40" s="159">
        <v>3.2769562789371642</v>
      </c>
      <c r="V40" s="159">
        <v>7.8238727944647426</v>
      </c>
      <c r="W40" s="159">
        <v>4.2080747395784899</v>
      </c>
      <c r="X40" s="159">
        <v>3.5145466916038579</v>
      </c>
      <c r="Y40" s="159">
        <v>3.5145700246895784</v>
      </c>
      <c r="Z40" s="159"/>
      <c r="AA40" s="159"/>
      <c r="AB40" s="67"/>
      <c r="AC40" s="159"/>
      <c r="AD40" s="67"/>
      <c r="AE40" s="159"/>
      <c r="AF40" s="159"/>
      <c r="AG40" s="159"/>
      <c r="AH40" s="237"/>
      <c r="AI40" s="159"/>
      <c r="AJ40" s="67"/>
      <c r="AK40" s="159"/>
      <c r="AL40" s="67"/>
      <c r="AM40" s="159"/>
      <c r="AN40" s="67"/>
      <c r="AO40" s="159"/>
      <c r="AP40" s="67"/>
      <c r="AQ40" s="159"/>
      <c r="AR40" s="67"/>
      <c r="AS40" s="159"/>
      <c r="AT40" s="67"/>
      <c r="AU40" s="159"/>
      <c r="AV40" s="67"/>
      <c r="AW40" s="159"/>
      <c r="AX40" s="67"/>
      <c r="AY40" s="159"/>
      <c r="AZ40" s="67"/>
      <c r="BA40" s="67"/>
      <c r="BB40" s="67"/>
      <c r="BC40" s="67"/>
      <c r="BD40" s="67"/>
      <c r="BE40" s="67"/>
      <c r="BF40" s="67"/>
      <c r="BG40" s="67"/>
      <c r="BH40" s="67"/>
      <c r="BI40" s="67"/>
      <c r="BJ40" s="67"/>
      <c r="BK40" s="67"/>
      <c r="BL40" s="67"/>
      <c r="BM40" s="67"/>
      <c r="BN40" s="19"/>
      <c r="BO40" s="19"/>
      <c r="BP40" s="19"/>
      <c r="BQ40" s="19"/>
      <c r="BR40" s="19"/>
      <c r="BS40" s="19"/>
      <c r="BT40" s="19"/>
      <c r="BU40" s="19"/>
      <c r="BV40" s="19"/>
      <c r="BW40" s="19"/>
      <c r="BX40" s="19"/>
      <c r="BY40" s="19"/>
      <c r="BZ40" s="19"/>
      <c r="CA40" s="19"/>
      <c r="CB40" s="19"/>
      <c r="CC40" s="19"/>
      <c r="CD40" s="19"/>
      <c r="CE40" s="19"/>
      <c r="CF40" s="16"/>
    </row>
    <row r="41" spans="1:84" x14ac:dyDescent="0.25">
      <c r="AF41" s="167"/>
      <c r="BC41" s="75"/>
      <c r="BH41" s="75"/>
      <c r="BI41" s="75"/>
      <c r="BL41" s="54"/>
      <c r="BM41" s="54"/>
    </row>
    <row r="42" spans="1:84" x14ac:dyDescent="0.25">
      <c r="A42" t="s">
        <v>37</v>
      </c>
      <c r="B42" s="63">
        <v>206.05</v>
      </c>
      <c r="C42" s="160">
        <f>+B42</f>
        <v>206.05</v>
      </c>
      <c r="D42" s="63">
        <v>193.66</v>
      </c>
      <c r="E42" s="160">
        <v>193.66</v>
      </c>
      <c r="F42" s="160">
        <v>193.94</v>
      </c>
      <c r="G42" s="160">
        <v>193.94</v>
      </c>
      <c r="H42" s="160">
        <v>182.76</v>
      </c>
      <c r="I42" s="160">
        <v>182.76</v>
      </c>
      <c r="J42" s="160">
        <v>171.32</v>
      </c>
      <c r="K42" s="160">
        <v>171.32</v>
      </c>
      <c r="L42" s="160">
        <v>153.46</v>
      </c>
      <c r="M42" s="160">
        <v>153.46</v>
      </c>
      <c r="N42" s="160">
        <v>151.12</v>
      </c>
      <c r="O42" s="160">
        <v>151.12</v>
      </c>
      <c r="P42" s="63">
        <v>137.80000000000001</v>
      </c>
      <c r="Q42" s="160">
        <v>137.80000000000001</v>
      </c>
      <c r="R42" s="63">
        <v>141.80000000000001</v>
      </c>
      <c r="S42" s="160">
        <v>141.80000000000001</v>
      </c>
      <c r="T42" s="63">
        <v>137.19999999999999</v>
      </c>
      <c r="U42" s="160">
        <v>137.19999999999999</v>
      </c>
      <c r="V42" s="160">
        <v>141</v>
      </c>
      <c r="W42" s="160">
        <v>141</v>
      </c>
      <c r="X42" s="160">
        <v>123.6</v>
      </c>
      <c r="Y42" s="160">
        <v>123.6</v>
      </c>
      <c r="Z42" s="160"/>
      <c r="AA42" s="160"/>
      <c r="AB42" s="63"/>
      <c r="AC42" s="160"/>
      <c r="AD42" s="160"/>
      <c r="AE42" s="160"/>
      <c r="AF42" s="160"/>
      <c r="AG42" s="160"/>
      <c r="AH42" s="238"/>
      <c r="AI42" s="160"/>
      <c r="AJ42" s="63"/>
      <c r="AK42" s="160"/>
      <c r="AL42" s="63"/>
      <c r="AM42" s="160"/>
      <c r="AN42" s="138"/>
      <c r="AO42" s="180"/>
      <c r="AP42" s="63"/>
      <c r="AQ42" s="160"/>
      <c r="AR42" s="63"/>
      <c r="AS42" s="160"/>
      <c r="AT42" s="63"/>
      <c r="AU42" s="160"/>
      <c r="AV42" s="63"/>
      <c r="AW42" s="160"/>
      <c r="AX42" s="63"/>
      <c r="AY42" s="160"/>
      <c r="AZ42" s="63"/>
      <c r="BA42" s="63"/>
      <c r="BB42" s="63"/>
      <c r="BC42" s="63"/>
      <c r="BD42" s="63"/>
      <c r="BE42" s="63"/>
      <c r="BF42" s="63"/>
      <c r="BG42" s="63"/>
      <c r="BH42" s="63"/>
      <c r="BI42" s="63"/>
      <c r="BJ42" s="63"/>
      <c r="BK42" s="63"/>
      <c r="BL42" s="63"/>
      <c r="BM42" s="63"/>
    </row>
    <row r="43" spans="1:84" x14ac:dyDescent="0.25">
      <c r="A43" t="s">
        <v>43</v>
      </c>
      <c r="B43" s="67">
        <f>B40/B126*B124</f>
        <v>19.076386678681935</v>
      </c>
      <c r="C43" s="67">
        <f>C40/B125*B124</f>
        <v>18.188165488086966</v>
      </c>
      <c r="D43" s="67">
        <v>19.375586085717384</v>
      </c>
      <c r="E43" s="67">
        <v>20.573642879164339</v>
      </c>
      <c r="F43" s="67">
        <v>18.768578842554909</v>
      </c>
      <c r="G43" s="67">
        <v>20.002502739273815</v>
      </c>
      <c r="H43" s="159">
        <v>17.523764387265164</v>
      </c>
      <c r="I43" s="159">
        <v>17.523764387265164</v>
      </c>
      <c r="J43" s="159">
        <f>+J40</f>
        <v>20.097485712774745</v>
      </c>
      <c r="K43" s="159">
        <v>18.69002499718491</v>
      </c>
      <c r="L43" s="67">
        <f>L40/L126*L124</f>
        <v>20.816308077868459</v>
      </c>
      <c r="M43" s="159">
        <v>25.698838225921378</v>
      </c>
      <c r="N43" s="159">
        <v>18.287912574139611</v>
      </c>
      <c r="O43" s="159">
        <v>17.721421970695118</v>
      </c>
      <c r="P43" s="67">
        <v>18.729047059894821</v>
      </c>
      <c r="Q43" s="159">
        <v>18.729047059894821</v>
      </c>
      <c r="R43" s="67">
        <v>16.87788766492686</v>
      </c>
      <c r="S43" s="159">
        <v>22.470727801264854</v>
      </c>
      <c r="T43" s="67">
        <v>14.848164938356845</v>
      </c>
      <c r="U43" s="159">
        <v>13.107825115748657</v>
      </c>
      <c r="V43" s="159">
        <v>15.647745588929485</v>
      </c>
      <c r="W43" s="159">
        <v>16.83229895831396</v>
      </c>
      <c r="X43" s="159">
        <v>14.058186766415432</v>
      </c>
      <c r="Y43" s="159">
        <v>14.058280098758313</v>
      </c>
      <c r="Z43" s="159"/>
      <c r="AA43" s="159"/>
      <c r="AB43" s="67"/>
      <c r="AC43" s="159"/>
      <c r="AD43" s="159"/>
      <c r="AE43" s="159"/>
      <c r="AF43" s="159"/>
      <c r="AG43" s="159"/>
      <c r="AH43" s="237"/>
      <c r="AI43" s="159"/>
      <c r="AJ43" s="67"/>
      <c r="AK43" s="159"/>
      <c r="AL43" s="67"/>
      <c r="AM43" s="159"/>
      <c r="AN43" s="139"/>
      <c r="AO43" s="181"/>
      <c r="AP43" s="67"/>
      <c r="AQ43" s="159"/>
      <c r="AR43" s="67"/>
      <c r="AS43" s="159"/>
      <c r="AT43" s="67"/>
      <c r="AU43" s="159"/>
      <c r="AV43" s="67"/>
      <c r="AW43" s="159"/>
      <c r="AX43" s="67"/>
      <c r="AY43" s="159"/>
      <c r="AZ43" s="67"/>
      <c r="BA43" s="67"/>
      <c r="BB43" s="67"/>
      <c r="BC43" s="67"/>
      <c r="BD43" s="67"/>
      <c r="BE43" s="67"/>
      <c r="BF43" s="67"/>
      <c r="BG43" s="67"/>
      <c r="BH43" s="67"/>
      <c r="BI43" s="67"/>
      <c r="BJ43" s="67"/>
      <c r="BK43" s="67"/>
      <c r="BL43" s="67"/>
      <c r="BM43" s="67"/>
      <c r="BN43" s="19"/>
      <c r="BO43" s="19"/>
      <c r="BP43" s="19"/>
      <c r="BQ43" s="19"/>
      <c r="BR43" s="19"/>
      <c r="BS43" s="19"/>
      <c r="BT43" s="19"/>
      <c r="BU43" s="19"/>
      <c r="BV43" s="19"/>
      <c r="BW43" s="19"/>
      <c r="BX43" s="19"/>
      <c r="BY43" s="19"/>
      <c r="BZ43" s="19"/>
      <c r="CA43" s="19"/>
      <c r="CB43" s="19"/>
      <c r="CC43" s="19"/>
      <c r="CD43" s="19"/>
      <c r="CE43" s="19"/>
    </row>
    <row r="44" spans="1:84" s="3" customFormat="1" ht="15.75" thickBot="1" x14ac:dyDescent="0.3">
      <c r="A44" s="32" t="s">
        <v>5</v>
      </c>
      <c r="B44" s="68">
        <f t="shared" ref="B44:C44" si="5">B42/B43</f>
        <v>10.801311772017238</v>
      </c>
      <c r="C44" s="161">
        <f t="shared" si="5"/>
        <v>11.328795096732561</v>
      </c>
      <c r="D44" s="68">
        <v>9.9950524925155939</v>
      </c>
      <c r="E44" s="161">
        <v>9.4130145612727816</v>
      </c>
      <c r="F44" s="161">
        <v>10.333227764708026</v>
      </c>
      <c r="G44" s="161">
        <v>9.6957866986919328</v>
      </c>
      <c r="H44" s="161">
        <v>10.429265993373832</v>
      </c>
      <c r="I44" s="161">
        <v>10.429265993373832</v>
      </c>
      <c r="J44" s="68">
        <f t="shared" ref="J44" si="6">J42/J43</f>
        <v>8.524449398717687</v>
      </c>
      <c r="K44" s="161">
        <v>9.1663868842232255</v>
      </c>
      <c r="L44" s="68">
        <f>L42/L43</f>
        <v>7.3721045742571443</v>
      </c>
      <c r="M44" s="161">
        <v>5.9714761675572987</v>
      </c>
      <c r="N44" s="161">
        <v>8.2633815853699062</v>
      </c>
      <c r="O44" s="161">
        <v>8.527532398353717</v>
      </c>
      <c r="P44" s="68">
        <v>7.3575553288600615</v>
      </c>
      <c r="Q44" s="161">
        <v>7.3575553288600615</v>
      </c>
      <c r="R44" s="68">
        <v>8.4015252865243255</v>
      </c>
      <c r="S44" s="161">
        <v>6.3104320097730984</v>
      </c>
      <c r="T44" s="68">
        <v>9.2401990797916795</v>
      </c>
      <c r="U44" s="161">
        <v>10.467030097552822</v>
      </c>
      <c r="V44" s="161">
        <v>9.0108826986396764</v>
      </c>
      <c r="W44" s="161">
        <v>8.3767523586168267</v>
      </c>
      <c r="X44" s="161">
        <v>8.7920300145162766</v>
      </c>
      <c r="Y44" s="161">
        <v>8.7919716445909248</v>
      </c>
      <c r="Z44" s="161"/>
      <c r="AA44" s="161"/>
      <c r="AB44" s="68"/>
      <c r="AC44" s="161"/>
      <c r="AD44" s="161"/>
      <c r="AE44" s="161"/>
      <c r="AF44" s="161"/>
      <c r="AG44" s="161"/>
      <c r="AH44" s="239"/>
      <c r="AI44" s="161"/>
      <c r="AJ44" s="68"/>
      <c r="AK44" s="161"/>
      <c r="AL44" s="68"/>
      <c r="AM44" s="161"/>
      <c r="AN44" s="137"/>
      <c r="AO44" s="182"/>
      <c r="AP44" s="68"/>
      <c r="AQ44" s="161"/>
      <c r="AR44" s="68"/>
      <c r="AS44" s="161"/>
      <c r="AT44" s="68"/>
      <c r="AU44" s="161"/>
      <c r="AV44" s="68"/>
      <c r="AW44" s="161"/>
      <c r="AX44" s="68"/>
      <c r="AY44" s="161"/>
      <c r="AZ44" s="68"/>
      <c r="BA44" s="68"/>
      <c r="BB44" s="68"/>
      <c r="BC44" s="68"/>
      <c r="BD44" s="68"/>
      <c r="BE44" s="68"/>
      <c r="BF44" s="68"/>
      <c r="BG44" s="68"/>
      <c r="BH44" s="68"/>
      <c r="BI44" s="68"/>
      <c r="BJ44" s="68"/>
      <c r="BK44" s="68"/>
      <c r="BL44" s="68"/>
      <c r="BM44" s="68"/>
      <c r="BN44" s="33"/>
      <c r="BO44" s="33"/>
      <c r="BP44" s="33"/>
      <c r="BQ44" s="33"/>
      <c r="BR44" s="33"/>
      <c r="BS44" s="33"/>
      <c r="BT44" s="33"/>
      <c r="BU44" s="33"/>
      <c r="BV44" s="33"/>
      <c r="BW44" s="33"/>
      <c r="BX44" s="33"/>
      <c r="BY44" s="33"/>
      <c r="BZ44" s="33"/>
      <c r="CA44" s="33"/>
      <c r="CB44" s="33"/>
      <c r="CC44" s="33"/>
      <c r="CD44" s="33"/>
      <c r="CE44" s="33"/>
    </row>
    <row r="45" spans="1:84" x14ac:dyDescent="0.25">
      <c r="AF45" s="167"/>
      <c r="BC45" s="75"/>
      <c r="BH45" s="75"/>
      <c r="BI45" s="75"/>
      <c r="BL45" s="54"/>
      <c r="BM45" s="54"/>
    </row>
    <row r="46" spans="1:84" x14ac:dyDescent="0.25">
      <c r="C46" s="162"/>
      <c r="E46" s="162"/>
      <c r="F46" s="159"/>
      <c r="G46" s="162"/>
      <c r="H46" s="162"/>
      <c r="I46" s="162"/>
      <c r="J46" s="162"/>
      <c r="K46" s="162"/>
      <c r="L46" s="159"/>
      <c r="M46" s="162"/>
      <c r="N46" s="162"/>
      <c r="O46" s="162"/>
      <c r="Q46" s="162"/>
      <c r="S46" s="162"/>
      <c r="U46" s="162"/>
      <c r="V46" s="162"/>
      <c r="W46" s="162"/>
      <c r="X46" s="159"/>
      <c r="Y46" s="162"/>
      <c r="Z46" s="159"/>
      <c r="AA46" s="162"/>
      <c r="AC46" s="162"/>
      <c r="AD46" s="159"/>
      <c r="AE46" s="159"/>
      <c r="AF46" s="159"/>
      <c r="AG46" s="162"/>
      <c r="AI46" s="159"/>
      <c r="AK46" s="162"/>
      <c r="AM46" s="162"/>
      <c r="AN46" s="60"/>
      <c r="AO46" s="162"/>
      <c r="AP46" s="60"/>
      <c r="AQ46" s="162"/>
      <c r="AS46" s="162"/>
      <c r="AU46" s="162"/>
      <c r="AV46" s="60"/>
      <c r="AW46" s="162"/>
      <c r="AX46" s="67"/>
      <c r="AY46" s="162"/>
      <c r="BA46" s="60"/>
      <c r="BC46" s="67"/>
      <c r="BD46" s="60"/>
      <c r="BE46" s="60"/>
      <c r="BF46" s="60"/>
      <c r="BG46" s="60"/>
      <c r="BH46" s="75"/>
      <c r="BI46" s="67"/>
      <c r="BK46" s="60"/>
      <c r="BL46" s="54"/>
      <c r="BM46" s="60"/>
      <c r="BO46" s="19"/>
      <c r="BP46" s="19"/>
    </row>
    <row r="47" spans="1:84" x14ac:dyDescent="0.25">
      <c r="A47" t="s">
        <v>37</v>
      </c>
      <c r="B47" s="63">
        <f>+B42</f>
        <v>206.05</v>
      </c>
      <c r="D47" s="63">
        <v>193.66</v>
      </c>
      <c r="F47" s="167">
        <v>193.94</v>
      </c>
      <c r="H47" s="167">
        <v>182.76</v>
      </c>
      <c r="J47" s="63">
        <v>171.32</v>
      </c>
      <c r="L47" s="63">
        <v>153.46</v>
      </c>
      <c r="N47" s="63">
        <v>151.12</v>
      </c>
      <c r="P47" s="63">
        <v>137.80000000000001</v>
      </c>
      <c r="R47" s="63">
        <v>141.80000000000001</v>
      </c>
      <c r="T47" s="63">
        <v>137.19999999999999</v>
      </c>
      <c r="V47" s="167">
        <v>141</v>
      </c>
      <c r="X47" s="167">
        <v>123.6</v>
      </c>
      <c r="AB47" s="63"/>
      <c r="AF47" s="167"/>
      <c r="AH47" s="238"/>
      <c r="AJ47" s="63"/>
      <c r="AL47" s="63"/>
      <c r="AN47" s="75"/>
      <c r="AP47" s="63"/>
      <c r="AR47" s="63"/>
      <c r="AT47" s="63"/>
      <c r="AV47" s="63"/>
      <c r="AX47" s="63"/>
      <c r="AZ47" s="63"/>
      <c r="BB47" s="63"/>
      <c r="BC47" s="75"/>
      <c r="BD47" s="63"/>
      <c r="BF47" s="63"/>
      <c r="BH47" s="63"/>
      <c r="BI47" s="75"/>
      <c r="BJ47" s="63"/>
      <c r="BL47" s="63"/>
      <c r="BM47" s="54"/>
      <c r="BN47" s="30"/>
      <c r="BP47" s="30"/>
      <c r="BR47" s="30"/>
      <c r="BT47" s="30"/>
      <c r="BV47" s="30"/>
      <c r="BX47" s="30"/>
      <c r="BZ47" s="30"/>
      <c r="CB47" s="30"/>
      <c r="CD47" s="30"/>
    </row>
    <row r="48" spans="1:84" x14ac:dyDescent="0.25">
      <c r="A48" s="22" t="s">
        <v>39</v>
      </c>
      <c r="B48" s="69">
        <f>B35</f>
        <v>135.06208203385447</v>
      </c>
      <c r="C48" s="156"/>
      <c r="D48" s="69">
        <v>131.02650620532222</v>
      </c>
      <c r="E48" s="156"/>
      <c r="F48" s="214">
        <v>125.42958668430271</v>
      </c>
      <c r="G48" s="156"/>
      <c r="H48" s="69">
        <f>+H35</f>
        <v>120.06844950068306</v>
      </c>
      <c r="I48" s="156"/>
      <c r="J48" s="69">
        <v>128.08814877421904</v>
      </c>
      <c r="K48" s="156"/>
      <c r="L48" s="69">
        <v>124.04735412574463</v>
      </c>
      <c r="M48" s="156"/>
      <c r="N48" s="69">
        <v>117.31033410948302</v>
      </c>
      <c r="O48" s="156"/>
      <c r="P48" s="69">
        <v>113.23653879189176</v>
      </c>
      <c r="Q48" s="156"/>
      <c r="R48" s="69">
        <v>120.47549913295093</v>
      </c>
      <c r="S48" s="156"/>
      <c r="T48" s="69">
        <v>116.38948110199865</v>
      </c>
      <c r="U48" s="156"/>
      <c r="V48" s="214">
        <v>112.80634925080336</v>
      </c>
      <c r="W48" s="156"/>
      <c r="X48" s="214">
        <v>105.62564403560741</v>
      </c>
      <c r="Y48" s="156"/>
      <c r="Z48" s="69"/>
      <c r="AA48" s="156"/>
      <c r="AB48" s="69"/>
      <c r="AC48" s="156"/>
      <c r="AD48" s="214"/>
      <c r="AE48" s="193"/>
      <c r="AF48" s="69"/>
      <c r="AG48" s="156"/>
      <c r="AH48" s="240"/>
      <c r="AI48" s="193"/>
      <c r="AJ48" s="69"/>
      <c r="AK48" s="156"/>
      <c r="AL48" s="69"/>
      <c r="AM48" s="156"/>
      <c r="AN48" s="136"/>
      <c r="AO48" s="156"/>
      <c r="AP48" s="124"/>
      <c r="AQ48" s="156"/>
      <c r="AR48" s="69"/>
      <c r="AS48" s="156"/>
      <c r="AT48" s="69"/>
      <c r="AU48" s="156"/>
      <c r="AV48" s="124"/>
      <c r="AW48" s="156"/>
      <c r="AX48" s="124"/>
      <c r="AY48" s="156"/>
      <c r="AZ48" s="69"/>
      <c r="BA48" s="57"/>
      <c r="BB48" s="69"/>
      <c r="BC48" s="81"/>
      <c r="BD48" s="69"/>
      <c r="BE48" s="57"/>
      <c r="BF48" s="69"/>
      <c r="BG48" s="57"/>
      <c r="BH48" s="69"/>
      <c r="BI48" s="81"/>
      <c r="BJ48" s="69"/>
      <c r="BK48" s="57"/>
      <c r="BL48" s="69"/>
      <c r="BM48" s="57"/>
      <c r="BN48" s="31"/>
      <c r="BO48" s="22"/>
      <c r="BP48" s="31"/>
      <c r="BQ48" s="22"/>
      <c r="BR48" s="31"/>
      <c r="BS48" s="22"/>
      <c r="BT48" s="31"/>
      <c r="BU48" s="22"/>
      <c r="BV48" s="31"/>
      <c r="BW48" s="22"/>
      <c r="BX48" s="31"/>
      <c r="BY48" s="22"/>
      <c r="BZ48" s="31"/>
      <c r="CA48" s="22"/>
      <c r="CB48" s="31"/>
      <c r="CC48" s="22"/>
      <c r="CD48" s="31"/>
      <c r="CE48" s="22"/>
    </row>
    <row r="49" spans="1:84" s="3" customFormat="1" ht="15.75" thickBot="1" x14ac:dyDescent="0.3">
      <c r="A49" s="32" t="s">
        <v>40</v>
      </c>
      <c r="B49" s="68">
        <f>B47/B48</f>
        <v>1.5255947257525011</v>
      </c>
      <c r="C49" s="163"/>
      <c r="D49" s="68">
        <v>1.4780215515823136</v>
      </c>
      <c r="E49" s="163"/>
      <c r="F49" s="215">
        <v>1.5462061633682418</v>
      </c>
      <c r="G49" s="163"/>
      <c r="H49" s="68">
        <f>H47/H48</f>
        <v>1.52213175701049</v>
      </c>
      <c r="I49" s="163"/>
      <c r="J49" s="68">
        <v>1.3375164028795961</v>
      </c>
      <c r="K49" s="163"/>
      <c r="L49" s="68">
        <v>1.2371082082447344</v>
      </c>
      <c r="M49" s="163"/>
      <c r="N49" s="68">
        <v>1.2882070547933415</v>
      </c>
      <c r="O49" s="163"/>
      <c r="P49" s="68">
        <v>1.2169216886190017</v>
      </c>
      <c r="Q49" s="163"/>
      <c r="R49" s="68">
        <v>1.1770028015697731</v>
      </c>
      <c r="S49" s="163"/>
      <c r="T49" s="68">
        <v>1.1788006845718635</v>
      </c>
      <c r="U49" s="163"/>
      <c r="V49" s="215">
        <v>1.2499296443546226</v>
      </c>
      <c r="W49" s="163"/>
      <c r="X49" s="215">
        <v>1.1701703798211471</v>
      </c>
      <c r="Y49" s="163"/>
      <c r="Z49" s="68"/>
      <c r="AA49" s="163"/>
      <c r="AB49" s="68"/>
      <c r="AC49" s="163"/>
      <c r="AD49" s="215"/>
      <c r="AE49" s="195"/>
      <c r="AF49" s="68"/>
      <c r="AG49" s="163"/>
      <c r="AH49" s="239"/>
      <c r="AI49" s="195"/>
      <c r="AJ49" s="68"/>
      <c r="AK49" s="163"/>
      <c r="AL49" s="68"/>
      <c r="AM49" s="163"/>
      <c r="AN49" s="137"/>
      <c r="AO49" s="163"/>
      <c r="AP49" s="68"/>
      <c r="AQ49" s="163"/>
      <c r="AR49" s="68"/>
      <c r="AS49" s="163"/>
      <c r="AT49" s="68"/>
      <c r="AU49" s="163"/>
      <c r="AV49" s="125"/>
      <c r="AW49" s="163"/>
      <c r="AX49" s="125"/>
      <c r="AY49" s="163"/>
      <c r="AZ49" s="68"/>
      <c r="BA49" s="61"/>
      <c r="BB49" s="68"/>
      <c r="BC49" s="83"/>
      <c r="BD49" s="68"/>
      <c r="BE49" s="61"/>
      <c r="BF49" s="68"/>
      <c r="BG49" s="61"/>
      <c r="BH49" s="68"/>
      <c r="BI49" s="83"/>
      <c r="BJ49" s="68"/>
      <c r="BK49" s="61"/>
      <c r="BL49" s="68"/>
      <c r="BM49" s="61"/>
      <c r="BN49" s="33"/>
      <c r="BO49" s="32"/>
      <c r="BP49" s="33"/>
      <c r="BQ49" s="32"/>
      <c r="BR49" s="33"/>
      <c r="BS49" s="32"/>
      <c r="BT49" s="33"/>
      <c r="BU49" s="32"/>
      <c r="BV49" s="33"/>
      <c r="BW49" s="32"/>
      <c r="BX49" s="33"/>
      <c r="BY49" s="32"/>
      <c r="BZ49" s="33"/>
      <c r="CA49" s="32"/>
      <c r="CB49" s="33"/>
      <c r="CC49" s="32"/>
      <c r="CD49" s="33"/>
      <c r="CE49" s="24"/>
    </row>
    <row r="50" spans="1:84" x14ac:dyDescent="0.25">
      <c r="N50" s="54"/>
      <c r="V50" s="167"/>
      <c r="AF50" s="167"/>
      <c r="BC50" s="75"/>
      <c r="BH50" s="75"/>
      <c r="BI50" s="75"/>
      <c r="BL50" s="54"/>
      <c r="BM50" s="54"/>
    </row>
    <row r="51" spans="1:84" x14ac:dyDescent="0.25">
      <c r="B51" s="60"/>
      <c r="D51" s="60"/>
      <c r="N51" s="60"/>
      <c r="P51" s="60"/>
      <c r="R51" s="60"/>
      <c r="T51" s="60"/>
      <c r="V51" s="167"/>
      <c r="AB51" s="60"/>
      <c r="AF51" s="167"/>
      <c r="AH51" s="237"/>
      <c r="AJ51" s="60"/>
      <c r="AL51" s="60"/>
      <c r="AR51" s="60"/>
      <c r="AT51" s="60"/>
      <c r="AZ51" s="60"/>
      <c r="BB51" s="60"/>
      <c r="BC51" s="75"/>
      <c r="BF51" s="60"/>
      <c r="BH51" s="67"/>
      <c r="BI51" s="75"/>
      <c r="BJ51" s="60"/>
      <c r="BL51" s="60"/>
      <c r="BM51" s="54"/>
      <c r="BN51" s="19"/>
      <c r="BP51" s="19"/>
    </row>
    <row r="52" spans="1:84" x14ac:dyDescent="0.25">
      <c r="A52" t="s">
        <v>41</v>
      </c>
      <c r="B52" s="64">
        <v>3478.6328960000001</v>
      </c>
      <c r="C52" s="153">
        <v>869.71751500000005</v>
      </c>
      <c r="D52" s="64">
        <v>2608.9153799999999</v>
      </c>
      <c r="E52" s="153">
        <v>833.35927000000004</v>
      </c>
      <c r="F52" s="153">
        <v>1775.55611</v>
      </c>
      <c r="G52" s="153">
        <v>917.03132000000005</v>
      </c>
      <c r="H52" s="153">
        <v>858.52479000000005</v>
      </c>
      <c r="I52" s="153">
        <v>858.52479000000005</v>
      </c>
      <c r="J52" s="153">
        <v>3299.5347540000002</v>
      </c>
      <c r="K52" s="153">
        <v>900.6190959999999</v>
      </c>
      <c r="L52" s="153">
        <v>2398.915657</v>
      </c>
      <c r="M52" s="153">
        <v>809.77190700000006</v>
      </c>
      <c r="N52" s="64">
        <v>1600.276298</v>
      </c>
      <c r="O52" s="153">
        <v>818.47005200000001</v>
      </c>
      <c r="P52" s="64">
        <v>781.8062460000001</v>
      </c>
      <c r="Q52" s="153">
        <v>781.8062460000001</v>
      </c>
      <c r="R52" s="64">
        <v>3017.4040260000002</v>
      </c>
      <c r="S52" s="153">
        <v>865.73666200000002</v>
      </c>
      <c r="T52" s="64">
        <v>2151.6673639999999</v>
      </c>
      <c r="U52" s="153">
        <v>740.632023</v>
      </c>
      <c r="V52" s="153">
        <v>1411.035341</v>
      </c>
      <c r="W52" s="153">
        <v>682.81314399999997</v>
      </c>
      <c r="X52" s="153">
        <v>728.22219700000005</v>
      </c>
      <c r="Y52" s="153">
        <v>728.22219700000005</v>
      </c>
      <c r="Z52" s="153"/>
      <c r="AA52" s="153"/>
      <c r="AB52" s="79"/>
      <c r="AC52" s="154"/>
      <c r="AD52" s="154"/>
      <c r="AE52" s="154"/>
      <c r="AF52" s="154"/>
      <c r="AG52" s="154"/>
      <c r="AH52" s="233"/>
      <c r="AI52" s="154"/>
      <c r="AJ52" s="79"/>
      <c r="AK52" s="154"/>
      <c r="AL52" s="64"/>
      <c r="AM52" s="153"/>
      <c r="AN52" s="153"/>
      <c r="AO52" s="153"/>
      <c r="AP52" s="64"/>
      <c r="AQ52" s="153"/>
      <c r="AR52" s="64"/>
      <c r="AS52" s="153"/>
      <c r="AT52" s="64"/>
      <c r="AU52" s="153"/>
      <c r="AV52" s="64"/>
      <c r="AW52" s="153"/>
      <c r="AX52" s="64"/>
      <c r="AY52" s="153"/>
      <c r="AZ52" s="64"/>
      <c r="BA52" s="64"/>
      <c r="BB52" s="64"/>
      <c r="BC52" s="64"/>
      <c r="BD52" s="64"/>
      <c r="BE52" s="64"/>
      <c r="BF52" s="64"/>
      <c r="BG52" s="64"/>
      <c r="BH52" s="64"/>
      <c r="BI52" s="64"/>
      <c r="BJ52" s="64"/>
      <c r="BK52" s="64"/>
      <c r="BL52" s="64"/>
      <c r="BM52" s="64"/>
      <c r="BN52" s="13"/>
      <c r="BO52" s="13"/>
      <c r="BP52" s="13"/>
      <c r="BQ52" s="13"/>
      <c r="BR52" s="13"/>
      <c r="BS52" s="13"/>
      <c r="BT52" s="13"/>
      <c r="BU52" s="13"/>
      <c r="BV52" s="13"/>
      <c r="BW52" s="13"/>
      <c r="BX52" s="13"/>
      <c r="BY52" s="13"/>
      <c r="BZ52" s="13"/>
      <c r="CA52" s="13"/>
      <c r="CB52" s="13"/>
      <c r="CC52" s="13"/>
      <c r="CD52" s="13"/>
      <c r="CE52" s="13"/>
    </row>
    <row r="53" spans="1:84" x14ac:dyDescent="0.25">
      <c r="A53" s="81" t="s">
        <v>206</v>
      </c>
      <c r="B53" s="15">
        <v>7944.5572870000015</v>
      </c>
      <c r="C53" s="146">
        <v>1953.9109640000001</v>
      </c>
      <c r="D53" s="15">
        <v>5990.646322999999</v>
      </c>
      <c r="E53" s="146">
        <v>1956.3311999999996</v>
      </c>
      <c r="F53" s="146">
        <v>4034.3151230000012</v>
      </c>
      <c r="G53" s="146">
        <v>2065.0475419999998</v>
      </c>
      <c r="H53" s="146">
        <v>1969.2675810000005</v>
      </c>
      <c r="I53" s="146">
        <v>1969.2675810000005</v>
      </c>
      <c r="J53" s="146">
        <v>7765.7017179999993</v>
      </c>
      <c r="K53" s="146">
        <v>1952.5142390000003</v>
      </c>
      <c r="L53" s="146">
        <v>5813.1874779999998</v>
      </c>
      <c r="M53" s="146">
        <v>1907.9981869999997</v>
      </c>
      <c r="N53" s="15">
        <v>3916.3218379999998</v>
      </c>
      <c r="O53" s="146">
        <v>2007.9984420000003</v>
      </c>
      <c r="P53" s="15">
        <v>1878.0223169999999</v>
      </c>
      <c r="Q53" s="146">
        <v>1878.0223169999999</v>
      </c>
      <c r="R53" s="15">
        <v>6716.1339200000002</v>
      </c>
      <c r="S53" s="146">
        <v>1810.9134800000002</v>
      </c>
      <c r="T53" s="15">
        <v>4905.2204400000001</v>
      </c>
      <c r="U53" s="146">
        <v>1675.0370849999999</v>
      </c>
      <c r="V53" s="146">
        <f>3360.814795-131</f>
        <v>3229.8147949999998</v>
      </c>
      <c r="W53" s="146">
        <f>1757.257973-103</f>
        <v>1654.257973</v>
      </c>
      <c r="X53" s="146">
        <f>1603.556822-27.92126</f>
        <v>1575.6355619999999</v>
      </c>
      <c r="Y53" s="146">
        <f>1603.556822-27.92126</f>
        <v>1575.6355619999999</v>
      </c>
      <c r="Z53" s="146"/>
      <c r="AA53" s="146"/>
      <c r="AB53" s="80"/>
      <c r="AC53" s="222"/>
      <c r="AD53" s="222"/>
      <c r="AE53" s="222"/>
      <c r="AF53" s="222"/>
      <c r="AG53" s="222"/>
      <c r="AH53" s="227"/>
      <c r="AI53" s="221"/>
      <c r="AJ53" s="218"/>
      <c r="AK53" s="155"/>
      <c r="AL53" s="53"/>
      <c r="AM53" s="146"/>
      <c r="AN53" s="146"/>
      <c r="AO53" s="146"/>
      <c r="AP53" s="15"/>
      <c r="AQ53" s="146"/>
      <c r="AR53" s="15"/>
      <c r="AS53" s="146"/>
      <c r="AT53" s="15"/>
      <c r="AU53" s="146"/>
      <c r="AV53" s="15"/>
      <c r="AW53" s="146"/>
      <c r="AX53" s="15"/>
      <c r="AY53" s="146"/>
      <c r="AZ53" s="15"/>
      <c r="BA53" s="15"/>
      <c r="BB53" s="15"/>
      <c r="BC53" s="15"/>
      <c r="BD53" s="15"/>
      <c r="BE53" s="15"/>
      <c r="BF53" s="15"/>
      <c r="BG53" s="15"/>
      <c r="BH53" s="15"/>
      <c r="BI53" s="15"/>
      <c r="BJ53" s="15"/>
      <c r="BK53" s="15"/>
      <c r="BL53" s="15"/>
      <c r="BM53" s="15"/>
      <c r="BN53" s="12"/>
      <c r="BO53" s="12"/>
      <c r="BP53" s="12"/>
      <c r="BQ53" s="12"/>
      <c r="BR53" s="12"/>
      <c r="BS53" s="12"/>
      <c r="BT53" s="12"/>
      <c r="BU53" s="12"/>
      <c r="BV53" s="12"/>
      <c r="BW53" s="12"/>
      <c r="BX53" s="12"/>
      <c r="BY53" s="12"/>
      <c r="BZ53" s="12"/>
      <c r="CA53" s="12"/>
      <c r="CB53" s="12"/>
      <c r="CC53" s="12"/>
      <c r="CD53" s="12"/>
      <c r="CE53" s="12"/>
    </row>
    <row r="54" spans="1:84" s="3" customFormat="1" ht="15.75" thickBot="1" x14ac:dyDescent="0.3">
      <c r="A54" s="82" t="s">
        <v>42</v>
      </c>
      <c r="B54" s="70">
        <f>B52/B53</f>
        <v>0.43786365562398638</v>
      </c>
      <c r="C54" s="164">
        <f t="shared" ref="C54:Y54" si="7">C52/C53</f>
        <v>0.44511624686292511</v>
      </c>
      <c r="D54" s="70">
        <v>0.43549814816867805</v>
      </c>
      <c r="E54" s="164">
        <v>0.42598066728169554</v>
      </c>
      <c r="F54" s="164">
        <v>0.4401133912116561</v>
      </c>
      <c r="G54" s="164">
        <v>0.44407273990014517</v>
      </c>
      <c r="H54" s="164">
        <v>0.43596147028634796</v>
      </c>
      <c r="I54" s="164">
        <v>0.43596147028634796</v>
      </c>
      <c r="J54" s="164">
        <v>0.42488558971458562</v>
      </c>
      <c r="K54" s="164">
        <v>0.46126121797772957</v>
      </c>
      <c r="L54" s="164">
        <v>0.41266786355655877</v>
      </c>
      <c r="M54" s="164">
        <v>0.42440915956698455</v>
      </c>
      <c r="N54" s="70">
        <v>0.40861715767906204</v>
      </c>
      <c r="O54" s="164">
        <v>0.40760492382891994</v>
      </c>
      <c r="P54" s="70">
        <v>0.41629230862862004</v>
      </c>
      <c r="Q54" s="164">
        <v>0.41629230862862004</v>
      </c>
      <c r="R54" s="70">
        <v>0.44927692954639598</v>
      </c>
      <c r="S54" s="164">
        <v>0.47806627514860617</v>
      </c>
      <c r="T54" s="70">
        <v>0.43864845429862065</v>
      </c>
      <c r="U54" s="164">
        <v>0.44215858241729616</v>
      </c>
      <c r="V54" s="164">
        <f t="shared" si="7"/>
        <v>0.43687809690648227</v>
      </c>
      <c r="W54" s="164">
        <f t="shared" si="7"/>
        <v>0.41276098114353776</v>
      </c>
      <c r="X54" s="164">
        <f t="shared" si="7"/>
        <v>0.46217679681946661</v>
      </c>
      <c r="Y54" s="164">
        <f t="shared" si="7"/>
        <v>0.46217679681946661</v>
      </c>
      <c r="Z54" s="164"/>
      <c r="AA54" s="164"/>
      <c r="AB54" s="164"/>
      <c r="AC54" s="164"/>
      <c r="AD54" s="164"/>
      <c r="AE54" s="164"/>
      <c r="AF54" s="164"/>
      <c r="AG54" s="164"/>
      <c r="AH54" s="241"/>
      <c r="AI54" s="165"/>
      <c r="AJ54" s="62"/>
      <c r="AK54" s="165"/>
      <c r="AL54" s="62"/>
      <c r="AM54" s="164"/>
      <c r="AN54" s="70"/>
      <c r="AO54" s="164"/>
      <c r="AP54" s="70"/>
      <c r="AQ54" s="164"/>
      <c r="AR54" s="70"/>
      <c r="AS54" s="164"/>
      <c r="AT54" s="70"/>
      <c r="AU54" s="164"/>
      <c r="AV54" s="70"/>
      <c r="AW54" s="164"/>
      <c r="AX54" s="70"/>
      <c r="AY54" s="164"/>
      <c r="AZ54" s="70"/>
      <c r="BA54" s="70"/>
      <c r="BB54" s="70"/>
      <c r="BC54" s="70"/>
      <c r="BD54" s="70"/>
      <c r="BE54" s="70"/>
      <c r="BF54" s="70"/>
      <c r="BG54" s="70"/>
      <c r="BH54" s="70"/>
      <c r="BI54" s="70"/>
      <c r="BJ54" s="70"/>
      <c r="BK54" s="70"/>
      <c r="BL54" s="70"/>
      <c r="BM54" s="70"/>
      <c r="BN54" s="34"/>
      <c r="BO54" s="34"/>
      <c r="BP54" s="34"/>
      <c r="BQ54" s="34"/>
      <c r="BR54" s="34"/>
      <c r="BS54" s="34"/>
      <c r="BT54" s="34"/>
      <c r="BU54" s="34"/>
      <c r="BV54" s="34"/>
      <c r="BW54" s="34"/>
      <c r="BX54" s="34"/>
      <c r="BY54" s="34"/>
      <c r="BZ54" s="34"/>
      <c r="CA54" s="34"/>
      <c r="CB54" s="34"/>
      <c r="CC54" s="34"/>
      <c r="CD54" s="34"/>
      <c r="CE54" s="34"/>
    </row>
    <row r="55" spans="1:84" x14ac:dyDescent="0.25">
      <c r="N55" s="54"/>
      <c r="V55" s="167"/>
      <c r="AF55" s="167"/>
      <c r="BC55" s="75"/>
      <c r="BH55" s="75"/>
      <c r="BI55" s="75"/>
      <c r="BL55" s="54"/>
      <c r="BM55" s="54"/>
    </row>
    <row r="56" spans="1:84" x14ac:dyDescent="0.25">
      <c r="N56" s="54"/>
      <c r="V56" s="167"/>
      <c r="AF56" s="167"/>
      <c r="BC56" s="75"/>
      <c r="BH56" s="75"/>
      <c r="BI56" s="75"/>
      <c r="BL56" s="54"/>
      <c r="BM56" s="54"/>
    </row>
    <row r="57" spans="1:84" x14ac:dyDescent="0.25">
      <c r="A57" t="s">
        <v>44</v>
      </c>
      <c r="B57" s="64">
        <v>146165.368376</v>
      </c>
      <c r="C57" s="152"/>
      <c r="D57" s="64">
        <v>148986.11959700001</v>
      </c>
      <c r="E57" s="152"/>
      <c r="F57" s="153">
        <v>149446.21051999999</v>
      </c>
      <c r="G57" s="152"/>
      <c r="H57" s="153">
        <v>148168.73099099999</v>
      </c>
      <c r="I57" s="152"/>
      <c r="J57" s="64">
        <v>140897.34675900001</v>
      </c>
      <c r="K57" s="152"/>
      <c r="L57" s="153">
        <v>138042.31965700001</v>
      </c>
      <c r="M57" s="152"/>
      <c r="N57" s="64">
        <v>139660.76027699999</v>
      </c>
      <c r="O57" s="152"/>
      <c r="P57" s="64">
        <v>134395.144791</v>
      </c>
      <c r="Q57" s="152"/>
      <c r="R57" s="64">
        <v>132888.43153</v>
      </c>
      <c r="S57" s="152"/>
      <c r="T57" s="64">
        <v>138230.46459799999</v>
      </c>
      <c r="U57" s="152"/>
      <c r="V57" s="153">
        <v>140163.599724</v>
      </c>
      <c r="W57" s="152"/>
      <c r="X57" s="153">
        <v>123529.105947</v>
      </c>
      <c r="Y57" s="152"/>
      <c r="Z57" s="153"/>
      <c r="AA57" s="152"/>
      <c r="AB57" s="64"/>
      <c r="AC57" s="152"/>
      <c r="AD57" s="153"/>
      <c r="AE57" s="153"/>
      <c r="AF57" s="153"/>
      <c r="AG57" s="152"/>
      <c r="AH57" s="232"/>
      <c r="AI57" s="153"/>
      <c r="AJ57" s="64"/>
      <c r="AK57" s="152"/>
      <c r="AL57" s="64"/>
      <c r="AM57" s="152"/>
      <c r="AN57" s="64"/>
      <c r="AO57" s="152"/>
      <c r="AP57" s="64"/>
      <c r="AQ57" s="152"/>
      <c r="AR57" s="64"/>
      <c r="AS57" s="152"/>
      <c r="AT57" s="64"/>
      <c r="AU57" s="152"/>
      <c r="AV57" s="64"/>
      <c r="AW57" s="152"/>
      <c r="AX57" s="64"/>
      <c r="AY57" s="152"/>
      <c r="AZ57" s="64"/>
      <c r="BA57" s="56"/>
      <c r="BB57" s="64"/>
      <c r="BC57" s="64"/>
      <c r="BD57" s="64"/>
      <c r="BE57" s="56"/>
      <c r="BF57" s="64"/>
      <c r="BG57" s="56"/>
      <c r="BH57" s="64"/>
      <c r="BI57" s="64"/>
      <c r="BJ57" s="64"/>
      <c r="BK57" s="56"/>
      <c r="BL57" s="64"/>
      <c r="BM57" s="56"/>
      <c r="BN57" s="13"/>
      <c r="BO57" s="13"/>
      <c r="BP57" s="13"/>
      <c r="BQ57" s="13"/>
      <c r="BR57" s="13"/>
      <c r="BS57" s="13"/>
      <c r="BT57" s="13"/>
      <c r="BU57" s="13"/>
      <c r="BV57" s="13"/>
      <c r="BW57" s="13"/>
      <c r="BX57" s="13"/>
      <c r="BY57" s="13"/>
      <c r="BZ57" s="13"/>
      <c r="CA57" s="13"/>
      <c r="CB57" s="13"/>
      <c r="CC57" s="13"/>
      <c r="CD57" s="13"/>
      <c r="CE57" s="13"/>
    </row>
    <row r="58" spans="1:84" x14ac:dyDescent="0.25">
      <c r="A58" s="22" t="s">
        <v>45</v>
      </c>
      <c r="B58" s="15">
        <v>258923.38718974995</v>
      </c>
      <c r="C58" s="155"/>
      <c r="D58" s="15">
        <v>254953.66746462983</v>
      </c>
      <c r="E58" s="155"/>
      <c r="F58" s="146">
        <v>252889.80088506971</v>
      </c>
      <c r="G58" s="155"/>
      <c r="H58" s="146">
        <v>249905.39855895969</v>
      </c>
      <c r="I58" s="155"/>
      <c r="J58" s="15">
        <v>249350.21628926974</v>
      </c>
      <c r="K58" s="155"/>
      <c r="L58" s="146">
        <v>247147.96961268003</v>
      </c>
      <c r="M58" s="155"/>
      <c r="N58" s="15">
        <v>241832.17663670034</v>
      </c>
      <c r="O58" s="155"/>
      <c r="P58" s="15">
        <v>238270.48511583995</v>
      </c>
      <c r="Q58" s="155"/>
      <c r="R58" s="15">
        <v>236329.36463877006</v>
      </c>
      <c r="S58" s="155"/>
      <c r="T58" s="15">
        <v>234316.48083116047</v>
      </c>
      <c r="U58" s="155"/>
      <c r="V58" s="146">
        <v>232099.91912638996</v>
      </c>
      <c r="W58" s="155"/>
      <c r="X58" s="146">
        <v>213967.24953586038</v>
      </c>
      <c r="Y58" s="155"/>
      <c r="Z58" s="146"/>
      <c r="AA58" s="155"/>
      <c r="AB58" s="15"/>
      <c r="AC58" s="155"/>
      <c r="AD58" s="146"/>
      <c r="AE58" s="146"/>
      <c r="AF58" s="146"/>
      <c r="AG58" s="155"/>
      <c r="AH58" s="226"/>
      <c r="AI58" s="146"/>
      <c r="AJ58" s="15"/>
      <c r="AK58" s="155"/>
      <c r="AL58" s="15"/>
      <c r="AM58" s="155"/>
      <c r="AN58" s="15"/>
      <c r="AO58" s="155"/>
      <c r="AP58" s="15"/>
      <c r="AQ58" s="155"/>
      <c r="AR58" s="15"/>
      <c r="AS58" s="155"/>
      <c r="AT58" s="15"/>
      <c r="AU58" s="155"/>
      <c r="AV58" s="15"/>
      <c r="AW58" s="155"/>
      <c r="AX58" s="15"/>
      <c r="AY58" s="155"/>
      <c r="AZ58" s="15"/>
      <c r="BA58" s="53"/>
      <c r="BB58" s="15"/>
      <c r="BC58" s="15"/>
      <c r="BD58" s="15"/>
      <c r="BE58" s="53"/>
      <c r="BF58" s="15"/>
      <c r="BG58" s="53"/>
      <c r="BH58" s="15"/>
      <c r="BI58" s="15"/>
      <c r="BJ58" s="15"/>
      <c r="BK58" s="53"/>
      <c r="BL58" s="15"/>
      <c r="BM58" s="53"/>
      <c r="BN58" s="12"/>
      <c r="BO58" s="12"/>
      <c r="BP58" s="12"/>
      <c r="BQ58" s="12"/>
      <c r="BR58" s="12"/>
      <c r="BS58" s="12"/>
      <c r="BT58" s="12"/>
      <c r="BU58" s="12"/>
      <c r="BV58" s="12"/>
      <c r="BW58" s="12"/>
      <c r="BX58" s="12"/>
      <c r="BY58" s="12"/>
      <c r="BZ58" s="12"/>
      <c r="CA58" s="12"/>
      <c r="CB58" s="12"/>
      <c r="CC58" s="12"/>
      <c r="CD58" s="12"/>
      <c r="CE58" s="12"/>
    </row>
    <row r="59" spans="1:84" ht="15.75" thickBot="1" x14ac:dyDescent="0.3">
      <c r="A59" s="89" t="s">
        <v>1</v>
      </c>
      <c r="B59" s="70">
        <f>B57/B58</f>
        <v>0.56451203563501917</v>
      </c>
      <c r="C59" s="165"/>
      <c r="D59" s="70">
        <v>0.58436546953249502</v>
      </c>
      <c r="E59" s="165"/>
      <c r="F59" s="164">
        <v>0.59095388583076347</v>
      </c>
      <c r="G59" s="165"/>
      <c r="H59" s="164">
        <v>0.59289928046929663</v>
      </c>
      <c r="I59" s="165"/>
      <c r="J59" s="70">
        <v>0.56505804909968804</v>
      </c>
      <c r="K59" s="165"/>
      <c r="L59" s="164">
        <v>0.55854118434933608</v>
      </c>
      <c r="M59" s="165"/>
      <c r="N59" s="70">
        <v>0.57751107490881814</v>
      </c>
      <c r="O59" s="165"/>
      <c r="P59" s="70">
        <v>0.56404445026273864</v>
      </c>
      <c r="Q59" s="165"/>
      <c r="R59" s="70">
        <v>0.56230181862131379</v>
      </c>
      <c r="S59" s="165"/>
      <c r="T59" s="70">
        <v>0.58993061054720941</v>
      </c>
      <c r="U59" s="165"/>
      <c r="V59" s="164">
        <v>0.60389335873776817</v>
      </c>
      <c r="W59" s="165"/>
      <c r="X59" s="164">
        <v>0.57732716672743334</v>
      </c>
      <c r="Y59" s="165"/>
      <c r="Z59" s="164"/>
      <c r="AA59" s="165"/>
      <c r="AB59" s="70"/>
      <c r="AC59" s="165"/>
      <c r="AD59" s="164"/>
      <c r="AE59" s="164"/>
      <c r="AF59" s="164"/>
      <c r="AG59" s="165"/>
      <c r="AH59" s="242"/>
      <c r="AI59" s="164"/>
      <c r="AJ59" s="70"/>
      <c r="AK59" s="165"/>
      <c r="AL59" s="70"/>
      <c r="AM59" s="165"/>
      <c r="AN59" s="70"/>
      <c r="AO59" s="165"/>
      <c r="AP59" s="70"/>
      <c r="AQ59" s="165"/>
      <c r="AR59" s="70"/>
      <c r="AS59" s="165"/>
      <c r="AT59" s="70"/>
      <c r="AU59" s="165"/>
      <c r="AV59" s="70"/>
      <c r="AW59" s="165"/>
      <c r="AX59" s="70"/>
      <c r="AY59" s="165"/>
      <c r="AZ59" s="70"/>
      <c r="BA59" s="62"/>
      <c r="BB59" s="70"/>
      <c r="BC59" s="70"/>
      <c r="BD59" s="70"/>
      <c r="BE59" s="70"/>
      <c r="BF59" s="70"/>
      <c r="BG59" s="70"/>
      <c r="BH59" s="70"/>
      <c r="BI59" s="70"/>
      <c r="BJ59" s="70"/>
      <c r="BK59" s="70"/>
      <c r="BL59" s="70"/>
      <c r="BM59" s="34"/>
      <c r="BN59" s="34"/>
      <c r="BO59" s="34"/>
      <c r="BP59" s="34"/>
      <c r="BQ59" s="34"/>
      <c r="BR59" s="34"/>
      <c r="BS59" s="34"/>
      <c r="BT59" s="34"/>
      <c r="BU59" s="34"/>
      <c r="BV59" s="34"/>
      <c r="BW59" s="34"/>
      <c r="BX59" s="34"/>
      <c r="BY59" s="34"/>
      <c r="BZ59" s="34"/>
      <c r="CA59" s="34"/>
      <c r="CB59" s="34"/>
      <c r="CC59" s="34"/>
      <c r="CD59" s="34"/>
      <c r="CE59" s="34"/>
    </row>
    <row r="60" spans="1:84" x14ac:dyDescent="0.25">
      <c r="V60" s="167"/>
      <c r="BC60" s="75"/>
      <c r="BD60" s="75"/>
      <c r="BH60" s="75"/>
      <c r="BI60" s="75"/>
      <c r="BL60" s="54"/>
      <c r="BM60" s="54"/>
    </row>
    <row r="61" spans="1:84" x14ac:dyDescent="0.25">
      <c r="V61" s="167"/>
      <c r="BC61" s="75"/>
      <c r="BD61" s="75"/>
      <c r="BH61" s="75"/>
      <c r="BI61" s="75"/>
      <c r="BL61" s="54"/>
      <c r="BM61" s="54"/>
    </row>
    <row r="62" spans="1:84" x14ac:dyDescent="0.25">
      <c r="A62" s="75" t="s">
        <v>115</v>
      </c>
      <c r="B62" s="71">
        <f>+B57</f>
        <v>146165.368376</v>
      </c>
      <c r="C62" s="166">
        <f>B62</f>
        <v>146165.368376</v>
      </c>
      <c r="D62" s="71">
        <v>148986.11959700001</v>
      </c>
      <c r="E62" s="166">
        <v>148986.11959700001</v>
      </c>
      <c r="F62" s="166">
        <v>149446.21051999999</v>
      </c>
      <c r="G62" s="166">
        <v>149446.21051999999</v>
      </c>
      <c r="H62" s="166">
        <v>148168.73099099999</v>
      </c>
      <c r="I62" s="166">
        <v>148168.73099099999</v>
      </c>
      <c r="J62" s="166">
        <v>140897.34675900001</v>
      </c>
      <c r="K62" s="166">
        <v>140897.34675900001</v>
      </c>
      <c r="L62" s="166">
        <v>138042.31965700001</v>
      </c>
      <c r="M62" s="166">
        <v>138042.31965700001</v>
      </c>
      <c r="N62" s="166">
        <v>139660.76027699999</v>
      </c>
      <c r="O62" s="166">
        <v>139660.76027699999</v>
      </c>
      <c r="P62" s="71">
        <v>134395.144791</v>
      </c>
      <c r="Q62" s="166">
        <v>134395.144791</v>
      </c>
      <c r="R62" s="71">
        <v>132888.43153</v>
      </c>
      <c r="S62" s="166">
        <v>132888.43153</v>
      </c>
      <c r="T62" s="71">
        <v>138230.46459799999</v>
      </c>
      <c r="U62" s="166">
        <v>138230.46459799999</v>
      </c>
      <c r="V62" s="166">
        <v>140163.599724</v>
      </c>
      <c r="W62" s="166">
        <v>140163.599724</v>
      </c>
      <c r="X62" s="166">
        <v>123529.105947</v>
      </c>
      <c r="Y62" s="166">
        <v>123529.105947</v>
      </c>
      <c r="Z62" s="166"/>
      <c r="AA62" s="166"/>
      <c r="AB62" s="71"/>
      <c r="AC62" s="166"/>
      <c r="AD62" s="166"/>
      <c r="AE62" s="166"/>
      <c r="AF62" s="166"/>
      <c r="AG62" s="166"/>
      <c r="AH62" s="243"/>
      <c r="AI62" s="166"/>
      <c r="AJ62" s="71"/>
      <c r="AK62" s="166"/>
      <c r="AL62" s="71"/>
      <c r="AM62" s="166"/>
      <c r="AN62" s="71"/>
      <c r="AO62" s="166"/>
      <c r="AP62" s="71"/>
      <c r="AQ62" s="166"/>
      <c r="AR62" s="71"/>
      <c r="AS62" s="166"/>
      <c r="AT62" s="71"/>
      <c r="AU62" s="166"/>
      <c r="AV62" s="71"/>
      <c r="AW62" s="166"/>
      <c r="AX62" s="64"/>
      <c r="AY62" s="166"/>
      <c r="AZ62" s="71"/>
      <c r="BA62" s="71"/>
      <c r="BB62" s="71"/>
      <c r="BC62" s="71"/>
      <c r="BD62" s="71"/>
      <c r="BE62" s="71"/>
      <c r="BF62" s="71"/>
      <c r="BG62" s="71"/>
      <c r="BH62" s="79"/>
      <c r="BI62" s="71"/>
      <c r="BJ62" s="79"/>
      <c r="BK62" s="71"/>
      <c r="BL62" s="79"/>
      <c r="BM62" s="71"/>
      <c r="BN62" s="79"/>
      <c r="BO62" s="71"/>
      <c r="BP62" s="79"/>
      <c r="BQ62" s="71"/>
      <c r="BR62" s="79"/>
      <c r="BS62" s="71"/>
      <c r="BT62" s="79"/>
      <c r="BU62" s="71"/>
      <c r="BV62" s="79"/>
      <c r="BW62" s="71"/>
      <c r="BX62" s="79"/>
      <c r="BY62" s="71"/>
      <c r="BZ62" s="79"/>
      <c r="CA62" s="71"/>
      <c r="CB62" s="79"/>
      <c r="CC62" s="71"/>
      <c r="CD62" s="79"/>
      <c r="CE62" s="71"/>
      <c r="CF62" s="75"/>
    </row>
    <row r="63" spans="1:84" x14ac:dyDescent="0.25">
      <c r="A63" s="81" t="s">
        <v>176</v>
      </c>
      <c r="B63" s="66">
        <f>J62</f>
        <v>140897.34675900001</v>
      </c>
      <c r="C63" s="158">
        <f>D62</f>
        <v>148986.11959700001</v>
      </c>
      <c r="D63" s="66">
        <v>139660.76027699999</v>
      </c>
      <c r="E63" s="158">
        <v>148168.73099099999</v>
      </c>
      <c r="F63" s="158">
        <v>139660.76027699999</v>
      </c>
      <c r="G63" s="158">
        <v>148168.73099099999</v>
      </c>
      <c r="H63" s="158">
        <v>134395.144791</v>
      </c>
      <c r="I63" s="158">
        <v>140897.34675900001</v>
      </c>
      <c r="J63" s="158">
        <v>132888.43153</v>
      </c>
      <c r="K63" s="158">
        <v>138042.31965700001</v>
      </c>
      <c r="L63" s="158">
        <v>138230.46459799999</v>
      </c>
      <c r="M63" s="158">
        <v>139660.76027699999</v>
      </c>
      <c r="N63" s="158">
        <v>140163.599724</v>
      </c>
      <c r="O63" s="158">
        <v>134395.144791</v>
      </c>
      <c r="P63" s="66">
        <v>123529.105947</v>
      </c>
      <c r="Q63" s="158">
        <v>132888.43153</v>
      </c>
      <c r="R63" s="66">
        <v>122009.61736600001</v>
      </c>
      <c r="S63" s="158">
        <v>138230.46459799999</v>
      </c>
      <c r="T63" s="66">
        <v>120557.725196</v>
      </c>
      <c r="U63" s="158">
        <v>140163.599724</v>
      </c>
      <c r="V63" s="158">
        <v>123812.242187</v>
      </c>
      <c r="W63" s="158">
        <v>123529.105947</v>
      </c>
      <c r="X63" s="158">
        <v>114052.85186900001</v>
      </c>
      <c r="Y63" s="158">
        <v>122009.61736600001</v>
      </c>
      <c r="Z63" s="158"/>
      <c r="AA63" s="158"/>
      <c r="AB63" s="66"/>
      <c r="AC63" s="158"/>
      <c r="AD63" s="158"/>
      <c r="AE63" s="158"/>
      <c r="AF63" s="158"/>
      <c r="AG63" s="158"/>
      <c r="AH63" s="236"/>
      <c r="AI63" s="158"/>
      <c r="AJ63" s="66"/>
      <c r="AK63" s="158"/>
      <c r="AL63" s="66"/>
      <c r="AM63" s="158"/>
      <c r="AN63" s="66"/>
      <c r="AO63" s="158"/>
      <c r="AP63" s="66"/>
      <c r="AQ63" s="158"/>
      <c r="AR63" s="66"/>
      <c r="AS63" s="158"/>
      <c r="AT63" s="66"/>
      <c r="AU63" s="158"/>
      <c r="AV63" s="66"/>
      <c r="AW63" s="158"/>
      <c r="AX63" s="15"/>
      <c r="AY63" s="158"/>
      <c r="AZ63" s="66"/>
      <c r="BA63" s="66"/>
      <c r="BB63" s="66"/>
      <c r="BC63" s="66"/>
      <c r="BD63" s="66"/>
      <c r="BE63" s="66"/>
      <c r="BF63" s="66"/>
      <c r="BG63" s="66"/>
      <c r="BH63" s="80"/>
      <c r="BI63" s="66"/>
      <c r="BJ63" s="80"/>
      <c r="BK63" s="66"/>
      <c r="BL63" s="80"/>
      <c r="BM63" s="66"/>
      <c r="BN63" s="80"/>
      <c r="BO63" s="66"/>
      <c r="BP63" s="80"/>
      <c r="BQ63" s="66"/>
      <c r="BR63" s="80"/>
      <c r="BS63" s="66"/>
      <c r="BT63" s="80"/>
      <c r="BU63" s="66"/>
      <c r="BV63" s="80"/>
      <c r="BW63" s="66"/>
      <c r="BX63" s="80"/>
      <c r="BY63" s="66"/>
      <c r="BZ63" s="80"/>
      <c r="CA63" s="66"/>
      <c r="CB63" s="80"/>
      <c r="CC63" s="66"/>
      <c r="CD63" s="80"/>
      <c r="CE63" s="66"/>
      <c r="CF63" s="75"/>
    </row>
    <row r="64" spans="1:84" x14ac:dyDescent="0.25">
      <c r="A64" s="75" t="s">
        <v>116</v>
      </c>
      <c r="B64" s="64">
        <f>B62-B63</f>
        <v>5268.0216169999912</v>
      </c>
      <c r="C64" s="153">
        <f t="shared" ref="C64" si="8">C62-C63</f>
        <v>-2820.7512210000132</v>
      </c>
      <c r="D64" s="64">
        <v>9325.3593200000178</v>
      </c>
      <c r="E64" s="153">
        <v>817.38860600002226</v>
      </c>
      <c r="F64" s="153">
        <v>9785.4502429999993</v>
      </c>
      <c r="G64" s="153">
        <v>1277.4795290000038</v>
      </c>
      <c r="H64" s="153">
        <v>13773.586199999991</v>
      </c>
      <c r="I64" s="153">
        <v>7271.3842319999821</v>
      </c>
      <c r="J64" s="153">
        <v>8008.9152290000056</v>
      </c>
      <c r="K64" s="153">
        <v>2855.0271019999927</v>
      </c>
      <c r="L64" s="153">
        <v>-188.14494099997682</v>
      </c>
      <c r="M64" s="153">
        <v>-1618.4406199999794</v>
      </c>
      <c r="N64" s="153">
        <v>-502.83944700000575</v>
      </c>
      <c r="O64" s="153">
        <v>5265.6154859999951</v>
      </c>
      <c r="P64" s="64">
        <v>10866.038843999995</v>
      </c>
      <c r="Q64" s="153">
        <v>1506.7132609999971</v>
      </c>
      <c r="R64" s="64">
        <v>10878.814163999996</v>
      </c>
      <c r="S64" s="153">
        <v>-5342.0330679999897</v>
      </c>
      <c r="T64" s="64">
        <v>17672.739401999992</v>
      </c>
      <c r="U64" s="153">
        <v>-1933.1351260000083</v>
      </c>
      <c r="V64" s="153">
        <v>16351.357537000004</v>
      </c>
      <c r="W64" s="153">
        <v>16634.493776999996</v>
      </c>
      <c r="X64" s="153">
        <v>9476.2540779999981</v>
      </c>
      <c r="Y64" s="153">
        <v>1519.4885809999978</v>
      </c>
      <c r="Z64" s="153"/>
      <c r="AA64" s="153"/>
      <c r="AB64" s="64"/>
      <c r="AC64" s="153"/>
      <c r="AD64" s="153"/>
      <c r="AE64" s="153"/>
      <c r="AF64" s="153"/>
      <c r="AG64" s="153"/>
      <c r="AH64" s="232"/>
      <c r="AI64" s="153"/>
      <c r="AJ64" s="64"/>
      <c r="AK64" s="153"/>
      <c r="AL64" s="64"/>
      <c r="AM64" s="153"/>
      <c r="AN64" s="64"/>
      <c r="AO64" s="153"/>
      <c r="AP64" s="64"/>
      <c r="AQ64" s="153"/>
      <c r="AR64" s="64"/>
      <c r="AS64" s="153"/>
      <c r="AT64" s="64"/>
      <c r="AU64" s="153"/>
      <c r="AV64" s="64"/>
      <c r="AW64" s="153"/>
      <c r="AX64" s="64"/>
      <c r="AY64" s="153"/>
      <c r="AZ64" s="64"/>
      <c r="BA64" s="64"/>
      <c r="BB64" s="64"/>
      <c r="BC64" s="64"/>
      <c r="BD64" s="64"/>
      <c r="BE64" s="64"/>
      <c r="BF64" s="64"/>
      <c r="BG64" s="64"/>
      <c r="BH64" s="79"/>
      <c r="BI64" s="64"/>
      <c r="BJ64" s="79"/>
      <c r="BK64" s="64"/>
      <c r="BL64" s="79"/>
      <c r="BM64" s="64"/>
      <c r="BN64" s="79"/>
      <c r="BO64" s="64"/>
      <c r="BP64" s="79"/>
      <c r="BQ64" s="64"/>
      <c r="BR64" s="79"/>
      <c r="BS64" s="64"/>
      <c r="BT64" s="79"/>
      <c r="BU64" s="64"/>
      <c r="BV64" s="79"/>
      <c r="BW64" s="64"/>
      <c r="BX64" s="79"/>
      <c r="BY64" s="64"/>
      <c r="BZ64" s="79"/>
      <c r="CA64" s="64"/>
      <c r="CB64" s="79"/>
      <c r="CC64" s="64"/>
      <c r="CD64" s="79"/>
      <c r="CE64" s="64"/>
      <c r="CF64" s="75"/>
    </row>
    <row r="65" spans="1:84" x14ac:dyDescent="0.25">
      <c r="A65" s="75"/>
      <c r="H65" s="167"/>
      <c r="I65" s="167"/>
      <c r="J65" s="167"/>
      <c r="K65" s="167"/>
      <c r="M65" s="167"/>
      <c r="N65" s="167"/>
      <c r="O65" s="167"/>
      <c r="P65" s="75"/>
      <c r="Q65" s="167"/>
      <c r="R65" s="75"/>
      <c r="S65" s="167"/>
      <c r="T65" s="75"/>
      <c r="U65" s="167"/>
      <c r="V65" s="167"/>
      <c r="W65" s="167"/>
      <c r="Y65" s="167"/>
      <c r="AA65" s="167"/>
      <c r="AC65" s="167"/>
      <c r="AF65" s="167"/>
      <c r="AG65" s="167"/>
      <c r="AK65" s="167"/>
      <c r="AM65" s="167"/>
      <c r="BB65" s="75"/>
      <c r="BD65" s="75"/>
      <c r="BF65" s="75"/>
      <c r="BH65" s="75"/>
      <c r="BJ65" s="75"/>
      <c r="BL65" s="75"/>
      <c r="BM65" s="54"/>
      <c r="BN65" s="75"/>
      <c r="BO65" s="54"/>
      <c r="BP65" s="75"/>
      <c r="BQ65" s="54"/>
      <c r="BR65" s="75"/>
      <c r="BS65" s="54"/>
      <c r="BT65" s="75"/>
      <c r="BU65" s="54"/>
      <c r="BV65" s="75"/>
      <c r="BW65" s="54"/>
      <c r="BX65" s="75"/>
      <c r="BY65" s="54"/>
      <c r="BZ65" s="75"/>
      <c r="CA65" s="54"/>
      <c r="CB65" s="75"/>
      <c r="CC65" s="54"/>
      <c r="CD65" s="75"/>
      <c r="CE65" s="54"/>
      <c r="CF65" s="75"/>
    </row>
    <row r="66" spans="1:84" ht="15.75" thickBot="1" x14ac:dyDescent="0.3">
      <c r="A66" s="24" t="s">
        <v>188</v>
      </c>
      <c r="B66" s="84">
        <f>B64/B63</f>
        <v>3.7389076076860116E-2</v>
      </c>
      <c r="C66" s="168">
        <f>C64/C63</f>
        <v>-1.8932979989209758E-2</v>
      </c>
      <c r="D66" s="84">
        <v>6.6771506194755859E-2</v>
      </c>
      <c r="E66" s="168">
        <v>5.5166066452284846E-3</v>
      </c>
      <c r="F66" s="168">
        <v>7.0065852595902811E-2</v>
      </c>
      <c r="G66" s="168">
        <v>8.6217889594910543E-3</v>
      </c>
      <c r="H66" s="168">
        <v>0.10248574248288143</v>
      </c>
      <c r="I66" s="168">
        <v>5.1607673240557407E-2</v>
      </c>
      <c r="J66" s="168">
        <v>6.026796416204195E-2</v>
      </c>
      <c r="K66" s="168">
        <v>2.0682259680176396E-2</v>
      </c>
      <c r="L66" s="168">
        <v>-1.3610960619074633E-3</v>
      </c>
      <c r="M66" s="168">
        <v>-1.1588370396881707E-2</v>
      </c>
      <c r="N66" s="168">
        <v>-3.5875180716688267E-3</v>
      </c>
      <c r="O66" s="168">
        <v>3.9180102035595382E-2</v>
      </c>
      <c r="P66" s="84">
        <v>8.7963389362358493E-2</v>
      </c>
      <c r="Q66" s="168">
        <v>1.1338182290607077E-2</v>
      </c>
      <c r="R66" s="84">
        <v>8.916357905923207E-2</v>
      </c>
      <c r="S66" s="168">
        <v>-3.864584470243676E-2</v>
      </c>
      <c r="T66" s="84">
        <v>0.14659151351162322</v>
      </c>
      <c r="U66" s="168">
        <v>-1.3791991143254011E-2</v>
      </c>
      <c r="V66" s="168">
        <v>0.13206575737723664</v>
      </c>
      <c r="W66" s="168">
        <v>0.1346605210931989</v>
      </c>
      <c r="X66" s="168">
        <v>8.3086515792558449E-2</v>
      </c>
      <c r="Y66" s="168">
        <v>1.2453842687186628E-2</v>
      </c>
      <c r="Z66" s="168"/>
      <c r="AA66" s="168"/>
      <c r="AB66" s="84"/>
      <c r="AC66" s="168"/>
      <c r="AD66" s="168"/>
      <c r="AE66" s="168"/>
      <c r="AF66" s="168"/>
      <c r="AG66" s="168"/>
      <c r="AH66" s="244"/>
      <c r="AI66" s="168"/>
      <c r="AJ66" s="84"/>
      <c r="AK66" s="168"/>
      <c r="AL66" s="84"/>
      <c r="AM66" s="168"/>
      <c r="AN66" s="84"/>
      <c r="AO66" s="168"/>
      <c r="AP66" s="84"/>
      <c r="AQ66" s="168"/>
      <c r="AR66" s="84"/>
      <c r="AS66" s="168"/>
      <c r="AT66" s="84"/>
      <c r="AU66" s="168"/>
      <c r="AV66" s="84"/>
      <c r="AW66" s="168"/>
      <c r="AX66" s="84"/>
      <c r="AY66" s="168"/>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5"/>
    </row>
    <row r="67" spans="1:84" x14ac:dyDescent="0.25">
      <c r="Y67" s="167"/>
      <c r="BC67" s="75"/>
      <c r="BD67" s="75"/>
      <c r="BH67" s="75"/>
      <c r="BI67" s="75"/>
      <c r="BL67" s="54"/>
      <c r="BM67" s="54"/>
    </row>
    <row r="68" spans="1:84" x14ac:dyDescent="0.25">
      <c r="M68" s="167"/>
      <c r="BC68" s="75"/>
      <c r="BD68" s="75"/>
      <c r="BH68" s="75"/>
      <c r="BI68" s="75"/>
      <c r="BL68" s="54"/>
      <c r="BM68" s="54"/>
    </row>
    <row r="69" spans="1:84" ht="30" x14ac:dyDescent="0.25">
      <c r="A69" s="9" t="s">
        <v>46</v>
      </c>
      <c r="B69" s="71">
        <f>+B58</f>
        <v>258923.38718974995</v>
      </c>
      <c r="C69" s="166">
        <f>B69</f>
        <v>258923.38718974995</v>
      </c>
      <c r="D69" s="71">
        <v>254953.66746462983</v>
      </c>
      <c r="E69" s="166">
        <v>254953.66746462983</v>
      </c>
      <c r="F69" s="166">
        <v>252889.80088506971</v>
      </c>
      <c r="G69" s="166">
        <v>252889.80088506971</v>
      </c>
      <c r="H69" s="166">
        <v>249905.39855895969</v>
      </c>
      <c r="I69" s="166">
        <v>249905.39855895969</v>
      </c>
      <c r="J69" s="166">
        <v>249350.21628926974</v>
      </c>
      <c r="K69" s="166">
        <v>249350.21628926974</v>
      </c>
      <c r="L69" s="166">
        <v>247147.96961268003</v>
      </c>
      <c r="M69" s="166">
        <v>247147.96961268003</v>
      </c>
      <c r="N69" s="166">
        <v>241832.17663670034</v>
      </c>
      <c r="O69" s="166">
        <v>241832.17663670034</v>
      </c>
      <c r="P69" s="71">
        <v>238270.48511583995</v>
      </c>
      <c r="Q69" s="166">
        <v>238270.48511583995</v>
      </c>
      <c r="R69" s="71">
        <v>236329.36463877006</v>
      </c>
      <c r="S69" s="166">
        <v>236329.36463877006</v>
      </c>
      <c r="T69" s="71">
        <v>234316.48083116047</v>
      </c>
      <c r="U69" s="166">
        <v>234316.48083116047</v>
      </c>
      <c r="V69" s="166">
        <v>232099.91912638996</v>
      </c>
      <c r="W69" s="166">
        <v>232099.91912638996</v>
      </c>
      <c r="X69" s="166">
        <v>213967.24953586038</v>
      </c>
      <c r="Y69" s="166">
        <v>213967.24953586038</v>
      </c>
      <c r="Z69" s="166"/>
      <c r="AA69" s="166"/>
      <c r="AB69" s="71"/>
      <c r="AC69" s="166"/>
      <c r="AD69" s="166"/>
      <c r="AE69" s="166"/>
      <c r="AF69" s="166"/>
      <c r="AG69" s="166"/>
      <c r="AH69" s="243"/>
      <c r="AI69" s="166"/>
      <c r="AJ69" s="71"/>
      <c r="AK69" s="166"/>
      <c r="AL69" s="71"/>
      <c r="AM69" s="166"/>
      <c r="AN69" s="71"/>
      <c r="AO69" s="166"/>
      <c r="AP69" s="71"/>
      <c r="AQ69" s="166"/>
      <c r="AR69" s="71"/>
      <c r="AS69" s="166"/>
      <c r="AT69" s="71"/>
      <c r="AU69" s="166"/>
      <c r="AV69" s="71"/>
      <c r="AW69" s="166"/>
      <c r="AX69" s="71"/>
      <c r="AY69" s="166"/>
      <c r="AZ69" s="71"/>
      <c r="BA69" s="71"/>
      <c r="BB69" s="71"/>
      <c r="BC69" s="71"/>
      <c r="BD69" s="71"/>
      <c r="BE69" s="71"/>
      <c r="BF69" s="71"/>
      <c r="BG69" s="71"/>
      <c r="BH69" s="71"/>
      <c r="BI69" s="71"/>
      <c r="BJ69" s="71"/>
      <c r="BK69" s="71"/>
      <c r="BL69" s="71"/>
      <c r="BM69" s="71"/>
      <c r="BN69" s="16"/>
      <c r="BO69" s="71"/>
      <c r="BP69" s="16"/>
      <c r="BQ69" s="71"/>
      <c r="BR69" s="16"/>
      <c r="BS69" s="71"/>
      <c r="BT69" s="16"/>
      <c r="BU69" s="71"/>
      <c r="BV69" s="16"/>
      <c r="BW69" s="71"/>
      <c r="BX69" s="16"/>
      <c r="BY69" s="71"/>
      <c r="BZ69" s="16"/>
      <c r="CA69" s="71"/>
      <c r="CB69" s="16"/>
      <c r="CC69" s="71"/>
      <c r="CD69" s="16"/>
      <c r="CE69" s="71"/>
    </row>
    <row r="70" spans="1:84" ht="30" x14ac:dyDescent="0.25">
      <c r="A70" s="21" t="s">
        <v>172</v>
      </c>
      <c r="B70" s="66">
        <f>J69</f>
        <v>249350.21628926974</v>
      </c>
      <c r="C70" s="158">
        <f>D69</f>
        <v>254953.66746462983</v>
      </c>
      <c r="D70" s="66">
        <v>247147.96961268003</v>
      </c>
      <c r="E70" s="158">
        <v>249905.39855895969</v>
      </c>
      <c r="F70" s="158">
        <v>241832.17663670034</v>
      </c>
      <c r="G70" s="158">
        <v>249905.39855895969</v>
      </c>
      <c r="H70" s="158">
        <v>238270.48511583995</v>
      </c>
      <c r="I70" s="158">
        <v>249350.21628926974</v>
      </c>
      <c r="J70" s="158">
        <v>236329.36463877006</v>
      </c>
      <c r="K70" s="158">
        <v>247147.96961268003</v>
      </c>
      <c r="L70" s="158">
        <v>234316.48083116047</v>
      </c>
      <c r="M70" s="158">
        <v>241832.17663670034</v>
      </c>
      <c r="N70" s="158">
        <v>232099.91912638996</v>
      </c>
      <c r="O70" s="158">
        <v>238270.48511583995</v>
      </c>
      <c r="P70" s="66">
        <v>213967.24953586038</v>
      </c>
      <c r="Q70" s="158">
        <v>236329.36463877006</v>
      </c>
      <c r="R70" s="66">
        <v>211244.11525367026</v>
      </c>
      <c r="S70" s="158">
        <v>234316.48083116047</v>
      </c>
      <c r="T70" s="66">
        <v>208899.53201341021</v>
      </c>
      <c r="U70" s="158">
        <v>232099.91912638996</v>
      </c>
      <c r="V70" s="158">
        <v>205504.38282328009</v>
      </c>
      <c r="W70" s="158">
        <v>213967.24953586038</v>
      </c>
      <c r="X70" s="158">
        <v>199964.5308712995</v>
      </c>
      <c r="Y70" s="158">
        <v>211244.11525367026</v>
      </c>
      <c r="Z70" s="158"/>
      <c r="AA70" s="158"/>
      <c r="AB70" s="66"/>
      <c r="AC70" s="158"/>
      <c r="AD70" s="158"/>
      <c r="AE70" s="158"/>
      <c r="AF70" s="158"/>
      <c r="AG70" s="158"/>
      <c r="AH70" s="236"/>
      <c r="AI70" s="158"/>
      <c r="AJ70" s="66"/>
      <c r="AK70" s="158"/>
      <c r="AL70" s="66"/>
      <c r="AM70" s="158"/>
      <c r="AN70" s="66"/>
      <c r="AO70" s="158"/>
      <c r="AP70" s="66"/>
      <c r="AQ70" s="158"/>
      <c r="AR70" s="66"/>
      <c r="AS70" s="158"/>
      <c r="AT70" s="66"/>
      <c r="AU70" s="158"/>
      <c r="AV70" s="66"/>
      <c r="AW70" s="158"/>
      <c r="AX70" s="66"/>
      <c r="AY70" s="158"/>
      <c r="AZ70" s="66"/>
      <c r="BA70" s="66"/>
      <c r="BB70" s="66"/>
      <c r="BC70" s="66"/>
      <c r="BD70" s="66"/>
      <c r="BE70" s="66"/>
      <c r="BF70" s="66"/>
      <c r="BG70" s="66"/>
      <c r="BH70" s="66"/>
      <c r="BI70" s="66"/>
      <c r="BJ70" s="66"/>
      <c r="BK70" s="66"/>
      <c r="BL70" s="66"/>
      <c r="BM70" s="66"/>
      <c r="BN70" s="26"/>
      <c r="BO70" s="66"/>
      <c r="BP70" s="26"/>
      <c r="BQ70" s="66"/>
      <c r="BR70" s="26"/>
      <c r="BS70" s="66"/>
      <c r="BT70" s="26"/>
      <c r="BU70" s="66"/>
      <c r="BV70" s="26"/>
      <c r="BW70" s="66"/>
      <c r="BX70" s="26"/>
      <c r="BY70" s="66"/>
      <c r="BZ70" s="26"/>
      <c r="CA70" s="66"/>
      <c r="CB70" s="26"/>
      <c r="CC70" s="66"/>
      <c r="CD70" s="26"/>
      <c r="CE70" s="66"/>
    </row>
    <row r="71" spans="1:84" x14ac:dyDescent="0.25">
      <c r="A71" t="s">
        <v>47</v>
      </c>
      <c r="B71" s="71">
        <f t="shared" ref="B71:C71" si="9">B69-B70</f>
        <v>9573.1709004802105</v>
      </c>
      <c r="C71" s="166">
        <f t="shared" si="9"/>
        <v>3969.7197251201142</v>
      </c>
      <c r="D71" s="71">
        <v>7805.697851949808</v>
      </c>
      <c r="E71" s="166">
        <v>5048.2689056701493</v>
      </c>
      <c r="F71" s="166">
        <v>11057.624248369364</v>
      </c>
      <c r="G71" s="166">
        <v>2984.4023261100228</v>
      </c>
      <c r="H71" s="166">
        <v>11634.913443119731</v>
      </c>
      <c r="I71" s="166">
        <v>555.18226968994713</v>
      </c>
      <c r="J71" s="166">
        <v>13020.851650499681</v>
      </c>
      <c r="K71" s="166">
        <v>2202.2466765897116</v>
      </c>
      <c r="L71" s="166">
        <v>12831.488781519554</v>
      </c>
      <c r="M71" s="166">
        <v>5315.7929759796825</v>
      </c>
      <c r="N71" s="166">
        <v>9732.2575103103882</v>
      </c>
      <c r="O71" s="166">
        <v>3561.6915208603896</v>
      </c>
      <c r="P71" s="71">
        <v>24303.235579979577</v>
      </c>
      <c r="Q71" s="166">
        <v>1941.1204770698969</v>
      </c>
      <c r="R71" s="71">
        <v>25085.2493850998</v>
      </c>
      <c r="S71" s="166">
        <v>2012.8838076095853</v>
      </c>
      <c r="T71" s="71">
        <v>25416.948817750264</v>
      </c>
      <c r="U71" s="166">
        <v>2216.5617047705164</v>
      </c>
      <c r="V71" s="166">
        <v>26595.536303109868</v>
      </c>
      <c r="W71" s="166">
        <v>18132.669590529578</v>
      </c>
      <c r="X71" s="166">
        <v>14002.718664560874</v>
      </c>
      <c r="Y71" s="166">
        <v>2723.1342821901198</v>
      </c>
      <c r="Z71" s="166"/>
      <c r="AA71" s="166"/>
      <c r="AB71" s="71"/>
      <c r="AC71" s="166"/>
      <c r="AD71" s="166"/>
      <c r="AE71" s="166"/>
      <c r="AF71" s="166"/>
      <c r="AG71" s="166"/>
      <c r="AH71" s="243"/>
      <c r="AI71" s="166"/>
      <c r="AJ71" s="71"/>
      <c r="AK71" s="166"/>
      <c r="AL71" s="71"/>
      <c r="AM71" s="166"/>
      <c r="AN71" s="71"/>
      <c r="AO71" s="166"/>
      <c r="AP71" s="71"/>
      <c r="AQ71" s="166"/>
      <c r="AR71" s="71"/>
      <c r="AS71" s="166"/>
      <c r="AT71" s="71"/>
      <c r="AU71" s="166"/>
      <c r="AV71" s="71"/>
      <c r="AW71" s="166"/>
      <c r="AX71" s="71"/>
      <c r="AY71" s="166"/>
      <c r="AZ71" s="71"/>
      <c r="BA71" s="71"/>
      <c r="BB71" s="71"/>
      <c r="BC71" s="71"/>
      <c r="BD71" s="71"/>
      <c r="BE71" s="71"/>
      <c r="BF71" s="71"/>
      <c r="BG71" s="71"/>
      <c r="BH71" s="71"/>
      <c r="BI71" s="71"/>
      <c r="BJ71" s="71"/>
      <c r="BK71" s="71"/>
      <c r="BL71" s="71"/>
      <c r="BM71" s="71"/>
      <c r="BN71" s="16"/>
      <c r="BO71" s="71"/>
      <c r="BP71" s="16"/>
      <c r="BQ71" s="71"/>
      <c r="BR71" s="16"/>
      <c r="BS71" s="71"/>
      <c r="BT71" s="16"/>
      <c r="BU71" s="71"/>
      <c r="BV71" s="16"/>
      <c r="BW71" s="71"/>
      <c r="BX71" s="16"/>
      <c r="BY71" s="71"/>
      <c r="BZ71" s="16"/>
      <c r="CA71" s="71"/>
      <c r="CB71" s="16"/>
      <c r="CC71" s="71"/>
      <c r="CD71" s="16"/>
      <c r="CE71" s="71"/>
    </row>
    <row r="72" spans="1:84" ht="30" x14ac:dyDescent="0.25">
      <c r="A72" s="21" t="s">
        <v>173</v>
      </c>
      <c r="B72" s="66">
        <f>B70</f>
        <v>249350.21628926974</v>
      </c>
      <c r="C72" s="158">
        <f t="shared" ref="C72" si="10">C70</f>
        <v>254953.66746462983</v>
      </c>
      <c r="D72" s="66">
        <v>247147.96961268003</v>
      </c>
      <c r="E72" s="158">
        <v>249905.39855895969</v>
      </c>
      <c r="F72" s="158">
        <v>241832.17663670034</v>
      </c>
      <c r="G72" s="158">
        <v>249905.39855895969</v>
      </c>
      <c r="H72" s="158">
        <v>238270.48511583995</v>
      </c>
      <c r="I72" s="158">
        <v>249350.21628926974</v>
      </c>
      <c r="J72" s="158">
        <v>236329.36463877006</v>
      </c>
      <c r="K72" s="158">
        <v>247147.96961268003</v>
      </c>
      <c r="L72" s="158">
        <v>234316.48083116047</v>
      </c>
      <c r="M72" s="158">
        <v>241832.17663670034</v>
      </c>
      <c r="N72" s="158">
        <v>232099.91912638996</v>
      </c>
      <c r="O72" s="158">
        <v>238270.48511583995</v>
      </c>
      <c r="P72" s="66">
        <v>213967.24953586038</v>
      </c>
      <c r="Q72" s="158">
        <v>236329.36463877006</v>
      </c>
      <c r="R72" s="66">
        <v>211244.11525367026</v>
      </c>
      <c r="S72" s="158">
        <v>234316.48083116047</v>
      </c>
      <c r="T72" s="66">
        <v>208899.53201341021</v>
      </c>
      <c r="U72" s="158">
        <v>232099.91912638996</v>
      </c>
      <c r="V72" s="158">
        <v>205504.38282328009</v>
      </c>
      <c r="W72" s="158">
        <v>213967.24953586038</v>
      </c>
      <c r="X72" s="158">
        <v>199964.5308712995</v>
      </c>
      <c r="Y72" s="158">
        <v>211244.11525367026</v>
      </c>
      <c r="Z72" s="158"/>
      <c r="AA72" s="158"/>
      <c r="AB72" s="66"/>
      <c r="AC72" s="158"/>
      <c r="AD72" s="158"/>
      <c r="AE72" s="158"/>
      <c r="AF72" s="158"/>
      <c r="AG72" s="158"/>
      <c r="AH72" s="236"/>
      <c r="AI72" s="158"/>
      <c r="AJ72" s="66"/>
      <c r="AK72" s="158"/>
      <c r="AL72" s="66"/>
      <c r="AM72" s="158"/>
      <c r="AN72" s="66"/>
      <c r="AO72" s="158"/>
      <c r="AP72" s="66"/>
      <c r="AQ72" s="158"/>
      <c r="AR72" s="66"/>
      <c r="AS72" s="158"/>
      <c r="AT72" s="66"/>
      <c r="AU72" s="158"/>
      <c r="AV72" s="66"/>
      <c r="AW72" s="158"/>
      <c r="AX72" s="66"/>
      <c r="AY72" s="158"/>
      <c r="AZ72" s="66"/>
      <c r="BA72" s="66"/>
      <c r="BB72" s="66"/>
      <c r="BC72" s="66"/>
      <c r="BD72" s="66"/>
      <c r="BE72" s="66"/>
      <c r="BF72" s="66"/>
      <c r="BG72" s="66"/>
      <c r="BH72" s="66"/>
      <c r="BI72" s="66"/>
      <c r="BJ72" s="66"/>
      <c r="BK72" s="66"/>
      <c r="BL72" s="66"/>
      <c r="BM72" s="66"/>
      <c r="BN72" s="26"/>
      <c r="BO72" s="66"/>
      <c r="BP72" s="26"/>
      <c r="BQ72" s="66"/>
      <c r="BR72" s="26"/>
      <c r="BS72" s="66"/>
      <c r="BT72" s="26"/>
      <c r="BU72" s="66"/>
      <c r="BV72" s="26"/>
      <c r="BW72" s="66"/>
      <c r="BX72" s="26"/>
      <c r="BY72" s="66"/>
      <c r="BZ72" s="26"/>
      <c r="CA72" s="66"/>
      <c r="CB72" s="26"/>
      <c r="CC72" s="66"/>
      <c r="CD72" s="26"/>
      <c r="CE72" s="66"/>
    </row>
    <row r="73" spans="1:84" ht="30.75" thickBot="1" x14ac:dyDescent="0.3">
      <c r="A73" s="37" t="s">
        <v>189</v>
      </c>
      <c r="B73" s="72">
        <f>B71/B72</f>
        <v>3.8392470810510268E-2</v>
      </c>
      <c r="C73" s="169">
        <f>C71/C72</f>
        <v>1.5570357408845041E-2</v>
      </c>
      <c r="D73" s="72">
        <v>3.1583095196705727E-2</v>
      </c>
      <c r="E73" s="169">
        <v>2.0200719691452047E-2</v>
      </c>
      <c r="F73" s="169">
        <v>4.5724371347742584E-2</v>
      </c>
      <c r="G73" s="169">
        <v>1.1942128274615559E-2</v>
      </c>
      <c r="H73" s="169">
        <v>4.8830695238913813E-2</v>
      </c>
      <c r="I73" s="169">
        <v>2.226516094318857E-3</v>
      </c>
      <c r="J73" s="169">
        <v>5.5096207237734E-2</v>
      </c>
      <c r="K73" s="169">
        <v>8.9106403748369072E-3</v>
      </c>
      <c r="L73" s="169">
        <v>5.4761358381638703E-2</v>
      </c>
      <c r="M73" s="169">
        <v>2.1981330399905769E-2</v>
      </c>
      <c r="N73" s="169">
        <v>4.1931326589608547E-2</v>
      </c>
      <c r="O73" s="169">
        <v>1.4948102024171404E-2</v>
      </c>
      <c r="P73" s="72">
        <v>0.11358390423159791</v>
      </c>
      <c r="Q73" s="169">
        <v>8.2136237282104309E-3</v>
      </c>
      <c r="R73" s="72">
        <v>0.11875005064626981</v>
      </c>
      <c r="S73" s="169">
        <v>8.5904491244898507E-3</v>
      </c>
      <c r="T73" s="72">
        <v>0.12167068337960008</v>
      </c>
      <c r="U73" s="169">
        <v>9.5500322150628945E-3</v>
      </c>
      <c r="V73" s="169">
        <v>0.12941590801000208</v>
      </c>
      <c r="W73" s="169">
        <v>8.4745070237913153E-2</v>
      </c>
      <c r="X73" s="169">
        <v>7.002601213098765E-2</v>
      </c>
      <c r="Y73" s="169">
        <v>1.2890935583791637E-2</v>
      </c>
      <c r="Z73" s="169"/>
      <c r="AA73" s="169"/>
      <c r="AB73" s="72"/>
      <c r="AC73" s="169"/>
      <c r="AD73" s="72"/>
      <c r="AE73" s="169"/>
      <c r="AF73" s="169"/>
      <c r="AG73" s="169"/>
      <c r="AH73" s="245"/>
      <c r="AI73" s="169"/>
      <c r="AJ73" s="72"/>
      <c r="AK73" s="169"/>
      <c r="AL73" s="72"/>
      <c r="AM73" s="169"/>
      <c r="AN73" s="72"/>
      <c r="AO73" s="169"/>
      <c r="AP73" s="72"/>
      <c r="AQ73" s="169"/>
      <c r="AR73" s="72"/>
      <c r="AS73" s="169"/>
      <c r="AT73" s="72"/>
      <c r="AU73" s="169"/>
      <c r="AV73" s="72"/>
      <c r="AW73" s="169"/>
      <c r="AX73" s="72"/>
      <c r="AY73" s="169"/>
      <c r="AZ73" s="72"/>
      <c r="BA73" s="72"/>
      <c r="BB73" s="72"/>
      <c r="BC73" s="72"/>
      <c r="BD73" s="72"/>
      <c r="BE73" s="72"/>
      <c r="BF73" s="72"/>
      <c r="BG73" s="72"/>
      <c r="BH73" s="72"/>
      <c r="BI73" s="72"/>
      <c r="BJ73" s="72"/>
      <c r="BK73" s="72"/>
      <c r="BL73" s="72"/>
      <c r="BM73" s="72"/>
      <c r="BN73" s="35"/>
      <c r="BO73" s="72"/>
      <c r="BP73" s="35"/>
      <c r="BQ73" s="72"/>
      <c r="BR73" s="35"/>
      <c r="BS73" s="72"/>
      <c r="BT73" s="35"/>
      <c r="BU73" s="72"/>
      <c r="BV73" s="35"/>
      <c r="BW73" s="72"/>
      <c r="BX73" s="35"/>
      <c r="BY73" s="72"/>
      <c r="BZ73" s="35"/>
      <c r="CA73" s="72"/>
      <c r="CB73" s="35"/>
      <c r="CC73" s="72"/>
      <c r="CD73" s="35"/>
      <c r="CE73" s="72"/>
    </row>
    <row r="74" spans="1:84" x14ac:dyDescent="0.25">
      <c r="BC74" s="75"/>
      <c r="BD74" s="75"/>
      <c r="BH74" s="75"/>
      <c r="BI74" s="75"/>
      <c r="BL74" s="54"/>
      <c r="BM74" s="54"/>
    </row>
    <row r="75" spans="1:84" x14ac:dyDescent="0.25">
      <c r="BC75" s="75"/>
      <c r="BH75" s="75"/>
      <c r="BI75" s="75"/>
      <c r="BL75" s="54"/>
      <c r="BM75" s="54"/>
    </row>
    <row r="76" spans="1:84" x14ac:dyDescent="0.25">
      <c r="A76" t="s">
        <v>48</v>
      </c>
      <c r="B76" s="64">
        <v>140.18961200000001</v>
      </c>
      <c r="C76" s="154">
        <v>60.537154000000001</v>
      </c>
      <c r="D76" s="64">
        <v>79.652456999999998</v>
      </c>
      <c r="E76" s="154">
        <v>27.352309000000002</v>
      </c>
      <c r="F76" s="154">
        <v>52.300148</v>
      </c>
      <c r="G76" s="154">
        <v>31.791869999999999</v>
      </c>
      <c r="H76" s="154">
        <v>20.508279000000002</v>
      </c>
      <c r="I76" s="154">
        <v>20.508279000000002</v>
      </c>
      <c r="J76" s="154">
        <v>175.788377</v>
      </c>
      <c r="K76" s="154">
        <v>29.889030999999999</v>
      </c>
      <c r="L76" s="154">
        <v>145.89934700000001</v>
      </c>
      <c r="M76" s="154">
        <v>75.414375000000007</v>
      </c>
      <c r="N76" s="154">
        <v>70.484971999999999</v>
      </c>
      <c r="O76" s="154">
        <v>46.916012000000002</v>
      </c>
      <c r="P76" s="64">
        <v>23.568960000000001</v>
      </c>
      <c r="Q76" s="154">
        <v>23.568960000000001</v>
      </c>
      <c r="R76" s="64">
        <v>13.674626</v>
      </c>
      <c r="S76" s="154">
        <v>20.137823000000001</v>
      </c>
      <c r="T76" s="64">
        <v>-6.4631980000000002</v>
      </c>
      <c r="U76" s="154">
        <v>35.073110999999997</v>
      </c>
      <c r="V76" s="154">
        <v>-41.536307999999998</v>
      </c>
      <c r="W76" s="154">
        <v>29.212637999999998</v>
      </c>
      <c r="X76" s="154">
        <v>-70.748947000000001</v>
      </c>
      <c r="Y76" s="154">
        <v>-70.748947000000001</v>
      </c>
      <c r="Z76" s="154"/>
      <c r="AA76" s="154"/>
      <c r="AB76" s="64"/>
      <c r="AC76" s="154"/>
      <c r="AD76" s="154"/>
      <c r="AE76" s="154"/>
      <c r="AF76" s="154"/>
      <c r="AG76" s="154"/>
      <c r="AH76" s="232"/>
      <c r="AI76" s="154"/>
      <c r="AJ76" s="64"/>
      <c r="AK76" s="154"/>
      <c r="AL76" s="64"/>
      <c r="AM76" s="154"/>
      <c r="AN76" s="79"/>
      <c r="AO76" s="154"/>
      <c r="AP76" s="79"/>
      <c r="AQ76" s="154"/>
      <c r="AR76" s="64"/>
      <c r="AS76" s="154"/>
      <c r="AT76" s="64"/>
      <c r="AU76" s="154"/>
      <c r="AV76" s="79"/>
      <c r="AW76" s="154"/>
      <c r="AX76" s="79"/>
      <c r="AY76" s="154"/>
      <c r="AZ76" s="64"/>
      <c r="BA76" s="79"/>
      <c r="BB76" s="64"/>
      <c r="BC76" s="79"/>
      <c r="BD76" s="79"/>
      <c r="BE76" s="79"/>
      <c r="BF76" s="64"/>
      <c r="BG76" s="79"/>
      <c r="BH76" s="64"/>
      <c r="BI76" s="79"/>
      <c r="BJ76" s="64"/>
      <c r="BK76" s="79"/>
      <c r="BL76" s="64"/>
      <c r="BM76" s="64"/>
      <c r="BN76" s="13"/>
      <c r="BO76" s="13"/>
      <c r="BP76" s="13"/>
      <c r="BQ76" s="13"/>
      <c r="BR76" s="13"/>
      <c r="BS76" s="13"/>
      <c r="BT76" s="13"/>
      <c r="BU76" s="13"/>
      <c r="BV76" s="13"/>
      <c r="BW76" s="13"/>
      <c r="BX76" s="13"/>
      <c r="BY76" s="13"/>
      <c r="BZ76" s="13"/>
      <c r="CA76" s="13"/>
      <c r="CB76" s="13"/>
      <c r="CC76" s="13"/>
      <c r="CD76" s="13"/>
      <c r="CE76" s="13"/>
    </row>
    <row r="77" spans="1:84" x14ac:dyDescent="0.25">
      <c r="A77" t="s">
        <v>114</v>
      </c>
      <c r="B77" s="64">
        <f>B76/4*4</f>
        <v>140.18961200000001</v>
      </c>
      <c r="C77" s="153">
        <f>C76*4</f>
        <v>242.148616</v>
      </c>
      <c r="D77" s="64">
        <v>106.203276</v>
      </c>
      <c r="E77" s="153">
        <v>109.40923600000001</v>
      </c>
      <c r="F77" s="153">
        <v>104.600296</v>
      </c>
      <c r="G77" s="153">
        <v>127.16748</v>
      </c>
      <c r="H77" s="153">
        <v>82.033116000000007</v>
      </c>
      <c r="I77" s="153">
        <v>82.033116000000007</v>
      </c>
      <c r="J77" s="153">
        <v>175.788377</v>
      </c>
      <c r="K77" s="153">
        <v>119.556124</v>
      </c>
      <c r="L77" s="153">
        <v>194.53246266666667</v>
      </c>
      <c r="M77" s="153">
        <v>301.65750000000003</v>
      </c>
      <c r="N77" s="153">
        <v>140.969944</v>
      </c>
      <c r="O77" s="153">
        <v>187.66404800000001</v>
      </c>
      <c r="P77" s="64">
        <v>94.275840000000002</v>
      </c>
      <c r="Q77" s="153">
        <v>94.275840000000002</v>
      </c>
      <c r="R77" s="64">
        <v>13.674626</v>
      </c>
      <c r="S77" s="153">
        <v>80.551292000000004</v>
      </c>
      <c r="T77" s="64">
        <v>-8.6175973333333342</v>
      </c>
      <c r="U77" s="153">
        <v>140.29244399999999</v>
      </c>
      <c r="V77" s="153">
        <v>-83.072615999999996</v>
      </c>
      <c r="W77" s="153">
        <v>116.85055199999999</v>
      </c>
      <c r="X77" s="153">
        <v>-282.995788</v>
      </c>
      <c r="Y77" s="153">
        <v>-282.995788</v>
      </c>
      <c r="Z77" s="153"/>
      <c r="AA77" s="153"/>
      <c r="AB77" s="64"/>
      <c r="AC77" s="153"/>
      <c r="AD77" s="153"/>
      <c r="AE77" s="153"/>
      <c r="AF77" s="153"/>
      <c r="AG77" s="153"/>
      <c r="AH77" s="232"/>
      <c r="AI77" s="153"/>
      <c r="AJ77" s="64"/>
      <c r="AK77" s="153"/>
      <c r="AL77" s="64"/>
      <c r="AM77" s="153"/>
      <c r="AN77" s="64"/>
      <c r="AO77" s="153"/>
      <c r="AP77" s="64"/>
      <c r="AQ77" s="153"/>
      <c r="AR77" s="64"/>
      <c r="AS77" s="153"/>
      <c r="AT77" s="64"/>
      <c r="AU77" s="153"/>
      <c r="AV77" s="64"/>
      <c r="AW77" s="153"/>
      <c r="AX77" s="64"/>
      <c r="AY77" s="153"/>
      <c r="AZ77" s="64"/>
      <c r="BA77" s="64"/>
      <c r="BB77" s="64"/>
      <c r="BC77" s="64"/>
      <c r="BD77" s="64"/>
      <c r="BE77" s="64"/>
      <c r="BF77" s="64"/>
      <c r="BG77" s="64"/>
      <c r="BH77" s="64"/>
      <c r="BI77" s="64"/>
      <c r="BJ77" s="64"/>
      <c r="BK77" s="64"/>
      <c r="BL77" s="64"/>
      <c r="BM77" s="64"/>
      <c r="BN77" s="13"/>
      <c r="BO77" s="13"/>
      <c r="BP77" s="13"/>
      <c r="BQ77" s="13"/>
      <c r="BR77" s="13"/>
      <c r="BS77" s="13"/>
      <c r="BT77" s="13"/>
      <c r="BU77" s="13"/>
      <c r="BV77" s="13"/>
      <c r="BW77" s="13"/>
      <c r="BX77" s="13"/>
      <c r="BY77" s="13"/>
      <c r="BZ77" s="13"/>
      <c r="CA77" s="13"/>
      <c r="CB77" s="13"/>
      <c r="CC77" s="13"/>
      <c r="CD77" s="13"/>
      <c r="CE77" s="13"/>
    </row>
    <row r="78" spans="1:84" ht="30" x14ac:dyDescent="0.25">
      <c r="A78" s="21" t="s">
        <v>49</v>
      </c>
      <c r="B78" s="80">
        <f>(B69+J69+H69+F69+D69)/5</f>
        <v>253204.49407753575</v>
      </c>
      <c r="C78" s="146">
        <f>(B69+D69)/2</f>
        <v>256938.52732718989</v>
      </c>
      <c r="D78" s="80">
        <v>251774.77079948224</v>
      </c>
      <c r="E78" s="146">
        <v>252429.53301179476</v>
      </c>
      <c r="F78" s="146">
        <v>250715.13857776637</v>
      </c>
      <c r="G78" s="146">
        <v>251397.59972201468</v>
      </c>
      <c r="H78" s="146">
        <v>249627.80742411473</v>
      </c>
      <c r="I78" s="146">
        <v>249627.80742411473</v>
      </c>
      <c r="J78" s="146">
        <v>242586.04245865205</v>
      </c>
      <c r="K78" s="146">
        <v>248249.09295097488</v>
      </c>
      <c r="L78" s="146">
        <v>240894.99900099757</v>
      </c>
      <c r="M78" s="146">
        <v>244490.07312469019</v>
      </c>
      <c r="N78" s="146">
        <v>238810.67546377014</v>
      </c>
      <c r="O78" s="146">
        <v>240051.33087627013</v>
      </c>
      <c r="P78" s="80">
        <v>237299.92487730499</v>
      </c>
      <c r="Q78" s="146">
        <v>237299.92487730499</v>
      </c>
      <c r="R78" s="80">
        <v>225591.42587717023</v>
      </c>
      <c r="S78" s="146">
        <v>235322.92273496528</v>
      </c>
      <c r="T78" s="80">
        <v>222906.94118677027</v>
      </c>
      <c r="U78" s="146">
        <v>233208.19997877523</v>
      </c>
      <c r="V78" s="146">
        <v>219103.76130530689</v>
      </c>
      <c r="W78" s="146">
        <v>223033.58433112517</v>
      </c>
      <c r="X78" s="146">
        <v>212605.68239476532</v>
      </c>
      <c r="Y78" s="146">
        <v>212605.68239476532</v>
      </c>
      <c r="Z78" s="146"/>
      <c r="AA78" s="146"/>
      <c r="AB78" s="80"/>
      <c r="AC78" s="146"/>
      <c r="AD78" s="146"/>
      <c r="AE78" s="146"/>
      <c r="AF78" s="146"/>
      <c r="AG78" s="146"/>
      <c r="AH78" s="227"/>
      <c r="AI78" s="146"/>
      <c r="AJ78" s="80"/>
      <c r="AK78" s="146"/>
      <c r="AL78" s="80"/>
      <c r="AM78" s="146"/>
      <c r="AN78" s="15"/>
      <c r="AO78" s="146"/>
      <c r="AP78" s="80"/>
      <c r="AQ78" s="146"/>
      <c r="AR78" s="80"/>
      <c r="AS78" s="146"/>
      <c r="AT78" s="80"/>
      <c r="AU78" s="146"/>
      <c r="AV78" s="80"/>
      <c r="AW78" s="146"/>
      <c r="AX78" s="15"/>
      <c r="AY78" s="146"/>
      <c r="AZ78" s="80"/>
      <c r="BA78" s="15"/>
      <c r="BB78" s="80"/>
      <c r="BC78" s="15"/>
      <c r="BD78" s="80"/>
      <c r="BE78" s="15"/>
      <c r="BF78" s="80"/>
      <c r="BG78" s="15"/>
      <c r="BH78" s="80"/>
      <c r="BI78" s="15"/>
      <c r="BJ78" s="80"/>
      <c r="BK78" s="15"/>
      <c r="BL78" s="80"/>
      <c r="BM78" s="15"/>
      <c r="BN78" s="12"/>
      <c r="BO78" s="12"/>
      <c r="BP78" s="12"/>
      <c r="BQ78" s="12"/>
      <c r="BR78" s="12"/>
      <c r="BS78" s="12"/>
      <c r="BT78" s="12"/>
      <c r="BU78" s="12"/>
      <c r="BV78" s="12"/>
      <c r="BW78" s="12"/>
      <c r="BX78" s="12"/>
      <c r="BY78" s="12"/>
      <c r="BZ78" s="12"/>
      <c r="CA78" s="12"/>
      <c r="CB78" s="12"/>
      <c r="CC78" s="12"/>
      <c r="CD78" s="12"/>
      <c r="CE78" s="12"/>
    </row>
    <row r="79" spans="1:84" s="3" customFormat="1" ht="15.75" thickBot="1" x14ac:dyDescent="0.3">
      <c r="A79" s="32" t="s">
        <v>50</v>
      </c>
      <c r="B79" s="73">
        <f t="shared" ref="B79:C79" si="11">B77/B78</f>
        <v>5.536616263891092E-4</v>
      </c>
      <c r="C79" s="170">
        <f t="shared" si="11"/>
        <v>9.4243793843981931E-4</v>
      </c>
      <c r="D79" s="73">
        <v>4.2181857881456325E-4</v>
      </c>
      <c r="E79" s="170">
        <v>4.3342486393970338E-4</v>
      </c>
      <c r="F79" s="170">
        <v>4.1720773860472437E-4</v>
      </c>
      <c r="G79" s="170">
        <v>5.0584206110407042E-4</v>
      </c>
      <c r="H79" s="170">
        <v>3.2862170623734521E-4</v>
      </c>
      <c r="I79" s="170">
        <v>3.2862170623734521E-4</v>
      </c>
      <c r="J79" s="170">
        <v>7.2464340989429556E-4</v>
      </c>
      <c r="K79" s="170">
        <v>4.8159742530704984E-4</v>
      </c>
      <c r="L79" s="170">
        <v>8.0754047810623541E-4</v>
      </c>
      <c r="M79" s="170">
        <v>1.2338231002375069E-3</v>
      </c>
      <c r="N79" s="170">
        <v>5.9030000952108388E-4</v>
      </c>
      <c r="O79" s="170">
        <v>7.8176633020513367E-4</v>
      </c>
      <c r="P79" s="73">
        <v>3.9728558721097347E-4</v>
      </c>
      <c r="Q79" s="170">
        <v>3.9728558721097347E-4</v>
      </c>
      <c r="R79" s="73">
        <v>6.0616780743455852E-5</v>
      </c>
      <c r="S79" s="170">
        <v>3.4230108594529774E-4</v>
      </c>
      <c r="T79" s="73">
        <v>-3.8660067234572042E-5</v>
      </c>
      <c r="U79" s="170">
        <v>6.0157594807030068E-4</v>
      </c>
      <c r="V79" s="170">
        <v>-3.7914737522120256E-4</v>
      </c>
      <c r="W79" s="170">
        <v>5.2391460393928248E-4</v>
      </c>
      <c r="X79" s="170">
        <v>-1.3310828986900483E-3</v>
      </c>
      <c r="Y79" s="170">
        <v>-1.3310828986900483E-3</v>
      </c>
      <c r="Z79" s="170"/>
      <c r="AA79" s="170"/>
      <c r="AB79" s="73"/>
      <c r="AC79" s="170"/>
      <c r="AD79" s="170"/>
      <c r="AE79" s="170"/>
      <c r="AF79" s="170"/>
      <c r="AG79" s="170"/>
      <c r="AH79" s="246"/>
      <c r="AI79" s="170"/>
      <c r="AJ79" s="73"/>
      <c r="AK79" s="170"/>
      <c r="AL79" s="73"/>
      <c r="AM79" s="170"/>
      <c r="AN79" s="73"/>
      <c r="AO79" s="170"/>
      <c r="AP79" s="73"/>
      <c r="AQ79" s="170"/>
      <c r="AR79" s="73"/>
      <c r="AS79" s="170"/>
      <c r="AT79" s="73"/>
      <c r="AU79" s="170"/>
      <c r="AV79" s="73"/>
      <c r="AW79" s="170"/>
      <c r="AX79" s="73"/>
      <c r="AY79" s="170"/>
      <c r="AZ79" s="73"/>
      <c r="BA79" s="73"/>
      <c r="BB79" s="73"/>
      <c r="BC79" s="73"/>
      <c r="BD79" s="73"/>
      <c r="BE79" s="73"/>
      <c r="BF79" s="73"/>
      <c r="BG79" s="73"/>
      <c r="BH79" s="73"/>
      <c r="BI79" s="73"/>
      <c r="BJ79" s="73"/>
      <c r="BK79" s="73"/>
      <c r="BL79" s="73"/>
      <c r="BM79" s="73"/>
      <c r="BN79" s="38"/>
      <c r="BO79" s="38"/>
      <c r="BP79" s="38"/>
      <c r="BQ79" s="38"/>
      <c r="BR79" s="38"/>
      <c r="BS79" s="38"/>
      <c r="BT79" s="38"/>
      <c r="BU79" s="38"/>
      <c r="BV79" s="38"/>
      <c r="BW79" s="38"/>
      <c r="BX79" s="38"/>
      <c r="BY79" s="38"/>
      <c r="BZ79" s="38"/>
      <c r="CA79" s="38"/>
      <c r="CB79" s="38"/>
      <c r="CC79" s="38"/>
      <c r="CD79" s="38"/>
      <c r="CE79" s="38"/>
    </row>
    <row r="80" spans="1:84" x14ac:dyDescent="0.25">
      <c r="M80" s="167"/>
      <c r="BC80" s="75"/>
      <c r="BH80" s="75"/>
      <c r="BI80" s="75"/>
      <c r="BL80" s="54"/>
      <c r="BM80" s="54"/>
    </row>
    <row r="81" spans="1:83" x14ac:dyDescent="0.25">
      <c r="BC81" s="75"/>
      <c r="BH81" s="75"/>
      <c r="BI81" s="75"/>
      <c r="BL81" s="54"/>
      <c r="BM81" s="54"/>
    </row>
    <row r="82" spans="1:83" x14ac:dyDescent="0.25">
      <c r="A82" t="s">
        <v>230</v>
      </c>
      <c r="B82" s="140">
        <v>13756.115972000003</v>
      </c>
      <c r="D82" s="140">
        <v>14061.939221000001</v>
      </c>
      <c r="F82" s="140">
        <v>14212.004601000004</v>
      </c>
      <c r="H82" s="140">
        <v>13895.693633000003</v>
      </c>
      <c r="J82" s="140">
        <v>14222.321050000002</v>
      </c>
      <c r="L82" s="153">
        <v>14519.539090000002</v>
      </c>
      <c r="N82" s="140">
        <v>12889.099170000001</v>
      </c>
      <c r="P82" s="140">
        <v>13907.315828999999</v>
      </c>
      <c r="R82" s="140">
        <v>14007.112428</v>
      </c>
      <c r="T82" s="140">
        <v>13092.613016000003</v>
      </c>
      <c r="V82" s="140">
        <v>12845.584715000001</v>
      </c>
      <c r="X82" s="140">
        <v>10558.919228000002</v>
      </c>
      <c r="Z82" s="140"/>
      <c r="AB82" s="140"/>
      <c r="AD82" s="153"/>
      <c r="AF82" s="140"/>
      <c r="AH82" s="247"/>
      <c r="AJ82" s="140"/>
      <c r="AL82" s="140"/>
      <c r="AN82" s="64"/>
      <c r="AP82" s="140"/>
      <c r="AR82" s="140"/>
      <c r="AT82" s="140"/>
      <c r="AV82" s="140"/>
      <c r="AX82" s="140"/>
      <c r="AZ82" s="140"/>
      <c r="BB82" s="140"/>
      <c r="BC82" s="75"/>
      <c r="BD82" s="140"/>
      <c r="BF82" s="140"/>
      <c r="BH82" s="64"/>
      <c r="BI82" s="75"/>
      <c r="BJ82" s="64"/>
      <c r="BL82" s="64"/>
      <c r="BM82" s="54"/>
    </row>
    <row r="83" spans="1:83" x14ac:dyDescent="0.25">
      <c r="A83" s="21" t="s">
        <v>45</v>
      </c>
      <c r="B83" s="15">
        <f>B69</f>
        <v>258923.38718974995</v>
      </c>
      <c r="D83" s="15">
        <v>254953.66746462983</v>
      </c>
      <c r="F83" s="15">
        <v>252889.80088506971</v>
      </c>
      <c r="H83" s="15">
        <v>249905.39855895969</v>
      </c>
      <c r="J83" s="15">
        <v>249350.21628926974</v>
      </c>
      <c r="L83" s="153">
        <v>247147.96961268003</v>
      </c>
      <c r="N83" s="15">
        <v>241832.17663670034</v>
      </c>
      <c r="P83" s="15">
        <v>238270.48511583995</v>
      </c>
      <c r="R83" s="15">
        <v>236329.36463877006</v>
      </c>
      <c r="T83" s="15">
        <v>234316.48083116047</v>
      </c>
      <c r="V83" s="15">
        <v>232099.91912638996</v>
      </c>
      <c r="X83" s="15">
        <v>213967.24953586038</v>
      </c>
      <c r="Z83" s="15"/>
      <c r="AB83" s="15"/>
      <c r="AD83" s="153"/>
      <c r="AF83" s="15"/>
      <c r="AH83" s="226"/>
      <c r="AJ83" s="15"/>
      <c r="AL83" s="15"/>
      <c r="AN83" s="64"/>
      <c r="AP83" s="71"/>
      <c r="AR83" s="71"/>
      <c r="AS83" s="167"/>
      <c r="AT83" s="71"/>
      <c r="AV83" s="71"/>
      <c r="AX83" s="71"/>
      <c r="AZ83" s="71"/>
      <c r="BB83" s="71"/>
      <c r="BC83" s="75"/>
      <c r="BD83" s="71"/>
      <c r="BF83" s="71"/>
      <c r="BH83" s="71"/>
      <c r="BI83" s="75"/>
      <c r="BJ83" s="71"/>
      <c r="BL83" s="71"/>
      <c r="BM83" s="54"/>
    </row>
    <row r="84" spans="1:83" ht="30.75" thickBot="1" x14ac:dyDescent="0.3">
      <c r="A84" s="37" t="s">
        <v>190</v>
      </c>
      <c r="B84" s="73">
        <f>+B82/B83</f>
        <v>5.3128132307024636E-2</v>
      </c>
      <c r="C84" s="171"/>
      <c r="D84" s="73">
        <v>5.5154881123452904E-2</v>
      </c>
      <c r="E84" s="171"/>
      <c r="F84" s="170">
        <v>5.6198409549378797E-2</v>
      </c>
      <c r="G84" s="171"/>
      <c r="H84" s="73">
        <v>5.5603815336232598E-2</v>
      </c>
      <c r="I84" s="171"/>
      <c r="J84" s="73">
        <v>5.7037532437913631E-2</v>
      </c>
      <c r="K84" s="171"/>
      <c r="L84" s="170">
        <v>5.8748364846995978E-2</v>
      </c>
      <c r="M84" s="171"/>
      <c r="N84" s="73">
        <v>5.329770152696859E-2</v>
      </c>
      <c r="O84" s="171"/>
      <c r="P84" s="73">
        <v>5.8367765618300059E-2</v>
      </c>
      <c r="Q84" s="171"/>
      <c r="R84" s="73">
        <v>5.9269454091792198E-2</v>
      </c>
      <c r="S84" s="171"/>
      <c r="T84" s="73">
        <v>5.5875766696214774E-2</v>
      </c>
      <c r="U84" s="171"/>
      <c r="V84" s="170">
        <v>5.5345063295799517E-2</v>
      </c>
      <c r="W84" s="171"/>
      <c r="X84" s="170">
        <v>4.9348296297234751E-2</v>
      </c>
      <c r="Y84" s="171"/>
      <c r="Z84" s="170"/>
      <c r="AA84" s="171"/>
      <c r="AB84" s="73"/>
      <c r="AC84" s="171"/>
      <c r="AD84" s="170"/>
      <c r="AE84" s="170"/>
      <c r="AF84" s="73"/>
      <c r="AG84" s="171"/>
      <c r="AH84" s="246"/>
      <c r="AI84" s="170"/>
      <c r="AJ84" s="73"/>
      <c r="AK84" s="171"/>
      <c r="AL84" s="73"/>
      <c r="AM84" s="171"/>
      <c r="AN84" s="73"/>
      <c r="AO84" s="171"/>
      <c r="AP84" s="73"/>
      <c r="AQ84" s="170"/>
      <c r="AR84" s="73"/>
      <c r="AS84" s="170"/>
      <c r="AT84" s="73"/>
      <c r="AU84" s="170"/>
      <c r="AV84" s="73"/>
      <c r="AW84" s="170"/>
      <c r="AX84" s="73"/>
      <c r="AY84" s="170"/>
      <c r="AZ84" s="73"/>
      <c r="BA84" s="73"/>
      <c r="BB84" s="73"/>
      <c r="BC84" s="73"/>
      <c r="BD84" s="73"/>
      <c r="BE84" s="73"/>
      <c r="BF84" s="73"/>
      <c r="BG84" s="73"/>
      <c r="BH84" s="73"/>
      <c r="BI84" s="73"/>
      <c r="BJ84" s="73"/>
      <c r="BK84" s="73"/>
      <c r="BL84" s="73"/>
      <c r="BM84" s="54"/>
    </row>
    <row r="85" spans="1:83" x14ac:dyDescent="0.25">
      <c r="H85" s="140"/>
      <c r="J85" s="54"/>
      <c r="N85" s="54"/>
      <c r="T85" s="75"/>
      <c r="V85" s="167"/>
      <c r="AF85" s="75"/>
      <c r="AN85" s="56"/>
      <c r="AR85" s="75"/>
      <c r="AS85" s="167"/>
      <c r="AT85" s="75"/>
      <c r="BC85" s="75"/>
      <c r="BH85" s="75"/>
      <c r="BI85" s="75"/>
      <c r="BL85" s="54"/>
      <c r="BM85" s="54"/>
    </row>
    <row r="86" spans="1:83" x14ac:dyDescent="0.25">
      <c r="A86" t="s">
        <v>231</v>
      </c>
      <c r="B86" s="140">
        <v>2275.7082708599992</v>
      </c>
      <c r="D86" s="140">
        <v>2203.6210628599997</v>
      </c>
      <c r="F86" s="140">
        <v>2135.595617859999</v>
      </c>
      <c r="H86" s="140">
        <v>2311.4971808599994</v>
      </c>
      <c r="J86" s="140">
        <v>2230.5911338599999</v>
      </c>
      <c r="L86" s="140">
        <v>2259.9157338599994</v>
      </c>
      <c r="N86" s="140">
        <v>1887.9356488599997</v>
      </c>
      <c r="P86" s="140">
        <v>1963.8762028599992</v>
      </c>
      <c r="R86" s="140">
        <v>2084.5632788599996</v>
      </c>
      <c r="T86" s="140">
        <v>2288.8138328599994</v>
      </c>
      <c r="V86" s="140">
        <v>2290.8371338599995</v>
      </c>
      <c r="X86" s="140">
        <v>2064.6863038599995</v>
      </c>
      <c r="Z86" s="140"/>
      <c r="AB86" s="140"/>
      <c r="AD86" s="153"/>
      <c r="AF86" s="140"/>
      <c r="AH86" s="247"/>
      <c r="AJ86" s="140"/>
      <c r="AL86" s="140"/>
      <c r="AN86" s="64"/>
      <c r="AP86" s="140"/>
      <c r="AR86" s="140"/>
      <c r="AS86" s="167"/>
      <c r="AT86" s="140"/>
      <c r="AV86" s="140"/>
      <c r="AX86" s="140"/>
      <c r="AZ86" s="140"/>
      <c r="BB86" s="140"/>
      <c r="BC86" s="75"/>
      <c r="BD86" s="140"/>
      <c r="BF86" s="140"/>
      <c r="BH86" s="64"/>
      <c r="BI86" s="75"/>
      <c r="BJ86" s="64"/>
      <c r="BL86" s="64"/>
      <c r="BM86" s="54"/>
    </row>
    <row r="87" spans="1:83" x14ac:dyDescent="0.25">
      <c r="A87" s="21" t="s">
        <v>45</v>
      </c>
      <c r="B87" s="15">
        <f>B69</f>
        <v>258923.38718974995</v>
      </c>
      <c r="D87" s="15">
        <v>254953.66746462983</v>
      </c>
      <c r="F87" s="15">
        <v>252889.80088506971</v>
      </c>
      <c r="H87" s="15">
        <v>249905.39855895969</v>
      </c>
      <c r="J87" s="15">
        <v>249350.21628926974</v>
      </c>
      <c r="L87" s="15">
        <v>247147.96961268003</v>
      </c>
      <c r="N87" s="15">
        <v>241832.17663670034</v>
      </c>
      <c r="P87" s="15">
        <v>238270.48511583995</v>
      </c>
      <c r="R87" s="15">
        <v>236329.36463877006</v>
      </c>
      <c r="T87" s="15">
        <v>234316.48083116047</v>
      </c>
      <c r="V87" s="15">
        <v>232099.91912638996</v>
      </c>
      <c r="X87" s="15">
        <v>213967.24953586038</v>
      </c>
      <c r="Z87" s="15"/>
      <c r="AB87" s="15"/>
      <c r="AD87" s="153"/>
      <c r="AF87" s="15"/>
      <c r="AH87" s="226"/>
      <c r="AJ87" s="15"/>
      <c r="AL87" s="15"/>
      <c r="AN87" s="64"/>
      <c r="AP87" s="71"/>
      <c r="AR87" s="71"/>
      <c r="AS87" s="167"/>
      <c r="AT87" s="71"/>
      <c r="AV87" s="71"/>
      <c r="AX87" s="71"/>
      <c r="AZ87" s="71"/>
      <c r="BB87" s="71"/>
      <c r="BC87" s="75"/>
      <c r="BD87" s="71"/>
      <c r="BF87" s="71"/>
      <c r="BH87" s="71"/>
      <c r="BI87" s="75"/>
      <c r="BJ87" s="71"/>
      <c r="BL87" s="71"/>
      <c r="BM87" s="54"/>
    </row>
    <row r="88" spans="1:83" ht="30.75" thickBot="1" x14ac:dyDescent="0.3">
      <c r="A88" s="37" t="s">
        <v>191</v>
      </c>
      <c r="B88" s="73">
        <f>+B86/B87</f>
        <v>8.789118262199561E-3</v>
      </c>
      <c r="C88" s="171"/>
      <c r="D88" s="73">
        <v>8.6432216675828445E-3</v>
      </c>
      <c r="E88" s="171"/>
      <c r="F88" s="170">
        <v>8.4447676829424948E-3</v>
      </c>
      <c r="G88" s="171"/>
      <c r="H88" s="170">
        <v>9.249488783311147E-3</v>
      </c>
      <c r="I88" s="171"/>
      <c r="J88" s="73">
        <v>8.9456153961073939E-3</v>
      </c>
      <c r="K88" s="171"/>
      <c r="L88" s="73">
        <v>9.1439785542306688E-3</v>
      </c>
      <c r="M88" s="171"/>
      <c r="N88" s="73">
        <v>7.806800877850956E-3</v>
      </c>
      <c r="O88" s="171"/>
      <c r="P88" s="73">
        <v>8.2422134739232253E-3</v>
      </c>
      <c r="Q88" s="171"/>
      <c r="R88" s="73">
        <v>8.8205851272280915E-3</v>
      </c>
      <c r="S88" s="171"/>
      <c r="T88" s="73">
        <v>9.7680445896984568E-3</v>
      </c>
      <c r="U88" s="171"/>
      <c r="V88" s="73">
        <v>9.870047100759758E-3</v>
      </c>
      <c r="W88" s="171"/>
      <c r="X88" s="73">
        <v>9.6495436022977117E-3</v>
      </c>
      <c r="Y88" s="171"/>
      <c r="Z88" s="170"/>
      <c r="AA88" s="171"/>
      <c r="AB88" s="73"/>
      <c r="AC88" s="171"/>
      <c r="AD88" s="170"/>
      <c r="AE88" s="170"/>
      <c r="AF88" s="73"/>
      <c r="AG88" s="171"/>
      <c r="AH88" s="246"/>
      <c r="AI88" s="170"/>
      <c r="AJ88" s="73"/>
      <c r="AK88" s="171"/>
      <c r="AL88" s="73"/>
      <c r="AM88" s="171"/>
      <c r="AN88" s="73"/>
      <c r="AO88" s="171"/>
      <c r="AP88" s="73"/>
      <c r="AQ88" s="170"/>
      <c r="AR88" s="73"/>
      <c r="AS88" s="170"/>
      <c r="AT88" s="73"/>
      <c r="AU88" s="170"/>
      <c r="AV88" s="73"/>
      <c r="AW88" s="170"/>
      <c r="AX88" s="73"/>
      <c r="AY88" s="170"/>
      <c r="AZ88" s="73"/>
      <c r="BA88" s="73"/>
      <c r="BB88" s="73"/>
      <c r="BC88" s="73"/>
      <c r="BD88" s="73"/>
      <c r="BE88" s="73"/>
      <c r="BF88" s="73"/>
      <c r="BG88" s="73"/>
      <c r="BH88" s="73"/>
      <c r="BI88" s="73"/>
      <c r="BJ88" s="73"/>
      <c r="BK88" s="73"/>
      <c r="BL88" s="73"/>
      <c r="BM88" s="54"/>
    </row>
    <row r="89" spans="1:83" x14ac:dyDescent="0.25">
      <c r="J89" s="54"/>
      <c r="BC89" s="75"/>
      <c r="BH89" s="75"/>
      <c r="BI89" s="75"/>
      <c r="BL89" s="54"/>
      <c r="BM89" s="54"/>
    </row>
    <row r="90" spans="1:83" x14ac:dyDescent="0.25">
      <c r="A90" t="s">
        <v>232</v>
      </c>
      <c r="B90" s="64">
        <v>982.18326407000018</v>
      </c>
      <c r="C90" s="152"/>
      <c r="D90" s="64">
        <v>947.34056176000024</v>
      </c>
      <c r="E90" s="152"/>
      <c r="F90" s="153">
        <v>970.87963237999998</v>
      </c>
      <c r="G90" s="152"/>
      <c r="H90" s="153">
        <v>971.72038028000009</v>
      </c>
      <c r="I90" s="152"/>
      <c r="J90" s="64">
        <v>981.15923913000017</v>
      </c>
      <c r="K90" s="152"/>
      <c r="L90" s="153">
        <v>1054</v>
      </c>
      <c r="M90" s="152"/>
      <c r="N90" s="153">
        <v>1034</v>
      </c>
      <c r="O90" s="153"/>
      <c r="P90" s="64">
        <v>1011</v>
      </c>
      <c r="Q90" s="152"/>
      <c r="R90" s="64">
        <v>995</v>
      </c>
      <c r="BC90" s="75"/>
      <c r="BH90" s="75"/>
      <c r="BI90" s="75"/>
      <c r="BL90" s="54"/>
      <c r="BM90" s="54"/>
    </row>
    <row r="91" spans="1:83" x14ac:dyDescent="0.25">
      <c r="A91" s="9" t="s">
        <v>234</v>
      </c>
      <c r="B91" s="79">
        <v>184386.59187474995</v>
      </c>
      <c r="C91" s="265"/>
      <c r="D91" s="79">
        <v>185180.16923671984</v>
      </c>
      <c r="E91" s="265"/>
      <c r="F91" s="154">
        <v>182989.77833242973</v>
      </c>
      <c r="G91" s="265"/>
      <c r="H91" s="154">
        <v>179728.81120771967</v>
      </c>
      <c r="I91" s="265"/>
      <c r="J91" s="79">
        <v>180101.80969040975</v>
      </c>
      <c r="K91" s="265"/>
      <c r="L91" s="154">
        <v>179590</v>
      </c>
      <c r="M91" s="265"/>
      <c r="N91" s="154">
        <v>173440</v>
      </c>
      <c r="O91" s="154"/>
      <c r="P91" s="79">
        <v>169326</v>
      </c>
      <c r="Q91" s="265"/>
      <c r="R91" s="79">
        <v>169862</v>
      </c>
      <c r="BC91" s="75"/>
      <c r="BH91" s="75"/>
      <c r="BI91" s="75"/>
      <c r="BL91" s="54"/>
      <c r="BM91" s="54"/>
    </row>
    <row r="92" spans="1:83" x14ac:dyDescent="0.25">
      <c r="A92" s="261" t="s">
        <v>233</v>
      </c>
      <c r="B92" s="264">
        <f>+B90/B91</f>
        <v>5.3267607697699473E-3</v>
      </c>
      <c r="C92" s="263"/>
      <c r="D92" s="264">
        <v>5.1157776000787325E-3</v>
      </c>
      <c r="E92" s="263"/>
      <c r="F92" s="264">
        <v>5.3056495353322099E-3</v>
      </c>
      <c r="G92" s="263"/>
      <c r="H92" s="264">
        <v>5.4065921526457129E-3</v>
      </c>
      <c r="I92" s="263"/>
      <c r="J92" s="264">
        <v>5.4478033331069077E-3</v>
      </c>
      <c r="K92" s="263"/>
      <c r="L92" s="264">
        <f>+L90/L91</f>
        <v>5.8689236594465172E-3</v>
      </c>
      <c r="M92" s="262"/>
      <c r="N92" s="264">
        <f>+N90/N91</f>
        <v>5.9617158671586715E-3</v>
      </c>
      <c r="O92" s="262"/>
      <c r="P92" s="264">
        <f>+P90/P91</f>
        <v>5.9707310159101377E-3</v>
      </c>
      <c r="Q92" s="262"/>
      <c r="R92" s="264">
        <f>+R90/R91</f>
        <v>5.8576962475421221E-3</v>
      </c>
      <c r="BC92" s="75"/>
      <c r="BH92" s="75"/>
      <c r="BI92" s="75"/>
      <c r="BL92" s="54"/>
      <c r="BM92" s="54"/>
    </row>
    <row r="93" spans="1:83" s="75" customFormat="1" x14ac:dyDescent="0.25">
      <c r="B93" s="54"/>
      <c r="C93" s="144"/>
      <c r="D93" s="54"/>
      <c r="E93" s="144"/>
      <c r="F93" s="167"/>
      <c r="G93" s="144"/>
      <c r="H93" s="144"/>
      <c r="I93" s="144"/>
      <c r="J93" s="144"/>
      <c r="K93" s="144"/>
      <c r="L93" s="167"/>
      <c r="M93" s="144"/>
      <c r="N93" s="144"/>
      <c r="O93" s="144"/>
      <c r="P93" s="54"/>
      <c r="Q93" s="144"/>
      <c r="R93" s="54"/>
      <c r="S93" s="144"/>
      <c r="T93" s="54"/>
      <c r="U93" s="144"/>
      <c r="V93" s="144"/>
      <c r="W93" s="144"/>
      <c r="X93" s="167"/>
      <c r="Y93" s="144"/>
      <c r="Z93" s="167"/>
      <c r="AA93" s="144"/>
      <c r="AB93" s="54"/>
      <c r="AC93" s="144"/>
      <c r="AD93" s="167"/>
      <c r="AE93" s="167"/>
      <c r="AF93" s="144"/>
      <c r="AG93" s="144"/>
      <c r="AH93" s="224"/>
      <c r="AI93" s="167"/>
      <c r="AJ93" s="54"/>
      <c r="AK93" s="144"/>
      <c r="AL93" s="54"/>
      <c r="AM93" s="144"/>
      <c r="AN93" s="54"/>
      <c r="AO93" s="144"/>
      <c r="AP93" s="54"/>
      <c r="AQ93" s="144"/>
      <c r="AR93" s="54"/>
      <c r="AS93" s="144"/>
      <c r="AT93" s="54"/>
      <c r="AU93" s="144"/>
      <c r="AV93" s="54"/>
      <c r="AW93" s="144"/>
      <c r="AY93" s="144"/>
      <c r="AZ93" s="54"/>
      <c r="BA93" s="54"/>
    </row>
    <row r="94" spans="1:83" s="75" customFormat="1" x14ac:dyDescent="0.25">
      <c r="A94" s="75" t="s">
        <v>133</v>
      </c>
      <c r="B94" s="90">
        <v>4995.6886119999999</v>
      </c>
      <c r="C94" s="90">
        <v>1217.5724614465753</v>
      </c>
      <c r="D94" s="90">
        <v>3778.2342430904114</v>
      </c>
      <c r="E94" s="90">
        <v>1248.1436003846575</v>
      </c>
      <c r="F94" s="90">
        <v>2530.0542685904111</v>
      </c>
      <c r="G94" s="90">
        <v>1271.1494679794521</v>
      </c>
      <c r="H94" s="90">
        <v>1258.8970724493151</v>
      </c>
      <c r="I94" s="90">
        <v>1258.8970724493151</v>
      </c>
      <c r="J94" s="90">
        <v>5109.4183049822404</v>
      </c>
      <c r="K94" s="90">
        <v>1324.7807741967213</v>
      </c>
      <c r="L94" s="90">
        <v>3784.6375307855192</v>
      </c>
      <c r="M94" s="90">
        <v>1304.3985431639344</v>
      </c>
      <c r="N94" s="90">
        <v>2480.2389876215848</v>
      </c>
      <c r="O94" s="90">
        <v>1245.5155844658468</v>
      </c>
      <c r="P94" s="90">
        <v>1234.7234031557377</v>
      </c>
      <c r="Q94" s="90">
        <v>1234.7234031557377</v>
      </c>
      <c r="R94" s="90">
        <v>3627.3952950290409</v>
      </c>
      <c r="S94" s="90">
        <v>1035.7593623868493</v>
      </c>
      <c r="T94" s="90">
        <v>2591.6359326421916</v>
      </c>
      <c r="U94" s="90">
        <v>982.70851538958902</v>
      </c>
      <c r="V94" s="90">
        <v>1608.9274172526027</v>
      </c>
      <c r="W94" s="90">
        <v>854.67100834301368</v>
      </c>
      <c r="X94" s="90">
        <v>754.25640890958903</v>
      </c>
      <c r="Y94" s="90">
        <v>754.25640890958903</v>
      </c>
      <c r="Z94" s="172"/>
      <c r="AA94" s="172"/>
      <c r="AB94" s="197"/>
      <c r="AC94" s="198"/>
      <c r="AD94" s="172"/>
      <c r="AE94" s="172"/>
      <c r="AF94" s="172"/>
      <c r="AG94" s="172"/>
      <c r="AH94" s="248"/>
      <c r="AI94" s="172"/>
      <c r="AJ94" s="90"/>
      <c r="AK94" s="172"/>
      <c r="AL94" s="90"/>
      <c r="AM94" s="172"/>
      <c r="AN94" s="90"/>
      <c r="AO94" s="172"/>
      <c r="AP94" s="128"/>
      <c r="AQ94" s="183"/>
      <c r="AR94" s="90"/>
      <c r="AS94" s="172"/>
      <c r="AT94" s="90"/>
      <c r="AU94" s="172"/>
      <c r="AV94" s="90"/>
      <c r="AW94" s="172"/>
      <c r="AX94" s="90"/>
      <c r="AY94" s="172"/>
      <c r="AZ94" s="90"/>
      <c r="BA94" s="90"/>
      <c r="BB94" s="90"/>
      <c r="BC94" s="90"/>
      <c r="BD94" s="90"/>
      <c r="BE94" s="90"/>
      <c r="BF94" s="90"/>
      <c r="BG94" s="90"/>
      <c r="BH94" s="90"/>
      <c r="BI94" s="90"/>
      <c r="BJ94" s="90"/>
      <c r="BK94" s="90"/>
      <c r="BL94" s="90"/>
      <c r="BM94" s="90"/>
      <c r="BN94" s="90"/>
      <c r="BO94" s="90"/>
      <c r="BP94" s="90"/>
      <c r="BQ94" s="90"/>
      <c r="BR94" s="90"/>
      <c r="BS94" s="90"/>
      <c r="BT94" s="90"/>
      <c r="BU94" s="90"/>
      <c r="BV94" s="90"/>
      <c r="BW94" s="90"/>
      <c r="BX94" s="90"/>
      <c r="BY94" s="90"/>
      <c r="BZ94" s="90"/>
      <c r="CA94" s="90"/>
      <c r="CB94" s="90"/>
      <c r="CC94" s="90"/>
      <c r="CE94" s="90"/>
    </row>
    <row r="95" spans="1:83" s="75" customFormat="1" x14ac:dyDescent="0.25">
      <c r="A95" s="81" t="s">
        <v>119</v>
      </c>
      <c r="B95" s="94">
        <v>3242.2097768402996</v>
      </c>
      <c r="C95" s="94">
        <v>786.29076203835621</v>
      </c>
      <c r="D95" s="94">
        <v>2454.8710451728475</v>
      </c>
      <c r="E95" s="94">
        <v>793.81449632876718</v>
      </c>
      <c r="F95" s="94">
        <v>1660.4293346336515</v>
      </c>
      <c r="G95" s="94">
        <v>840.56703555731497</v>
      </c>
      <c r="H95" s="94">
        <v>819.91203624988771</v>
      </c>
      <c r="I95" s="94">
        <v>819.91203624988771</v>
      </c>
      <c r="J95" s="94">
        <v>3348.5528916364287</v>
      </c>
      <c r="K95" s="94">
        <v>876.14413343937713</v>
      </c>
      <c r="L95" s="94">
        <v>2472.4087581970516</v>
      </c>
      <c r="M95" s="94">
        <v>858.08861597368855</v>
      </c>
      <c r="N95" s="94">
        <v>1614.3201422233631</v>
      </c>
      <c r="O95" s="94">
        <v>813.7938847366695</v>
      </c>
      <c r="P95" s="94">
        <v>800.52625748669357</v>
      </c>
      <c r="Q95" s="94">
        <v>800.52625748669357</v>
      </c>
      <c r="R95" s="94">
        <v>2289.5902192920767</v>
      </c>
      <c r="S95" s="94">
        <v>683.03447395644719</v>
      </c>
      <c r="T95" s="94">
        <v>1606.5557453356294</v>
      </c>
      <c r="U95" s="94">
        <v>655.45583077199672</v>
      </c>
      <c r="V95" s="94">
        <v>951.09991456363264</v>
      </c>
      <c r="W95" s="94">
        <v>528.68848211344095</v>
      </c>
      <c r="X95" s="94">
        <v>422.41143245019174</v>
      </c>
      <c r="Y95" s="94">
        <v>422.41143245019174</v>
      </c>
      <c r="Z95" s="173"/>
      <c r="AA95" s="173"/>
      <c r="AB95" s="199"/>
      <c r="AC95" s="200"/>
      <c r="AD95" s="173"/>
      <c r="AE95" s="173"/>
      <c r="AF95" s="173"/>
      <c r="AG95" s="173"/>
      <c r="AH95" s="249"/>
      <c r="AI95" s="173"/>
      <c r="AJ95" s="94"/>
      <c r="AK95" s="173"/>
      <c r="AL95" s="94"/>
      <c r="AM95" s="173"/>
      <c r="AN95" s="94"/>
      <c r="AO95" s="173"/>
      <c r="AP95" s="129"/>
      <c r="AQ95" s="184"/>
      <c r="AR95" s="94"/>
      <c r="AS95" s="173"/>
      <c r="AT95" s="94"/>
      <c r="AU95" s="173"/>
      <c r="AV95" s="94"/>
      <c r="AW95" s="173"/>
      <c r="AX95" s="94"/>
      <c r="AY95" s="173"/>
      <c r="AZ95" s="93"/>
      <c r="BA95" s="94"/>
      <c r="BB95" s="93"/>
      <c r="BC95" s="107"/>
      <c r="BD95" s="107"/>
      <c r="BE95" s="107"/>
      <c r="BF95" s="93"/>
      <c r="BG95" s="107"/>
      <c r="BH95" s="93"/>
      <c r="BI95" s="94"/>
      <c r="BJ95" s="93"/>
      <c r="BK95" s="94"/>
      <c r="BL95" s="94"/>
      <c r="BM95" s="94"/>
      <c r="BN95" s="93"/>
      <c r="BO95" s="94"/>
      <c r="BP95" s="93"/>
      <c r="BQ95" s="94"/>
      <c r="BR95" s="93"/>
      <c r="BS95" s="94"/>
      <c r="BT95" s="94"/>
      <c r="BU95" s="94"/>
      <c r="BV95" s="93"/>
      <c r="BW95" s="94"/>
      <c r="BX95" s="93"/>
      <c r="BY95" s="94"/>
      <c r="BZ95" s="93"/>
      <c r="CA95" s="94"/>
      <c r="CB95" s="94"/>
      <c r="CC95" s="94"/>
      <c r="CD95" s="81"/>
      <c r="CE95" s="94"/>
    </row>
    <row r="96" spans="1:83" s="75" customFormat="1" x14ac:dyDescent="0.25">
      <c r="A96" s="75" t="s">
        <v>135</v>
      </c>
      <c r="B96" s="90">
        <f>+B94-B95</f>
        <v>1753.4788351597003</v>
      </c>
      <c r="C96" s="90">
        <f t="shared" ref="C96" si="12">+C94-C95</f>
        <v>431.28169940821908</v>
      </c>
      <c r="D96" s="90">
        <v>1323.3631979175639</v>
      </c>
      <c r="E96" s="90">
        <v>454.3291040558903</v>
      </c>
      <c r="F96" s="90">
        <v>869.62493395675961</v>
      </c>
      <c r="G96" s="90">
        <v>430.58243242213712</v>
      </c>
      <c r="H96" s="90">
        <v>438.98503619942744</v>
      </c>
      <c r="I96" s="90">
        <v>438.98503619942744</v>
      </c>
      <c r="J96" s="90">
        <v>1760.8654133458115</v>
      </c>
      <c r="K96" s="90">
        <v>448.63664075734414</v>
      </c>
      <c r="L96" s="90">
        <v>1312.2287725884673</v>
      </c>
      <c r="M96" s="90">
        <v>446.30992719024584</v>
      </c>
      <c r="N96" s="90">
        <v>865.91884539822149</v>
      </c>
      <c r="O96" s="90">
        <v>431.72169972917732</v>
      </c>
      <c r="P96" s="90">
        <v>434.19714566904418</v>
      </c>
      <c r="Q96" s="90">
        <v>434.19714566904418</v>
      </c>
      <c r="R96" s="90">
        <v>1337.8050757369645</v>
      </c>
      <c r="S96" s="90">
        <v>352.72488843040207</v>
      </c>
      <c r="T96" s="90">
        <v>985.08018730656238</v>
      </c>
      <c r="U96" s="90">
        <v>327.25268461759231</v>
      </c>
      <c r="V96" s="90">
        <v>657.82750268897007</v>
      </c>
      <c r="W96" s="90">
        <v>325.98252622957273</v>
      </c>
      <c r="X96" s="90">
        <v>331.84497645939729</v>
      </c>
      <c r="Y96" s="90">
        <v>331.84497645939729</v>
      </c>
      <c r="Z96" s="172"/>
      <c r="AA96" s="172"/>
      <c r="AB96" s="197"/>
      <c r="AC96" s="198"/>
      <c r="AD96" s="172"/>
      <c r="AE96" s="172"/>
      <c r="AF96" s="172"/>
      <c r="AG96" s="172"/>
      <c r="AH96" s="248"/>
      <c r="AI96" s="172"/>
      <c r="AJ96" s="90"/>
      <c r="AK96" s="172"/>
      <c r="AL96" s="90"/>
      <c r="AM96" s="172"/>
      <c r="AN96" s="90"/>
      <c r="AO96" s="172"/>
      <c r="AP96" s="128"/>
      <c r="AQ96" s="183"/>
      <c r="AR96" s="90"/>
      <c r="AS96" s="172"/>
      <c r="AT96" s="90"/>
      <c r="AU96" s="172"/>
      <c r="AV96" s="90"/>
      <c r="AW96" s="172"/>
      <c r="AX96" s="90"/>
      <c r="AY96" s="172"/>
      <c r="AZ96" s="90"/>
      <c r="BA96" s="90"/>
      <c r="BB96" s="90"/>
      <c r="BC96" s="90"/>
      <c r="BD96" s="90"/>
      <c r="BE96" s="90"/>
      <c r="BF96" s="90"/>
      <c r="BG96" s="90"/>
      <c r="BH96" s="90"/>
      <c r="BI96" s="90"/>
      <c r="BJ96" s="90"/>
      <c r="BK96" s="90"/>
      <c r="BL96" s="90"/>
      <c r="BM96" s="90"/>
      <c r="BN96" s="90"/>
      <c r="BO96" s="90"/>
      <c r="BP96" s="90"/>
      <c r="BQ96" s="90"/>
      <c r="BR96" s="90"/>
      <c r="BS96" s="90"/>
      <c r="BT96" s="90"/>
      <c r="BU96" s="90"/>
      <c r="BV96" s="90"/>
      <c r="BW96" s="90"/>
      <c r="BX96" s="90"/>
      <c r="BY96" s="90"/>
      <c r="BZ96" s="90"/>
      <c r="CA96" s="90"/>
      <c r="CB96" s="90"/>
      <c r="CC96" s="90"/>
      <c r="CD96" s="90"/>
      <c r="CE96" s="90"/>
    </row>
    <row r="97" spans="1:83" s="75" customFormat="1" x14ac:dyDescent="0.25">
      <c r="A97" s="75" t="s">
        <v>136</v>
      </c>
      <c r="B97" s="90">
        <v>73777.843999999997</v>
      </c>
      <c r="C97" s="90">
        <v>74629.740000000005</v>
      </c>
      <c r="D97" s="90">
        <v>73490.758000000002</v>
      </c>
      <c r="E97" s="90">
        <v>73583.475000000006</v>
      </c>
      <c r="F97" s="90">
        <v>73443.630999999994</v>
      </c>
      <c r="G97" s="90">
        <v>73710.213000000003</v>
      </c>
      <c r="H97" s="90">
        <v>73174.087</v>
      </c>
      <c r="I97" s="90">
        <v>73174.087</v>
      </c>
      <c r="J97" s="90">
        <v>71011.383000000002</v>
      </c>
      <c r="K97" s="90">
        <v>74281.907000000007</v>
      </c>
      <c r="L97" s="90">
        <v>69913.251999999993</v>
      </c>
      <c r="M97" s="90">
        <v>71980.574999999997</v>
      </c>
      <c r="N97" s="90">
        <v>68868.231</v>
      </c>
      <c r="O97" s="90">
        <v>69348.922999999995</v>
      </c>
      <c r="P97" s="90">
        <v>68387.539000000004</v>
      </c>
      <c r="Q97" s="90">
        <v>68387.539000000004</v>
      </c>
      <c r="R97" s="90">
        <v>55412.792999999998</v>
      </c>
      <c r="S97" s="90">
        <v>57463.161999999997</v>
      </c>
      <c r="T97" s="90">
        <v>54211.072999999997</v>
      </c>
      <c r="U97" s="90">
        <v>55890.357000000004</v>
      </c>
      <c r="V97" s="90">
        <v>52904.625613259675</v>
      </c>
      <c r="W97" s="90">
        <v>54462.726000000002</v>
      </c>
      <c r="X97" s="90">
        <v>51329.213000000003</v>
      </c>
      <c r="Y97" s="90">
        <v>51329.213000000003</v>
      </c>
      <c r="Z97" s="172"/>
      <c r="AA97" s="172"/>
      <c r="AB97" s="197"/>
      <c r="AC97" s="198"/>
      <c r="AD97" s="172"/>
      <c r="AE97" s="172"/>
      <c r="AF97" s="172"/>
      <c r="AG97" s="172"/>
      <c r="AH97" s="248"/>
      <c r="AI97" s="172"/>
      <c r="AJ97" s="90"/>
      <c r="AK97" s="172"/>
      <c r="AL97" s="90"/>
      <c r="AM97" s="172"/>
      <c r="AN97" s="90"/>
      <c r="AO97" s="172"/>
      <c r="AP97" s="128"/>
      <c r="AQ97" s="183"/>
      <c r="AR97" s="90"/>
      <c r="AS97" s="172"/>
      <c r="AT97" s="90"/>
      <c r="AU97" s="172"/>
      <c r="AV97" s="90"/>
      <c r="AW97" s="172"/>
      <c r="AX97" s="90"/>
      <c r="AY97" s="172"/>
      <c r="AZ97" s="90"/>
      <c r="BA97" s="90"/>
      <c r="BB97" s="90"/>
      <c r="BC97" s="90"/>
      <c r="BD97" s="90"/>
      <c r="BE97" s="90"/>
      <c r="BF97" s="90"/>
      <c r="BG97" s="90"/>
      <c r="BH97" s="90"/>
      <c r="BI97" s="90"/>
      <c r="BJ97" s="90"/>
      <c r="BK97" s="90"/>
      <c r="BL97" s="90"/>
      <c r="BM97" s="90"/>
      <c r="BN97" s="90"/>
      <c r="BO97" s="90"/>
      <c r="BP97" s="90"/>
      <c r="BQ97" s="90"/>
      <c r="BR97" s="90"/>
      <c r="BS97" s="90"/>
      <c r="BT97" s="90"/>
      <c r="BU97" s="90"/>
      <c r="BV97" s="90"/>
      <c r="BW97" s="90"/>
      <c r="BX97" s="90"/>
      <c r="BY97" s="90"/>
      <c r="BZ97" s="90"/>
      <c r="CA97" s="90"/>
      <c r="CB97" s="90"/>
      <c r="CC97" s="90"/>
      <c r="CE97" s="90"/>
    </row>
    <row r="98" spans="1:83" s="75" customFormat="1" x14ac:dyDescent="0.25">
      <c r="A98" s="75" t="s">
        <v>134</v>
      </c>
      <c r="B98" s="106">
        <v>4.3945574999999995</v>
      </c>
      <c r="C98" s="106">
        <v>4.18</v>
      </c>
      <c r="D98" s="106">
        <v>4.466076666666666</v>
      </c>
      <c r="E98" s="106">
        <v>4.28</v>
      </c>
      <c r="F98" s="106">
        <v>4.5591150000000003</v>
      </c>
      <c r="G98" s="106">
        <v>4.5739999999999998</v>
      </c>
      <c r="H98" s="106">
        <v>4.5442299999999998</v>
      </c>
      <c r="I98" s="106">
        <v>4.5442299999999998</v>
      </c>
      <c r="J98" s="106">
        <v>4.7157900000000001</v>
      </c>
      <c r="K98" s="106">
        <v>4.6923000000000004</v>
      </c>
      <c r="L98" s="106">
        <v>4.7237</v>
      </c>
      <c r="M98" s="106">
        <v>4.7425300000000004</v>
      </c>
      <c r="N98" s="106">
        <v>4.7141000000000002</v>
      </c>
      <c r="O98" s="106">
        <v>4.7197000000000005</v>
      </c>
      <c r="P98" s="106">
        <v>4.7080200000000003</v>
      </c>
      <c r="Q98" s="106">
        <v>4.7080200000000003</v>
      </c>
      <c r="R98" s="106">
        <v>4.1536099999999996</v>
      </c>
      <c r="S98" s="106">
        <v>4.7158300000000004</v>
      </c>
      <c r="T98" s="106">
        <v>3.9643000000000002</v>
      </c>
      <c r="U98" s="106">
        <v>4.6527700000000003</v>
      </c>
      <c r="V98" s="106">
        <v>3.6147999999999998</v>
      </c>
      <c r="W98" s="106">
        <v>3.8936054945054939</v>
      </c>
      <c r="X98" s="106">
        <v>3.3296000000000001</v>
      </c>
      <c r="Y98" s="106">
        <v>3.3296000000000001</v>
      </c>
      <c r="Z98" s="174"/>
      <c r="AA98" s="174"/>
      <c r="AB98" s="201"/>
      <c r="AC98" s="202"/>
      <c r="AD98" s="174"/>
      <c r="AE98" s="174"/>
      <c r="AF98" s="174"/>
      <c r="AG98" s="174"/>
      <c r="AH98" s="250"/>
      <c r="AI98" s="174"/>
      <c r="AJ98" s="106"/>
      <c r="AK98" s="174"/>
      <c r="AL98" s="106"/>
      <c r="AM98" s="174"/>
      <c r="AN98" s="106"/>
      <c r="AO98" s="174"/>
      <c r="AP98" s="130"/>
      <c r="AQ98" s="185"/>
      <c r="AR98" s="106"/>
      <c r="AS98" s="174"/>
      <c r="AT98" s="106"/>
      <c r="AU98" s="174"/>
      <c r="AV98" s="106"/>
      <c r="AW98" s="174"/>
      <c r="AX98" s="106"/>
      <c r="AY98" s="174"/>
      <c r="AZ98" s="106"/>
      <c r="BA98" s="106"/>
      <c r="BB98" s="106"/>
      <c r="BC98" s="106"/>
      <c r="BD98" s="106"/>
      <c r="BE98" s="106"/>
      <c r="BF98" s="106"/>
      <c r="BG98" s="106"/>
      <c r="BH98" s="106"/>
      <c r="BI98" s="106"/>
      <c r="BJ98" s="106"/>
      <c r="BK98" s="106"/>
      <c r="BL98" s="106"/>
      <c r="BM98" s="106"/>
      <c r="BN98" s="106"/>
      <c r="BO98" s="106"/>
      <c r="BP98" s="106"/>
      <c r="BQ98" s="106"/>
      <c r="BR98" s="106"/>
      <c r="BS98" s="106"/>
      <c r="BT98" s="106"/>
      <c r="BU98" s="106"/>
      <c r="BV98" s="106"/>
      <c r="BW98" s="106"/>
      <c r="BX98" s="106"/>
      <c r="BY98" s="106"/>
      <c r="BZ98" s="106"/>
      <c r="CA98" s="106"/>
      <c r="CB98" s="106"/>
      <c r="CC98" s="106"/>
      <c r="CD98" s="106"/>
      <c r="CE98" s="106"/>
    </row>
    <row r="99" spans="1:83" s="75" customFormat="1" x14ac:dyDescent="0.25">
      <c r="A99" s="75" t="s">
        <v>229</v>
      </c>
      <c r="B99" s="90">
        <f>+B126</f>
        <v>365</v>
      </c>
      <c r="C99" s="90">
        <f>+B125</f>
        <v>92</v>
      </c>
      <c r="D99" s="90">
        <v>273</v>
      </c>
      <c r="E99" s="90">
        <v>92</v>
      </c>
      <c r="F99" s="90">
        <v>181</v>
      </c>
      <c r="G99" s="90">
        <v>91</v>
      </c>
      <c r="H99" s="90">
        <v>90</v>
      </c>
      <c r="I99" s="90">
        <v>90</v>
      </c>
      <c r="J99" s="90">
        <v>366</v>
      </c>
      <c r="K99" s="90">
        <v>92</v>
      </c>
      <c r="L99" s="90">
        <v>274</v>
      </c>
      <c r="M99" s="90">
        <v>92</v>
      </c>
      <c r="N99" s="90">
        <v>182</v>
      </c>
      <c r="O99" s="90">
        <v>91</v>
      </c>
      <c r="P99" s="90">
        <v>91</v>
      </c>
      <c r="Q99" s="90">
        <v>91</v>
      </c>
      <c r="R99" s="90">
        <v>365</v>
      </c>
      <c r="S99" s="90">
        <v>92</v>
      </c>
      <c r="T99" s="90">
        <v>273</v>
      </c>
      <c r="U99" s="90">
        <v>92</v>
      </c>
      <c r="V99" s="90">
        <v>181</v>
      </c>
      <c r="W99" s="90">
        <v>91</v>
      </c>
      <c r="X99" s="90">
        <v>90</v>
      </c>
      <c r="Y99" s="90">
        <v>90</v>
      </c>
      <c r="Z99" s="172"/>
      <c r="AA99" s="172"/>
      <c r="AB99" s="203"/>
      <c r="AC99" s="204"/>
      <c r="AD99" s="167"/>
      <c r="AE99" s="167"/>
      <c r="AF99" s="167"/>
      <c r="AG99" s="167"/>
      <c r="AH99" s="224"/>
      <c r="AI99" s="167"/>
      <c r="AK99" s="167"/>
      <c r="AM99" s="167"/>
      <c r="AO99" s="167"/>
      <c r="AP99" s="131"/>
      <c r="AQ99" s="186"/>
      <c r="AS99" s="167"/>
      <c r="AU99" s="167"/>
      <c r="AW99" s="167"/>
      <c r="AY99" s="167"/>
      <c r="BB99" s="90"/>
      <c r="BC99" s="90"/>
      <c r="BD99" s="90"/>
      <c r="BE99" s="90"/>
      <c r="BF99" s="90"/>
      <c r="BG99" s="90"/>
      <c r="BH99" s="90"/>
      <c r="BI99" s="90"/>
      <c r="BJ99" s="90"/>
      <c r="BK99" s="90"/>
      <c r="BL99" s="90"/>
      <c r="BM99" s="90"/>
      <c r="BN99" s="90"/>
      <c r="BO99" s="90"/>
      <c r="BP99" s="90"/>
      <c r="BQ99" s="90"/>
      <c r="BR99" s="90"/>
      <c r="BS99" s="90"/>
      <c r="BT99" s="90"/>
      <c r="BU99" s="90"/>
      <c r="BV99" s="90"/>
      <c r="BW99" s="90"/>
      <c r="BX99" s="90"/>
      <c r="BY99" s="90"/>
      <c r="BZ99" s="90"/>
      <c r="CA99" s="90"/>
      <c r="CB99" s="90"/>
      <c r="CC99" s="90"/>
      <c r="CE99" s="90"/>
    </row>
    <row r="100" spans="1:83" s="105" customFormat="1" ht="15.75" thickBot="1" x14ac:dyDescent="0.3">
      <c r="A100" s="92" t="s">
        <v>120</v>
      </c>
      <c r="B100" s="95">
        <f>B96/B97*365/B126</f>
        <v>2.3767011071232993E-2</v>
      </c>
      <c r="C100" s="95">
        <f>C96/C97*365/B125</f>
        <v>2.2927364666639888E-2</v>
      </c>
      <c r="D100" s="95">
        <v>2.4075568088868283E-2</v>
      </c>
      <c r="E100" s="95">
        <v>2.4496007245424025E-2</v>
      </c>
      <c r="F100" s="95">
        <v>2.3877680296771127E-2</v>
      </c>
      <c r="G100" s="95">
        <v>2.3430422114912489E-2</v>
      </c>
      <c r="H100" s="95">
        <v>2.4330036428938901E-2</v>
      </c>
      <c r="I100" s="95">
        <v>2.4330036428938901E-2</v>
      </c>
      <c r="J100" s="95">
        <v>2.4796945770593024E-2</v>
      </c>
      <c r="K100" s="95">
        <v>2.4127299037679923E-2</v>
      </c>
      <c r="L100" s="95">
        <v>2.5071514827940129E-2</v>
      </c>
      <c r="M100" s="95">
        <v>2.4666895465053681E-2</v>
      </c>
      <c r="N100" s="95">
        <v>2.5285291305131907E-2</v>
      </c>
      <c r="O100" s="95">
        <v>2.5138243029697031E-2</v>
      </c>
      <c r="P100" s="95">
        <v>2.5535812556239015E-2</v>
      </c>
      <c r="Q100" s="95">
        <v>2.5635812556239014E-2</v>
      </c>
      <c r="R100" s="95">
        <v>2.4142531053018109E-2</v>
      </c>
      <c r="S100" s="95">
        <v>2.445295250870174E-2</v>
      </c>
      <c r="T100" s="95">
        <v>2.4294826300090749E-2</v>
      </c>
      <c r="U100" s="95">
        <v>2.3330115622205043E-2</v>
      </c>
      <c r="V100" s="95">
        <v>2.5074522469015884E-2</v>
      </c>
      <c r="W100" s="95">
        <v>2.4007471283777702E-2</v>
      </c>
      <c r="X100" s="95">
        <v>2.64E-2</v>
      </c>
      <c r="Y100" s="95">
        <v>2.64E-2</v>
      </c>
      <c r="Z100" s="175"/>
      <c r="AA100" s="175"/>
      <c r="AB100" s="205"/>
      <c r="AC100" s="206"/>
      <c r="AD100" s="175"/>
      <c r="AE100" s="175"/>
      <c r="AF100" s="175"/>
      <c r="AG100" s="175"/>
      <c r="AH100" s="251"/>
      <c r="AI100" s="175"/>
      <c r="AJ100" s="95"/>
      <c r="AK100" s="175"/>
      <c r="AL100" s="95"/>
      <c r="AM100" s="175"/>
      <c r="AN100" s="95"/>
      <c r="AO100" s="175"/>
      <c r="AP100" s="132"/>
      <c r="AQ100" s="187"/>
      <c r="AR100" s="95"/>
      <c r="AS100" s="175"/>
      <c r="AT100" s="95"/>
      <c r="AU100" s="175"/>
      <c r="AV100" s="95"/>
      <c r="AW100" s="175"/>
      <c r="AX100" s="95"/>
      <c r="AY100" s="175"/>
      <c r="AZ100" s="95"/>
      <c r="BA100" s="95"/>
      <c r="BB100" s="95"/>
      <c r="BC100" s="95"/>
      <c r="BD100" s="95"/>
      <c r="BE100" s="95"/>
      <c r="BF100" s="95"/>
      <c r="BG100" s="95"/>
      <c r="BH100" s="95"/>
      <c r="BI100" s="95"/>
      <c r="BJ100" s="95"/>
      <c r="BK100" s="95"/>
      <c r="BL100" s="95"/>
      <c r="BM100" s="95"/>
      <c r="BN100" s="95"/>
      <c r="BO100" s="95"/>
      <c r="BP100" s="95"/>
      <c r="BQ100" s="95"/>
      <c r="BR100" s="95"/>
      <c r="BS100" s="95"/>
      <c r="BT100" s="95"/>
      <c r="BU100" s="95"/>
      <c r="BV100" s="95"/>
      <c r="BW100" s="95"/>
      <c r="BX100" s="95"/>
      <c r="BY100" s="95"/>
      <c r="BZ100" s="95"/>
      <c r="CA100" s="95"/>
      <c r="CB100" s="95"/>
      <c r="CC100" s="95"/>
      <c r="CD100" s="95"/>
      <c r="CE100" s="95"/>
    </row>
    <row r="101" spans="1:83" s="75" customFormat="1" x14ac:dyDescent="0.25">
      <c r="B101" s="54"/>
      <c r="C101" s="54"/>
      <c r="D101" s="54"/>
      <c r="E101" s="54"/>
      <c r="Y101" s="54"/>
      <c r="Z101" s="217"/>
      <c r="AA101" s="217"/>
      <c r="AB101" s="207"/>
      <c r="AC101" s="208"/>
      <c r="AD101" s="176"/>
      <c r="AE101" s="176"/>
      <c r="AF101" s="176"/>
      <c r="AG101" s="176"/>
      <c r="AH101" s="252"/>
      <c r="AI101" s="176"/>
      <c r="AJ101" s="104"/>
      <c r="AK101" s="176"/>
      <c r="AL101" s="104"/>
      <c r="AM101" s="176"/>
      <c r="AN101" s="104"/>
      <c r="AO101" s="176"/>
      <c r="AP101" s="133"/>
      <c r="AQ101" s="188"/>
      <c r="AR101" s="104"/>
      <c r="AS101" s="176"/>
      <c r="AT101" s="104"/>
      <c r="AU101" s="176"/>
      <c r="AV101" s="104"/>
      <c r="AW101" s="176"/>
      <c r="AX101" s="104"/>
      <c r="AY101" s="176"/>
      <c r="AZ101" s="111"/>
      <c r="BA101" s="111"/>
      <c r="BB101" s="104"/>
      <c r="BC101" s="104"/>
      <c r="BD101" s="104"/>
      <c r="BE101" s="104"/>
      <c r="BF101" s="104"/>
      <c r="BG101" s="104"/>
      <c r="BH101" s="104"/>
      <c r="BI101" s="104"/>
      <c r="BJ101" s="104"/>
      <c r="BK101" s="104"/>
      <c r="BL101" s="104"/>
      <c r="BM101" s="104"/>
      <c r="BN101" s="104"/>
      <c r="BO101" s="104"/>
      <c r="BP101" s="104"/>
      <c r="BQ101" s="104"/>
      <c r="BR101" s="104"/>
      <c r="BS101" s="104"/>
      <c r="BT101" s="104"/>
      <c r="BU101" s="104"/>
      <c r="BV101" s="104"/>
      <c r="BW101" s="104"/>
      <c r="BX101" s="104"/>
      <c r="BY101" s="104"/>
      <c r="BZ101" s="104"/>
      <c r="CA101" s="104"/>
      <c r="CB101" s="104"/>
      <c r="CC101" s="104"/>
      <c r="CD101" s="104"/>
      <c r="CE101" s="104"/>
    </row>
    <row r="102" spans="1:83" s="75" customFormat="1" x14ac:dyDescent="0.25">
      <c r="B102" s="54"/>
      <c r="C102" s="54"/>
      <c r="D102" s="54"/>
      <c r="E102" s="54"/>
      <c r="Y102" s="54"/>
      <c r="Z102" s="167"/>
      <c r="AA102" s="167"/>
      <c r="AB102" s="203"/>
      <c r="AC102" s="204"/>
      <c r="AD102" s="167"/>
      <c r="AE102" s="167"/>
      <c r="AF102" s="167"/>
      <c r="AG102" s="167"/>
      <c r="AH102" s="224"/>
      <c r="AI102" s="167"/>
      <c r="AK102" s="167"/>
      <c r="AM102" s="167"/>
      <c r="AO102" s="167"/>
      <c r="AP102" s="131"/>
      <c r="AQ102" s="186"/>
      <c r="AS102" s="167"/>
      <c r="AU102" s="167"/>
      <c r="AW102" s="167"/>
      <c r="AY102" s="167"/>
      <c r="AZ102" s="54"/>
      <c r="BA102" s="54"/>
    </row>
    <row r="103" spans="1:83" s="75" customFormat="1" x14ac:dyDescent="0.25">
      <c r="A103" s="75" t="s">
        <v>121</v>
      </c>
      <c r="B103" s="91">
        <v>8899.2326660999988</v>
      </c>
      <c r="C103" s="91">
        <v>2176.323691092603</v>
      </c>
      <c r="D103" s="91">
        <v>6723.1794306846577</v>
      </c>
      <c r="E103" s="91">
        <v>2252.1040425787069</v>
      </c>
      <c r="F103" s="91">
        <v>4473.0578788731509</v>
      </c>
      <c r="G103" s="91">
        <v>2256.0900585945205</v>
      </c>
      <c r="H103" s="91">
        <v>2216.9307287671231</v>
      </c>
      <c r="I103" s="91">
        <v>2216.9307287671231</v>
      </c>
      <c r="J103" s="91">
        <v>8813.8282183183055</v>
      </c>
      <c r="K103" s="91">
        <v>2252.485975245902</v>
      </c>
      <c r="L103" s="91">
        <v>6561.342243072404</v>
      </c>
      <c r="M103" s="91">
        <v>2236.350671735519</v>
      </c>
      <c r="N103" s="91">
        <v>4324.9915713368846</v>
      </c>
      <c r="O103" s="91">
        <v>2195.4707065336061</v>
      </c>
      <c r="P103" s="91">
        <v>2129.520864803279</v>
      </c>
      <c r="Q103" s="91">
        <v>2129.520864803279</v>
      </c>
      <c r="R103" s="91">
        <v>7612.5828386410958</v>
      </c>
      <c r="S103" s="91">
        <v>2257.8078637402737</v>
      </c>
      <c r="T103" s="91">
        <v>5354.7749749008226</v>
      </c>
      <c r="U103" s="91">
        <v>2055.6449494564386</v>
      </c>
      <c r="V103" s="91">
        <v>3299.130025444384</v>
      </c>
      <c r="W103" s="91">
        <v>1747.7792869019179</v>
      </c>
      <c r="X103" s="91">
        <v>1551.3507385424659</v>
      </c>
      <c r="Y103" s="91">
        <v>1551.3507385424659</v>
      </c>
      <c r="Z103" s="177"/>
      <c r="AA103" s="177"/>
      <c r="AB103" s="209"/>
      <c r="AC103" s="210"/>
      <c r="AD103" s="177"/>
      <c r="AE103" s="177"/>
      <c r="AF103" s="177"/>
      <c r="AG103" s="177"/>
      <c r="AH103" s="253"/>
      <c r="AI103" s="177"/>
      <c r="AJ103" s="91"/>
      <c r="AK103" s="177"/>
      <c r="AL103" s="91"/>
      <c r="AM103" s="177"/>
      <c r="AN103" s="91"/>
      <c r="AO103" s="177"/>
      <c r="AP103" s="134"/>
      <c r="AQ103" s="189"/>
      <c r="AR103" s="91"/>
      <c r="AS103" s="177"/>
      <c r="AT103" s="91"/>
      <c r="AU103" s="177"/>
      <c r="AV103" s="91"/>
      <c r="AW103" s="177"/>
      <c r="AX103" s="91"/>
      <c r="AY103" s="177"/>
      <c r="AZ103" s="90"/>
      <c r="BA103" s="91"/>
      <c r="BB103" s="90"/>
      <c r="BC103" s="91"/>
      <c r="BD103" s="91"/>
      <c r="BE103" s="91"/>
      <c r="BF103" s="90"/>
      <c r="BG103" s="91"/>
      <c r="BH103" s="90"/>
      <c r="BI103" s="91"/>
      <c r="BJ103" s="90"/>
      <c r="BK103" s="91"/>
      <c r="BL103" s="91"/>
      <c r="BM103" s="91"/>
      <c r="BN103" s="90"/>
      <c r="BO103" s="91"/>
      <c r="BP103" s="90"/>
      <c r="BQ103" s="91"/>
      <c r="BR103" s="90"/>
      <c r="BS103" s="91"/>
      <c r="BT103" s="91"/>
      <c r="BU103" s="91"/>
      <c r="BV103" s="90"/>
      <c r="BW103" s="91"/>
      <c r="BX103" s="90"/>
      <c r="BY103" s="91"/>
      <c r="BZ103" s="90"/>
      <c r="CA103" s="91"/>
      <c r="CB103" s="91"/>
      <c r="CC103" s="91"/>
      <c r="CE103" s="91"/>
    </row>
    <row r="104" spans="1:83" s="75" customFormat="1" x14ac:dyDescent="0.25">
      <c r="A104" s="81" t="s">
        <v>119</v>
      </c>
      <c r="B104" s="93">
        <v>7241.7689798979009</v>
      </c>
      <c r="C104" s="93">
        <v>1771.1619549347943</v>
      </c>
      <c r="D104" s="93">
        <v>5467.2458720608738</v>
      </c>
      <c r="E104" s="93">
        <v>1787.2030014860275</v>
      </c>
      <c r="F104" s="93">
        <v>3677.3875153980421</v>
      </c>
      <c r="G104" s="93">
        <v>1863.5326906859179</v>
      </c>
      <c r="H104" s="93">
        <v>1813.977410693597</v>
      </c>
      <c r="I104" s="93">
        <v>1813.977410693597</v>
      </c>
      <c r="J104" s="93">
        <v>7417.938588101355</v>
      </c>
      <c r="K104" s="93">
        <v>1897.0523531499343</v>
      </c>
      <c r="L104" s="93">
        <v>5520.8862349514202</v>
      </c>
      <c r="M104" s="93">
        <v>1881.143045245846</v>
      </c>
      <c r="N104" s="93">
        <v>3639.743189705574</v>
      </c>
      <c r="O104" s="93">
        <v>1830.0567420701884</v>
      </c>
      <c r="P104" s="93">
        <v>1809.6864476353855</v>
      </c>
      <c r="Q104" s="93">
        <v>1809.6864476353855</v>
      </c>
      <c r="R104" s="93">
        <v>6632.9279186785925</v>
      </c>
      <c r="S104" s="93">
        <v>1974.9580593609271</v>
      </c>
      <c r="T104" s="93">
        <v>4657.9698593176654</v>
      </c>
      <c r="U104" s="93">
        <v>1919.9132688598306</v>
      </c>
      <c r="V104" s="93">
        <v>2738.0565904578352</v>
      </c>
      <c r="W104" s="93">
        <v>1524.6941732641915</v>
      </c>
      <c r="X104" s="93">
        <v>1213.3624171936438</v>
      </c>
      <c r="Y104" s="93">
        <v>1213.3624171936438</v>
      </c>
      <c r="Z104" s="178"/>
      <c r="AA104" s="178"/>
      <c r="AB104" s="211"/>
      <c r="AC104" s="212"/>
      <c r="AD104" s="178"/>
      <c r="AE104" s="178"/>
      <c r="AF104" s="178"/>
      <c r="AG104" s="178"/>
      <c r="AH104" s="254"/>
      <c r="AI104" s="178"/>
      <c r="AJ104" s="93"/>
      <c r="AK104" s="178"/>
      <c r="AL104" s="93"/>
      <c r="AM104" s="178"/>
      <c r="AN104" s="93"/>
      <c r="AO104" s="178"/>
      <c r="AP104" s="135"/>
      <c r="AQ104" s="190"/>
      <c r="AR104" s="93"/>
      <c r="AS104" s="178"/>
      <c r="AT104" s="93"/>
      <c r="AU104" s="178"/>
      <c r="AV104" s="93"/>
      <c r="AW104" s="178"/>
      <c r="AX104" s="93"/>
      <c r="AY104" s="178"/>
      <c r="AZ104" s="93"/>
      <c r="BA104" s="93"/>
      <c r="BB104" s="93"/>
      <c r="BC104" s="93"/>
      <c r="BD104" s="93"/>
      <c r="BE104" s="93"/>
      <c r="BF104" s="93"/>
      <c r="BG104" s="93"/>
      <c r="BH104" s="93"/>
      <c r="BI104" s="93"/>
      <c r="BJ104" s="93"/>
      <c r="BK104" s="93"/>
      <c r="BL104" s="93"/>
      <c r="BM104" s="93"/>
      <c r="BN104" s="93"/>
      <c r="BO104" s="93"/>
      <c r="BP104" s="93"/>
      <c r="BQ104" s="93"/>
      <c r="BR104" s="93"/>
      <c r="BS104" s="93"/>
      <c r="BT104" s="93"/>
      <c r="BU104" s="93"/>
      <c r="BV104" s="93"/>
      <c r="BW104" s="93"/>
      <c r="BX104" s="93"/>
      <c r="BY104" s="93"/>
      <c r="BZ104" s="93"/>
      <c r="CA104" s="93"/>
      <c r="CB104" s="93"/>
      <c r="CC104" s="93"/>
      <c r="CD104" s="81"/>
      <c r="CE104" s="93"/>
    </row>
    <row r="105" spans="1:83" s="75" customFormat="1" x14ac:dyDescent="0.25">
      <c r="A105" s="75" t="s">
        <v>138</v>
      </c>
      <c r="B105" s="90">
        <f t="shared" ref="B105:C105" si="13">+B103-B104</f>
        <v>1657.463686202098</v>
      </c>
      <c r="C105" s="90">
        <f t="shared" si="13"/>
        <v>405.16173615780872</v>
      </c>
      <c r="D105" s="90">
        <v>1255.9335586237839</v>
      </c>
      <c r="E105" s="90">
        <v>464.90104109267941</v>
      </c>
      <c r="F105" s="90">
        <v>795.67036347510884</v>
      </c>
      <c r="G105" s="90">
        <v>392.5573679086026</v>
      </c>
      <c r="H105" s="90">
        <v>402.95331807352613</v>
      </c>
      <c r="I105" s="90">
        <v>402.95331807352613</v>
      </c>
      <c r="J105" s="90">
        <v>1395.8896302169505</v>
      </c>
      <c r="K105" s="90">
        <v>355.43362209596762</v>
      </c>
      <c r="L105" s="90">
        <v>1040.4560081209838</v>
      </c>
      <c r="M105" s="90">
        <v>355.20762648967298</v>
      </c>
      <c r="N105" s="90">
        <v>685.24838163131062</v>
      </c>
      <c r="O105" s="90">
        <v>365.41396446341764</v>
      </c>
      <c r="P105" s="90">
        <v>319.83441716789343</v>
      </c>
      <c r="Q105" s="90">
        <v>319.83441716789343</v>
      </c>
      <c r="R105" s="90">
        <v>979.6549199625033</v>
      </c>
      <c r="S105" s="90">
        <v>282.84980437934655</v>
      </c>
      <c r="T105" s="90">
        <v>696.8051155831572</v>
      </c>
      <c r="U105" s="90">
        <v>135.73168059660793</v>
      </c>
      <c r="V105" s="90">
        <v>561.07343498654882</v>
      </c>
      <c r="W105" s="90">
        <v>223.08511363772641</v>
      </c>
      <c r="X105" s="90">
        <v>337.98832134882218</v>
      </c>
      <c r="Y105" s="90">
        <v>337.98832134882218</v>
      </c>
      <c r="Z105" s="172"/>
      <c r="AA105" s="172"/>
      <c r="AB105" s="197"/>
      <c r="AC105" s="198"/>
      <c r="AD105" s="172"/>
      <c r="AE105" s="172"/>
      <c r="AF105" s="172"/>
      <c r="AG105" s="172"/>
      <c r="AH105" s="248"/>
      <c r="AI105" s="172"/>
      <c r="AJ105" s="90"/>
      <c r="AK105" s="172"/>
      <c r="AL105" s="90"/>
      <c r="AM105" s="172"/>
      <c r="AN105" s="90"/>
      <c r="AO105" s="172"/>
      <c r="AP105" s="128"/>
      <c r="AQ105" s="183"/>
      <c r="AR105" s="90"/>
      <c r="AS105" s="172"/>
      <c r="AT105" s="90"/>
      <c r="AU105" s="172"/>
      <c r="AV105" s="90"/>
      <c r="AW105" s="172"/>
      <c r="AX105" s="90"/>
      <c r="AY105" s="172"/>
      <c r="AZ105" s="90"/>
      <c r="BA105" s="90"/>
      <c r="BB105" s="90"/>
      <c r="BC105" s="90"/>
      <c r="BD105" s="90"/>
      <c r="BE105" s="90"/>
      <c r="BF105" s="90"/>
      <c r="BG105" s="90"/>
      <c r="BH105" s="90"/>
      <c r="BI105" s="90"/>
      <c r="BJ105" s="90"/>
      <c r="BK105" s="90"/>
      <c r="BL105" s="90"/>
      <c r="BM105" s="90"/>
      <c r="BN105" s="90"/>
      <c r="BO105" s="90"/>
      <c r="BP105" s="90"/>
      <c r="BQ105" s="90"/>
      <c r="BR105" s="90"/>
      <c r="BS105" s="90"/>
      <c r="BT105" s="90"/>
      <c r="BU105" s="90"/>
      <c r="BV105" s="90"/>
      <c r="BW105" s="90"/>
      <c r="BX105" s="90"/>
      <c r="BY105" s="90"/>
      <c r="BZ105" s="90"/>
      <c r="CA105" s="90"/>
      <c r="CB105" s="90"/>
      <c r="CC105" s="90"/>
      <c r="CD105" s="90"/>
      <c r="CE105" s="90"/>
    </row>
    <row r="106" spans="1:83" s="75" customFormat="1" x14ac:dyDescent="0.25">
      <c r="A106" s="75" t="s">
        <v>122</v>
      </c>
      <c r="B106" s="90">
        <v>164789.492</v>
      </c>
      <c r="C106" s="90">
        <v>168107.47700000001</v>
      </c>
      <c r="D106" s="90">
        <v>163671.34400000001</v>
      </c>
      <c r="E106" s="90">
        <v>165666.674</v>
      </c>
      <c r="F106" s="90">
        <v>162657.14300000001</v>
      </c>
      <c r="G106" s="90">
        <v>163415.15400000001</v>
      </c>
      <c r="H106" s="90">
        <v>161890.709</v>
      </c>
      <c r="I106" s="90">
        <v>161890.709</v>
      </c>
      <c r="J106" s="90">
        <v>157307.671</v>
      </c>
      <c r="K106" s="90">
        <v>160837.31099999999</v>
      </c>
      <c r="L106" s="90">
        <v>156122.53599999999</v>
      </c>
      <c r="M106" s="90">
        <v>157799.27100000001</v>
      </c>
      <c r="N106" s="90">
        <v>155274.95600000001</v>
      </c>
      <c r="O106" s="90">
        <v>155951.60699999999</v>
      </c>
      <c r="P106" s="90">
        <v>154598.30499999999</v>
      </c>
      <c r="Q106" s="90">
        <v>154598.30499999999</v>
      </c>
      <c r="R106" s="90">
        <v>158747.663</v>
      </c>
      <c r="S106" s="90">
        <v>166151.69399999999</v>
      </c>
      <c r="T106" s="90">
        <v>156252.53099999999</v>
      </c>
      <c r="U106" s="90">
        <v>163709.94500000001</v>
      </c>
      <c r="V106" s="90">
        <v>152428.65850000002</v>
      </c>
      <c r="W106" s="90">
        <v>157066.03</v>
      </c>
      <c r="X106" s="90">
        <v>147791.28700000001</v>
      </c>
      <c r="Y106" s="90">
        <v>147791.28700000001</v>
      </c>
      <c r="Z106" s="172"/>
      <c r="AA106" s="172"/>
      <c r="AB106" s="197"/>
      <c r="AC106" s="198"/>
      <c r="AD106" s="172"/>
      <c r="AE106" s="172"/>
      <c r="AF106" s="172"/>
      <c r="AG106" s="172"/>
      <c r="AH106" s="248"/>
      <c r="AI106" s="172"/>
      <c r="AJ106" s="90"/>
      <c r="AK106" s="172"/>
      <c r="AL106" s="90"/>
      <c r="AM106" s="172"/>
      <c r="AN106" s="90"/>
      <c r="AO106" s="172"/>
      <c r="AP106" s="128"/>
      <c r="AQ106" s="183"/>
      <c r="AR106" s="90"/>
      <c r="AS106" s="172"/>
      <c r="AT106" s="90"/>
      <c r="AU106" s="172"/>
      <c r="AV106" s="90"/>
      <c r="AW106" s="172"/>
      <c r="AX106" s="90"/>
      <c r="AY106" s="172"/>
      <c r="AZ106" s="90"/>
      <c r="BA106" s="90"/>
      <c r="BB106" s="90"/>
      <c r="BC106" s="90"/>
      <c r="BD106" s="90"/>
      <c r="BE106" s="90"/>
      <c r="BF106" s="90"/>
      <c r="BG106" s="90"/>
      <c r="BH106" s="90"/>
      <c r="BI106" s="90"/>
      <c r="BJ106" s="90"/>
      <c r="BK106" s="90"/>
      <c r="BL106" s="90"/>
      <c r="BM106" s="90"/>
      <c r="BN106" s="90"/>
      <c r="BO106" s="90"/>
      <c r="BP106" s="90"/>
      <c r="BQ106" s="90"/>
      <c r="BR106" s="90"/>
      <c r="BS106" s="90"/>
      <c r="BT106" s="90"/>
      <c r="BU106" s="90"/>
      <c r="BV106" s="90"/>
      <c r="BW106" s="90"/>
      <c r="BX106" s="90"/>
      <c r="BY106" s="90"/>
      <c r="BZ106" s="90"/>
      <c r="CA106" s="90"/>
      <c r="CB106" s="90"/>
      <c r="CC106" s="90"/>
      <c r="CE106" s="90"/>
    </row>
    <row r="107" spans="1:83" s="105" customFormat="1" ht="15.75" thickBot="1" x14ac:dyDescent="0.3">
      <c r="A107" s="92" t="s">
        <v>139</v>
      </c>
      <c r="B107" s="95">
        <f>B105/B106*365/B126</f>
        <v>1.0058066604162468E-2</v>
      </c>
      <c r="C107" s="95">
        <f>C105/C106*365/B125+0.007%</f>
        <v>9.6319491623621141E-3</v>
      </c>
      <c r="D107" s="95">
        <v>1.0259453648714299E-2</v>
      </c>
      <c r="E107" s="95">
        <v>1.1203466395379844E-2</v>
      </c>
      <c r="F107" s="95">
        <v>9.8644830711624703E-3</v>
      </c>
      <c r="G107" s="95">
        <v>9.6352342504549809E-3</v>
      </c>
      <c r="H107" s="95">
        <v>1.0094461738027435E-2</v>
      </c>
      <c r="I107" s="95">
        <v>1.0094461738027435E-2</v>
      </c>
      <c r="J107" s="95">
        <v>8.8736272131125157E-3</v>
      </c>
      <c r="K107" s="95">
        <v>8.7915401079555425E-3</v>
      </c>
      <c r="L107" s="95">
        <v>8.9020216826913422E-3</v>
      </c>
      <c r="M107" s="95">
        <v>8.9551022135900948E-3</v>
      </c>
      <c r="N107" s="95">
        <v>8.8747535388679789E-3</v>
      </c>
      <c r="O107" s="95">
        <v>9.4239935212448549E-3</v>
      </c>
      <c r="P107" s="95">
        <v>8.3207056928691278E-3</v>
      </c>
      <c r="Q107" s="95">
        <v>8.3207056928691278E-3</v>
      </c>
      <c r="R107" s="95">
        <v>6.1711454609728869E-3</v>
      </c>
      <c r="S107" s="95">
        <v>6.7539236423981523E-3</v>
      </c>
      <c r="T107" s="95">
        <v>5.9623090977962501E-3</v>
      </c>
      <c r="U107" s="95">
        <v>3.2893584401576755E-3</v>
      </c>
      <c r="V107" s="95">
        <v>7.5227933303566212E-3</v>
      </c>
      <c r="W107" s="95">
        <v>5.6969157450287326E-3</v>
      </c>
      <c r="X107" s="95">
        <v>9.2747714847297592E-3</v>
      </c>
      <c r="Y107" s="95">
        <v>9.2747714847297592E-3</v>
      </c>
      <c r="Z107" s="175"/>
      <c r="AA107" s="175"/>
      <c r="AB107" s="205"/>
      <c r="AC107" s="206"/>
      <c r="AD107" s="175"/>
      <c r="AE107" s="175"/>
      <c r="AF107" s="175"/>
      <c r="AG107" s="175"/>
      <c r="AH107" s="251"/>
      <c r="AI107" s="175"/>
      <c r="AJ107" s="95"/>
      <c r="AK107" s="175"/>
      <c r="AL107" s="95"/>
      <c r="AM107" s="175"/>
      <c r="AN107" s="95"/>
      <c r="AO107" s="175"/>
      <c r="AP107" s="132"/>
      <c r="AQ107" s="187"/>
      <c r="AR107" s="95"/>
      <c r="AS107" s="175"/>
      <c r="AT107" s="95"/>
      <c r="AU107" s="175"/>
      <c r="AV107" s="95"/>
      <c r="AW107" s="175"/>
      <c r="AX107" s="95"/>
      <c r="AY107" s="175"/>
      <c r="AZ107" s="95"/>
      <c r="BA107" s="95"/>
      <c r="BB107" s="95"/>
      <c r="BC107" s="95"/>
      <c r="BD107" s="95"/>
      <c r="BE107" s="95"/>
      <c r="BF107" s="95"/>
      <c r="BG107" s="95"/>
      <c r="BH107" s="95"/>
      <c r="BI107" s="95"/>
      <c r="BJ107" s="95"/>
      <c r="BK107" s="95"/>
      <c r="BL107" s="95"/>
      <c r="BM107" s="95"/>
      <c r="BN107" s="95"/>
      <c r="BO107" s="95"/>
      <c r="BP107" s="95"/>
      <c r="BQ107" s="95"/>
      <c r="BR107" s="95"/>
      <c r="BS107" s="95"/>
      <c r="BT107" s="95"/>
      <c r="BU107" s="95"/>
      <c r="BV107" s="95"/>
      <c r="BW107" s="95"/>
      <c r="BX107" s="95"/>
      <c r="BY107" s="95"/>
      <c r="BZ107" s="95"/>
      <c r="CA107" s="95"/>
      <c r="CB107" s="95"/>
      <c r="CC107" s="95"/>
      <c r="CD107" s="95"/>
      <c r="CE107" s="95"/>
    </row>
    <row r="108" spans="1:83" x14ac:dyDescent="0.25">
      <c r="A108" s="75"/>
      <c r="C108" s="54"/>
      <c r="E108" s="54"/>
      <c r="F108" s="75"/>
      <c r="G108" s="75"/>
      <c r="H108" s="75"/>
      <c r="I108" s="75"/>
      <c r="J108" s="75"/>
      <c r="K108" s="75"/>
      <c r="L108" s="75"/>
      <c r="M108" s="75"/>
      <c r="N108" s="75"/>
      <c r="O108" s="75"/>
      <c r="P108" s="75"/>
      <c r="Q108" s="75"/>
      <c r="R108" s="75"/>
      <c r="S108" s="75"/>
      <c r="T108" s="75"/>
      <c r="U108" s="75"/>
      <c r="V108" s="75"/>
      <c r="W108" s="75"/>
      <c r="X108" s="75"/>
      <c r="Y108" s="54"/>
      <c r="Z108" s="217"/>
      <c r="AA108" s="217"/>
      <c r="AB108" s="207"/>
      <c r="AC108" s="208"/>
      <c r="AD108" s="176"/>
      <c r="AE108" s="176"/>
      <c r="AF108" s="176"/>
      <c r="AG108" s="176"/>
      <c r="AH108" s="252"/>
      <c r="AI108" s="176"/>
      <c r="AJ108" s="104"/>
      <c r="AK108" s="176"/>
      <c r="AL108" s="104"/>
      <c r="AM108" s="176"/>
      <c r="AN108" s="104"/>
      <c r="AO108" s="176"/>
      <c r="AP108" s="133"/>
      <c r="AQ108" s="188"/>
      <c r="AR108" s="104"/>
      <c r="AS108" s="176"/>
      <c r="AT108" s="104"/>
      <c r="AU108" s="176"/>
      <c r="AV108" s="104"/>
      <c r="AW108" s="176"/>
      <c r="AX108" s="104"/>
      <c r="AY108" s="176"/>
      <c r="AZ108" s="111"/>
      <c r="BA108" s="111"/>
      <c r="BB108" s="104"/>
      <c r="BC108" s="104"/>
      <c r="BD108" s="104"/>
      <c r="BE108" s="104"/>
      <c r="BF108" s="104"/>
      <c r="BG108" s="104"/>
      <c r="BH108" s="104"/>
      <c r="BI108" s="104"/>
      <c r="BJ108" s="104"/>
      <c r="BK108" s="104"/>
      <c r="BL108" s="104"/>
      <c r="BM108" s="104"/>
      <c r="BN108" s="104"/>
      <c r="BO108" s="104"/>
      <c r="BP108" s="104"/>
      <c r="BQ108" s="104"/>
      <c r="BR108" s="104"/>
      <c r="BS108" s="104"/>
      <c r="BT108" s="104"/>
      <c r="BU108" s="104"/>
      <c r="BV108" s="104"/>
      <c r="BW108" s="104"/>
      <c r="BX108" s="104"/>
      <c r="BY108" s="104"/>
      <c r="BZ108" s="104"/>
      <c r="CA108" s="104"/>
      <c r="CB108" s="104"/>
      <c r="CC108" s="104"/>
      <c r="CD108" s="104"/>
      <c r="CE108" s="104"/>
    </row>
    <row r="109" spans="1:83" x14ac:dyDescent="0.25">
      <c r="A109" s="75"/>
      <c r="C109" s="54"/>
      <c r="E109" s="54"/>
      <c r="F109" s="75"/>
      <c r="G109" s="75"/>
      <c r="H109" s="75"/>
      <c r="I109" s="75"/>
      <c r="J109" s="75"/>
      <c r="K109" s="75"/>
      <c r="L109" s="75"/>
      <c r="M109" s="75"/>
      <c r="N109" s="75"/>
      <c r="O109" s="75"/>
      <c r="P109" s="75"/>
      <c r="Q109" s="75"/>
      <c r="R109" s="75"/>
      <c r="S109" s="75"/>
      <c r="T109" s="75"/>
      <c r="U109" s="75"/>
      <c r="V109" s="75"/>
      <c r="W109" s="75"/>
      <c r="X109" s="75"/>
      <c r="Y109" s="54"/>
      <c r="AA109" s="167"/>
      <c r="AB109" s="203"/>
      <c r="AC109" s="204"/>
      <c r="AF109" s="167"/>
      <c r="AG109" s="167"/>
      <c r="AJ109" s="75"/>
      <c r="AK109" s="167"/>
      <c r="AL109" s="75"/>
      <c r="AM109" s="167"/>
      <c r="AN109" s="75"/>
      <c r="AO109" s="167"/>
      <c r="AP109" s="131"/>
      <c r="AQ109" s="186"/>
      <c r="AR109" s="75"/>
      <c r="AS109" s="167"/>
      <c r="AT109" s="75"/>
      <c r="AU109" s="167"/>
      <c r="AV109" s="75"/>
      <c r="AW109" s="167"/>
      <c r="AY109" s="167"/>
      <c r="BB109" s="75"/>
      <c r="BC109" s="75"/>
      <c r="BD109" s="75"/>
      <c r="BE109" s="75"/>
      <c r="BF109" s="75"/>
      <c r="BG109" s="75"/>
      <c r="BH109" s="75"/>
      <c r="BI109" s="75"/>
      <c r="BJ109" s="75"/>
      <c r="BK109" s="75"/>
      <c r="BL109" s="75"/>
      <c r="BM109" s="75"/>
      <c r="BN109" s="75"/>
      <c r="BO109" s="75"/>
      <c r="BP109" s="75"/>
      <c r="BQ109" s="75"/>
      <c r="BR109" s="75"/>
      <c r="BS109" s="75"/>
      <c r="BT109" s="75"/>
      <c r="BU109" s="75"/>
      <c r="BV109" s="75"/>
      <c r="BW109" s="75"/>
      <c r="BX109" s="75"/>
      <c r="BY109" s="75"/>
      <c r="BZ109" s="75"/>
      <c r="CA109" s="75"/>
      <c r="CB109" s="75"/>
      <c r="CC109" s="75"/>
      <c r="CD109" s="75"/>
      <c r="CE109" s="75"/>
    </row>
    <row r="110" spans="1:83" x14ac:dyDescent="0.25">
      <c r="A110" s="75" t="s">
        <v>123</v>
      </c>
      <c r="B110" s="90">
        <v>2971.2950000000001</v>
      </c>
      <c r="C110" s="90">
        <v>699.19100000000003</v>
      </c>
      <c r="D110" s="90">
        <v>2272.1039999999998</v>
      </c>
      <c r="E110" s="90">
        <v>739.97400000000005</v>
      </c>
      <c r="F110" s="90">
        <v>1532.13</v>
      </c>
      <c r="G110" s="90">
        <v>792.23199999999997</v>
      </c>
      <c r="H110" s="90">
        <v>739.89800000000002</v>
      </c>
      <c r="I110" s="90">
        <v>739.89800000000002</v>
      </c>
      <c r="J110" s="90">
        <v>2935.9949999999999</v>
      </c>
      <c r="K110" s="90">
        <v>775.92100000000005</v>
      </c>
      <c r="L110" s="90">
        <v>2160.0740000000001</v>
      </c>
      <c r="M110" s="90">
        <v>755.92100000000005</v>
      </c>
      <c r="N110" s="90">
        <v>1404.153</v>
      </c>
      <c r="O110" s="90">
        <v>730.11800000000005</v>
      </c>
      <c r="P110" s="90">
        <v>674.03499999999997</v>
      </c>
      <c r="Q110" s="90">
        <v>674.03499999999997</v>
      </c>
      <c r="R110" s="90">
        <v>2461.835</v>
      </c>
      <c r="S110" s="90">
        <v>674.85599999999999</v>
      </c>
      <c r="T110" s="90">
        <v>1786.979</v>
      </c>
      <c r="U110" s="90">
        <v>717.45</v>
      </c>
      <c r="V110" s="90">
        <v>1069.529</v>
      </c>
      <c r="W110" s="90">
        <v>600.221</v>
      </c>
      <c r="X110" s="90">
        <v>469.30799999999999</v>
      </c>
      <c r="Y110" s="90">
        <v>469.30799999999999</v>
      </c>
      <c r="Z110" s="172"/>
      <c r="AA110" s="172"/>
      <c r="AB110" s="197"/>
      <c r="AC110" s="198"/>
      <c r="AD110" s="172"/>
      <c r="AE110" s="172"/>
      <c r="AF110" s="172"/>
      <c r="AG110" s="172"/>
      <c r="AH110" s="248"/>
      <c r="AI110" s="172"/>
      <c r="AJ110" s="90"/>
      <c r="AK110" s="172"/>
      <c r="AL110" s="90"/>
      <c r="AM110" s="172"/>
      <c r="AN110" s="90"/>
      <c r="AO110" s="172"/>
      <c r="AP110" s="128"/>
      <c r="AQ110" s="183"/>
      <c r="AR110" s="90"/>
      <c r="AS110" s="172"/>
      <c r="AT110" s="90"/>
      <c r="AU110" s="172"/>
      <c r="AV110" s="90"/>
      <c r="AW110" s="172"/>
      <c r="AX110" s="90"/>
      <c r="AY110" s="172"/>
      <c r="AZ110" s="90"/>
      <c r="BA110" s="90"/>
      <c r="BB110" s="90"/>
      <c r="BC110" s="90"/>
      <c r="BD110" s="90"/>
      <c r="BE110" s="90"/>
      <c r="BF110" s="90"/>
      <c r="BG110" s="90"/>
      <c r="BH110" s="90"/>
      <c r="BI110" s="90"/>
      <c r="BJ110" s="90"/>
      <c r="BK110" s="90"/>
      <c r="BL110" s="90"/>
      <c r="BM110" s="90"/>
      <c r="BN110" s="90"/>
      <c r="BO110" s="90"/>
      <c r="BP110" s="90"/>
      <c r="BQ110" s="90"/>
      <c r="BR110" s="90"/>
      <c r="BS110" s="90"/>
      <c r="BT110" s="90"/>
      <c r="BU110" s="90"/>
      <c r="BV110" s="90"/>
      <c r="BW110" s="90"/>
      <c r="BX110" s="90"/>
      <c r="BY110" s="90"/>
      <c r="BZ110" s="90"/>
      <c r="CA110" s="90"/>
      <c r="CB110" s="90"/>
      <c r="CC110" s="90"/>
      <c r="CD110" s="75"/>
      <c r="CE110" s="90"/>
    </row>
    <row r="111" spans="1:83" x14ac:dyDescent="0.25">
      <c r="A111" s="81" t="s">
        <v>119</v>
      </c>
      <c r="B111" s="93">
        <v>3310.4875333164746</v>
      </c>
      <c r="C111" s="93">
        <v>789.48837317041102</v>
      </c>
      <c r="D111" s="93">
        <v>2520.8435292142467</v>
      </c>
      <c r="E111" s="93">
        <v>823.23548837260273</v>
      </c>
      <c r="F111" s="93">
        <v>1696.4365329174293</v>
      </c>
      <c r="G111" s="93">
        <v>877.63428117495891</v>
      </c>
      <c r="H111" s="93">
        <v>818.97568334095047</v>
      </c>
      <c r="I111" s="93">
        <v>818.97568334095047</v>
      </c>
      <c r="J111" s="93">
        <v>3265.2966525225065</v>
      </c>
      <c r="K111" s="93">
        <v>858.52413360672131</v>
      </c>
      <c r="L111" s="93">
        <v>2406.7725189157854</v>
      </c>
      <c r="M111" s="93">
        <v>837.67337503769716</v>
      </c>
      <c r="N111" s="93">
        <v>1569.0991438780882</v>
      </c>
      <c r="O111" s="93">
        <v>805.24791878852739</v>
      </c>
      <c r="P111" s="93">
        <v>763.85122508956078</v>
      </c>
      <c r="Q111" s="93">
        <v>763.85122508956078</v>
      </c>
      <c r="R111" s="93">
        <v>2774.3252547910961</v>
      </c>
      <c r="S111" s="93">
        <v>779.37705705764506</v>
      </c>
      <c r="T111" s="93">
        <v>1994.948197733451</v>
      </c>
      <c r="U111" s="93">
        <v>824.51394369203194</v>
      </c>
      <c r="V111" s="93">
        <v>1170.4342540414191</v>
      </c>
      <c r="W111" s="93">
        <v>662.04830118136431</v>
      </c>
      <c r="X111" s="93">
        <v>508.38595286005489</v>
      </c>
      <c r="Y111" s="93">
        <v>508.38595286005489</v>
      </c>
      <c r="Z111" s="178"/>
      <c r="AA111" s="178"/>
      <c r="AB111" s="211"/>
      <c r="AC111" s="212"/>
      <c r="AD111" s="178"/>
      <c r="AE111" s="178"/>
      <c r="AF111" s="178"/>
      <c r="AG111" s="178"/>
      <c r="AH111" s="254"/>
      <c r="AI111" s="178"/>
      <c r="AJ111" s="93"/>
      <c r="AK111" s="178"/>
      <c r="AL111" s="93"/>
      <c r="AM111" s="178"/>
      <c r="AN111" s="93"/>
      <c r="AO111" s="178"/>
      <c r="AP111" s="135"/>
      <c r="AQ111" s="190"/>
      <c r="AR111" s="93"/>
      <c r="AS111" s="178"/>
      <c r="AT111" s="93"/>
      <c r="AU111" s="178"/>
      <c r="AV111" s="93"/>
      <c r="AW111" s="178"/>
      <c r="AX111" s="93"/>
      <c r="AY111" s="178"/>
      <c r="AZ111" s="93"/>
      <c r="BA111" s="93"/>
      <c r="BB111" s="93"/>
      <c r="BC111" s="93"/>
      <c r="BD111" s="93"/>
      <c r="BE111" s="93"/>
      <c r="BF111" s="93"/>
      <c r="BG111" s="93"/>
      <c r="BH111" s="93"/>
      <c r="BI111" s="93"/>
      <c r="BJ111" s="93"/>
      <c r="BK111" s="93"/>
      <c r="BL111" s="93"/>
      <c r="BM111" s="93"/>
      <c r="BN111" s="93"/>
      <c r="BO111" s="93"/>
      <c r="BP111" s="93"/>
      <c r="BQ111" s="93"/>
      <c r="BR111" s="93"/>
      <c r="BS111" s="93"/>
      <c r="BT111" s="93"/>
      <c r="BU111" s="93"/>
      <c r="BV111" s="93"/>
      <c r="BW111" s="93"/>
      <c r="BX111" s="93"/>
      <c r="BY111" s="93"/>
      <c r="BZ111" s="93"/>
      <c r="CA111" s="93"/>
      <c r="CB111" s="93"/>
      <c r="CC111" s="93"/>
      <c r="CD111" s="81"/>
      <c r="CE111" s="93"/>
    </row>
    <row r="112" spans="1:83" x14ac:dyDescent="0.25">
      <c r="A112" s="75" t="s">
        <v>137</v>
      </c>
      <c r="B112" s="90">
        <f t="shared" ref="B112:C112" si="14">+B111-B110</f>
        <v>339.19253331647451</v>
      </c>
      <c r="C112" s="90">
        <f t="shared" si="14"/>
        <v>90.297373170410992</v>
      </c>
      <c r="D112" s="90">
        <v>248.73952921424689</v>
      </c>
      <c r="E112" s="90">
        <v>83.261488372602685</v>
      </c>
      <c r="F112" s="90">
        <v>164.30653291742919</v>
      </c>
      <c r="G112" s="90">
        <v>85.402281174958944</v>
      </c>
      <c r="H112" s="90">
        <v>79.077683340950443</v>
      </c>
      <c r="I112" s="90">
        <v>79.077683340950443</v>
      </c>
      <c r="J112" s="90">
        <v>329.30165252250663</v>
      </c>
      <c r="K112" s="90">
        <v>82.603133606721258</v>
      </c>
      <c r="L112" s="90">
        <v>246.69851891578537</v>
      </c>
      <c r="M112" s="90">
        <v>81.752375037697107</v>
      </c>
      <c r="N112" s="90">
        <v>164.94614387808815</v>
      </c>
      <c r="O112" s="90">
        <v>75.129918788527334</v>
      </c>
      <c r="P112" s="90">
        <v>89.816225089560817</v>
      </c>
      <c r="Q112" s="90">
        <v>89.816225089560817</v>
      </c>
      <c r="R112" s="90">
        <v>312.49025479109605</v>
      </c>
      <c r="S112" s="90">
        <v>104.52105705764507</v>
      </c>
      <c r="T112" s="90">
        <v>207.96919773345098</v>
      </c>
      <c r="U112" s="90">
        <v>107.0639436920319</v>
      </c>
      <c r="V112" s="90">
        <v>100.90525404141908</v>
      </c>
      <c r="W112" s="90">
        <v>61.827301181364305</v>
      </c>
      <c r="X112" s="90">
        <v>39.077952860054893</v>
      </c>
      <c r="Y112" s="90">
        <v>39.077952860054893</v>
      </c>
      <c r="Z112" s="172"/>
      <c r="AA112" s="172"/>
      <c r="AB112" s="197"/>
      <c r="AC112" s="198"/>
      <c r="AD112" s="172"/>
      <c r="AE112" s="172"/>
      <c r="AF112" s="172"/>
      <c r="AG112" s="172"/>
      <c r="AH112" s="248"/>
      <c r="AI112" s="172"/>
      <c r="AJ112" s="90"/>
      <c r="AK112" s="172"/>
      <c r="AL112" s="90"/>
      <c r="AM112" s="172"/>
      <c r="AN112" s="90"/>
      <c r="AO112" s="172"/>
      <c r="AP112" s="128"/>
      <c r="AQ112" s="183"/>
      <c r="AR112" s="90"/>
      <c r="AS112" s="172"/>
      <c r="AT112" s="90"/>
      <c r="AU112" s="172"/>
      <c r="AV112" s="90"/>
      <c r="AW112" s="172"/>
      <c r="AX112" s="90"/>
      <c r="AY112" s="172"/>
      <c r="AZ112" s="90"/>
      <c r="BA112" s="90"/>
      <c r="BB112" s="90"/>
      <c r="BC112" s="90"/>
      <c r="BD112" s="90"/>
      <c r="BE112" s="90"/>
      <c r="BF112" s="90"/>
      <c r="BG112" s="90"/>
      <c r="BH112" s="90"/>
      <c r="BI112" s="90"/>
      <c r="BJ112" s="90"/>
      <c r="BK112" s="90"/>
      <c r="BL112" s="90"/>
      <c r="BM112" s="90"/>
      <c r="BN112" s="90"/>
      <c r="BO112" s="90"/>
      <c r="BP112" s="90"/>
      <c r="BQ112" s="90"/>
      <c r="BR112" s="90"/>
      <c r="BS112" s="90"/>
      <c r="BT112" s="90"/>
      <c r="BU112" s="90"/>
      <c r="BV112" s="90"/>
      <c r="BW112" s="90"/>
      <c r="BX112" s="90"/>
      <c r="BY112" s="90"/>
      <c r="BZ112" s="90"/>
      <c r="CA112" s="90"/>
      <c r="CB112" s="90"/>
      <c r="CC112" s="90"/>
      <c r="CD112" s="90"/>
      <c r="CE112" s="90"/>
    </row>
    <row r="113" spans="1:84" x14ac:dyDescent="0.25">
      <c r="A113" s="75" t="s">
        <v>124</v>
      </c>
      <c r="B113" s="90">
        <v>75331.532999999996</v>
      </c>
      <c r="C113" s="90">
        <v>74933.236999999994</v>
      </c>
      <c r="D113" s="90">
        <v>75465.756999999998</v>
      </c>
      <c r="E113" s="90">
        <v>76310.684999999998</v>
      </c>
      <c r="F113" s="90">
        <v>75036.290999999997</v>
      </c>
      <c r="G113" s="90">
        <v>76960.679000000004</v>
      </c>
      <c r="H113" s="90">
        <v>73090.520999999993</v>
      </c>
      <c r="I113" s="90">
        <v>73090.520999999993</v>
      </c>
      <c r="J113" s="90">
        <v>69245.342999999993</v>
      </c>
      <c r="K113" s="90">
        <v>72788.035000000003</v>
      </c>
      <c r="L113" s="90">
        <v>68055.826000000001</v>
      </c>
      <c r="M113" s="90">
        <v>70268.047000000006</v>
      </c>
      <c r="N113" s="90">
        <v>66937.56</v>
      </c>
      <c r="O113" s="90">
        <v>68620.663</v>
      </c>
      <c r="P113" s="90">
        <v>65254.455999999998</v>
      </c>
      <c r="Q113" s="90">
        <v>65254.455999999998</v>
      </c>
      <c r="R113" s="90">
        <v>67258.240999999995</v>
      </c>
      <c r="S113" s="90">
        <v>65568.388999999996</v>
      </c>
      <c r="T113" s="90">
        <v>67575.406000000003</v>
      </c>
      <c r="U113" s="90">
        <v>70305.849000000002</v>
      </c>
      <c r="V113" s="90">
        <v>65061.868000000002</v>
      </c>
      <c r="W113" s="90">
        <v>68200.758000000002</v>
      </c>
      <c r="X113" s="90">
        <v>61922.978000000003</v>
      </c>
      <c r="Y113" s="90">
        <v>61922.978000000003</v>
      </c>
      <c r="Z113" s="172"/>
      <c r="AA113" s="172"/>
      <c r="AB113" s="197"/>
      <c r="AC113" s="198"/>
      <c r="AD113" s="172"/>
      <c r="AE113" s="172"/>
      <c r="AF113" s="172"/>
      <c r="AG113" s="172"/>
      <c r="AH113" s="248"/>
      <c r="AI113" s="172"/>
      <c r="AJ113" s="90"/>
      <c r="AK113" s="172"/>
      <c r="AL113" s="90"/>
      <c r="AM113" s="172"/>
      <c r="AN113" s="90"/>
      <c r="AO113" s="172"/>
      <c r="AP113" s="128"/>
      <c r="AQ113" s="183"/>
      <c r="AR113" s="90"/>
      <c r="AS113" s="172"/>
      <c r="AT113" s="90"/>
      <c r="AU113" s="172"/>
      <c r="AV113" s="90"/>
      <c r="AW113" s="172"/>
      <c r="AX113" s="90"/>
      <c r="AY113" s="172"/>
      <c r="AZ113" s="90"/>
      <c r="BA113" s="90"/>
      <c r="BB113" s="90"/>
      <c r="BC113" s="90"/>
      <c r="BD113" s="90"/>
      <c r="BE113" s="90"/>
      <c r="BF113" s="90"/>
      <c r="BG113" s="90"/>
      <c r="BH113" s="90"/>
      <c r="BI113" s="90"/>
      <c r="BJ113" s="90"/>
      <c r="BK113" s="90"/>
      <c r="BL113" s="90"/>
      <c r="BM113" s="90"/>
      <c r="BN113" s="90"/>
      <c r="BO113" s="90"/>
      <c r="BP113" s="90"/>
      <c r="BQ113" s="90"/>
      <c r="BR113" s="90"/>
      <c r="BS113" s="90"/>
      <c r="BT113" s="90"/>
      <c r="BU113" s="90"/>
      <c r="BV113" s="90"/>
      <c r="BW113" s="90"/>
      <c r="BX113" s="90"/>
      <c r="BY113" s="90"/>
      <c r="BZ113" s="90"/>
      <c r="CA113" s="90"/>
      <c r="CB113" s="90"/>
      <c r="CC113" s="90"/>
      <c r="CD113" s="75"/>
      <c r="CE113" s="90"/>
    </row>
    <row r="114" spans="1:84" s="3" customFormat="1" ht="15.75" thickBot="1" x14ac:dyDescent="0.3">
      <c r="A114" s="92" t="s">
        <v>140</v>
      </c>
      <c r="B114" s="95">
        <f>B112/B113*365/B126</f>
        <v>4.5026633576735328E-3</v>
      </c>
      <c r="C114" s="95">
        <f>C112/C113*365/B125</f>
        <v>4.7808559654474734E-3</v>
      </c>
      <c r="D114" s="95">
        <v>4.4068177759833699E-3</v>
      </c>
      <c r="E114" s="95">
        <v>4.3287634615849866E-3</v>
      </c>
      <c r="F114" s="95">
        <v>4.4156817203977643E-3</v>
      </c>
      <c r="G114" s="95">
        <v>4.4509432057655571E-3</v>
      </c>
      <c r="H114" s="95">
        <v>4.3877637429052471E-3</v>
      </c>
      <c r="I114" s="95">
        <v>4.3877637429052471E-3</v>
      </c>
      <c r="J114" s="95">
        <v>4.6555783285311568E-3</v>
      </c>
      <c r="K114" s="95">
        <v>4.5147092393837355E-3</v>
      </c>
      <c r="L114" s="95">
        <v>4.8420777121972146E-3</v>
      </c>
      <c r="M114" s="95">
        <v>4.7284518852002636E-3</v>
      </c>
      <c r="N114" s="95">
        <v>4.9554373171631534E-3</v>
      </c>
      <c r="O114" s="95">
        <v>4.4034969781689606E-3</v>
      </c>
      <c r="P114" s="95">
        <v>5.5358500471943952E-3</v>
      </c>
      <c r="Q114" s="95">
        <v>5.6358500471943955E-3</v>
      </c>
      <c r="R114" s="95">
        <v>4.5461258894816479E-3</v>
      </c>
      <c r="S114" s="95">
        <v>6.3243269998862414E-3</v>
      </c>
      <c r="T114" s="95">
        <v>4.0147226785095576E-3</v>
      </c>
      <c r="U114" s="95">
        <v>6.0416674466579959E-3</v>
      </c>
      <c r="V114" s="95">
        <v>3.2275304123915607E-3</v>
      </c>
      <c r="W114" s="95">
        <v>3.7361564429761926E-3</v>
      </c>
      <c r="X114" s="95">
        <v>2.6593537962811432E-3</v>
      </c>
      <c r="Y114" s="95">
        <v>2.6593537962811432E-3</v>
      </c>
      <c r="Z114" s="175"/>
      <c r="AA114" s="175"/>
      <c r="AB114" s="205"/>
      <c r="AC114" s="206"/>
      <c r="AD114" s="175"/>
      <c r="AE114" s="175"/>
      <c r="AF114" s="175"/>
      <c r="AG114" s="175"/>
      <c r="AH114" s="251"/>
      <c r="AI114" s="175"/>
      <c r="AJ114" s="95"/>
      <c r="AK114" s="175"/>
      <c r="AL114" s="95"/>
      <c r="AM114" s="175"/>
      <c r="AN114" s="95"/>
      <c r="AO114" s="175"/>
      <c r="AP114" s="132"/>
      <c r="AQ114" s="187"/>
      <c r="AR114" s="95"/>
      <c r="AS114" s="175"/>
      <c r="AT114" s="95"/>
      <c r="AU114" s="175"/>
      <c r="AV114" s="95"/>
      <c r="AW114" s="175"/>
      <c r="AX114" s="95"/>
      <c r="AY114" s="175"/>
      <c r="AZ114" s="95"/>
      <c r="BA114" s="95"/>
      <c r="BB114" s="95"/>
      <c r="BC114" s="95"/>
      <c r="BD114" s="95"/>
      <c r="BE114" s="95"/>
      <c r="BF114" s="95"/>
      <c r="BG114" s="95"/>
      <c r="BH114" s="95"/>
      <c r="BI114" s="95"/>
      <c r="BJ114" s="95"/>
      <c r="BK114" s="95"/>
      <c r="BL114" s="95"/>
      <c r="BM114" s="95"/>
      <c r="BN114" s="95"/>
      <c r="BO114" s="95"/>
      <c r="BP114" s="95"/>
      <c r="BQ114" s="95"/>
      <c r="BR114" s="95"/>
      <c r="BS114" s="95"/>
      <c r="BT114" s="95"/>
      <c r="BU114" s="95"/>
      <c r="BV114" s="95"/>
      <c r="BW114" s="95"/>
      <c r="BX114" s="95"/>
      <c r="BY114" s="95"/>
      <c r="BZ114" s="95"/>
      <c r="CA114" s="95"/>
      <c r="CB114" s="95"/>
      <c r="CC114" s="95"/>
      <c r="CD114" s="95"/>
      <c r="CE114" s="95"/>
    </row>
    <row r="115" spans="1:84" x14ac:dyDescent="0.25">
      <c r="A115" s="75"/>
      <c r="C115" s="54"/>
      <c r="D115" s="75"/>
      <c r="E115" s="75"/>
      <c r="F115" s="75"/>
      <c r="G115" s="75"/>
      <c r="H115" s="75"/>
      <c r="I115" s="75"/>
      <c r="J115" s="75"/>
      <c r="K115" s="75"/>
      <c r="L115" s="75"/>
      <c r="M115" s="75"/>
      <c r="N115" s="75"/>
      <c r="O115" s="75"/>
      <c r="P115" s="75"/>
      <c r="Q115" s="75"/>
      <c r="R115" s="75"/>
      <c r="S115" s="75"/>
      <c r="T115" s="75"/>
      <c r="U115" s="75"/>
      <c r="V115" s="75"/>
      <c r="W115" s="75"/>
      <c r="X115" s="75"/>
      <c r="Y115" s="75"/>
      <c r="Z115" s="217"/>
      <c r="AA115" s="217"/>
      <c r="AB115" s="207"/>
      <c r="AC115" s="208"/>
      <c r="AD115" s="176"/>
      <c r="AE115" s="176"/>
      <c r="AF115" s="176"/>
      <c r="AG115" s="176"/>
      <c r="AH115" s="252"/>
      <c r="AI115" s="176"/>
      <c r="AJ115" s="104"/>
      <c r="AK115" s="176"/>
      <c r="AL115" s="104"/>
      <c r="AM115" s="176"/>
      <c r="AN115" s="104"/>
      <c r="AO115" s="176"/>
      <c r="AP115" s="133"/>
      <c r="AQ115" s="188"/>
      <c r="AR115" s="104"/>
      <c r="AS115" s="176"/>
      <c r="AT115" s="104"/>
      <c r="AU115" s="176"/>
      <c r="AV115" s="104"/>
      <c r="AW115" s="176"/>
      <c r="AX115" s="104"/>
      <c r="AY115" s="176"/>
      <c r="AZ115" s="111"/>
      <c r="BA115" s="111"/>
      <c r="BB115" s="104"/>
      <c r="BC115" s="104"/>
      <c r="BD115" s="104"/>
      <c r="BE115" s="104"/>
      <c r="BF115" s="104"/>
      <c r="BG115" s="104"/>
      <c r="BH115" s="104"/>
      <c r="BI115" s="104"/>
      <c r="BJ115" s="104"/>
      <c r="BK115" s="104"/>
      <c r="BL115" s="104"/>
      <c r="BM115" s="104"/>
      <c r="BN115" s="104"/>
      <c r="BO115" s="104"/>
      <c r="BP115" s="104"/>
      <c r="BQ115" s="104"/>
      <c r="BR115" s="104"/>
      <c r="BS115" s="104"/>
      <c r="BT115" s="104"/>
      <c r="BU115" s="104"/>
      <c r="BV115" s="104"/>
      <c r="BW115" s="104"/>
      <c r="BX115" s="104"/>
      <c r="BY115" s="104"/>
      <c r="BZ115" s="104"/>
      <c r="CA115" s="104"/>
      <c r="CB115" s="104"/>
      <c r="CC115" s="104"/>
      <c r="CD115" s="104"/>
      <c r="CE115" s="104"/>
    </row>
    <row r="116" spans="1:84" x14ac:dyDescent="0.25">
      <c r="A116" s="75"/>
      <c r="C116" s="54"/>
      <c r="D116" s="75"/>
      <c r="E116" s="75"/>
      <c r="F116" s="75"/>
      <c r="G116" s="75"/>
      <c r="H116" s="75"/>
      <c r="I116" s="75"/>
      <c r="J116" s="75"/>
      <c r="K116" s="75"/>
      <c r="L116" s="75"/>
      <c r="M116" s="75"/>
      <c r="N116" s="75"/>
      <c r="O116" s="75"/>
      <c r="P116" s="75"/>
      <c r="Q116" s="75"/>
      <c r="R116" s="75"/>
      <c r="S116" s="75"/>
      <c r="T116" s="75"/>
      <c r="U116" s="75"/>
      <c r="V116" s="75"/>
      <c r="W116" s="75"/>
      <c r="X116" s="75"/>
      <c r="Y116" s="75"/>
      <c r="AA116" s="167"/>
      <c r="AB116" s="203"/>
      <c r="AC116" s="204"/>
      <c r="AF116" s="167"/>
      <c r="AG116" s="167"/>
      <c r="AJ116" s="75"/>
      <c r="AK116" s="167"/>
      <c r="AL116" s="75"/>
      <c r="AM116" s="167"/>
      <c r="AN116" s="75"/>
      <c r="AO116" s="167"/>
      <c r="AP116" s="131"/>
      <c r="AQ116" s="186"/>
      <c r="AR116" s="75"/>
      <c r="AS116" s="167"/>
      <c r="AT116" s="75"/>
      <c r="AU116" s="167"/>
      <c r="AV116" s="75"/>
      <c r="AW116" s="167"/>
      <c r="AY116" s="167"/>
      <c r="BB116" s="75"/>
      <c r="BC116" s="75"/>
      <c r="BD116" s="75"/>
      <c r="BE116" s="75"/>
      <c r="BF116" s="75"/>
      <c r="BG116" s="75"/>
      <c r="BH116" s="75"/>
      <c r="BI116" s="75"/>
      <c r="BJ116" s="75"/>
      <c r="BK116" s="75"/>
      <c r="BL116" s="75"/>
      <c r="BM116" s="75"/>
      <c r="BN116" s="75"/>
      <c r="BO116" s="75"/>
      <c r="BP116" s="75"/>
      <c r="BQ116" s="75"/>
      <c r="BR116" s="75"/>
      <c r="BS116" s="75"/>
      <c r="BT116" s="75"/>
      <c r="BU116" s="75"/>
      <c r="BV116" s="75"/>
      <c r="BW116" s="75"/>
      <c r="BX116" s="75"/>
      <c r="BY116" s="75"/>
      <c r="BZ116" s="75"/>
      <c r="CA116" s="75"/>
      <c r="CB116" s="75"/>
      <c r="CC116" s="75"/>
      <c r="CD116" s="75"/>
      <c r="CE116" s="75"/>
    </row>
    <row r="117" spans="1:84" x14ac:dyDescent="0.25">
      <c r="A117" s="75" t="s">
        <v>125</v>
      </c>
      <c r="B117" s="90">
        <v>2158.777</v>
      </c>
      <c r="C117" s="90">
        <v>529.50300000000004</v>
      </c>
      <c r="D117" s="90">
        <v>1629.2739999999999</v>
      </c>
      <c r="E117" s="90">
        <v>552.82500000000005</v>
      </c>
      <c r="F117" s="90">
        <v>1076.4490000000001</v>
      </c>
      <c r="G117" s="90">
        <v>549.66600000000005</v>
      </c>
      <c r="H117" s="90">
        <v>526.78300000000002</v>
      </c>
      <c r="I117" s="90">
        <v>526.78300000000002</v>
      </c>
      <c r="J117" s="90">
        <v>1919.1309999999999</v>
      </c>
      <c r="K117" s="90">
        <v>511.31200000000001</v>
      </c>
      <c r="L117" s="90">
        <v>1407.819</v>
      </c>
      <c r="M117" s="90">
        <v>497.52100000000002</v>
      </c>
      <c r="N117" s="90">
        <v>910.298</v>
      </c>
      <c r="O117" s="90">
        <v>471.51600000000002</v>
      </c>
      <c r="P117" s="90">
        <v>438.78199999999998</v>
      </c>
      <c r="Q117" s="90">
        <v>438.78199999999998</v>
      </c>
      <c r="R117" s="90">
        <v>1208.309</v>
      </c>
      <c r="S117" s="90">
        <v>416.11399999999998</v>
      </c>
      <c r="T117" s="90">
        <v>792.19499999999994</v>
      </c>
      <c r="U117" s="90">
        <v>331.173</v>
      </c>
      <c r="V117" s="90">
        <v>461.02199999999999</v>
      </c>
      <c r="W117" s="90">
        <v>254.751</v>
      </c>
      <c r="X117" s="90">
        <v>206.27099999999999</v>
      </c>
      <c r="Y117" s="90">
        <v>206.27099999999999</v>
      </c>
      <c r="Z117" s="172"/>
      <c r="AA117" s="172"/>
      <c r="AB117" s="197"/>
      <c r="AC117" s="198"/>
      <c r="AD117" s="172"/>
      <c r="AE117" s="172"/>
      <c r="AF117" s="172"/>
      <c r="AG117" s="172"/>
      <c r="AH117" s="248"/>
      <c r="AI117" s="172"/>
      <c r="AJ117" s="90"/>
      <c r="AK117" s="172"/>
      <c r="AL117" s="90"/>
      <c r="AM117" s="172"/>
      <c r="AN117" s="90"/>
      <c r="AO117" s="172"/>
      <c r="AP117" s="128"/>
      <c r="AQ117" s="183"/>
      <c r="AR117" s="90"/>
      <c r="AS117" s="172"/>
      <c r="AT117" s="90"/>
      <c r="AU117" s="172"/>
      <c r="AV117" s="90"/>
      <c r="AW117" s="172"/>
      <c r="AX117" s="90"/>
      <c r="AY117" s="172"/>
      <c r="AZ117" s="90"/>
      <c r="BA117" s="90"/>
      <c r="BB117" s="90"/>
      <c r="BC117" s="90"/>
      <c r="BD117" s="90"/>
      <c r="BE117" s="90"/>
      <c r="BF117" s="90"/>
      <c r="BG117" s="90"/>
      <c r="BH117" s="90"/>
      <c r="BI117" s="90"/>
      <c r="BJ117" s="90"/>
      <c r="BK117" s="90"/>
      <c r="BL117" s="90"/>
      <c r="BM117" s="90"/>
      <c r="BN117" s="90"/>
      <c r="BO117" s="90"/>
      <c r="BP117" s="90"/>
      <c r="BQ117" s="90"/>
      <c r="BR117" s="90"/>
      <c r="BS117" s="90"/>
      <c r="BT117" s="90"/>
      <c r="BU117" s="90"/>
      <c r="BV117" s="90"/>
      <c r="BW117" s="90"/>
      <c r="BX117" s="90"/>
      <c r="BY117" s="90"/>
      <c r="BZ117" s="90"/>
      <c r="CA117" s="90"/>
      <c r="CB117" s="90"/>
      <c r="CC117" s="90"/>
      <c r="CD117" s="75"/>
      <c r="CE117" s="90"/>
    </row>
    <row r="118" spans="1:84" x14ac:dyDescent="0.25">
      <c r="A118" s="81" t="s">
        <v>119</v>
      </c>
      <c r="B118" s="93">
        <v>3099.4518733236</v>
      </c>
      <c r="C118" s="93">
        <v>757.79622516821917</v>
      </c>
      <c r="D118" s="93">
        <v>2340.2345265555541</v>
      </c>
      <c r="E118" s="93">
        <v>779.03112773698649</v>
      </c>
      <c r="F118" s="93">
        <v>1559.1521317826332</v>
      </c>
      <c r="G118" s="93">
        <v>802.79303601134234</v>
      </c>
      <c r="H118" s="93">
        <v>756.49362888607391</v>
      </c>
      <c r="I118" s="93">
        <v>756.49362888607391</v>
      </c>
      <c r="J118" s="93">
        <v>3026.8292374098546</v>
      </c>
      <c r="K118" s="93">
        <v>780.80569229626235</v>
      </c>
      <c r="L118" s="93">
        <v>2246.0235451135923</v>
      </c>
      <c r="M118" s="93">
        <v>779.79115868589088</v>
      </c>
      <c r="N118" s="93">
        <v>1466.2323864277012</v>
      </c>
      <c r="O118" s="93">
        <v>742.37201813315039</v>
      </c>
      <c r="P118" s="93">
        <v>723.86036829455077</v>
      </c>
      <c r="Q118" s="93">
        <v>723.86036829455077</v>
      </c>
      <c r="R118" s="93">
        <v>2548.4813397776556</v>
      </c>
      <c r="S118" s="93">
        <v>762.70519333630921</v>
      </c>
      <c r="T118" s="93">
        <v>1785.7761464413466</v>
      </c>
      <c r="U118" s="93">
        <v>744.75445017224229</v>
      </c>
      <c r="V118" s="93">
        <v>1041.0216962691043</v>
      </c>
      <c r="W118" s="93">
        <v>586.1392399740904</v>
      </c>
      <c r="X118" s="93">
        <v>454.88245629501375</v>
      </c>
      <c r="Y118" s="93">
        <v>454.88245629501375</v>
      </c>
      <c r="Z118" s="178"/>
      <c r="AA118" s="178"/>
      <c r="AB118" s="211"/>
      <c r="AC118" s="212"/>
      <c r="AD118" s="178"/>
      <c r="AE118" s="178"/>
      <c r="AF118" s="178"/>
      <c r="AG118" s="178"/>
      <c r="AH118" s="254"/>
      <c r="AI118" s="178"/>
      <c r="AJ118" s="93"/>
      <c r="AK118" s="178"/>
      <c r="AL118" s="93"/>
      <c r="AM118" s="178"/>
      <c r="AN118" s="93"/>
      <c r="AO118" s="178"/>
      <c r="AP118" s="135"/>
      <c r="AQ118" s="190"/>
      <c r="AR118" s="93"/>
      <c r="AS118" s="178"/>
      <c r="AT118" s="93"/>
      <c r="AU118" s="178"/>
      <c r="AV118" s="93"/>
      <c r="AW118" s="178"/>
      <c r="AX118" s="93"/>
      <c r="AY118" s="178"/>
      <c r="AZ118" s="93"/>
      <c r="BA118" s="93"/>
      <c r="BB118" s="93"/>
      <c r="BC118" s="93"/>
      <c r="BD118" s="93"/>
      <c r="BE118" s="93"/>
      <c r="BF118" s="93"/>
      <c r="BG118" s="93"/>
      <c r="BH118" s="93"/>
      <c r="BI118" s="93"/>
      <c r="BJ118" s="93"/>
      <c r="BK118" s="93"/>
      <c r="BL118" s="93"/>
      <c r="BM118" s="93"/>
      <c r="BN118" s="93"/>
      <c r="BO118" s="93"/>
      <c r="BP118" s="93"/>
      <c r="BQ118" s="93"/>
      <c r="BR118" s="93"/>
      <c r="BS118" s="93"/>
      <c r="BT118" s="93"/>
      <c r="BU118" s="93"/>
      <c r="BV118" s="93"/>
      <c r="BW118" s="93"/>
      <c r="BX118" s="93"/>
      <c r="BY118" s="93"/>
      <c r="BZ118" s="93"/>
      <c r="CA118" s="93"/>
      <c r="CB118" s="93"/>
      <c r="CC118" s="93"/>
      <c r="CD118" s="57"/>
      <c r="CE118" s="93"/>
    </row>
    <row r="119" spans="1:84" x14ac:dyDescent="0.25">
      <c r="A119" s="75" t="s">
        <v>126</v>
      </c>
      <c r="B119" s="90">
        <f>+B118-B117</f>
        <v>940.67487332359997</v>
      </c>
      <c r="C119" s="90">
        <f t="shared" ref="C119" si="15">+C118-C117</f>
        <v>228.29322516821912</v>
      </c>
      <c r="D119" s="90">
        <v>710.96052655555422</v>
      </c>
      <c r="E119" s="90">
        <v>226.20612773698645</v>
      </c>
      <c r="F119" s="90">
        <v>482.70313178263314</v>
      </c>
      <c r="G119" s="90">
        <v>253.12703601134228</v>
      </c>
      <c r="H119" s="90">
        <v>229.71062888607389</v>
      </c>
      <c r="I119" s="90">
        <v>229.71062888607389</v>
      </c>
      <c r="J119" s="90">
        <v>1107.6982374098548</v>
      </c>
      <c r="K119" s="90">
        <v>269.49369229626234</v>
      </c>
      <c r="L119" s="90">
        <v>838.2045451135923</v>
      </c>
      <c r="M119" s="90">
        <v>282.27015868589086</v>
      </c>
      <c r="N119" s="90">
        <v>555.93438642770116</v>
      </c>
      <c r="O119" s="90">
        <v>270.85601813315037</v>
      </c>
      <c r="P119" s="90">
        <v>285.07836829455078</v>
      </c>
      <c r="Q119" s="90">
        <v>285.07836829455078</v>
      </c>
      <c r="R119" s="90">
        <v>1340.1723397776557</v>
      </c>
      <c r="S119" s="90">
        <v>346.59119333630923</v>
      </c>
      <c r="T119" s="90">
        <v>993.58114644134662</v>
      </c>
      <c r="U119" s="90">
        <v>413.58145017224228</v>
      </c>
      <c r="V119" s="90">
        <v>579.99969626910433</v>
      </c>
      <c r="W119" s="90">
        <v>331.38823997409042</v>
      </c>
      <c r="X119" s="90">
        <v>248.61145629501377</v>
      </c>
      <c r="Y119" s="90">
        <v>248.61145629501377</v>
      </c>
      <c r="Z119" s="172"/>
      <c r="AA119" s="172"/>
      <c r="AB119" s="197"/>
      <c r="AC119" s="198"/>
      <c r="AD119" s="172"/>
      <c r="AE119" s="172"/>
      <c r="AF119" s="172"/>
      <c r="AG119" s="172"/>
      <c r="AH119" s="248"/>
      <c r="AI119" s="172"/>
      <c r="AJ119" s="90"/>
      <c r="AK119" s="172"/>
      <c r="AL119" s="90"/>
      <c r="AM119" s="172"/>
      <c r="AN119" s="90"/>
      <c r="AO119" s="172"/>
      <c r="AP119" s="128"/>
      <c r="AQ119" s="183"/>
      <c r="AR119" s="90"/>
      <c r="AS119" s="172"/>
      <c r="AT119" s="90"/>
      <c r="AU119" s="172"/>
      <c r="AV119" s="90"/>
      <c r="AW119" s="172"/>
      <c r="AX119" s="90"/>
      <c r="AY119" s="172"/>
      <c r="AZ119" s="90"/>
      <c r="BA119" s="90"/>
      <c r="BB119" s="90"/>
      <c r="BC119" s="90"/>
      <c r="BD119" s="90"/>
      <c r="BE119" s="90"/>
      <c r="BF119" s="90"/>
      <c r="BG119" s="90"/>
      <c r="BH119" s="90"/>
      <c r="BI119" s="90"/>
      <c r="BJ119" s="90"/>
      <c r="BK119" s="90"/>
      <c r="BL119" s="90"/>
      <c r="BM119" s="90"/>
      <c r="BN119" s="90"/>
      <c r="BO119" s="90"/>
      <c r="BP119" s="90"/>
      <c r="BQ119" s="90"/>
      <c r="BR119" s="90"/>
      <c r="BS119" s="90"/>
      <c r="BT119" s="90"/>
      <c r="BU119" s="90"/>
      <c r="BV119" s="90"/>
      <c r="BW119" s="90"/>
      <c r="BX119" s="90"/>
      <c r="BY119" s="90"/>
      <c r="BZ119" s="90"/>
      <c r="CA119" s="90"/>
      <c r="CB119" s="90"/>
      <c r="CC119" s="90"/>
      <c r="CD119" s="90"/>
      <c r="CE119" s="90"/>
    </row>
    <row r="120" spans="1:84" x14ac:dyDescent="0.25">
      <c r="A120" s="75" t="s">
        <v>127</v>
      </c>
      <c r="B120" s="90">
        <v>70529.327999999994</v>
      </c>
      <c r="C120" s="90">
        <v>71925.218999999997</v>
      </c>
      <c r="D120" s="90">
        <v>70058.918000000005</v>
      </c>
      <c r="E120" s="90">
        <v>72213.115000000005</v>
      </c>
      <c r="F120" s="90">
        <v>68963.967000000004</v>
      </c>
      <c r="G120" s="90">
        <v>70397.770999999993</v>
      </c>
      <c r="H120" s="90">
        <v>67514.231</v>
      </c>
      <c r="I120" s="90">
        <v>67514.231</v>
      </c>
      <c r="J120" s="90">
        <v>64186.932000000001</v>
      </c>
      <c r="K120" s="90">
        <v>66198.851999999999</v>
      </c>
      <c r="L120" s="90">
        <v>63511.396000000001</v>
      </c>
      <c r="M120" s="90">
        <v>65412.61</v>
      </c>
      <c r="N120" s="90">
        <v>62550.343000000001</v>
      </c>
      <c r="O120" s="90">
        <v>63262.578999999998</v>
      </c>
      <c r="P120" s="90">
        <v>61838.108</v>
      </c>
      <c r="Q120" s="90">
        <v>61838.108</v>
      </c>
      <c r="R120" s="90">
        <v>60900.667000000001</v>
      </c>
      <c r="S120" s="90">
        <v>64165.798000000003</v>
      </c>
      <c r="T120" s="90">
        <v>59800.33</v>
      </c>
      <c r="U120" s="90">
        <v>63504.800999999999</v>
      </c>
      <c r="V120" s="90">
        <v>57893.544999999998</v>
      </c>
      <c r="W120" s="90">
        <v>60381.002999999997</v>
      </c>
      <c r="X120" s="90">
        <v>55406.087</v>
      </c>
      <c r="Y120" s="90">
        <v>55406.087</v>
      </c>
      <c r="Z120" s="172"/>
      <c r="AA120" s="172"/>
      <c r="AB120" s="197"/>
      <c r="AC120" s="198"/>
      <c r="AD120" s="172"/>
      <c r="AE120" s="172"/>
      <c r="AF120" s="172"/>
      <c r="AG120" s="172"/>
      <c r="AH120" s="248"/>
      <c r="AI120" s="172"/>
      <c r="AJ120" s="90"/>
      <c r="AK120" s="172"/>
      <c r="AL120" s="90"/>
      <c r="AM120" s="172"/>
      <c r="AN120" s="90"/>
      <c r="AO120" s="172"/>
      <c r="AP120" s="128"/>
      <c r="AQ120" s="183"/>
      <c r="AR120" s="90"/>
      <c r="AS120" s="172"/>
      <c r="AT120" s="90"/>
      <c r="AU120" s="172"/>
      <c r="AV120" s="90"/>
      <c r="AW120" s="172"/>
      <c r="AX120" s="90"/>
      <c r="AY120" s="172"/>
      <c r="AZ120" s="90"/>
      <c r="BA120" s="90"/>
      <c r="BB120" s="90"/>
      <c r="BC120" s="90"/>
      <c r="BD120" s="90"/>
      <c r="BE120" s="90"/>
      <c r="BF120" s="90"/>
      <c r="BG120" s="90"/>
      <c r="BH120" s="90"/>
      <c r="BI120" s="90"/>
      <c r="BJ120" s="90"/>
      <c r="BK120" s="90"/>
      <c r="BL120" s="90"/>
      <c r="BM120" s="90"/>
      <c r="BN120" s="90"/>
      <c r="BO120" s="90"/>
      <c r="BP120" s="90"/>
      <c r="BQ120" s="90"/>
      <c r="BR120" s="90"/>
      <c r="BS120" s="90"/>
      <c r="BT120" s="90"/>
      <c r="BU120" s="90"/>
      <c r="BV120" s="90"/>
      <c r="BW120" s="90"/>
      <c r="BX120" s="90"/>
      <c r="BY120" s="90"/>
      <c r="BZ120" s="90"/>
      <c r="CA120" s="90"/>
      <c r="CB120" s="90"/>
      <c r="CC120" s="90"/>
      <c r="CD120" s="54"/>
      <c r="CE120" s="90"/>
    </row>
    <row r="121" spans="1:84" s="3" customFormat="1" ht="15.75" thickBot="1" x14ac:dyDescent="0.3">
      <c r="A121" s="92" t="s">
        <v>141</v>
      </c>
      <c r="B121" s="95">
        <f>+B119/B120*365/B126</f>
        <v>1.3337357663801931E-2</v>
      </c>
      <c r="C121" s="95">
        <f>+C119/C120*365/B125</f>
        <v>1.2592642316096568E-2</v>
      </c>
      <c r="D121" s="95">
        <v>1.3567888955318479E-2</v>
      </c>
      <c r="E121" s="95">
        <v>1.2427773323085613E-2</v>
      </c>
      <c r="F121" s="95">
        <v>1.4114716863075081E-2</v>
      </c>
      <c r="G121" s="95">
        <v>1.44221861772543E-2</v>
      </c>
      <c r="H121" s="95">
        <v>1.3798634796700527E-2</v>
      </c>
      <c r="I121" s="95">
        <v>1.3798634796700527E-2</v>
      </c>
      <c r="J121" s="95">
        <v>1.7257379390089166E-2</v>
      </c>
      <c r="K121" s="95">
        <v>1.6195389772875064E-2</v>
      </c>
      <c r="L121" s="95">
        <v>1.7629048608355593E-2</v>
      </c>
      <c r="M121" s="95">
        <v>1.7167092506262079E-2</v>
      </c>
      <c r="N121" s="95">
        <v>1.7873250382288475E-2</v>
      </c>
      <c r="O121" s="95">
        <v>1.7219926365189941E-2</v>
      </c>
      <c r="P121" s="95">
        <v>1.8541623747965242E-2</v>
      </c>
      <c r="Q121" s="95">
        <v>1.8541623747965242E-2</v>
      </c>
      <c r="R121" s="95">
        <v>2.1905872936952491E-2</v>
      </c>
      <c r="S121" s="95">
        <v>2.1429841589533562E-2</v>
      </c>
      <c r="T121" s="95">
        <v>2.211416425796817E-2</v>
      </c>
      <c r="U121" s="95">
        <v>2.5838037805250624E-2</v>
      </c>
      <c r="V121" s="95">
        <v>2.0102816171863432E-2</v>
      </c>
      <c r="W121" s="95">
        <v>2.201345659837857E-2</v>
      </c>
      <c r="X121" s="95">
        <v>1.8197595739832706E-2</v>
      </c>
      <c r="Y121" s="95">
        <v>1.8197595739832706E-2</v>
      </c>
      <c r="Z121" s="175"/>
      <c r="AA121" s="175"/>
      <c r="AB121" s="205"/>
      <c r="AC121" s="206"/>
      <c r="AD121" s="175"/>
      <c r="AE121" s="175"/>
      <c r="AF121" s="175"/>
      <c r="AG121" s="175"/>
      <c r="AH121" s="251"/>
      <c r="AI121" s="175"/>
      <c r="AJ121" s="95"/>
      <c r="AK121" s="175"/>
      <c r="AL121" s="95"/>
      <c r="AM121" s="175"/>
      <c r="AN121" s="95"/>
      <c r="AO121" s="175"/>
      <c r="AP121" s="132"/>
      <c r="AQ121" s="187"/>
      <c r="AR121" s="95"/>
      <c r="AS121" s="175"/>
      <c r="AT121" s="95"/>
      <c r="AU121" s="175"/>
      <c r="AV121" s="95"/>
      <c r="AW121" s="175"/>
      <c r="AX121" s="95"/>
      <c r="AY121" s="175"/>
      <c r="AZ121" s="95"/>
      <c r="BA121" s="95"/>
      <c r="BB121" s="95"/>
      <c r="BC121" s="95"/>
      <c r="BD121" s="95"/>
      <c r="BE121" s="95"/>
      <c r="BF121" s="95"/>
      <c r="BG121" s="95"/>
      <c r="BH121" s="95"/>
      <c r="BI121" s="95"/>
      <c r="BJ121" s="95"/>
      <c r="BK121" s="95"/>
      <c r="BL121" s="95"/>
      <c r="BM121" s="95"/>
      <c r="BN121" s="95"/>
      <c r="BO121" s="95"/>
      <c r="BP121" s="95"/>
      <c r="BQ121" s="95"/>
      <c r="BR121" s="95"/>
      <c r="BS121" s="95"/>
      <c r="BT121" s="95"/>
      <c r="BU121" s="95"/>
      <c r="BV121" s="95"/>
      <c r="BW121" s="95"/>
      <c r="BX121" s="95"/>
      <c r="BY121" s="95"/>
      <c r="BZ121" s="95"/>
      <c r="CA121" s="95"/>
      <c r="CB121" s="95"/>
      <c r="CC121" s="95"/>
      <c r="CD121" s="95"/>
      <c r="CE121" s="95"/>
    </row>
    <row r="122" spans="1:84" x14ac:dyDescent="0.25">
      <c r="A122" s="75"/>
      <c r="B122" s="179"/>
      <c r="C122" s="179"/>
      <c r="D122" s="179"/>
      <c r="E122" s="179"/>
      <c r="F122" s="176"/>
      <c r="G122" s="179"/>
      <c r="H122" s="179"/>
      <c r="I122" s="179"/>
      <c r="J122" s="179"/>
      <c r="K122" s="179"/>
      <c r="L122" s="176"/>
      <c r="M122" s="179"/>
      <c r="N122" s="179"/>
      <c r="O122" s="179"/>
      <c r="P122" s="179"/>
      <c r="Q122" s="179"/>
      <c r="R122" s="179"/>
      <c r="S122" s="179"/>
      <c r="T122" s="179"/>
      <c r="U122" s="179"/>
      <c r="V122" s="179"/>
      <c r="W122" s="179"/>
      <c r="X122" s="176"/>
      <c r="Y122" s="179"/>
      <c r="Z122" s="176"/>
      <c r="AA122" s="179"/>
      <c r="AB122" s="111"/>
      <c r="AC122" s="179"/>
      <c r="AD122" s="176"/>
      <c r="AE122" s="176"/>
      <c r="AF122" s="179"/>
      <c r="AG122" s="179"/>
      <c r="AH122" s="252"/>
      <c r="AI122" s="176"/>
      <c r="AJ122" s="111"/>
      <c r="AK122" s="179"/>
      <c r="AL122" s="111"/>
      <c r="AM122" s="179"/>
      <c r="AN122" s="111"/>
      <c r="AO122" s="179"/>
      <c r="AP122" s="111"/>
      <c r="AQ122" s="179"/>
      <c r="AR122" s="111"/>
      <c r="AS122" s="179"/>
      <c r="AT122" s="111"/>
      <c r="AU122" s="179"/>
      <c r="AV122" s="111"/>
      <c r="AW122" s="179"/>
      <c r="AX122" s="104"/>
      <c r="AY122" s="179"/>
      <c r="AZ122" s="111"/>
      <c r="BA122" s="111"/>
      <c r="BB122" s="104"/>
      <c r="BC122" s="104"/>
      <c r="BD122" s="104"/>
      <c r="BE122" s="104"/>
      <c r="BF122" s="104"/>
      <c r="BG122" s="104"/>
      <c r="BH122" s="104"/>
      <c r="BI122" s="104"/>
      <c r="BJ122" s="104"/>
      <c r="BK122" s="104"/>
      <c r="BL122" s="104"/>
      <c r="BM122" s="104"/>
      <c r="BN122" s="104"/>
      <c r="BO122" s="104"/>
      <c r="BP122" s="104"/>
      <c r="BQ122" s="104"/>
      <c r="BR122" s="104"/>
      <c r="BS122" s="104"/>
      <c r="BT122" s="104"/>
      <c r="BU122" s="104"/>
      <c r="BV122" s="104"/>
      <c r="BW122" s="104"/>
      <c r="BX122" s="104"/>
      <c r="BY122" s="104"/>
      <c r="BZ122" s="104"/>
      <c r="CA122" s="104"/>
      <c r="CB122" s="104"/>
      <c r="CC122" s="104"/>
      <c r="CD122" s="104"/>
      <c r="CE122" s="104"/>
      <c r="CF122" s="75"/>
    </row>
    <row r="123" spans="1:84" x14ac:dyDescent="0.25">
      <c r="B123" s="144"/>
      <c r="D123" s="144"/>
      <c r="P123" s="144"/>
      <c r="R123" s="144"/>
      <c r="T123" s="144"/>
      <c r="BC123" s="75"/>
    </row>
    <row r="124" spans="1:84" x14ac:dyDescent="0.25">
      <c r="A124" s="75" t="s">
        <v>251</v>
      </c>
      <c r="B124" s="75">
        <v>365</v>
      </c>
      <c r="D124" s="75">
        <v>365</v>
      </c>
      <c r="F124" s="167">
        <v>365</v>
      </c>
      <c r="H124" s="167">
        <v>365</v>
      </c>
      <c r="L124" s="75">
        <v>365</v>
      </c>
      <c r="P124" s="144"/>
      <c r="R124" s="144"/>
      <c r="T124" s="144"/>
    </row>
    <row r="125" spans="1:84" x14ac:dyDescent="0.25">
      <c r="A125" s="75" t="s">
        <v>252</v>
      </c>
      <c r="B125" s="75">
        <v>92</v>
      </c>
      <c r="D125" s="75">
        <v>92</v>
      </c>
      <c r="F125" s="167">
        <v>91</v>
      </c>
      <c r="H125" s="167">
        <v>90</v>
      </c>
      <c r="L125" s="75">
        <v>92</v>
      </c>
      <c r="P125" s="144"/>
      <c r="R125" s="144"/>
      <c r="T125" s="144"/>
    </row>
    <row r="126" spans="1:84" x14ac:dyDescent="0.25">
      <c r="A126" s="75" t="s">
        <v>253</v>
      </c>
      <c r="B126" s="75">
        <f>273+B125</f>
        <v>365</v>
      </c>
      <c r="D126" s="75">
        <v>273</v>
      </c>
      <c r="F126" s="167">
        <v>181</v>
      </c>
      <c r="H126" s="167">
        <v>90</v>
      </c>
      <c r="L126" s="75">
        <f>181+L125</f>
        <v>273</v>
      </c>
      <c r="P126" s="144"/>
      <c r="R126" s="144"/>
      <c r="T126" s="144"/>
    </row>
    <row r="127" spans="1:84" x14ac:dyDescent="0.25">
      <c r="B127" s="144"/>
      <c r="D127" s="144"/>
      <c r="P127" s="144"/>
      <c r="R127" s="144"/>
      <c r="T127" s="144"/>
    </row>
    <row r="128" spans="1:84" x14ac:dyDescent="0.25">
      <c r="B128" s="144"/>
      <c r="D128" s="144"/>
      <c r="P128" s="144"/>
      <c r="R128" s="144"/>
      <c r="T128" s="144"/>
    </row>
    <row r="129" spans="2:20" x14ac:dyDescent="0.25">
      <c r="B129" s="144"/>
      <c r="D129" s="144"/>
      <c r="P129" s="144"/>
      <c r="R129" s="144"/>
      <c r="T129" s="144"/>
    </row>
  </sheetData>
  <pageMargins left="0.70866141732283472" right="0.70866141732283472" top="0.74803149606299213" bottom="0.74803149606299213" header="0.31496062992125984" footer="0.31496062992125984"/>
  <pageSetup paperSize="9" scale="22"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3"/>
  <sheetViews>
    <sheetView view="pageBreakPreview" topLeftCell="A7" zoomScale="60" zoomScaleNormal="100" workbookViewId="0">
      <selection sqref="A1:B22"/>
    </sheetView>
  </sheetViews>
  <sheetFormatPr baseColWidth="10" defaultColWidth="11.42578125" defaultRowHeight="15" x14ac:dyDescent="0.25"/>
  <cols>
    <col min="1" max="1" width="54.85546875" customWidth="1"/>
    <col min="2" max="2" width="112.140625" customWidth="1"/>
  </cols>
  <sheetData>
    <row r="1" spans="1:3" ht="18.75" x14ac:dyDescent="0.3">
      <c r="A1" s="7" t="s">
        <v>99</v>
      </c>
    </row>
    <row r="2" spans="1:3" ht="68.25" customHeight="1" x14ac:dyDescent="0.25">
      <c r="A2" s="269" t="s">
        <v>222</v>
      </c>
      <c r="B2" s="269"/>
      <c r="C2" s="1"/>
    </row>
    <row r="3" spans="1:3" ht="54" customHeight="1" x14ac:dyDescent="0.25">
      <c r="A3" s="269" t="s">
        <v>128</v>
      </c>
      <c r="B3" s="269"/>
      <c r="C3" s="1"/>
    </row>
    <row r="4" spans="1:3" ht="24" customHeight="1" thickBot="1" x14ac:dyDescent="0.3"/>
    <row r="5" spans="1:3" ht="30.75" thickBot="1" x14ac:dyDescent="0.3">
      <c r="A5" s="45" t="s">
        <v>90</v>
      </c>
      <c r="B5" s="43" t="s">
        <v>91</v>
      </c>
    </row>
    <row r="6" spans="1:3" ht="71.25" customHeight="1" x14ac:dyDescent="0.25">
      <c r="A6" s="39" t="s">
        <v>112</v>
      </c>
      <c r="B6" s="40" t="s">
        <v>131</v>
      </c>
    </row>
    <row r="7" spans="1:3" ht="54.75" customHeight="1" x14ac:dyDescent="0.25">
      <c r="A7" s="96" t="s">
        <v>92</v>
      </c>
      <c r="B7" s="97" t="s">
        <v>93</v>
      </c>
    </row>
    <row r="8" spans="1:3" ht="54.75" customHeight="1" x14ac:dyDescent="0.25">
      <c r="A8" s="96" t="s">
        <v>94</v>
      </c>
      <c r="B8" s="108" t="s">
        <v>171</v>
      </c>
    </row>
    <row r="9" spans="1:3" ht="47.25" customHeight="1" x14ac:dyDescent="0.25">
      <c r="A9" s="96" t="s">
        <v>132</v>
      </c>
      <c r="B9" s="97" t="s">
        <v>95</v>
      </c>
    </row>
    <row r="10" spans="1:3" ht="52.5" customHeight="1" x14ac:dyDescent="0.25">
      <c r="A10" s="39" t="s">
        <v>113</v>
      </c>
      <c r="B10" s="108" t="s">
        <v>205</v>
      </c>
    </row>
    <row r="11" spans="1:3" ht="54" customHeight="1" x14ac:dyDescent="0.25">
      <c r="A11" s="41" t="s">
        <v>78</v>
      </c>
      <c r="B11" s="97" t="s">
        <v>96</v>
      </c>
    </row>
    <row r="12" spans="1:3" ht="54" customHeight="1" x14ac:dyDescent="0.25">
      <c r="A12" s="41" t="s">
        <v>166</v>
      </c>
      <c r="B12" s="108" t="s">
        <v>167</v>
      </c>
    </row>
    <row r="13" spans="1:3" ht="124.5" customHeight="1" x14ac:dyDescent="0.25">
      <c r="A13" s="41" t="s">
        <v>97</v>
      </c>
      <c r="B13" s="97" t="s">
        <v>129</v>
      </c>
    </row>
    <row r="14" spans="1:3" ht="124.5" customHeight="1" x14ac:dyDescent="0.25">
      <c r="A14" s="41" t="s">
        <v>168</v>
      </c>
      <c r="B14" s="40" t="s">
        <v>144</v>
      </c>
    </row>
    <row r="15" spans="1:3" ht="66" customHeight="1" x14ac:dyDescent="0.25">
      <c r="A15" s="41" t="s">
        <v>219</v>
      </c>
      <c r="B15" s="97" t="s">
        <v>218</v>
      </c>
    </row>
    <row r="16" spans="1:3" ht="30" customHeight="1" x14ac:dyDescent="0.25">
      <c r="A16" s="42" t="s">
        <v>183</v>
      </c>
      <c r="B16" s="97"/>
    </row>
    <row r="17" spans="1:2" ht="86.25" customHeight="1" x14ac:dyDescent="0.25">
      <c r="A17" s="39" t="s">
        <v>98</v>
      </c>
      <c r="B17" s="97" t="s">
        <v>130</v>
      </c>
    </row>
    <row r="18" spans="1:2" ht="66.75" customHeight="1" x14ac:dyDescent="0.25">
      <c r="A18" s="39" t="s">
        <v>184</v>
      </c>
      <c r="B18" s="142" t="s">
        <v>186</v>
      </c>
    </row>
    <row r="19" spans="1:2" ht="54.75" customHeight="1" thickBot="1" x14ac:dyDescent="0.3">
      <c r="A19" s="98" t="s">
        <v>185</v>
      </c>
      <c r="B19" s="97" t="s">
        <v>187</v>
      </c>
    </row>
    <row r="20" spans="1:2" ht="30.75" thickBot="1" x14ac:dyDescent="0.3">
      <c r="A20" s="98" t="s">
        <v>236</v>
      </c>
      <c r="B20" s="267" t="s">
        <v>242</v>
      </c>
    </row>
    <row r="21" spans="1:2" ht="18.75" x14ac:dyDescent="0.25">
      <c r="A21" s="44"/>
    </row>
    <row r="22" spans="1:2" ht="18.75" x14ac:dyDescent="0.25">
      <c r="A22" s="44"/>
    </row>
    <row r="23" spans="1:2" ht="18.75" x14ac:dyDescent="0.25">
      <c r="A23" s="44"/>
    </row>
  </sheetData>
  <mergeCells count="2">
    <mergeCell ref="A2:B2"/>
    <mergeCell ref="A3:B3"/>
  </mergeCells>
  <pageMargins left="0.7" right="0.7" top="0.75" bottom="0.75" header="0.3" footer="0.3"/>
  <pageSetup paperSize="9" scale="5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E126"/>
  <sheetViews>
    <sheetView tabSelected="1" view="pageBreakPreview" zoomScale="60" zoomScaleNormal="101" workbookViewId="0">
      <pane xSplit="1" ySplit="1" topLeftCell="B75" activePane="bottomRight" state="frozen"/>
      <selection activeCell="B1" activeCellId="1" sqref="B3 B1:B1048576"/>
      <selection pane="topRight" activeCell="B1" activeCellId="1" sqref="B3 B1:B1048576"/>
      <selection pane="bottomLeft" activeCell="B1" activeCellId="1" sqref="B3 B1:B1048576"/>
      <selection pane="bottomRight" activeCell="A126" sqref="A126"/>
    </sheetView>
  </sheetViews>
  <sheetFormatPr baseColWidth="10" defaultColWidth="11.42578125" defaultRowHeight="15" x14ac:dyDescent="0.25"/>
  <cols>
    <col min="1" max="1" width="83" customWidth="1"/>
    <col min="2" max="7" width="15" style="54" customWidth="1"/>
    <col min="8" max="21" width="15" style="75" customWidth="1"/>
    <col min="22" max="23" width="15" style="54" customWidth="1"/>
    <col min="24" max="24" width="15" style="75" customWidth="1"/>
    <col min="25" max="25" width="15" style="54" customWidth="1"/>
    <col min="26" max="29" width="15" style="75" customWidth="1"/>
    <col min="30" max="31" width="15" style="54" customWidth="1"/>
    <col min="32" max="35" width="15" style="75" customWidth="1"/>
    <col min="36" max="47" width="15" style="54" customWidth="1"/>
    <col min="48" max="49" width="15" style="75" customWidth="1"/>
    <col min="50" max="51" width="15" style="54" customWidth="1"/>
    <col min="52" max="52" width="16.140625" style="54" customWidth="1"/>
    <col min="53" max="53" width="15" style="54" customWidth="1"/>
    <col min="54" max="54" width="16.140625" style="54" customWidth="1"/>
    <col min="55" max="55" width="15" style="75" customWidth="1"/>
    <col min="56" max="59" width="15" style="54" customWidth="1"/>
    <col min="60" max="60" width="16.140625" style="54" customWidth="1"/>
    <col min="61" max="61" width="15" style="54" customWidth="1"/>
    <col min="62" max="62" width="16.140625" customWidth="1"/>
    <col min="63" max="63" width="15" customWidth="1"/>
    <col min="64" max="64" width="16.140625" customWidth="1"/>
    <col min="65" max="65" width="15" customWidth="1"/>
    <col min="66" max="66" width="16.140625" customWidth="1"/>
    <col min="67" max="67" width="15" customWidth="1"/>
    <col min="68" max="68" width="14.5703125" customWidth="1"/>
    <col min="69" max="69" width="16.140625" customWidth="1"/>
    <col min="70" max="70" width="14" customWidth="1"/>
    <col min="71" max="71" width="15.5703125" customWidth="1"/>
    <col min="72" max="74" width="15" customWidth="1"/>
    <col min="75" max="75" width="16.140625" customWidth="1"/>
    <col min="76" max="76" width="17.85546875" bestFit="1" customWidth="1"/>
    <col min="77" max="77" width="13" customWidth="1"/>
    <col min="78" max="78" width="17.85546875" bestFit="1" customWidth="1"/>
    <col min="79" max="79" width="13.7109375" customWidth="1"/>
    <col min="80" max="80" width="14.28515625" customWidth="1"/>
    <col min="81" max="81" width="13.42578125" customWidth="1"/>
    <col min="82" max="82" width="13.7109375" customWidth="1"/>
    <col min="83" max="83" width="14" customWidth="1"/>
  </cols>
  <sheetData>
    <row r="1" spans="1:83" s="27" customFormat="1" ht="32.25" customHeight="1" x14ac:dyDescent="0.25">
      <c r="A1" s="27" t="s">
        <v>51</v>
      </c>
      <c r="B1" s="78" t="s">
        <v>260</v>
      </c>
      <c r="C1" s="78" t="s">
        <v>261</v>
      </c>
      <c r="D1" s="78" t="s">
        <v>257</v>
      </c>
      <c r="E1" s="78" t="s">
        <v>258</v>
      </c>
      <c r="F1" s="78" t="s">
        <v>255</v>
      </c>
      <c r="G1" s="78" t="s">
        <v>256</v>
      </c>
      <c r="H1" s="78" t="s">
        <v>249</v>
      </c>
      <c r="I1" s="78" t="s">
        <v>250</v>
      </c>
      <c r="J1" s="78" t="s">
        <v>226</v>
      </c>
      <c r="K1" s="78" t="s">
        <v>227</v>
      </c>
      <c r="L1" s="78" t="s">
        <v>224</v>
      </c>
      <c r="M1" s="78" t="s">
        <v>225</v>
      </c>
      <c r="N1" s="78" t="s">
        <v>215</v>
      </c>
      <c r="O1" s="78" t="s">
        <v>216</v>
      </c>
      <c r="P1" s="78" t="s">
        <v>211</v>
      </c>
      <c r="Q1" s="78" t="s">
        <v>212</v>
      </c>
      <c r="R1" s="78" t="s">
        <v>209</v>
      </c>
      <c r="S1" s="78" t="s">
        <v>210</v>
      </c>
      <c r="T1" s="78" t="s">
        <v>202</v>
      </c>
      <c r="U1" s="78" t="s">
        <v>203</v>
      </c>
      <c r="V1" s="78" t="s">
        <v>199</v>
      </c>
      <c r="W1" s="78" t="s">
        <v>200</v>
      </c>
      <c r="X1" s="78" t="s">
        <v>194</v>
      </c>
      <c r="Y1" s="78" t="s">
        <v>195</v>
      </c>
      <c r="Z1" s="77"/>
      <c r="AA1" s="78"/>
      <c r="AB1" s="78"/>
      <c r="AC1" s="78"/>
      <c r="AD1" s="78"/>
      <c r="AE1" s="78"/>
      <c r="AF1" s="78"/>
      <c r="AG1" s="78"/>
      <c r="AH1" s="77"/>
      <c r="AI1" s="78"/>
      <c r="AJ1" s="77"/>
      <c r="AK1" s="78"/>
      <c r="AL1" s="77"/>
      <c r="AM1" s="78"/>
      <c r="AN1" s="78"/>
      <c r="AO1" s="78"/>
      <c r="AP1" s="78"/>
      <c r="AQ1" s="78"/>
      <c r="AR1" s="77"/>
      <c r="AS1" s="78"/>
      <c r="AT1" s="77"/>
      <c r="AU1" s="78"/>
      <c r="AV1" s="77"/>
      <c r="AW1" s="78"/>
      <c r="AX1" s="78"/>
      <c r="AY1" s="78"/>
      <c r="AZ1" s="77"/>
      <c r="BA1" s="78"/>
      <c r="BB1" s="28"/>
      <c r="BC1" s="78"/>
      <c r="BD1" s="28"/>
      <c r="BE1" s="29"/>
      <c r="BF1" s="77"/>
      <c r="BG1" s="78"/>
      <c r="BH1" s="77"/>
      <c r="BI1" s="78"/>
      <c r="BJ1" s="28"/>
      <c r="BK1" s="29"/>
      <c r="BL1" s="28"/>
      <c r="BM1" s="29"/>
      <c r="BN1" s="28"/>
      <c r="BO1" s="29"/>
      <c r="BP1" s="28"/>
      <c r="BQ1" s="29"/>
      <c r="BR1" s="28"/>
      <c r="BS1" s="29"/>
      <c r="BT1" s="28"/>
      <c r="BU1" s="29"/>
      <c r="BV1" s="28"/>
      <c r="BW1" s="29"/>
      <c r="BX1" s="28"/>
      <c r="BY1" s="29"/>
      <c r="BZ1" s="28"/>
      <c r="CA1" s="29"/>
      <c r="CB1" s="28"/>
      <c r="CC1" s="29"/>
      <c r="CD1" s="28"/>
    </row>
    <row r="2" spans="1:83" x14ac:dyDescent="0.25">
      <c r="AD2" s="75"/>
      <c r="AE2" s="75"/>
    </row>
    <row r="3" spans="1:83" x14ac:dyDescent="0.25">
      <c r="A3" s="86"/>
      <c r="AD3" s="75"/>
      <c r="AE3" s="75"/>
      <c r="BB3" s="75"/>
    </row>
    <row r="4" spans="1:83" x14ac:dyDescent="0.25">
      <c r="A4" s="86" t="s">
        <v>52</v>
      </c>
      <c r="B4" s="14">
        <f>'APM utregning'!B4</f>
        <v>4366.5555650000006</v>
      </c>
      <c r="C4" s="14">
        <f>'APM utregning'!C4</f>
        <v>1061.0605429999998</v>
      </c>
      <c r="D4" s="14">
        <v>3305.4950239999994</v>
      </c>
      <c r="E4" s="14">
        <v>1171.2884709999996</v>
      </c>
      <c r="F4" s="14">
        <v>2134.2065550000016</v>
      </c>
      <c r="G4" s="14">
        <v>1130.5507539999996</v>
      </c>
      <c r="H4" s="14">
        <v>1003.6557980000007</v>
      </c>
      <c r="I4" s="14">
        <v>1003.6557980000007</v>
      </c>
      <c r="J4" s="14">
        <v>4591.2680209999999</v>
      </c>
      <c r="K4" s="14">
        <v>1051.6316570000006</v>
      </c>
      <c r="L4" s="14">
        <v>3539.6363619999993</v>
      </c>
      <c r="M4" s="14">
        <v>1441.2408159999995</v>
      </c>
      <c r="N4" s="14">
        <v>2098.3955469999996</v>
      </c>
      <c r="O4" s="14">
        <v>1014.8068440000001</v>
      </c>
      <c r="P4" s="14">
        <v>1083.5887029999997</v>
      </c>
      <c r="Q4" s="14">
        <v>1083.5887029999997</v>
      </c>
      <c r="R4" s="14">
        <v>3688.0963759999995</v>
      </c>
      <c r="S4" s="14">
        <v>1246.8886790000001</v>
      </c>
      <c r="T4" s="14">
        <v>2441.2076989999996</v>
      </c>
      <c r="U4" s="14">
        <v>740.35305899999992</v>
      </c>
      <c r="V4" s="14">
        <v>1700.8546390000001</v>
      </c>
      <c r="W4" s="14">
        <v>922.68832600000007</v>
      </c>
      <c r="X4" s="14">
        <v>778.16631400000006</v>
      </c>
      <c r="Y4" s="14">
        <v>778.16631400000006</v>
      </c>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1"/>
      <c r="BO4" s="11"/>
      <c r="BP4" s="14"/>
      <c r="BQ4" s="14"/>
      <c r="BR4" s="14"/>
      <c r="BS4" s="14"/>
      <c r="BT4" s="14"/>
      <c r="BU4" s="14"/>
      <c r="BV4" s="14"/>
      <c r="BW4" s="14"/>
      <c r="BX4" s="14"/>
      <c r="BY4" s="14"/>
      <c r="BZ4" s="14"/>
      <c r="CA4" s="14"/>
      <c r="CB4" s="14"/>
      <c r="CC4" s="14"/>
      <c r="CD4" s="50"/>
      <c r="CE4" s="13"/>
    </row>
    <row r="5" spans="1:83" x14ac:dyDescent="0.25">
      <c r="A5" s="87" t="s">
        <v>53</v>
      </c>
      <c r="B5" s="15">
        <f>'APM utregning'!B5</f>
        <v>161.10879700000001</v>
      </c>
      <c r="C5" s="15">
        <f>'APM utregning'!C5</f>
        <v>46.568134999999998</v>
      </c>
      <c r="D5" s="15">
        <v>114.540662</v>
      </c>
      <c r="E5" s="15">
        <v>33.849252</v>
      </c>
      <c r="F5" s="15">
        <v>80.691410000000005</v>
      </c>
      <c r="G5" s="15">
        <v>31.01161777999997</v>
      </c>
      <c r="H5" s="15">
        <v>49.679792220000031</v>
      </c>
      <c r="I5" s="15">
        <v>49.679792220000031</v>
      </c>
      <c r="J5" s="15">
        <v>145.620428</v>
      </c>
      <c r="K5" s="15">
        <v>42.940379999999998</v>
      </c>
      <c r="L5" s="15">
        <v>102.678827</v>
      </c>
      <c r="M5" s="15">
        <v>32.425166759999989</v>
      </c>
      <c r="N5" s="15">
        <v>70.253660240000016</v>
      </c>
      <c r="O5" s="15">
        <v>28.78890624000001</v>
      </c>
      <c r="P5" s="15">
        <v>48.163599999999995</v>
      </c>
      <c r="Q5" s="15">
        <v>48.163599999999995</v>
      </c>
      <c r="R5" s="15">
        <v>124.92645200000001</v>
      </c>
      <c r="S5" s="15">
        <v>39.948907319999989</v>
      </c>
      <c r="T5" s="15">
        <v>86.425699829999999</v>
      </c>
      <c r="U5" s="15">
        <v>26.752130229999988</v>
      </c>
      <c r="V5" s="15">
        <v>59.697861550000013</v>
      </c>
      <c r="W5" s="15">
        <v>25.853075380000018</v>
      </c>
      <c r="X5" s="15">
        <v>-310.45647265999997</v>
      </c>
      <c r="Y5" s="15">
        <v>-310.45647265999997</v>
      </c>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2"/>
      <c r="BO5" s="12"/>
      <c r="BP5" s="15"/>
      <c r="BQ5" s="15"/>
      <c r="BR5" s="15"/>
      <c r="BS5" s="15"/>
      <c r="BT5" s="15"/>
      <c r="BU5" s="15"/>
      <c r="BV5" s="15"/>
      <c r="BW5" s="15"/>
      <c r="BX5" s="15"/>
      <c r="BY5" s="12"/>
      <c r="BZ5" s="12"/>
      <c r="CA5" s="12"/>
      <c r="CB5" s="12"/>
      <c r="CC5" s="12"/>
      <c r="CD5" s="51"/>
      <c r="CE5" s="12"/>
    </row>
    <row r="6" spans="1:83" x14ac:dyDescent="0.25">
      <c r="A6" s="86" t="s">
        <v>54</v>
      </c>
      <c r="B6" s="14">
        <f t="shared" ref="B6:C6" si="0">B4-B5</f>
        <v>4205.4467680000007</v>
      </c>
      <c r="C6" s="14">
        <f t="shared" si="0"/>
        <v>1014.4924079999998</v>
      </c>
      <c r="D6" s="14">
        <v>3190.9543619999995</v>
      </c>
      <c r="E6" s="14">
        <v>1137.4392189999996</v>
      </c>
      <c r="F6" s="14">
        <v>2053.5151450000017</v>
      </c>
      <c r="G6" s="14">
        <v>1099.5391362199996</v>
      </c>
      <c r="H6" s="14">
        <v>953.97600578000061</v>
      </c>
      <c r="I6" s="14">
        <v>953.97600578000061</v>
      </c>
      <c r="J6" s="14">
        <v>4445.6475929999997</v>
      </c>
      <c r="K6" s="14">
        <v>1008.6912770000006</v>
      </c>
      <c r="L6" s="14">
        <v>3436.9575349999991</v>
      </c>
      <c r="M6" s="14">
        <v>1408.8156492399996</v>
      </c>
      <c r="N6" s="14">
        <v>2028.1418867599996</v>
      </c>
      <c r="O6" s="14">
        <v>986.01793776000011</v>
      </c>
      <c r="P6" s="14">
        <v>1035.4251029999996</v>
      </c>
      <c r="Q6" s="14">
        <v>1035.4251029999996</v>
      </c>
      <c r="R6" s="14">
        <v>3563.1699239999994</v>
      </c>
      <c r="S6" s="14">
        <v>1206.9397716800001</v>
      </c>
      <c r="T6" s="14">
        <v>2354.7819991699994</v>
      </c>
      <c r="U6" s="14">
        <v>713.60092876999988</v>
      </c>
      <c r="V6" s="14">
        <v>1641.1567774500002</v>
      </c>
      <c r="W6" s="14">
        <v>896.83525062000001</v>
      </c>
      <c r="X6" s="14">
        <v>1088.62278666</v>
      </c>
      <c r="Y6" s="14">
        <v>1088.62278666</v>
      </c>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row>
    <row r="7" spans="1:83" x14ac:dyDescent="0.25">
      <c r="A7" s="86"/>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52"/>
      <c r="AU7" s="52"/>
      <c r="AV7" s="14"/>
      <c r="AW7" s="14"/>
      <c r="AX7" s="14"/>
      <c r="AY7" s="14"/>
      <c r="AZ7" s="14"/>
      <c r="BA7" s="14"/>
      <c r="BB7" s="14"/>
      <c r="BC7" s="14"/>
      <c r="BD7" s="14"/>
      <c r="BE7" s="14"/>
      <c r="BF7" s="14"/>
      <c r="BG7" s="14"/>
      <c r="BH7" s="14"/>
      <c r="BI7" s="14"/>
      <c r="BJ7" s="14"/>
      <c r="BK7" s="14"/>
      <c r="BL7" s="14"/>
      <c r="BM7" s="14"/>
      <c r="BN7" s="11"/>
      <c r="BO7" s="11"/>
      <c r="BP7" s="14"/>
      <c r="BQ7" s="14"/>
      <c r="BR7" s="14"/>
      <c r="BS7" s="14"/>
      <c r="BT7" s="14"/>
      <c r="BU7" s="14"/>
      <c r="BV7" s="14"/>
      <c r="BW7" s="14"/>
      <c r="BX7" s="14"/>
      <c r="BY7" s="11"/>
      <c r="BZ7" s="11"/>
      <c r="CA7" s="11"/>
      <c r="CB7" s="11"/>
      <c r="CC7" s="11"/>
      <c r="CD7" s="13"/>
      <c r="CE7" s="13"/>
    </row>
    <row r="8" spans="1:83" x14ac:dyDescent="0.25">
      <c r="A8" s="86" t="s">
        <v>55</v>
      </c>
      <c r="B8" s="14">
        <f>'APM utregning'!B8</f>
        <v>31864.922045000003</v>
      </c>
      <c r="C8" s="14">
        <f>'APM utregning'!C8</f>
        <v>31864.922045000003</v>
      </c>
      <c r="D8" s="14">
        <v>30860.749537999996</v>
      </c>
      <c r="E8" s="14">
        <v>30860.749537999996</v>
      </c>
      <c r="F8" s="14">
        <v>29648.975857000001</v>
      </c>
      <c r="G8" s="14">
        <v>29648.975857000001</v>
      </c>
      <c r="H8" s="14">
        <v>28508.053352999999</v>
      </c>
      <c r="I8" s="14">
        <v>28508.053352999999</v>
      </c>
      <c r="J8" s="14">
        <v>30523.443997000002</v>
      </c>
      <c r="K8" s="14">
        <v>30523.443997000002</v>
      </c>
      <c r="L8" s="14">
        <v>29674.462294999998</v>
      </c>
      <c r="M8" s="14">
        <v>29674.462294999998</v>
      </c>
      <c r="N8" s="14">
        <v>27879.217993000002</v>
      </c>
      <c r="O8" s="14">
        <v>27879.217993000002</v>
      </c>
      <c r="P8" s="14">
        <v>27004.457825000001</v>
      </c>
      <c r="Q8" s="14">
        <v>27004.457825000001</v>
      </c>
      <c r="R8" s="14">
        <v>28596.668047000006</v>
      </c>
      <c r="S8" s="14">
        <v>28596.668047000006</v>
      </c>
      <c r="T8" s="14">
        <v>27471.058007</v>
      </c>
      <c r="U8" s="14">
        <v>27471.058007</v>
      </c>
      <c r="V8" s="14">
        <v>26974.628883999998</v>
      </c>
      <c r="W8" s="14">
        <v>26974.628883999998</v>
      </c>
      <c r="X8" s="14">
        <v>24092.406427999998</v>
      </c>
      <c r="Y8" s="14">
        <v>24092.406427999998</v>
      </c>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1"/>
      <c r="BO8" s="11"/>
      <c r="BP8" s="14"/>
      <c r="BQ8" s="14"/>
      <c r="BR8" s="14"/>
      <c r="BS8" s="14"/>
      <c r="BT8" s="14"/>
      <c r="BU8" s="14"/>
      <c r="BV8" s="14"/>
      <c r="BW8" s="14"/>
      <c r="BX8" s="14"/>
      <c r="BY8" s="11"/>
      <c r="BZ8" s="11"/>
      <c r="CA8" s="11"/>
      <c r="CB8" s="11"/>
      <c r="CC8" s="11"/>
      <c r="CD8" s="11"/>
      <c r="CE8" s="11"/>
    </row>
    <row r="9" spans="1:83" x14ac:dyDescent="0.25">
      <c r="A9" s="87" t="s">
        <v>56</v>
      </c>
      <c r="B9" s="15">
        <f>'APM utregning'!B9</f>
        <v>1995.6999989999999</v>
      </c>
      <c r="C9" s="15">
        <f>'APM utregning'!C9</f>
        <v>1995.6999989999999</v>
      </c>
      <c r="D9" s="15">
        <v>1881.1593399999999</v>
      </c>
      <c r="E9" s="15">
        <v>1881.1593399999999</v>
      </c>
      <c r="F9" s="15">
        <v>1915.008589</v>
      </c>
      <c r="G9" s="15">
        <v>1915.008589</v>
      </c>
      <c r="H9" s="15">
        <v>1846.020207</v>
      </c>
      <c r="I9" s="15">
        <v>1846.020207</v>
      </c>
      <c r="J9" s="15">
        <v>2038.6999989999999</v>
      </c>
      <c r="K9" s="15">
        <v>2038.6999989999999</v>
      </c>
      <c r="L9" s="15">
        <v>2095.019953</v>
      </c>
      <c r="M9" s="15">
        <v>2095.019953</v>
      </c>
      <c r="N9" s="15">
        <v>1825.4451200000001</v>
      </c>
      <c r="O9" s="15">
        <v>1825.4451200000001</v>
      </c>
      <c r="P9" s="15">
        <v>1862.0220260000001</v>
      </c>
      <c r="Q9" s="15">
        <v>1862.0220260000001</v>
      </c>
      <c r="R9" s="15">
        <v>1903.4880009999999</v>
      </c>
      <c r="S9" s="15">
        <v>1903.4880009999999</v>
      </c>
      <c r="T9" s="15">
        <v>1451.3263010000001</v>
      </c>
      <c r="U9" s="15">
        <v>1451.3263010000001</v>
      </c>
      <c r="V9" s="15">
        <v>1744.0614660000001</v>
      </c>
      <c r="W9" s="15">
        <v>1744.0614660000001</v>
      </c>
      <c r="X9" s="15">
        <v>1658.6592149999999</v>
      </c>
      <c r="Y9" s="15">
        <v>1658.6592149999999</v>
      </c>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2"/>
      <c r="BO9" s="12"/>
      <c r="BP9" s="15"/>
      <c r="BQ9" s="15"/>
      <c r="BR9" s="15"/>
      <c r="BS9" s="15"/>
      <c r="BT9" s="15"/>
      <c r="BU9" s="15"/>
      <c r="BV9" s="15"/>
      <c r="BW9" s="15"/>
      <c r="BX9" s="15"/>
      <c r="BY9" s="15"/>
      <c r="BZ9" s="15"/>
      <c r="CA9" s="15"/>
      <c r="CB9" s="15"/>
      <c r="CC9" s="15"/>
      <c r="CD9" s="15"/>
      <c r="CE9" s="15"/>
    </row>
    <row r="10" spans="1:83" x14ac:dyDescent="0.25">
      <c r="A10" s="86" t="s">
        <v>57</v>
      </c>
      <c r="B10" s="14">
        <f t="shared" ref="B10:C10" si="1">B8-B9</f>
        <v>29869.222046000003</v>
      </c>
      <c r="C10" s="14">
        <f t="shared" si="1"/>
        <v>29869.222046000003</v>
      </c>
      <c r="D10" s="14">
        <v>28979.590197999998</v>
      </c>
      <c r="E10" s="14">
        <v>28979.590197999998</v>
      </c>
      <c r="F10" s="14">
        <v>27733.967268</v>
      </c>
      <c r="G10" s="14">
        <v>27733.967268</v>
      </c>
      <c r="H10" s="14">
        <v>26662.033145999998</v>
      </c>
      <c r="I10" s="14">
        <v>26662.033145999998</v>
      </c>
      <c r="J10" s="14">
        <v>28484.743998000002</v>
      </c>
      <c r="K10" s="14">
        <v>28484.743998000002</v>
      </c>
      <c r="L10" s="14">
        <v>27579.442341999998</v>
      </c>
      <c r="M10" s="14">
        <v>27579.442341999998</v>
      </c>
      <c r="N10" s="14">
        <v>26053.772873000002</v>
      </c>
      <c r="O10" s="14">
        <v>26053.772873000002</v>
      </c>
      <c r="P10" s="14">
        <v>25142.435799000003</v>
      </c>
      <c r="Q10" s="14">
        <v>25142.435799000003</v>
      </c>
      <c r="R10" s="14">
        <v>26693.180046000005</v>
      </c>
      <c r="S10" s="14">
        <v>26693.180046000005</v>
      </c>
      <c r="T10" s="14">
        <v>26019.731705999999</v>
      </c>
      <c r="U10" s="14">
        <v>26019.731705999999</v>
      </c>
      <c r="V10" s="14">
        <v>25230.567417999999</v>
      </c>
      <c r="W10" s="14">
        <v>25230.567417999999</v>
      </c>
      <c r="X10" s="14">
        <v>22433.747212999999</v>
      </c>
      <c r="Y10" s="14">
        <v>22433.747212999999</v>
      </c>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row>
    <row r="11" spans="1:83" x14ac:dyDescent="0.25">
      <c r="A11" s="86"/>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52"/>
      <c r="AE11" s="52"/>
      <c r="AF11" s="14"/>
      <c r="AG11" s="14"/>
      <c r="AH11" s="14"/>
      <c r="AI11" s="14"/>
      <c r="AJ11" s="14"/>
      <c r="AK11" s="14"/>
      <c r="AL11" s="14"/>
      <c r="AM11" s="14"/>
      <c r="AN11" s="14"/>
      <c r="AO11" s="14"/>
      <c r="AP11" s="14"/>
      <c r="AQ11" s="14"/>
      <c r="AR11" s="14"/>
      <c r="AS11" s="14"/>
      <c r="AT11" s="52"/>
      <c r="AU11" s="52"/>
      <c r="AV11" s="14"/>
      <c r="AW11" s="14"/>
      <c r="AX11" s="14"/>
      <c r="AY11" s="14"/>
      <c r="AZ11" s="14"/>
      <c r="BA11" s="14"/>
      <c r="BB11" s="14"/>
      <c r="BC11" s="14"/>
      <c r="BD11" s="14"/>
      <c r="BE11" s="14"/>
      <c r="BF11" s="14"/>
      <c r="BG11" s="14"/>
      <c r="BH11" s="14"/>
      <c r="BI11" s="14"/>
      <c r="BJ11" s="14"/>
      <c r="BK11" s="14"/>
      <c r="BL11" s="14"/>
      <c r="BM11" s="14"/>
      <c r="BN11" s="11"/>
      <c r="BO11" s="11"/>
      <c r="BP11" s="14"/>
      <c r="BQ11" s="14"/>
      <c r="BR11" s="14"/>
      <c r="BS11" s="14"/>
      <c r="BT11" s="14"/>
      <c r="BU11" s="14"/>
      <c r="BV11" s="14"/>
      <c r="BW11" s="14"/>
      <c r="BX11" s="14"/>
      <c r="BY11" s="11"/>
      <c r="BZ11" s="11"/>
      <c r="CA11" s="11"/>
      <c r="CB11" s="11"/>
      <c r="CC11" s="11"/>
      <c r="CD11" s="13"/>
      <c r="CE11" s="13"/>
    </row>
    <row r="12" spans="1:83" x14ac:dyDescent="0.25">
      <c r="A12" s="86" t="s">
        <v>58</v>
      </c>
      <c r="B12" s="14">
        <f>+'APM utregning'!B12</f>
        <v>28345.911331200001</v>
      </c>
      <c r="C12" s="14">
        <f>+'APM utregning'!C12</f>
        <v>29424.406122</v>
      </c>
      <c r="D12" s="14">
        <v>27965.083652499998</v>
      </c>
      <c r="E12" s="14">
        <v>28356.778732999999</v>
      </c>
      <c r="F12" s="14">
        <v>27626.914804</v>
      </c>
      <c r="G12" s="14">
        <v>27198.000206999997</v>
      </c>
      <c r="H12" s="14">
        <v>27573.388572</v>
      </c>
      <c r="I12" s="14">
        <v>27573.388572</v>
      </c>
      <c r="J12" s="14">
        <v>26790.715011600005</v>
      </c>
      <c r="K12" s="14">
        <v>28032.09317</v>
      </c>
      <c r="L12" s="14">
        <v>26367.207765000003</v>
      </c>
      <c r="M12" s="14">
        <v>26816.607607500002</v>
      </c>
      <c r="N12" s="14">
        <v>25963.129572666669</v>
      </c>
      <c r="O12" s="14">
        <v>25598.104336000004</v>
      </c>
      <c r="P12" s="14">
        <v>25917.807922500004</v>
      </c>
      <c r="Q12" s="14">
        <v>25917.807922500004</v>
      </c>
      <c r="R12" s="14">
        <v>24723.494624399998</v>
      </c>
      <c r="S12" s="14">
        <v>26356.455876</v>
      </c>
      <c r="T12" s="14">
        <v>24231.073269</v>
      </c>
      <c r="U12" s="14">
        <v>25625.149561999999</v>
      </c>
      <c r="V12" s="14">
        <v>23634.853789999997</v>
      </c>
      <c r="W12" s="14">
        <v>23832.157315500001</v>
      </c>
      <c r="X12" s="14">
        <v>22836.996976000002</v>
      </c>
      <c r="Y12" s="14">
        <v>22836.996976000002</v>
      </c>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09"/>
      <c r="BB12" s="14"/>
      <c r="BC12" s="14"/>
      <c r="BD12" s="14"/>
      <c r="BE12" s="14"/>
      <c r="BF12" s="14"/>
      <c r="BG12" s="14"/>
      <c r="BH12" s="14"/>
      <c r="BI12" s="14"/>
      <c r="BJ12" s="14"/>
      <c r="BK12" s="14"/>
      <c r="BL12" s="14"/>
      <c r="BM12" s="14"/>
      <c r="BN12" s="11"/>
      <c r="BO12" s="11"/>
      <c r="BP12" s="14"/>
      <c r="BQ12" s="14"/>
      <c r="BR12" s="14"/>
      <c r="BS12" s="14"/>
      <c r="BT12" s="14"/>
      <c r="BU12" s="14"/>
      <c r="BV12" s="14"/>
      <c r="BW12" s="14"/>
      <c r="BX12" s="14"/>
      <c r="BY12" s="14"/>
      <c r="BZ12" s="11"/>
      <c r="CA12" s="14"/>
      <c r="CB12" s="11"/>
      <c r="CC12" s="14"/>
      <c r="CD12" s="13"/>
      <c r="CE12" s="13"/>
    </row>
    <row r="13" spans="1:83" x14ac:dyDescent="0.25">
      <c r="A13" s="86"/>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52"/>
      <c r="AU13" s="52"/>
      <c r="AV13" s="14"/>
      <c r="AW13" s="14"/>
      <c r="AX13" s="14"/>
      <c r="AY13" s="14"/>
      <c r="AZ13" s="14"/>
      <c r="BA13" s="14"/>
      <c r="BB13" s="14"/>
      <c r="BC13" s="14"/>
      <c r="BD13" s="14"/>
      <c r="BE13" s="14"/>
      <c r="BF13" s="14"/>
      <c r="BG13" s="14"/>
      <c r="BH13" s="14"/>
      <c r="BI13" s="14"/>
      <c r="BJ13" s="14"/>
      <c r="BK13" s="14"/>
      <c r="BL13" s="14"/>
      <c r="BM13" s="14"/>
      <c r="BN13" s="11"/>
      <c r="BO13" s="11"/>
      <c r="BP13" s="14"/>
      <c r="BQ13" s="14"/>
      <c r="BR13" s="14"/>
      <c r="BS13" s="14"/>
      <c r="BT13" s="14"/>
      <c r="BU13" s="14"/>
      <c r="BV13" s="14"/>
      <c r="BW13" s="14"/>
      <c r="BX13" s="14"/>
      <c r="BY13" s="11"/>
      <c r="BZ13" s="11"/>
      <c r="CA13" s="11"/>
      <c r="CB13" s="11"/>
      <c r="CC13" s="11"/>
      <c r="CD13" s="13"/>
      <c r="CE13" s="13"/>
    </row>
    <row r="14" spans="1:83" x14ac:dyDescent="0.25">
      <c r="A14" s="86" t="s">
        <v>59</v>
      </c>
      <c r="B14" s="14">
        <f>+'APM utregning'!B14</f>
        <v>4205.4467680000007</v>
      </c>
      <c r="C14" s="14">
        <f>+'APM utregning'!C14</f>
        <v>4024.8883578260861</v>
      </c>
      <c r="D14" s="14">
        <v>4266.2942935164829</v>
      </c>
      <c r="E14" s="14">
        <v>4512.666466684781</v>
      </c>
      <c r="F14" s="14">
        <v>4141.0664526243127</v>
      </c>
      <c r="G14" s="14">
        <v>4410.2393925307679</v>
      </c>
      <c r="H14" s="14">
        <v>3868.9026901077805</v>
      </c>
      <c r="I14" s="14">
        <v>3868.9026901077805</v>
      </c>
      <c r="J14" s="14">
        <v>4445.6475929999997</v>
      </c>
      <c r="K14" s="14">
        <v>4034.7651080000023</v>
      </c>
      <c r="L14" s="14">
        <v>4582.6100466666658</v>
      </c>
      <c r="M14" s="14">
        <v>5635.2625969599985</v>
      </c>
      <c r="N14" s="14">
        <v>4056.2837735199992</v>
      </c>
      <c r="O14" s="14">
        <v>3944.0717510400004</v>
      </c>
      <c r="P14" s="14">
        <v>4141.7004119999983</v>
      </c>
      <c r="Q14" s="14">
        <v>4141.7004119999983</v>
      </c>
      <c r="R14" s="14">
        <v>3563.1699239999994</v>
      </c>
      <c r="S14" s="14">
        <v>4827.7590867200006</v>
      </c>
      <c r="T14" s="14">
        <v>3139.709332226666</v>
      </c>
      <c r="U14" s="14">
        <v>2854.4037150799995</v>
      </c>
      <c r="V14" s="14">
        <v>3282.3135549000003</v>
      </c>
      <c r="W14" s="14">
        <v>3587.34100248</v>
      </c>
      <c r="X14" s="14">
        <v>4354.4911466399999</v>
      </c>
      <c r="Y14" s="14">
        <v>4354.4911466399999</v>
      </c>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1"/>
      <c r="BO14" s="11"/>
      <c r="BP14" s="14"/>
      <c r="BQ14" s="14"/>
      <c r="BR14" s="14"/>
      <c r="BS14" s="14"/>
      <c r="BT14" s="14"/>
      <c r="BU14" s="14"/>
      <c r="BV14" s="14"/>
      <c r="BW14" s="14"/>
      <c r="BX14" s="14"/>
      <c r="BY14" s="14"/>
      <c r="BZ14" s="14"/>
      <c r="CA14" s="14"/>
      <c r="CB14" s="14"/>
      <c r="CC14" s="14"/>
      <c r="CD14" s="14"/>
      <c r="CE14" s="14"/>
    </row>
    <row r="15" spans="1:83" x14ac:dyDescent="0.25">
      <c r="A15" s="87" t="s">
        <v>60</v>
      </c>
      <c r="B15" s="14">
        <f>+'APM utregning'!B15</f>
        <v>28345.911331200001</v>
      </c>
      <c r="C15" s="14">
        <f>+'APM utregning'!C15</f>
        <v>29424.406122</v>
      </c>
      <c r="D15" s="14">
        <v>27965.083652499998</v>
      </c>
      <c r="E15" s="14">
        <v>28356.778732999999</v>
      </c>
      <c r="F15" s="14">
        <v>27626.914804</v>
      </c>
      <c r="G15" s="14">
        <v>27198.000206999997</v>
      </c>
      <c r="H15" s="14">
        <v>27573.388572</v>
      </c>
      <c r="I15" s="14">
        <v>27573.388572</v>
      </c>
      <c r="J15" s="14">
        <v>26790.715011600005</v>
      </c>
      <c r="K15" s="14">
        <v>28032.09317</v>
      </c>
      <c r="L15" s="14">
        <v>26367.207765000003</v>
      </c>
      <c r="M15" s="14">
        <v>26816.607607500002</v>
      </c>
      <c r="N15" s="14">
        <v>25963.129572666669</v>
      </c>
      <c r="O15" s="14">
        <v>25598.104336000004</v>
      </c>
      <c r="P15" s="14">
        <v>25917.807922500004</v>
      </c>
      <c r="Q15" s="14">
        <v>25917.807922500004</v>
      </c>
      <c r="R15" s="14">
        <v>24723.494624399998</v>
      </c>
      <c r="S15" s="14">
        <v>26356.455876</v>
      </c>
      <c r="T15" s="14">
        <v>24231.073269</v>
      </c>
      <c r="U15" s="14">
        <v>25625.149561999999</v>
      </c>
      <c r="V15" s="14">
        <v>23634.853789999997</v>
      </c>
      <c r="W15" s="14">
        <v>23832.157315500001</v>
      </c>
      <c r="X15" s="14">
        <v>22836.996976000002</v>
      </c>
      <c r="Y15" s="14">
        <v>22836.996976000002</v>
      </c>
      <c r="Z15" s="14"/>
      <c r="AA15" s="14"/>
      <c r="AB15" s="14"/>
      <c r="AC15" s="14"/>
      <c r="AD15" s="14"/>
      <c r="AE15" s="14"/>
      <c r="AF15" s="14"/>
      <c r="AG15" s="14"/>
      <c r="AH15" s="14"/>
      <c r="AI15" s="14"/>
      <c r="AJ15" s="14"/>
      <c r="AK15" s="14"/>
      <c r="AL15" s="14"/>
      <c r="AM15" s="14"/>
      <c r="AN15" s="14"/>
      <c r="AO15" s="14"/>
      <c r="AP15" s="14"/>
      <c r="AQ15" s="14"/>
      <c r="AR15" s="14"/>
      <c r="AS15" s="14"/>
      <c r="AT15" s="14"/>
      <c r="AU15" s="14"/>
      <c r="AV15" s="15"/>
      <c r="AW15" s="15"/>
      <c r="AX15" s="15"/>
      <c r="AY15" s="15"/>
      <c r="AZ15" s="15"/>
      <c r="BA15" s="15"/>
      <c r="BB15" s="15"/>
      <c r="BC15" s="15"/>
      <c r="BD15" s="15"/>
      <c r="BE15" s="15"/>
      <c r="BF15" s="15"/>
      <c r="BG15" s="15"/>
      <c r="BH15" s="15"/>
      <c r="BI15" s="15"/>
      <c r="BJ15" s="15"/>
      <c r="BK15" s="15"/>
      <c r="BL15" s="15"/>
      <c r="BM15" s="15"/>
      <c r="BN15" s="12"/>
      <c r="BO15" s="12"/>
      <c r="BP15" s="15"/>
      <c r="BQ15" s="15"/>
      <c r="BR15" s="15"/>
      <c r="BS15" s="15"/>
      <c r="BT15" s="15"/>
      <c r="BU15" s="15"/>
      <c r="BV15" s="15"/>
      <c r="BW15" s="15"/>
      <c r="BX15" s="15"/>
      <c r="BY15" s="15"/>
      <c r="BZ15" s="15"/>
      <c r="CA15" s="15"/>
      <c r="CB15" s="15"/>
      <c r="CC15" s="15"/>
      <c r="CD15" s="15"/>
      <c r="CE15" s="15"/>
    </row>
    <row r="16" spans="1:83" ht="15.75" thickBot="1" x14ac:dyDescent="0.3">
      <c r="A16" s="10" t="s">
        <v>61</v>
      </c>
      <c r="B16" s="47">
        <f t="shared" ref="B16:C16" si="2">B14/B15</f>
        <v>0.1483616708901194</v>
      </c>
      <c r="C16" s="47">
        <f t="shared" si="2"/>
        <v>0.13678741182194201</v>
      </c>
      <c r="D16" s="47">
        <v>0.15255789492820232</v>
      </c>
      <c r="E16" s="47">
        <v>0.15913889617628527</v>
      </c>
      <c r="F16" s="47">
        <v>0.1498924683412258</v>
      </c>
      <c r="G16" s="47">
        <v>0.16215307592341649</v>
      </c>
      <c r="H16" s="47">
        <v>0.1403129209166748</v>
      </c>
      <c r="I16" s="47">
        <v>0.1403129209166748</v>
      </c>
      <c r="J16" s="47">
        <v>0.1659398635338809</v>
      </c>
      <c r="K16" s="47">
        <v>0.14393377916987005</v>
      </c>
      <c r="L16" s="47">
        <v>0.17379959560032182</v>
      </c>
      <c r="M16" s="47">
        <v>0.21014077095209993</v>
      </c>
      <c r="N16" s="47">
        <v>0.15623246658948053</v>
      </c>
      <c r="O16" s="47">
        <v>0.15407671205923004</v>
      </c>
      <c r="P16" s="47">
        <v>0.15980133907869837</v>
      </c>
      <c r="Q16" s="47">
        <v>0.15980133907869837</v>
      </c>
      <c r="R16" s="47">
        <v>0.14412080404213778</v>
      </c>
      <c r="S16" s="47">
        <v>0.18317178566926076</v>
      </c>
      <c r="T16" s="47">
        <v>0.12957367993449345</v>
      </c>
      <c r="U16" s="47">
        <v>0.11139071435168701</v>
      </c>
      <c r="V16" s="47">
        <v>0.13887598307414792</v>
      </c>
      <c r="W16" s="47">
        <v>0.15052523172742147</v>
      </c>
      <c r="X16" s="47">
        <v>0.19067704703977711</v>
      </c>
      <c r="Y16" s="47">
        <v>0.19067704703977711</v>
      </c>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c r="BM16" s="47"/>
      <c r="BN16" s="46"/>
      <c r="BO16" s="46"/>
      <c r="BP16" s="47"/>
      <c r="BQ16" s="47"/>
      <c r="BR16" s="47"/>
      <c r="BS16" s="47"/>
      <c r="BT16" s="47"/>
      <c r="BU16" s="47"/>
      <c r="BV16" s="47"/>
      <c r="BW16" s="47"/>
      <c r="BX16" s="47"/>
      <c r="BY16" s="47"/>
      <c r="BZ16" s="47"/>
      <c r="CA16" s="47"/>
      <c r="CB16" s="47"/>
      <c r="CC16" s="47"/>
      <c r="CD16" s="47"/>
      <c r="CE16" s="47"/>
    </row>
    <row r="17" spans="1:83" x14ac:dyDescent="0.25">
      <c r="B17" s="114"/>
      <c r="C17" s="114"/>
      <c r="D17" s="114"/>
      <c r="E17" s="114"/>
      <c r="F17" s="114"/>
      <c r="G17" s="114"/>
      <c r="H17" s="113"/>
      <c r="I17" s="113"/>
      <c r="J17" s="113"/>
      <c r="K17" s="113"/>
      <c r="L17" s="113"/>
      <c r="M17" s="113"/>
      <c r="N17" s="113"/>
      <c r="O17" s="113"/>
      <c r="P17" s="113"/>
      <c r="Q17" s="113"/>
      <c r="R17" s="113"/>
      <c r="S17" s="113"/>
      <c r="T17" s="113"/>
      <c r="U17" s="113"/>
      <c r="V17" s="114"/>
      <c r="W17" s="114"/>
      <c r="X17" s="113"/>
      <c r="Y17" s="114"/>
      <c r="Z17" s="113"/>
      <c r="AA17" s="113"/>
      <c r="AB17" s="113"/>
      <c r="AC17" s="113"/>
      <c r="AD17" s="114"/>
      <c r="AE17" s="114"/>
      <c r="AF17" s="113"/>
      <c r="AG17" s="113"/>
      <c r="AH17" s="113"/>
      <c r="AI17" s="113"/>
      <c r="AJ17" s="114"/>
      <c r="AK17" s="114"/>
      <c r="AL17" s="113"/>
      <c r="AM17" s="113"/>
      <c r="AN17" s="113"/>
      <c r="AO17" s="113"/>
      <c r="AP17" s="113"/>
      <c r="AQ17" s="113"/>
      <c r="AR17" s="113"/>
      <c r="AS17" s="114"/>
      <c r="AT17" s="114"/>
      <c r="AU17" s="114"/>
      <c r="AV17" s="113"/>
      <c r="AW17" s="113"/>
      <c r="AX17" s="113"/>
      <c r="AY17" s="113"/>
      <c r="AZ17" s="113"/>
      <c r="BA17" s="114"/>
      <c r="BB17" s="114"/>
      <c r="BC17" s="113"/>
      <c r="BD17" s="114"/>
      <c r="BE17" s="113"/>
      <c r="BF17" s="113"/>
      <c r="BG17" s="113"/>
      <c r="BH17" s="113"/>
      <c r="BI17" s="113"/>
      <c r="BJ17" s="113"/>
      <c r="BK17" s="113"/>
      <c r="BL17" s="113"/>
      <c r="BM17" s="113"/>
      <c r="BN17" s="113"/>
      <c r="BO17" s="113"/>
      <c r="BP17" s="113"/>
      <c r="BQ17" s="113"/>
      <c r="BR17" s="113"/>
      <c r="BS17" s="113"/>
      <c r="BT17" s="113"/>
      <c r="BU17" s="113"/>
      <c r="BV17" s="113"/>
      <c r="BW17" s="113"/>
      <c r="BX17" s="113"/>
      <c r="BY17" s="113"/>
      <c r="BZ17" s="113"/>
      <c r="CA17" s="113"/>
      <c r="CB17" s="113"/>
      <c r="CC17" s="113"/>
      <c r="CD17" s="113"/>
      <c r="CE17" s="113"/>
    </row>
    <row r="18" spans="1:83" x14ac:dyDescent="0.25">
      <c r="AL18" s="75"/>
      <c r="AM18" s="75"/>
      <c r="AN18" s="75"/>
      <c r="AO18" s="75"/>
      <c r="AP18" s="75"/>
      <c r="AQ18" s="75"/>
      <c r="AR18" s="75"/>
      <c r="AX18" s="75"/>
      <c r="AY18" s="75"/>
      <c r="BB18" s="75"/>
      <c r="BD18" s="75"/>
      <c r="BE18" s="75"/>
      <c r="BF18" s="75"/>
      <c r="BG18" s="75"/>
      <c r="BH18" s="75"/>
      <c r="BJ18" s="75"/>
      <c r="BK18" s="75"/>
      <c r="BL18" s="75"/>
      <c r="BM18" s="75"/>
    </row>
    <row r="19" spans="1:83" x14ac:dyDescent="0.25">
      <c r="A19" t="s">
        <v>62</v>
      </c>
      <c r="B19" s="74">
        <f>'APM utregning'!B19</f>
        <v>0.6680042448618434</v>
      </c>
      <c r="C19" s="74"/>
      <c r="D19" s="74">
        <v>0.6680042448618434</v>
      </c>
      <c r="E19" s="74"/>
      <c r="F19" s="74">
        <v>0.6680042448618434</v>
      </c>
      <c r="G19" s="74"/>
      <c r="H19" s="74">
        <v>0.6680042448618434</v>
      </c>
      <c r="I19" s="74"/>
      <c r="J19" s="74">
        <v>0.6680042448618434</v>
      </c>
      <c r="K19" s="74"/>
      <c r="L19" s="74">
        <v>0.6680042448618434</v>
      </c>
      <c r="M19" s="74"/>
      <c r="N19" s="74">
        <v>0.66795977274358886</v>
      </c>
      <c r="O19" s="74"/>
      <c r="P19" s="74">
        <v>0.66781679454230103</v>
      </c>
      <c r="Q19" s="74"/>
      <c r="R19" s="74">
        <v>0.66799128621221127</v>
      </c>
      <c r="S19" s="74"/>
      <c r="T19" s="74">
        <v>0.66797474048193439</v>
      </c>
      <c r="U19" s="74"/>
      <c r="V19" s="74">
        <v>0.66797461041769246</v>
      </c>
      <c r="W19" s="55"/>
      <c r="X19" s="74">
        <v>0.63952696418839394</v>
      </c>
      <c r="Y19" s="74"/>
      <c r="Z19" s="74"/>
      <c r="AA19" s="74"/>
      <c r="AB19" s="74"/>
      <c r="AC19" s="74"/>
      <c r="AD19" s="74"/>
      <c r="AE19" s="74"/>
      <c r="AF19" s="74"/>
      <c r="AG19" s="74"/>
      <c r="AH19" s="74"/>
      <c r="AI19" s="74"/>
      <c r="AJ19" s="74"/>
      <c r="AK19" s="74"/>
      <c r="AL19" s="74"/>
      <c r="AM19" s="74"/>
      <c r="AN19" s="74"/>
      <c r="AO19" s="74"/>
      <c r="AP19" s="74"/>
      <c r="AQ19" s="74"/>
      <c r="AR19" s="74"/>
      <c r="AS19" s="55"/>
      <c r="AT19" s="74"/>
      <c r="AU19" s="55"/>
      <c r="AV19" s="74"/>
      <c r="AW19" s="74"/>
      <c r="AX19" s="74"/>
      <c r="AY19" s="74"/>
      <c r="AZ19" s="74"/>
      <c r="BA19" s="74"/>
      <c r="BB19" s="74"/>
      <c r="BC19" s="74"/>
      <c r="BD19" s="74"/>
      <c r="BE19" s="74"/>
      <c r="BF19" s="74"/>
      <c r="BG19" s="74"/>
      <c r="BH19" s="74"/>
      <c r="BI19" s="74"/>
      <c r="BJ19" s="74"/>
      <c r="BK19" s="74"/>
      <c r="BL19" s="74"/>
      <c r="BM19" s="74"/>
      <c r="BN19" s="20"/>
      <c r="BO19" s="20"/>
      <c r="BP19" s="20"/>
      <c r="BQ19" s="20"/>
      <c r="BR19" s="20"/>
      <c r="BS19" s="20"/>
      <c r="BT19" s="20"/>
      <c r="BU19" s="20"/>
      <c r="BV19" s="20"/>
      <c r="BW19" s="20"/>
      <c r="BX19" s="17"/>
      <c r="BZ19" s="17"/>
      <c r="CB19" s="17"/>
      <c r="CD19" s="17"/>
    </row>
    <row r="20" spans="1:83" x14ac:dyDescent="0.25">
      <c r="A20" t="s">
        <v>63</v>
      </c>
      <c r="B20" s="64">
        <f>'APM utregning'!B20</f>
        <v>201.32293999999999</v>
      </c>
      <c r="C20" s="64"/>
      <c r="D20" s="64">
        <v>245.41025500000001</v>
      </c>
      <c r="E20" s="64"/>
      <c r="F20" s="64">
        <v>245.41025500000001</v>
      </c>
      <c r="G20" s="64"/>
      <c r="H20" s="64">
        <v>245.41025500000001</v>
      </c>
      <c r="I20" s="64"/>
      <c r="J20" s="64">
        <v>245.41025500000001</v>
      </c>
      <c r="K20" s="64"/>
      <c r="L20" s="64">
        <v>106.41326599999999</v>
      </c>
      <c r="M20" s="64"/>
      <c r="N20" s="64">
        <v>106.41326599999999</v>
      </c>
      <c r="O20" s="64"/>
      <c r="P20" s="64">
        <v>106.41326599999999</v>
      </c>
      <c r="Q20" s="64"/>
      <c r="R20" s="64">
        <v>106.41326599999999</v>
      </c>
      <c r="S20" s="64"/>
      <c r="T20" s="64">
        <v>69.643393000000003</v>
      </c>
      <c r="U20" s="64"/>
      <c r="V20" s="64">
        <v>69.643393000000003</v>
      </c>
      <c r="W20" s="56"/>
      <c r="X20" s="64">
        <v>69.643393000000003</v>
      </c>
      <c r="Y20" s="64"/>
      <c r="Z20" s="64"/>
      <c r="AA20" s="64"/>
      <c r="AB20" s="64"/>
      <c r="AC20" s="64"/>
      <c r="AD20" s="64"/>
      <c r="AE20" s="64"/>
      <c r="AF20" s="64"/>
      <c r="AG20" s="64"/>
      <c r="AH20" s="64"/>
      <c r="AI20" s="64"/>
      <c r="AJ20" s="64"/>
      <c r="AK20" s="64"/>
      <c r="AL20" s="64"/>
      <c r="AM20" s="64"/>
      <c r="AN20" s="64"/>
      <c r="AO20" s="64"/>
      <c r="AP20" s="64"/>
      <c r="AQ20" s="64"/>
      <c r="AR20" s="64"/>
      <c r="AS20" s="56"/>
      <c r="AT20" s="64"/>
      <c r="AU20" s="56"/>
      <c r="AV20" s="64"/>
      <c r="AW20" s="64"/>
      <c r="AX20" s="64"/>
      <c r="AY20" s="64"/>
      <c r="AZ20" s="64"/>
      <c r="BA20" s="64"/>
      <c r="BB20" s="64"/>
      <c r="BC20" s="64"/>
      <c r="BD20" s="64"/>
      <c r="BE20" s="64"/>
      <c r="BF20" s="64"/>
      <c r="BG20" s="64"/>
      <c r="BH20" s="64"/>
      <c r="BI20" s="64"/>
      <c r="BJ20" s="64"/>
      <c r="BK20" s="64"/>
      <c r="BL20" s="64"/>
      <c r="BM20" s="64"/>
      <c r="BN20" s="13"/>
      <c r="BO20" s="13"/>
      <c r="BP20" s="13"/>
      <c r="BQ20" s="13"/>
      <c r="BR20" s="13"/>
      <c r="BS20" s="13"/>
      <c r="BT20" s="13"/>
      <c r="BU20" s="13"/>
      <c r="BV20" s="13"/>
      <c r="BW20" s="13"/>
      <c r="BX20" s="13"/>
      <c r="BY20" s="13"/>
      <c r="BZ20" s="13"/>
      <c r="CA20" s="13"/>
      <c r="CB20" s="13"/>
      <c r="CC20" s="13"/>
      <c r="CD20" s="13"/>
    </row>
    <row r="21" spans="1:83" x14ac:dyDescent="0.25">
      <c r="A21" t="s">
        <v>64</v>
      </c>
      <c r="B21" s="64">
        <f>'APM utregning'!B21</f>
        <v>4374.6246809999993</v>
      </c>
      <c r="C21" s="64"/>
      <c r="D21" s="64">
        <v>7041.2195453822997</v>
      </c>
      <c r="E21" s="64"/>
      <c r="F21" s="64">
        <v>5834.5874469999999</v>
      </c>
      <c r="G21" s="64"/>
      <c r="H21" s="64">
        <f>'APM utregning'!H21</f>
        <v>4803.1745179999998</v>
      </c>
      <c r="I21" s="64"/>
      <c r="J21" s="64">
        <v>3709.2138279999999</v>
      </c>
      <c r="K21" s="64"/>
      <c r="L21" s="64">
        <v>6031.6315209999993</v>
      </c>
      <c r="M21" s="64"/>
      <c r="N21" s="64">
        <v>4578.6461070000005</v>
      </c>
      <c r="O21" s="64"/>
      <c r="P21" s="64">
        <v>3703.2962789999997</v>
      </c>
      <c r="Q21" s="64"/>
      <c r="R21" s="64">
        <v>2689.9856029999996</v>
      </c>
      <c r="S21" s="64"/>
      <c r="T21" s="64">
        <v>5339.6897289999997</v>
      </c>
      <c r="U21" s="64"/>
      <c r="V21" s="64">
        <v>4560.9705156434975</v>
      </c>
      <c r="W21" s="56"/>
      <c r="X21" s="64">
        <v>3603.2668676574003</v>
      </c>
      <c r="Y21" s="64"/>
      <c r="Z21" s="64"/>
      <c r="AA21" s="64"/>
      <c r="AB21" s="64"/>
      <c r="AC21" s="64"/>
      <c r="AD21" s="64"/>
      <c r="AE21" s="64"/>
      <c r="AF21" s="64"/>
      <c r="AG21" s="64"/>
      <c r="AH21" s="64"/>
      <c r="AI21" s="64"/>
      <c r="AJ21" s="64"/>
      <c r="AK21" s="64"/>
      <c r="AL21" s="64"/>
      <c r="AM21" s="64"/>
      <c r="AN21" s="64"/>
      <c r="AO21" s="64"/>
      <c r="AP21" s="64"/>
      <c r="AQ21" s="64"/>
      <c r="AR21" s="64"/>
      <c r="AS21" s="56"/>
      <c r="AT21" s="64"/>
      <c r="AU21" s="56"/>
      <c r="AV21" s="64"/>
      <c r="AW21" s="64"/>
      <c r="AX21" s="64"/>
      <c r="AY21" s="64"/>
      <c r="AZ21" s="64"/>
      <c r="BA21" s="64"/>
      <c r="BB21" s="64"/>
      <c r="BC21" s="64"/>
      <c r="BD21" s="64"/>
      <c r="BE21" s="64"/>
      <c r="BF21" s="64"/>
      <c r="BG21" s="64"/>
      <c r="BH21" s="64"/>
      <c r="BI21" s="64"/>
      <c r="BJ21" s="64"/>
      <c r="BK21" s="64"/>
      <c r="BL21" s="64"/>
      <c r="BM21" s="64"/>
      <c r="BN21" s="13"/>
      <c r="BO21" s="13"/>
      <c r="BP21" s="13"/>
      <c r="BQ21" s="13"/>
      <c r="BR21" s="13"/>
      <c r="BS21" s="13"/>
      <c r="BT21" s="13"/>
      <c r="BU21" s="13"/>
      <c r="BV21" s="13"/>
      <c r="BW21" s="13"/>
      <c r="BX21" s="13"/>
      <c r="BY21" s="13"/>
      <c r="BZ21" s="13"/>
      <c r="CA21" s="13"/>
      <c r="CB21" s="13"/>
      <c r="CC21" s="13"/>
      <c r="CD21" s="13"/>
    </row>
    <row r="22" spans="1:83" x14ac:dyDescent="0.25">
      <c r="A22" t="s">
        <v>107</v>
      </c>
      <c r="B22" s="64">
        <f>+'APM utregning'!B22</f>
        <v>144210918</v>
      </c>
      <c r="C22" s="64">
        <f>B22</f>
        <v>144210918</v>
      </c>
      <c r="D22" s="64">
        <v>144208737</v>
      </c>
      <c r="E22" s="64">
        <v>144208737</v>
      </c>
      <c r="F22" s="64">
        <v>144192355</v>
      </c>
      <c r="G22" s="64">
        <v>144192355</v>
      </c>
      <c r="H22" s="64">
        <v>144137091</v>
      </c>
      <c r="I22" s="64">
        <v>144137091</v>
      </c>
      <c r="J22" s="64">
        <v>144207760</v>
      </c>
      <c r="K22" s="64">
        <v>144207760</v>
      </c>
      <c r="L22" s="64">
        <v>144207073</v>
      </c>
      <c r="M22" s="64">
        <v>144207073</v>
      </c>
      <c r="N22" s="64">
        <v>144189500</v>
      </c>
      <c r="O22" s="64">
        <v>144189500</v>
      </c>
      <c r="P22" s="64">
        <v>144129710</v>
      </c>
      <c r="Q22" s="64">
        <v>144129710</v>
      </c>
      <c r="R22" s="64">
        <v>144203845</v>
      </c>
      <c r="S22" s="64">
        <v>144203845</v>
      </c>
      <c r="T22" s="64">
        <v>143817998</v>
      </c>
      <c r="U22" s="64">
        <v>143817998</v>
      </c>
      <c r="V22" s="64">
        <v>143795583</v>
      </c>
      <c r="W22" s="64">
        <v>143795583</v>
      </c>
      <c r="X22" s="64">
        <v>129428573</v>
      </c>
      <c r="Y22" s="64">
        <v>129428573</v>
      </c>
      <c r="Z22" s="64"/>
      <c r="AA22" s="64"/>
      <c r="AB22" s="64"/>
      <c r="AC22" s="64"/>
      <c r="AD22" s="64"/>
      <c r="AE22" s="64"/>
      <c r="AF22" s="64"/>
      <c r="AG22" s="64"/>
      <c r="AH22" s="64"/>
      <c r="AI22" s="64"/>
      <c r="AJ22" s="64"/>
      <c r="AK22" s="64"/>
      <c r="AL22" s="64"/>
      <c r="AM22" s="64"/>
      <c r="AN22" s="64"/>
      <c r="AO22" s="64"/>
      <c r="AP22" s="64"/>
      <c r="AQ22" s="64"/>
      <c r="AR22" s="64"/>
      <c r="AS22" s="64"/>
      <c r="AT22" s="64"/>
      <c r="AU22" s="64"/>
      <c r="AV22" s="64"/>
      <c r="AW22" s="64"/>
      <c r="AX22" s="64"/>
      <c r="AY22" s="64"/>
      <c r="AZ22" s="64"/>
      <c r="BA22" s="64"/>
      <c r="BB22" s="64"/>
      <c r="BC22" s="64"/>
      <c r="BD22" s="64"/>
      <c r="BE22" s="64"/>
      <c r="BF22" s="64"/>
      <c r="BG22" s="64"/>
      <c r="BH22" s="64"/>
      <c r="BI22" s="64"/>
      <c r="BJ22" s="64"/>
      <c r="BK22" s="64"/>
      <c r="BL22" s="64"/>
      <c r="BM22" s="64"/>
      <c r="BN22" s="13"/>
      <c r="BO22" s="13"/>
      <c r="BP22" s="13"/>
      <c r="BQ22" s="13"/>
      <c r="BR22" s="13"/>
      <c r="BS22" s="13"/>
      <c r="BT22" s="13"/>
      <c r="BU22" s="13"/>
      <c r="BV22" s="13"/>
      <c r="BW22" s="13"/>
      <c r="BX22" s="13"/>
      <c r="BY22" s="13"/>
      <c r="BZ22" s="13"/>
      <c r="CA22" s="13"/>
      <c r="CB22" s="13"/>
      <c r="CC22" s="13"/>
      <c r="CD22" s="13"/>
      <c r="CE22" s="13"/>
    </row>
    <row r="23" spans="1:83" x14ac:dyDescent="0.25">
      <c r="A23" t="s">
        <v>103</v>
      </c>
      <c r="B23" s="64">
        <f>'APM utregning'!B23</f>
        <v>4672</v>
      </c>
      <c r="C23" s="64">
        <f>'APM utregning'!C23</f>
        <v>4672</v>
      </c>
      <c r="D23" s="64">
        <v>6853</v>
      </c>
      <c r="E23" s="64">
        <v>6853</v>
      </c>
      <c r="F23" s="64">
        <v>23235</v>
      </c>
      <c r="G23" s="64">
        <v>23235</v>
      </c>
      <c r="H23" s="64">
        <v>78499</v>
      </c>
      <c r="I23" s="64">
        <v>78499</v>
      </c>
      <c r="J23" s="64">
        <v>7830</v>
      </c>
      <c r="K23" s="64">
        <v>7830</v>
      </c>
      <c r="L23" s="64">
        <v>8517</v>
      </c>
      <c r="M23" s="64">
        <v>8517</v>
      </c>
      <c r="N23" s="64">
        <v>26090</v>
      </c>
      <c r="O23" s="64">
        <v>26090</v>
      </c>
      <c r="P23" s="64">
        <v>85880</v>
      </c>
      <c r="Q23" s="64">
        <v>85880</v>
      </c>
      <c r="R23" s="64">
        <v>11745</v>
      </c>
      <c r="S23" s="64">
        <v>11745</v>
      </c>
      <c r="T23" s="64">
        <v>11321</v>
      </c>
      <c r="U23" s="64">
        <v>11321</v>
      </c>
      <c r="V23" s="64">
        <v>13536</v>
      </c>
      <c r="W23" s="64">
        <v>13536</v>
      </c>
      <c r="X23" s="64">
        <v>1256</v>
      </c>
      <c r="Y23" s="64">
        <v>1256</v>
      </c>
      <c r="Z23" s="64"/>
      <c r="AA23" s="64"/>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64"/>
      <c r="BA23" s="64"/>
      <c r="BB23" s="64"/>
      <c r="BC23" s="64"/>
      <c r="BD23" s="64"/>
      <c r="BE23" s="64"/>
      <c r="BF23" s="64"/>
      <c r="BG23" s="64"/>
      <c r="BH23" s="64"/>
      <c r="BI23" s="64"/>
      <c r="BJ23" s="64"/>
      <c r="BK23" s="64"/>
      <c r="BL23" s="64"/>
      <c r="BM23" s="64"/>
      <c r="BN23" s="13"/>
      <c r="BO23" s="13"/>
      <c r="BP23" s="13"/>
      <c r="BQ23" s="13"/>
      <c r="BR23" s="13"/>
      <c r="BS23" s="13"/>
      <c r="BT23" s="13"/>
      <c r="BU23" s="13"/>
      <c r="BV23" s="13"/>
      <c r="BW23" s="13"/>
      <c r="BX23" s="13"/>
      <c r="BY23" s="13"/>
      <c r="BZ23" s="13"/>
      <c r="CA23" s="13"/>
      <c r="CB23" s="13"/>
      <c r="CC23" s="13"/>
      <c r="CD23" s="13"/>
      <c r="CE23" s="13"/>
    </row>
    <row r="24" spans="1:83" x14ac:dyDescent="0.25">
      <c r="A24" t="s">
        <v>104</v>
      </c>
      <c r="B24" s="64">
        <f>'APM utregning'!B24</f>
        <v>0</v>
      </c>
      <c r="C24" s="64">
        <f>'APM utregning'!C24</f>
        <v>0</v>
      </c>
      <c r="D24" s="64">
        <v>0</v>
      </c>
      <c r="E24" s="64">
        <v>0</v>
      </c>
      <c r="F24" s="64">
        <v>0</v>
      </c>
      <c r="G24" s="64">
        <v>0</v>
      </c>
      <c r="H24" s="64">
        <v>0</v>
      </c>
      <c r="I24" s="64">
        <v>0</v>
      </c>
      <c r="J24" s="64"/>
      <c r="K24" s="64">
        <v>0</v>
      </c>
      <c r="L24" s="64">
        <v>0</v>
      </c>
      <c r="M24" s="64">
        <v>0</v>
      </c>
      <c r="N24" s="64">
        <v>0</v>
      </c>
      <c r="O24" s="64">
        <v>0</v>
      </c>
      <c r="P24" s="64">
        <v>0</v>
      </c>
      <c r="Q24" s="64">
        <v>0</v>
      </c>
      <c r="R24" s="64">
        <v>0</v>
      </c>
      <c r="S24" s="64">
        <v>0</v>
      </c>
      <c r="T24" s="64">
        <v>386271</v>
      </c>
      <c r="U24" s="64">
        <v>386271</v>
      </c>
      <c r="V24" s="64">
        <v>406471</v>
      </c>
      <c r="W24" s="64">
        <v>406471</v>
      </c>
      <c r="X24" s="64">
        <v>406614</v>
      </c>
      <c r="Y24" s="64">
        <v>406614</v>
      </c>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c r="BA24" s="64"/>
      <c r="BB24" s="64"/>
      <c r="BC24" s="64"/>
      <c r="BD24" s="64"/>
      <c r="BE24" s="64"/>
      <c r="BF24" s="64"/>
      <c r="BG24" s="64"/>
      <c r="BH24" s="64"/>
      <c r="BI24" s="64"/>
      <c r="BJ24" s="64"/>
      <c r="BK24" s="64"/>
      <c r="BL24" s="64"/>
      <c r="BM24" s="64"/>
      <c r="BN24" s="13"/>
      <c r="BO24" s="13"/>
      <c r="BP24" s="13"/>
      <c r="BQ24" s="13"/>
      <c r="BR24" s="13"/>
      <c r="BS24" s="13"/>
      <c r="BT24" s="13"/>
      <c r="BU24" s="13"/>
      <c r="BV24" s="13"/>
      <c r="BW24" s="13"/>
      <c r="BX24" s="13"/>
      <c r="BY24" s="13"/>
      <c r="BZ24" s="13"/>
      <c r="CA24" s="13"/>
      <c r="CB24" s="13"/>
      <c r="CC24" s="13"/>
      <c r="CD24" s="13"/>
      <c r="CE24" s="13"/>
    </row>
    <row r="25" spans="1:83" x14ac:dyDescent="0.25">
      <c r="A25" t="s">
        <v>100</v>
      </c>
      <c r="B25" s="64">
        <f>'APM utregning'!B25</f>
        <v>144191372.19999999</v>
      </c>
      <c r="C25" s="64">
        <f>'APM utregning'!C25</f>
        <v>144209827.5</v>
      </c>
      <c r="D25" s="64">
        <v>144186485.75</v>
      </c>
      <c r="E25" s="64">
        <v>144172914</v>
      </c>
      <c r="F25" s="64">
        <v>144179068.66666666</v>
      </c>
      <c r="G25" s="64">
        <v>144164723</v>
      </c>
      <c r="H25" s="64">
        <v>144172425.5</v>
      </c>
      <c r="I25" s="64">
        <v>144172425.5</v>
      </c>
      <c r="J25" s="64">
        <v>144187577.59999999</v>
      </c>
      <c r="K25" s="64">
        <v>144207416.5</v>
      </c>
      <c r="L25" s="64">
        <v>144182532</v>
      </c>
      <c r="M25" s="64">
        <v>144198286.5</v>
      </c>
      <c r="N25" s="64">
        <v>144174351.66666666</v>
      </c>
      <c r="O25" s="64">
        <v>144159605</v>
      </c>
      <c r="P25" s="64">
        <v>144166777.5</v>
      </c>
      <c r="Q25" s="64">
        <v>144166777.5</v>
      </c>
      <c r="R25" s="64">
        <v>138106331.40000001</v>
      </c>
      <c r="S25" s="64">
        <v>143999714</v>
      </c>
      <c r="T25" s="64">
        <v>136581953</v>
      </c>
      <c r="U25" s="64">
        <v>143806790.5</v>
      </c>
      <c r="V25" s="64">
        <v>134169938</v>
      </c>
      <c r="W25" s="64">
        <v>136612078</v>
      </c>
      <c r="X25" s="64">
        <v>129357115.5</v>
      </c>
      <c r="Y25" s="64">
        <v>129357005.5</v>
      </c>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c r="BA25" s="64"/>
      <c r="BB25" s="64"/>
      <c r="BC25" s="64"/>
      <c r="BD25" s="64"/>
      <c r="BE25" s="64"/>
      <c r="BF25" s="64"/>
      <c r="BG25" s="64"/>
      <c r="BH25" s="64"/>
      <c r="BI25" s="64"/>
      <c r="BJ25" s="64"/>
      <c r="BK25" s="64"/>
      <c r="BL25" s="64"/>
      <c r="BM25" s="64"/>
      <c r="BN25" s="13"/>
      <c r="BO25" s="13"/>
      <c r="BP25" s="13"/>
      <c r="BQ25" s="13"/>
      <c r="BR25" s="13"/>
      <c r="BS25" s="13"/>
      <c r="BT25" s="13"/>
      <c r="BU25" s="13"/>
      <c r="BV25" s="13"/>
      <c r="BW25" s="13"/>
      <c r="BX25" s="13"/>
      <c r="BY25" s="13"/>
      <c r="BZ25" s="13"/>
      <c r="CA25" s="13"/>
      <c r="CB25" s="13"/>
      <c r="CC25" s="13"/>
      <c r="CD25" s="13"/>
      <c r="CE25" s="13"/>
    </row>
    <row r="26" spans="1:83" x14ac:dyDescent="0.25">
      <c r="B26" s="64"/>
      <c r="C26" s="64"/>
      <c r="D26" s="64"/>
      <c r="E26" s="64"/>
      <c r="F26" s="64"/>
      <c r="G26" s="64"/>
      <c r="H26" s="64"/>
      <c r="I26" s="64"/>
      <c r="J26" s="64"/>
      <c r="K26" s="64"/>
      <c r="L26" s="64"/>
      <c r="M26" s="64"/>
      <c r="N26" s="64"/>
      <c r="O26" s="64"/>
      <c r="P26" s="64"/>
      <c r="Q26" s="64"/>
      <c r="R26" s="64"/>
      <c r="S26" s="64"/>
      <c r="T26" s="64"/>
      <c r="U26" s="64"/>
      <c r="V26" s="64"/>
      <c r="W26" s="56"/>
      <c r="X26" s="64"/>
      <c r="Y26" s="64"/>
      <c r="Z26" s="64"/>
      <c r="AA26" s="64"/>
      <c r="AB26" s="64"/>
      <c r="AC26" s="64"/>
      <c r="AD26" s="64"/>
      <c r="AE26" s="64"/>
      <c r="AF26" s="64"/>
      <c r="AG26" s="64"/>
      <c r="AH26" s="64"/>
      <c r="AI26" s="64"/>
      <c r="AJ26" s="64"/>
      <c r="AK26" s="64"/>
      <c r="AL26" s="64"/>
      <c r="AM26" s="64"/>
      <c r="AN26" s="64"/>
      <c r="AO26" s="64"/>
      <c r="AP26" s="64"/>
      <c r="AQ26" s="64"/>
      <c r="AR26" s="56"/>
      <c r="AS26" s="56"/>
      <c r="AT26" s="56"/>
      <c r="AU26" s="56"/>
      <c r="AV26" s="64"/>
      <c r="AW26" s="64"/>
      <c r="AX26" s="64"/>
      <c r="AY26" s="64"/>
      <c r="AZ26" s="64"/>
      <c r="BA26" s="64"/>
      <c r="BB26" s="64"/>
      <c r="BC26" s="64"/>
      <c r="BD26" s="64"/>
      <c r="BE26" s="56"/>
      <c r="BF26" s="64"/>
      <c r="BG26" s="56"/>
      <c r="BH26" s="64"/>
      <c r="BI26" s="64"/>
      <c r="BJ26" s="64"/>
      <c r="BK26" s="64"/>
      <c r="BL26" s="64"/>
      <c r="BM26" s="64"/>
      <c r="BN26" s="13"/>
      <c r="BO26" s="13"/>
      <c r="BP26" s="13"/>
      <c r="BQ26" s="13"/>
      <c r="BR26" s="13"/>
      <c r="BS26" s="13"/>
      <c r="BT26" s="13"/>
      <c r="BU26" s="13"/>
      <c r="BV26" s="13"/>
      <c r="BW26" s="13"/>
      <c r="BX26" s="13"/>
      <c r="BY26" s="13"/>
      <c r="BZ26" s="13"/>
      <c r="CA26" s="13"/>
      <c r="CB26" s="13"/>
      <c r="CC26" s="13"/>
      <c r="CD26" s="13"/>
    </row>
    <row r="27" spans="1:83" x14ac:dyDescent="0.25">
      <c r="A27" t="s">
        <v>57</v>
      </c>
      <c r="B27" s="64">
        <f>B10</f>
        <v>29869.222046000003</v>
      </c>
      <c r="C27" s="64"/>
      <c r="D27" s="64">
        <v>28979.590197999998</v>
      </c>
      <c r="E27" s="64"/>
      <c r="F27" s="64">
        <v>27733.967268</v>
      </c>
      <c r="G27" s="64"/>
      <c r="H27" s="64">
        <v>26662.033145999998</v>
      </c>
      <c r="I27" s="64"/>
      <c r="J27" s="64">
        <v>28484.743998000002</v>
      </c>
      <c r="K27" s="64"/>
      <c r="L27" s="64">
        <v>27579.442341999998</v>
      </c>
      <c r="M27" s="64"/>
      <c r="N27" s="64">
        <v>26053.772873000002</v>
      </c>
      <c r="O27" s="64"/>
      <c r="P27" s="64">
        <v>25142.435799000003</v>
      </c>
      <c r="Q27" s="64"/>
      <c r="R27" s="64">
        <v>26693.180046000005</v>
      </c>
      <c r="S27" s="64"/>
      <c r="T27" s="64">
        <v>26019.731705999999</v>
      </c>
      <c r="U27" s="64"/>
      <c r="V27" s="64">
        <v>25230.567417999999</v>
      </c>
      <c r="W27" s="56"/>
      <c r="X27" s="64">
        <v>22433.747212999999</v>
      </c>
      <c r="Y27" s="64"/>
      <c r="Z27" s="64"/>
      <c r="AA27" s="64"/>
      <c r="AB27" s="64"/>
      <c r="AC27" s="64"/>
      <c r="AD27" s="64"/>
      <c r="AE27" s="64"/>
      <c r="AF27" s="64"/>
      <c r="AG27" s="64"/>
      <c r="AH27" s="64"/>
      <c r="AI27" s="64"/>
      <c r="AJ27" s="64"/>
      <c r="AK27" s="64"/>
      <c r="AL27" s="64"/>
      <c r="AM27" s="64"/>
      <c r="AN27" s="64"/>
      <c r="AO27" s="64"/>
      <c r="AP27" s="64"/>
      <c r="AQ27" s="64"/>
      <c r="AR27" s="64"/>
      <c r="AS27" s="56"/>
      <c r="AT27" s="64"/>
      <c r="AU27" s="56"/>
      <c r="AV27" s="64"/>
      <c r="AW27" s="64"/>
      <c r="AX27" s="64"/>
      <c r="AY27" s="64"/>
      <c r="AZ27" s="64"/>
      <c r="BA27" s="64"/>
      <c r="BB27" s="64"/>
      <c r="BC27" s="64"/>
      <c r="BD27" s="64"/>
      <c r="BE27" s="56"/>
      <c r="BF27" s="64"/>
      <c r="BG27" s="56"/>
      <c r="BH27" s="64"/>
      <c r="BI27" s="64"/>
      <c r="BJ27" s="64"/>
      <c r="BK27" s="56"/>
      <c r="BL27" s="64"/>
      <c r="BM27" s="56"/>
      <c r="BN27" s="13"/>
      <c r="BO27" s="13"/>
      <c r="BP27" s="13"/>
      <c r="BQ27" s="13"/>
      <c r="BR27" s="13"/>
      <c r="BS27" s="13"/>
      <c r="BT27" s="13"/>
      <c r="BU27" s="13"/>
      <c r="BV27" s="13"/>
      <c r="BW27" s="13"/>
      <c r="BX27" s="13"/>
      <c r="BY27" s="13"/>
      <c r="BZ27" s="13"/>
      <c r="CA27" s="13"/>
      <c r="CB27" s="13"/>
      <c r="CC27" s="13"/>
      <c r="CD27" s="13"/>
    </row>
    <row r="28" spans="1:83" x14ac:dyDescent="0.25">
      <c r="A28" t="s">
        <v>65</v>
      </c>
      <c r="B28" s="64">
        <f>'APM utregning'!B28</f>
        <v>699.72674099999995</v>
      </c>
      <c r="C28" s="64"/>
      <c r="D28" s="64">
        <v>681.53622361769999</v>
      </c>
      <c r="E28" s="64"/>
      <c r="F28" s="64">
        <v>645.68951100000004</v>
      </c>
      <c r="G28" s="64"/>
      <c r="H28" s="64">
        <v>695.85056199999997</v>
      </c>
      <c r="I28" s="64"/>
      <c r="J28" s="64">
        <v>820.87597800000003</v>
      </c>
      <c r="K28" s="64"/>
      <c r="L28" s="64">
        <v>787.98364200000003</v>
      </c>
      <c r="M28" s="64"/>
      <c r="N28" s="64">
        <v>718.07824000000005</v>
      </c>
      <c r="O28" s="64"/>
      <c r="P28" s="64">
        <v>691.01673800000003</v>
      </c>
      <c r="Q28" s="64"/>
      <c r="R28" s="64">
        <v>666.41929600000003</v>
      </c>
      <c r="S28" s="64"/>
      <c r="T28" s="64">
        <v>919.04766099999995</v>
      </c>
      <c r="U28" s="64"/>
      <c r="V28" s="64">
        <v>906.28462335650181</v>
      </c>
      <c r="W28" s="56"/>
      <c r="X28" s="64">
        <v>1030.7588133426</v>
      </c>
      <c r="Y28" s="64"/>
      <c r="Z28" s="64"/>
      <c r="AA28" s="64"/>
      <c r="AB28" s="64"/>
      <c r="AC28" s="64"/>
      <c r="AD28" s="64"/>
      <c r="AE28" s="64"/>
      <c r="AF28" s="64"/>
      <c r="AG28" s="64"/>
      <c r="AH28" s="64"/>
      <c r="AI28" s="64"/>
      <c r="AJ28" s="64"/>
      <c r="AK28" s="64"/>
      <c r="AL28" s="64"/>
      <c r="AM28" s="64"/>
      <c r="AN28" s="64"/>
      <c r="AO28" s="64"/>
      <c r="AP28" s="64"/>
      <c r="AQ28" s="64"/>
      <c r="AR28" s="64"/>
      <c r="AS28" s="56"/>
      <c r="AT28" s="64"/>
      <c r="AU28" s="56"/>
      <c r="AV28" s="64"/>
      <c r="AW28" s="64"/>
      <c r="AX28" s="64"/>
      <c r="AY28" s="64"/>
      <c r="AZ28" s="64"/>
      <c r="BA28" s="64"/>
      <c r="BB28" s="64"/>
      <c r="BC28" s="64"/>
      <c r="BD28" s="64"/>
      <c r="BE28" s="56"/>
      <c r="BF28" s="64"/>
      <c r="BG28" s="56"/>
      <c r="BH28" s="64"/>
      <c r="BI28" s="64"/>
      <c r="BJ28" s="64"/>
      <c r="BK28" s="64"/>
      <c r="BL28" s="64"/>
      <c r="BM28" s="64"/>
      <c r="BN28" s="13"/>
      <c r="BO28" s="13"/>
      <c r="BP28" s="13"/>
      <c r="BQ28" s="13"/>
      <c r="BR28" s="13"/>
      <c r="BS28" s="13"/>
      <c r="BT28" s="13"/>
      <c r="BU28" s="13"/>
      <c r="BV28" s="13"/>
      <c r="BW28" s="13"/>
      <c r="BX28" s="13"/>
      <c r="BY28" s="13"/>
      <c r="BZ28" s="13"/>
      <c r="CA28" s="13"/>
      <c r="CB28" s="13"/>
      <c r="CC28" s="13"/>
      <c r="CD28" s="13"/>
    </row>
    <row r="29" spans="1:83" x14ac:dyDescent="0.25">
      <c r="A29" t="s">
        <v>66</v>
      </c>
      <c r="B29" s="64">
        <f>'APM utregning'!B29</f>
        <v>967.62980900000002</v>
      </c>
      <c r="C29" s="64"/>
      <c r="D29" s="64">
        <v>0</v>
      </c>
      <c r="E29" s="64"/>
      <c r="F29" s="64">
        <v>0</v>
      </c>
      <c r="G29" s="64"/>
      <c r="H29" s="64">
        <v>0</v>
      </c>
      <c r="I29" s="64"/>
      <c r="J29" s="64">
        <v>895.88775599999997</v>
      </c>
      <c r="K29" s="64"/>
      <c r="L29" s="64">
        <v>0</v>
      </c>
      <c r="M29" s="64"/>
      <c r="N29" s="64">
        <v>0</v>
      </c>
      <c r="O29" s="64"/>
      <c r="P29" s="64">
        <v>0</v>
      </c>
      <c r="Q29" s="64"/>
      <c r="R29" s="64">
        <v>860.15372100000002</v>
      </c>
      <c r="S29" s="64"/>
      <c r="T29" s="64">
        <v>0</v>
      </c>
      <c r="U29" s="64"/>
      <c r="V29" s="64">
        <v>0</v>
      </c>
      <c r="W29" s="56"/>
      <c r="X29" s="64">
        <v>0</v>
      </c>
      <c r="Y29" s="64"/>
      <c r="Z29" s="64"/>
      <c r="AA29" s="64"/>
      <c r="AB29" s="64"/>
      <c r="AC29" s="64"/>
      <c r="AD29" s="64"/>
      <c r="AE29" s="64"/>
      <c r="AF29" s="64"/>
      <c r="AG29" s="64"/>
      <c r="AH29" s="64"/>
      <c r="AI29" s="64"/>
      <c r="AJ29" s="64"/>
      <c r="AK29" s="64"/>
      <c r="AL29" s="64"/>
      <c r="AM29" s="64"/>
      <c r="AN29" s="64"/>
      <c r="AO29" s="64"/>
      <c r="AP29" s="64"/>
      <c r="AQ29" s="64"/>
      <c r="AR29" s="64"/>
      <c r="AS29" s="56"/>
      <c r="AT29" s="64"/>
      <c r="AU29" s="56"/>
      <c r="AV29" s="64"/>
      <c r="AW29" s="64"/>
      <c r="AX29" s="64"/>
      <c r="AY29" s="64"/>
      <c r="AZ29" s="64"/>
      <c r="BA29" s="64"/>
      <c r="BB29" s="64"/>
      <c r="BC29" s="64"/>
      <c r="BD29" s="64"/>
      <c r="BE29" s="56"/>
      <c r="BF29" s="64"/>
      <c r="BG29" s="56"/>
      <c r="BH29" s="64"/>
      <c r="BI29" s="64"/>
      <c r="BJ29" s="64"/>
      <c r="BK29" s="64"/>
      <c r="BL29" s="64"/>
      <c r="BM29" s="64"/>
      <c r="BN29" s="13"/>
      <c r="BO29" s="13"/>
      <c r="BP29" s="13"/>
      <c r="BQ29" s="13"/>
      <c r="BR29" s="13"/>
      <c r="BS29" s="13"/>
      <c r="BT29" s="13"/>
      <c r="BU29" s="13"/>
      <c r="BV29" s="13"/>
      <c r="BW29" s="13"/>
      <c r="BX29" s="13"/>
      <c r="BY29" s="13"/>
      <c r="BZ29" s="13"/>
      <c r="CA29" s="13"/>
      <c r="CB29" s="13"/>
      <c r="CC29" s="13"/>
      <c r="CD29" s="13"/>
    </row>
    <row r="30" spans="1:83" x14ac:dyDescent="0.25">
      <c r="A30" t="s">
        <v>67</v>
      </c>
      <c r="B30" s="64">
        <f>'APM utregning'!B30</f>
        <v>7205.2434730000004</v>
      </c>
      <c r="C30" s="64"/>
      <c r="D30" s="64">
        <v>6983.7568380000002</v>
      </c>
      <c r="E30" s="64"/>
      <c r="F30" s="64">
        <v>6983.7568380000002</v>
      </c>
      <c r="G30" s="64"/>
      <c r="H30" s="64">
        <v>6983.7568380000002</v>
      </c>
      <c r="I30" s="64"/>
      <c r="J30" s="64">
        <v>6983.7568380000002</v>
      </c>
      <c r="K30" s="64"/>
      <c r="L30" s="64">
        <v>6865.1480339999998</v>
      </c>
      <c r="M30" s="64"/>
      <c r="N30" s="64">
        <v>6865.1480339999998</v>
      </c>
      <c r="O30" s="64"/>
      <c r="P30" s="64">
        <v>6865.1480350000002</v>
      </c>
      <c r="Q30" s="64"/>
      <c r="R30" s="64">
        <v>6865.1480339999998</v>
      </c>
      <c r="S30" s="64"/>
      <c r="T30" s="64">
        <v>6565.7466510000004</v>
      </c>
      <c r="U30" s="64"/>
      <c r="V30" s="64">
        <v>6565.7466510000004</v>
      </c>
      <c r="W30" s="56"/>
      <c r="X30" s="64">
        <v>6408.0269079999998</v>
      </c>
      <c r="Y30" s="64"/>
      <c r="Z30" s="64"/>
      <c r="AA30" s="64"/>
      <c r="AB30" s="64"/>
      <c r="AC30" s="64"/>
      <c r="AD30" s="64"/>
      <c r="AE30" s="64"/>
      <c r="AF30" s="64"/>
      <c r="AG30" s="64"/>
      <c r="AH30" s="64"/>
      <c r="AI30" s="64"/>
      <c r="AJ30" s="64"/>
      <c r="AK30" s="64"/>
      <c r="AL30" s="64"/>
      <c r="AM30" s="64"/>
      <c r="AN30" s="64"/>
      <c r="AO30" s="64"/>
      <c r="AP30" s="64"/>
      <c r="AQ30" s="64"/>
      <c r="AR30" s="64"/>
      <c r="AS30" s="56"/>
      <c r="AT30" s="64"/>
      <c r="AU30" s="56"/>
      <c r="AV30" s="64"/>
      <c r="AW30" s="64"/>
      <c r="AX30" s="64"/>
      <c r="AY30" s="64"/>
      <c r="AZ30" s="64"/>
      <c r="BA30" s="64"/>
      <c r="BB30" s="64"/>
      <c r="BC30" s="64"/>
      <c r="BD30" s="64"/>
      <c r="BE30" s="56"/>
      <c r="BF30" s="64"/>
      <c r="BG30" s="56"/>
      <c r="BH30" s="64"/>
      <c r="BI30" s="64"/>
      <c r="BJ30" s="64"/>
      <c r="BK30" s="64"/>
      <c r="BL30" s="64"/>
      <c r="BM30" s="64"/>
      <c r="BN30" s="13"/>
      <c r="BO30" s="13"/>
      <c r="BP30" s="13"/>
      <c r="BQ30" s="13"/>
      <c r="BR30" s="13"/>
      <c r="BS30" s="13"/>
      <c r="BT30" s="13"/>
      <c r="BU30" s="13"/>
      <c r="BV30" s="13"/>
      <c r="BW30" s="13"/>
      <c r="BX30" s="13"/>
      <c r="BY30" s="13"/>
      <c r="BZ30" s="13"/>
      <c r="CA30" s="13"/>
      <c r="CB30" s="13"/>
      <c r="CC30" s="13"/>
      <c r="CD30" s="13"/>
    </row>
    <row r="31" spans="1:83" ht="30" x14ac:dyDescent="0.25">
      <c r="A31" s="9" t="s">
        <v>68</v>
      </c>
      <c r="B31" s="64">
        <f>B20*(1-B19)</f>
        <v>66.838361491933796</v>
      </c>
      <c r="C31" s="64"/>
      <c r="D31" s="64">
        <v>81.47516292737258</v>
      </c>
      <c r="E31" s="64"/>
      <c r="F31" s="64">
        <v>81.47516292737258</v>
      </c>
      <c r="G31" s="64"/>
      <c r="H31" s="64">
        <v>81.47516292737258</v>
      </c>
      <c r="I31" s="64"/>
      <c r="J31" s="64">
        <v>81.47516292737258</v>
      </c>
      <c r="K31" s="64"/>
      <c r="L31" s="64">
        <v>35.328752602387524</v>
      </c>
      <c r="M31" s="64"/>
      <c r="N31" s="64">
        <v>35.333485025736927</v>
      </c>
      <c r="O31" s="64"/>
      <c r="P31" s="64">
        <v>35.348699803102768</v>
      </c>
      <c r="Q31" s="64"/>
      <c r="R31" s="64">
        <v>35.33013157461783</v>
      </c>
      <c r="S31" s="64"/>
      <c r="T31" s="64">
        <v>23.123365634543635</v>
      </c>
      <c r="U31" s="64"/>
      <c r="V31" s="64">
        <v>23.12337469265875</v>
      </c>
      <c r="W31" s="56"/>
      <c r="X31" s="64">
        <v>25.104565298930755</v>
      </c>
      <c r="Y31" s="64"/>
      <c r="Z31" s="64"/>
      <c r="AA31" s="64"/>
      <c r="AB31" s="64"/>
      <c r="AC31" s="64"/>
      <c r="AD31" s="64"/>
      <c r="AE31" s="64"/>
      <c r="AF31" s="64"/>
      <c r="AG31" s="64"/>
      <c r="AH31" s="64"/>
      <c r="AI31" s="64"/>
      <c r="AJ31" s="64"/>
      <c r="AK31" s="64"/>
      <c r="AL31" s="64"/>
      <c r="AM31" s="64"/>
      <c r="AN31" s="64"/>
      <c r="AO31" s="64"/>
      <c r="AP31" s="64"/>
      <c r="AQ31" s="64"/>
      <c r="AR31" s="64"/>
      <c r="AS31" s="56"/>
      <c r="AT31" s="64"/>
      <c r="AU31" s="56"/>
      <c r="AV31" s="64"/>
      <c r="AW31" s="64"/>
      <c r="AX31" s="64"/>
      <c r="AY31" s="64"/>
      <c r="AZ31" s="64"/>
      <c r="BA31" s="64"/>
      <c r="BB31" s="64"/>
      <c r="BC31" s="64"/>
      <c r="BD31" s="64"/>
      <c r="BE31" s="56"/>
      <c r="BF31" s="64"/>
      <c r="BG31" s="56"/>
      <c r="BH31" s="64"/>
      <c r="BI31" s="64"/>
      <c r="BJ31" s="64"/>
      <c r="BK31" s="56"/>
      <c r="BL31" s="64"/>
      <c r="BM31" s="56"/>
      <c r="BN31" s="13"/>
      <c r="BO31" s="13"/>
      <c r="BP31" s="13"/>
      <c r="BQ31" s="13"/>
      <c r="BR31" s="13"/>
      <c r="BS31" s="13"/>
      <c r="BT31" s="13"/>
      <c r="BU31" s="13"/>
      <c r="BV31" s="13"/>
      <c r="BW31" s="13"/>
      <c r="BX31" s="13"/>
      <c r="BY31" s="13"/>
      <c r="BZ31" s="13"/>
      <c r="CA31" s="13"/>
      <c r="CB31" s="13"/>
      <c r="CC31" s="13"/>
      <c r="CD31" s="13"/>
    </row>
    <row r="32" spans="1:83" x14ac:dyDescent="0.25">
      <c r="A32" s="21" t="s">
        <v>69</v>
      </c>
      <c r="B32" s="15">
        <f>B21*(1-B19)</f>
        <v>1452.3568244146122</v>
      </c>
      <c r="C32" s="15"/>
      <c r="D32" s="15">
        <v>2337.6550000627444</v>
      </c>
      <c r="E32" s="15"/>
      <c r="F32" s="15">
        <f>F21*(1-F19)</f>
        <v>1937.0582653863742</v>
      </c>
      <c r="G32" s="15"/>
      <c r="H32" s="15">
        <f>H21*(1-H19)</f>
        <v>1594.6335511637612</v>
      </c>
      <c r="I32" s="15"/>
      <c r="J32" s="15">
        <v>1231.4432457957525</v>
      </c>
      <c r="K32" s="15"/>
      <c r="L32" s="15">
        <v>2002.4760615295029</v>
      </c>
      <c r="M32" s="15"/>
      <c r="N32" s="15">
        <v>1520.2946938949624</v>
      </c>
      <c r="O32" s="15"/>
      <c r="P32" s="15">
        <v>1230.1728287177889</v>
      </c>
      <c r="Q32" s="15"/>
      <c r="R32" s="15">
        <v>893.09866015969919</v>
      </c>
      <c r="S32" s="15"/>
      <c r="T32" s="15">
        <v>1772.9118680171744</v>
      </c>
      <c r="U32" s="15"/>
      <c r="V32" s="15">
        <v>1514.3580123299503</v>
      </c>
      <c r="W32" s="53"/>
      <c r="X32" s="15">
        <v>1298.8805466238396</v>
      </c>
      <c r="Y32" s="15"/>
      <c r="Z32" s="15"/>
      <c r="AA32" s="15"/>
      <c r="AB32" s="15"/>
      <c r="AC32" s="15"/>
      <c r="AD32" s="15"/>
      <c r="AE32" s="15"/>
      <c r="AF32" s="15"/>
      <c r="AG32" s="15"/>
      <c r="AH32" s="15"/>
      <c r="AI32" s="15"/>
      <c r="AJ32" s="15"/>
      <c r="AK32" s="15"/>
      <c r="AL32" s="15"/>
      <c r="AM32" s="15"/>
      <c r="AN32" s="15"/>
      <c r="AO32" s="15"/>
      <c r="AP32" s="15"/>
      <c r="AQ32" s="15"/>
      <c r="AR32" s="15"/>
      <c r="AS32" s="53"/>
      <c r="AT32" s="15"/>
      <c r="AU32" s="53"/>
      <c r="AV32" s="15"/>
      <c r="AW32" s="15"/>
      <c r="AX32" s="15"/>
      <c r="AY32" s="15"/>
      <c r="AZ32" s="15"/>
      <c r="BA32" s="15"/>
      <c r="BB32" s="15"/>
      <c r="BC32" s="15"/>
      <c r="BD32" s="15"/>
      <c r="BE32" s="53"/>
      <c r="BF32" s="15"/>
      <c r="BG32" s="53"/>
      <c r="BH32" s="15"/>
      <c r="BI32" s="15"/>
      <c r="BJ32" s="15"/>
      <c r="BK32" s="53"/>
      <c r="BL32" s="15"/>
      <c r="BM32" s="53"/>
      <c r="BN32" s="12"/>
      <c r="BO32" s="12"/>
      <c r="BP32" s="12"/>
      <c r="BQ32" s="12"/>
      <c r="BR32" s="12"/>
      <c r="BS32" s="12"/>
      <c r="BT32" s="12"/>
      <c r="BU32" s="12"/>
      <c r="BV32" s="12"/>
      <c r="BW32" s="12"/>
      <c r="BX32" s="12"/>
      <c r="BY32" s="12"/>
      <c r="BZ32" s="12"/>
      <c r="CA32" s="12"/>
      <c r="CB32" s="12"/>
      <c r="CC32" s="12"/>
      <c r="CD32" s="12"/>
      <c r="CE32" s="22"/>
    </row>
    <row r="33" spans="1:83" x14ac:dyDescent="0.25">
      <c r="A33" t="s">
        <v>70</v>
      </c>
      <c r="B33" s="64">
        <f>B27-B28-B29-B30-B31-B32</f>
        <v>19477.426837093459</v>
      </c>
      <c r="C33" s="64"/>
      <c r="D33" s="64">
        <v>18895.166973392181</v>
      </c>
      <c r="E33" s="64"/>
      <c r="F33" s="64">
        <f>F27-F28-F29-F30-F31-F32</f>
        <v>18085.98749068625</v>
      </c>
      <c r="G33" s="64"/>
      <c r="H33" s="64">
        <f>H27-H28-H29-H30-H31-H32</f>
        <v>17306.31703190886</v>
      </c>
      <c r="I33" s="64"/>
      <c r="J33" s="64">
        <v>18471.305017276874</v>
      </c>
      <c r="K33" s="64"/>
      <c r="L33" s="64">
        <v>17888.505851868107</v>
      </c>
      <c r="M33" s="64"/>
      <c r="N33" s="64">
        <v>16914.918420079302</v>
      </c>
      <c r="O33" s="64"/>
      <c r="P33" s="64">
        <v>16320.74949747911</v>
      </c>
      <c r="Q33" s="64"/>
      <c r="R33" s="64">
        <v>17373.030203265691</v>
      </c>
      <c r="S33" s="64"/>
      <c r="T33" s="64">
        <v>16738.90216034828</v>
      </c>
      <c r="U33" s="64"/>
      <c r="V33" s="64">
        <v>16221.054756620884</v>
      </c>
      <c r="W33" s="56"/>
      <c r="X33" s="64">
        <v>13670.97637973463</v>
      </c>
      <c r="Y33" s="64"/>
      <c r="Z33" s="64"/>
      <c r="AA33" s="64"/>
      <c r="AB33" s="64"/>
      <c r="AC33" s="64"/>
      <c r="AD33" s="64"/>
      <c r="AE33" s="64"/>
      <c r="AF33" s="64"/>
      <c r="AG33" s="64"/>
      <c r="AH33" s="64"/>
      <c r="AI33" s="64"/>
      <c r="AJ33" s="64"/>
      <c r="AK33" s="64"/>
      <c r="AL33" s="64"/>
      <c r="AM33" s="64"/>
      <c r="AN33" s="64"/>
      <c r="AO33" s="64"/>
      <c r="AP33" s="64"/>
      <c r="AQ33" s="64"/>
      <c r="AR33" s="64"/>
      <c r="AS33" s="56"/>
      <c r="AT33" s="64"/>
      <c r="AU33" s="56"/>
      <c r="AV33" s="64"/>
      <c r="AW33" s="64"/>
      <c r="AX33" s="64"/>
      <c r="AY33" s="64"/>
      <c r="AZ33" s="64"/>
      <c r="BA33" s="64"/>
      <c r="BB33" s="64"/>
      <c r="BC33" s="64"/>
      <c r="BD33" s="64"/>
      <c r="BE33" s="56"/>
      <c r="BF33" s="64"/>
      <c r="BG33" s="56"/>
      <c r="BH33" s="64"/>
      <c r="BI33" s="64"/>
      <c r="BJ33" s="64"/>
      <c r="BK33" s="56"/>
      <c r="BL33" s="64"/>
      <c r="BM33" s="56"/>
      <c r="BN33" s="13"/>
      <c r="BO33" s="13"/>
      <c r="BP33" s="13"/>
      <c r="BQ33" s="13"/>
      <c r="BR33" s="13"/>
      <c r="BS33" s="13"/>
      <c r="BT33" s="13"/>
      <c r="BU33" s="13"/>
      <c r="BV33" s="13"/>
      <c r="BW33" s="13"/>
      <c r="BX33" s="13"/>
      <c r="BY33" s="13"/>
      <c r="BZ33" s="13"/>
      <c r="CA33" s="13"/>
      <c r="CB33" s="13"/>
      <c r="CC33" s="13"/>
      <c r="CD33" s="13"/>
    </row>
    <row r="34" spans="1:83" x14ac:dyDescent="0.25">
      <c r="A34" s="22" t="s">
        <v>71</v>
      </c>
      <c r="B34" s="15">
        <f>B22</f>
        <v>144210918</v>
      </c>
      <c r="C34" s="81"/>
      <c r="D34" s="15">
        <v>144208737</v>
      </c>
      <c r="E34" s="81"/>
      <c r="F34" s="81">
        <v>144192355</v>
      </c>
      <c r="G34" s="81"/>
      <c r="H34" s="81">
        <v>144137091</v>
      </c>
      <c r="I34" s="81"/>
      <c r="J34" s="81">
        <v>144207760</v>
      </c>
      <c r="K34" s="81"/>
      <c r="L34" s="81">
        <v>144207073</v>
      </c>
      <c r="M34" s="81"/>
      <c r="N34" s="15">
        <v>144189500</v>
      </c>
      <c r="O34" s="81"/>
      <c r="P34" s="15">
        <v>144129710</v>
      </c>
      <c r="Q34" s="81"/>
      <c r="R34" s="81">
        <v>144203845</v>
      </c>
      <c r="S34" s="81"/>
      <c r="T34" s="15">
        <v>143817998</v>
      </c>
      <c r="U34" s="81"/>
      <c r="V34" s="81">
        <v>143795583</v>
      </c>
      <c r="W34" s="57"/>
      <c r="X34" s="81">
        <v>129428573</v>
      </c>
      <c r="Y34" s="81"/>
      <c r="Z34" s="15"/>
      <c r="AA34" s="81"/>
      <c r="AB34" s="81"/>
      <c r="AC34" s="81"/>
      <c r="AD34" s="81"/>
      <c r="AE34" s="81"/>
      <c r="AF34" s="81"/>
      <c r="AG34" s="81"/>
      <c r="AH34" s="15"/>
      <c r="AI34" s="81"/>
      <c r="AJ34" s="15"/>
      <c r="AK34" s="81"/>
      <c r="AL34" s="15"/>
      <c r="AM34" s="81"/>
      <c r="AN34" s="15"/>
      <c r="AO34" s="81"/>
      <c r="AP34" s="15"/>
      <c r="AQ34" s="81"/>
      <c r="AR34" s="15"/>
      <c r="AS34" s="57"/>
      <c r="AT34" s="15"/>
      <c r="AU34" s="57"/>
      <c r="AV34" s="15"/>
      <c r="AW34" s="81"/>
      <c r="AX34" s="81"/>
      <c r="AY34" s="81"/>
      <c r="AZ34" s="15"/>
      <c r="BA34" s="81"/>
      <c r="BB34" s="15"/>
      <c r="BC34" s="81"/>
      <c r="BD34" s="15"/>
      <c r="BE34" s="57"/>
      <c r="BF34" s="15"/>
      <c r="BG34" s="57"/>
      <c r="BH34" s="15"/>
      <c r="BI34" s="81"/>
      <c r="BJ34" s="15"/>
      <c r="BK34" s="57"/>
      <c r="BL34" s="15"/>
      <c r="BM34" s="57"/>
      <c r="BN34" s="12"/>
      <c r="BO34" s="22"/>
      <c r="BP34" s="12"/>
      <c r="BQ34" s="22"/>
      <c r="BR34" s="12"/>
      <c r="BS34" s="22"/>
      <c r="BT34" s="12"/>
      <c r="BU34" s="22"/>
      <c r="BV34" s="12"/>
      <c r="BW34" s="22"/>
      <c r="BX34" s="12"/>
      <c r="BY34" s="22"/>
      <c r="BZ34" s="12"/>
      <c r="CA34" s="22"/>
      <c r="CB34" s="12"/>
      <c r="CC34" s="22"/>
      <c r="CD34" s="12"/>
      <c r="CE34" s="22"/>
    </row>
    <row r="35" spans="1:83" ht="15.75" thickBot="1" x14ac:dyDescent="0.3">
      <c r="A35" s="24" t="s">
        <v>80</v>
      </c>
      <c r="B35" s="65">
        <f>B33*1000000/B34</f>
        <v>135.06208203385447</v>
      </c>
      <c r="C35" s="82"/>
      <c r="D35" s="65">
        <v>131.02650620532222</v>
      </c>
      <c r="E35" s="82"/>
      <c r="F35" s="65">
        <f>F33*1000000/F34</f>
        <v>125.42958668430271</v>
      </c>
      <c r="G35" s="82"/>
      <c r="H35" s="65">
        <f>H33*1000000/H34</f>
        <v>120.06844950068306</v>
      </c>
      <c r="I35" s="126"/>
      <c r="J35" s="126">
        <v>128.08814877421904</v>
      </c>
      <c r="K35" s="126"/>
      <c r="L35" s="126">
        <v>124.04735412574463</v>
      </c>
      <c r="M35" s="82"/>
      <c r="N35" s="65">
        <v>117.31033410948302</v>
      </c>
      <c r="O35" s="82"/>
      <c r="P35" s="65">
        <v>113.23653879189176</v>
      </c>
      <c r="Q35" s="82"/>
      <c r="R35" s="82">
        <v>120.47549913295093</v>
      </c>
      <c r="S35" s="82"/>
      <c r="T35" s="65">
        <v>116.38948110199865</v>
      </c>
      <c r="U35" s="82"/>
      <c r="V35" s="126">
        <v>112.80634925080336</v>
      </c>
      <c r="W35" s="58"/>
      <c r="X35" s="126">
        <v>105.62564403560741</v>
      </c>
      <c r="Y35" s="82"/>
      <c r="Z35" s="65"/>
      <c r="AA35" s="82"/>
      <c r="AB35" s="126"/>
      <c r="AC35" s="82"/>
      <c r="AD35" s="126"/>
      <c r="AE35" s="82"/>
      <c r="AF35" s="126"/>
      <c r="AG35" s="82"/>
      <c r="AH35" s="65"/>
      <c r="AI35" s="82"/>
      <c r="AJ35" s="65"/>
      <c r="AK35" s="58"/>
      <c r="AL35" s="65"/>
      <c r="AM35" s="82"/>
      <c r="AN35" s="126"/>
      <c r="AO35" s="82"/>
      <c r="AP35" s="65"/>
      <c r="AQ35" s="82"/>
      <c r="AR35" s="65"/>
      <c r="AS35" s="58"/>
      <c r="AT35" s="65"/>
      <c r="AU35" s="58"/>
      <c r="AV35" s="65"/>
      <c r="AW35" s="82"/>
      <c r="AX35" s="82"/>
      <c r="AY35" s="82"/>
      <c r="AZ35" s="65"/>
      <c r="BA35" s="82"/>
      <c r="BB35" s="65"/>
      <c r="BC35" s="82"/>
      <c r="BD35" s="65"/>
      <c r="BE35" s="58"/>
      <c r="BF35" s="65"/>
      <c r="BG35" s="58"/>
      <c r="BH35" s="65"/>
      <c r="BI35" s="82"/>
      <c r="BJ35" s="65"/>
      <c r="BK35" s="58"/>
      <c r="BL35" s="65"/>
      <c r="BM35" s="58"/>
      <c r="BN35" s="25"/>
      <c r="BO35" s="24"/>
      <c r="BP35" s="25"/>
      <c r="BQ35" s="24"/>
      <c r="BR35" s="25"/>
      <c r="BS35" s="24"/>
      <c r="BT35" s="25"/>
      <c r="BU35" s="24"/>
      <c r="BV35" s="25"/>
      <c r="BW35" s="24"/>
      <c r="BX35" s="25"/>
      <c r="BY35" s="24"/>
      <c r="BZ35" s="25"/>
      <c r="CA35" s="24"/>
      <c r="CB35" s="25"/>
      <c r="CC35" s="24"/>
      <c r="CD35" s="25"/>
      <c r="CE35" s="23"/>
    </row>
    <row r="36" spans="1:83" x14ac:dyDescent="0.25">
      <c r="B36" s="59"/>
      <c r="C36" s="59"/>
      <c r="D36" s="59"/>
      <c r="E36" s="59"/>
      <c r="F36" s="59"/>
      <c r="G36" s="59"/>
      <c r="H36" s="76"/>
      <c r="I36" s="76"/>
      <c r="J36" s="76"/>
      <c r="K36" s="76"/>
      <c r="L36" s="76"/>
      <c r="M36" s="76"/>
      <c r="N36" s="76"/>
      <c r="O36" s="76"/>
      <c r="P36" s="76"/>
      <c r="Q36" s="76"/>
      <c r="R36" s="76"/>
      <c r="S36" s="76"/>
      <c r="T36" s="76"/>
      <c r="U36" s="76"/>
      <c r="V36" s="76"/>
      <c r="W36" s="59"/>
      <c r="X36" s="76"/>
      <c r="Y36" s="59"/>
      <c r="Z36" s="76"/>
      <c r="AA36" s="76"/>
      <c r="AB36" s="76"/>
      <c r="AC36" s="76"/>
      <c r="AD36" s="59"/>
      <c r="AE36" s="59"/>
      <c r="AF36" s="76"/>
      <c r="AG36" s="76"/>
      <c r="AH36" s="76"/>
      <c r="AI36" s="76"/>
      <c r="AJ36" s="59"/>
      <c r="AK36" s="59"/>
      <c r="AL36" s="59"/>
      <c r="AM36" s="59"/>
      <c r="AN36" s="59"/>
      <c r="AO36" s="59"/>
      <c r="AP36" s="59"/>
      <c r="AQ36" s="59"/>
      <c r="AR36" s="59"/>
      <c r="AS36" s="59"/>
      <c r="AT36" s="59"/>
      <c r="AU36" s="59"/>
      <c r="AV36" s="76"/>
      <c r="AW36" s="76"/>
      <c r="AX36" s="76"/>
      <c r="AY36" s="76"/>
      <c r="AZ36" s="76"/>
      <c r="BA36" s="76"/>
      <c r="BB36" s="76"/>
      <c r="BC36" s="76"/>
      <c r="BD36" s="76"/>
      <c r="BE36" s="76"/>
      <c r="BF36" s="76"/>
      <c r="BG36" s="76"/>
      <c r="BH36" s="76"/>
      <c r="BI36" s="76"/>
      <c r="BJ36" s="76"/>
      <c r="BK36" s="76"/>
      <c r="BL36" s="76"/>
      <c r="BM36" s="76"/>
      <c r="BN36" s="76"/>
      <c r="BO36" s="76"/>
      <c r="BP36" s="76"/>
      <c r="BQ36" s="76"/>
      <c r="BR36" s="76"/>
      <c r="BS36" s="76"/>
      <c r="BT36" s="76"/>
      <c r="BU36" s="76"/>
      <c r="BV36" s="76"/>
      <c r="BW36" s="76"/>
      <c r="BX36" s="76"/>
      <c r="BY36" s="76"/>
      <c r="BZ36" s="76"/>
      <c r="CA36" s="76"/>
      <c r="CB36" s="76"/>
      <c r="CC36" s="76"/>
      <c r="CD36" s="76"/>
      <c r="CE36" s="76"/>
    </row>
    <row r="37" spans="1:83" x14ac:dyDescent="0.25">
      <c r="A37" s="100"/>
      <c r="V37" s="75"/>
      <c r="AX37" s="75"/>
      <c r="AY37" s="75"/>
      <c r="BB37" s="75"/>
      <c r="BD37" s="75"/>
      <c r="BF37" s="75"/>
      <c r="BJ37" s="75"/>
      <c r="BK37" s="75"/>
      <c r="BL37" s="75"/>
      <c r="BM37" s="75"/>
    </row>
    <row r="38" spans="1:83" x14ac:dyDescent="0.25">
      <c r="A38" t="s">
        <v>108</v>
      </c>
      <c r="B38" s="14">
        <f>'APM utregning'!B38</f>
        <v>2750.6503718169483</v>
      </c>
      <c r="C38" s="64">
        <f>'APM utregning'!C38</f>
        <v>661.1175975266292</v>
      </c>
      <c r="D38" s="14">
        <v>2089.5327756263268</v>
      </c>
      <c r="E38" s="64">
        <v>747.63536488923694</v>
      </c>
      <c r="F38" s="64">
        <v>1341.8974120730995</v>
      </c>
      <c r="G38" s="64">
        <v>718.9387103314732</v>
      </c>
      <c r="H38" s="64">
        <v>622.95869973761251</v>
      </c>
      <c r="I38" s="64">
        <v>622.95869973761251</v>
      </c>
      <c r="J38" s="64">
        <f>+'APM utregning'!J38</f>
        <v>2897.8077807755994</v>
      </c>
      <c r="K38" s="64">
        <v>673.81005479111388</v>
      </c>
      <c r="L38" s="64">
        <v>2244.8438507332653</v>
      </c>
      <c r="M38" s="64">
        <v>926.43210930464068</v>
      </c>
      <c r="N38" s="64">
        <v>1318.3239693566295</v>
      </c>
      <c r="O38" s="64">
        <v>638.67829783343245</v>
      </c>
      <c r="P38" s="14">
        <v>675.02659006772149</v>
      </c>
      <c r="Q38" s="64">
        <v>675.02659006772149</v>
      </c>
      <c r="R38" s="64">
        <v>2330.9431471843609</v>
      </c>
      <c r="S38" s="64">
        <v>808.94459418849692</v>
      </c>
      <c r="T38" s="14">
        <v>1520.9935243101768</v>
      </c>
      <c r="U38" s="64">
        <v>471.24856508277628</v>
      </c>
      <c r="V38" s="64">
        <v>1049.7285277532212</v>
      </c>
      <c r="W38" s="64">
        <v>574.87383455312636</v>
      </c>
      <c r="X38" s="64">
        <v>674.82156114173551</v>
      </c>
      <c r="Y38" s="64">
        <v>674.82546743958164</v>
      </c>
      <c r="Z38" s="14"/>
      <c r="AA38" s="64"/>
      <c r="AB38" s="64"/>
      <c r="AC38" s="64"/>
      <c r="AD38" s="64"/>
      <c r="AE38" s="64"/>
      <c r="AF38" s="64"/>
      <c r="AG38" s="64"/>
      <c r="AH38" s="14"/>
      <c r="AI38" s="64"/>
      <c r="AJ38" s="14"/>
      <c r="AK38" s="64"/>
      <c r="AL38" s="14"/>
      <c r="AM38" s="64"/>
      <c r="AN38" s="64"/>
      <c r="AO38" s="64"/>
      <c r="AP38" s="64"/>
      <c r="AQ38" s="64"/>
      <c r="AR38" s="14"/>
      <c r="AS38" s="64"/>
      <c r="AT38" s="14"/>
      <c r="AU38" s="64"/>
      <c r="AV38" s="14"/>
      <c r="AW38" s="64"/>
      <c r="AX38" s="64"/>
      <c r="AY38" s="64"/>
      <c r="AZ38" s="14"/>
      <c r="BA38" s="64"/>
      <c r="BB38" s="14"/>
      <c r="BC38" s="64"/>
      <c r="BD38" s="14"/>
      <c r="BE38" s="64"/>
      <c r="BF38" s="14"/>
      <c r="BG38" s="64"/>
      <c r="BH38" s="14"/>
      <c r="BI38" s="64"/>
      <c r="BJ38" s="14"/>
      <c r="BK38" s="64"/>
      <c r="BL38" s="14"/>
      <c r="BM38" s="64"/>
      <c r="BN38" s="11"/>
      <c r="BO38" s="13"/>
      <c r="BP38" s="13"/>
      <c r="BQ38" s="13"/>
      <c r="BR38" s="13"/>
      <c r="BS38" s="13"/>
      <c r="BT38" s="13"/>
      <c r="BU38" s="13"/>
      <c r="BV38" s="13"/>
      <c r="BW38" s="13"/>
      <c r="BX38" s="13"/>
      <c r="BY38" s="13"/>
      <c r="BZ38" s="13"/>
      <c r="CA38" s="13"/>
      <c r="CB38" s="13"/>
      <c r="CC38" s="13"/>
      <c r="CD38" s="13"/>
      <c r="CE38" s="13"/>
    </row>
    <row r="39" spans="1:83" x14ac:dyDescent="0.25">
      <c r="A39" s="22" t="s">
        <v>109</v>
      </c>
      <c r="B39" s="66">
        <f>B25</f>
        <v>144191372.19999999</v>
      </c>
      <c r="C39" s="66">
        <f t="shared" ref="C39" si="3">C25</f>
        <v>144209827.5</v>
      </c>
      <c r="D39" s="66">
        <v>144186485.75</v>
      </c>
      <c r="E39" s="66">
        <v>144172914</v>
      </c>
      <c r="F39" s="66">
        <v>144179068.66666666</v>
      </c>
      <c r="G39" s="66">
        <v>144164723</v>
      </c>
      <c r="H39" s="66">
        <v>144172425.5</v>
      </c>
      <c r="I39" s="66">
        <v>144172425.5</v>
      </c>
      <c r="J39" s="66">
        <f>+'APM utregning'!J39</f>
        <v>144187577.59999999</v>
      </c>
      <c r="K39" s="66">
        <v>144207416.5</v>
      </c>
      <c r="L39" s="66">
        <v>144182532</v>
      </c>
      <c r="M39" s="66">
        <v>144198286.5</v>
      </c>
      <c r="N39" s="66">
        <v>144174351.66666666</v>
      </c>
      <c r="O39" s="66">
        <v>144159605</v>
      </c>
      <c r="P39" s="66">
        <v>144166777.5</v>
      </c>
      <c r="Q39" s="66">
        <v>144166777.5</v>
      </c>
      <c r="R39" s="66">
        <v>138106331.40000001</v>
      </c>
      <c r="S39" s="66">
        <v>143999714</v>
      </c>
      <c r="T39" s="66">
        <v>136581953</v>
      </c>
      <c r="U39" s="66">
        <v>143806790.5</v>
      </c>
      <c r="V39" s="66">
        <v>134169938</v>
      </c>
      <c r="W39" s="66">
        <v>136612078</v>
      </c>
      <c r="X39" s="66">
        <v>129357115.5</v>
      </c>
      <c r="Y39" s="66">
        <v>129357005.5</v>
      </c>
      <c r="Z39" s="66"/>
      <c r="AA39" s="66"/>
      <c r="AB39" s="66"/>
      <c r="AC39" s="66"/>
      <c r="AD39" s="66"/>
      <c r="AE39" s="66"/>
      <c r="AF39" s="66"/>
      <c r="AG39" s="66"/>
      <c r="AH39" s="66"/>
      <c r="AI39" s="66"/>
      <c r="AJ39" s="66"/>
      <c r="AK39" s="66"/>
      <c r="AL39" s="66"/>
      <c r="AM39" s="66"/>
      <c r="AN39" s="6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6"/>
      <c r="BM39" s="66"/>
      <c r="BN39" s="26"/>
      <c r="BO39" s="26"/>
      <c r="BP39" s="26"/>
      <c r="BQ39" s="26"/>
      <c r="BR39" s="26"/>
      <c r="BS39" s="26"/>
      <c r="BT39" s="26"/>
      <c r="BU39" s="26"/>
      <c r="BV39" s="26"/>
      <c r="BW39" s="26"/>
      <c r="BX39" s="26"/>
      <c r="BY39" s="26"/>
      <c r="BZ39" s="26"/>
      <c r="CA39" s="26"/>
      <c r="CB39" s="26"/>
      <c r="CC39" s="26"/>
      <c r="CD39" s="26"/>
      <c r="CE39" s="26"/>
    </row>
    <row r="40" spans="1:83" x14ac:dyDescent="0.25">
      <c r="A40" t="s">
        <v>72</v>
      </c>
      <c r="B40" s="67">
        <f t="shared" ref="B40:C40" si="4">B38*1000000/B39</f>
        <v>19.076386678681935</v>
      </c>
      <c r="C40" s="67">
        <f t="shared" si="4"/>
        <v>4.5844143148054819</v>
      </c>
      <c r="D40" s="67">
        <v>14.491876716166701</v>
      </c>
      <c r="E40" s="67">
        <v>5.185685328446902</v>
      </c>
      <c r="F40" s="67">
        <v>9.3071582753491473</v>
      </c>
      <c r="G40" s="67">
        <v>4.9869253404764855</v>
      </c>
      <c r="H40" s="67">
        <v>4.3209282050790812</v>
      </c>
      <c r="I40" s="67">
        <v>4.3209282050790812</v>
      </c>
      <c r="J40" s="76">
        <f>+'APM utregning'!J40</f>
        <v>20.097485712774745</v>
      </c>
      <c r="K40" s="67">
        <v>4.6725062492962275</v>
      </c>
      <c r="L40" s="67">
        <v>15.569457822624903</v>
      </c>
      <c r="M40" s="67">
        <v>6.4247095564803445</v>
      </c>
      <c r="N40" s="67">
        <v>9.1439562870698055</v>
      </c>
      <c r="O40" s="67">
        <v>4.4303554926737796</v>
      </c>
      <c r="P40" s="67">
        <v>4.6822617649737053</v>
      </c>
      <c r="Q40" s="67">
        <v>4.6822617649737053</v>
      </c>
      <c r="R40" s="67">
        <v>16.87788766492686</v>
      </c>
      <c r="S40" s="67">
        <v>5.6176819503162134</v>
      </c>
      <c r="T40" s="67">
        <v>11.136123703767634</v>
      </c>
      <c r="U40" s="67">
        <v>3.2769562789371642</v>
      </c>
      <c r="V40" s="67">
        <v>7.8238727944647426</v>
      </c>
      <c r="W40" s="67">
        <v>4.2080747395784899</v>
      </c>
      <c r="X40" s="67">
        <v>5.2167332158990165</v>
      </c>
      <c r="Y40" s="67">
        <v>5.216767849806029</v>
      </c>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7"/>
      <c r="BM40" s="67"/>
      <c r="BN40" s="19"/>
      <c r="BO40" s="19"/>
      <c r="BP40" s="19"/>
      <c r="BQ40" s="19"/>
      <c r="BR40" s="19"/>
      <c r="BS40" s="19"/>
      <c r="BT40" s="19"/>
      <c r="BU40" s="19"/>
      <c r="BV40" s="19"/>
      <c r="BW40" s="19"/>
      <c r="BX40" s="19"/>
      <c r="BY40" s="19"/>
      <c r="BZ40" s="19"/>
      <c r="CA40" s="19"/>
      <c r="CB40" s="19"/>
      <c r="CC40" s="19"/>
      <c r="CD40" s="19"/>
      <c r="CE40" s="19"/>
    </row>
    <row r="41" spans="1:83" x14ac:dyDescent="0.25">
      <c r="B41" s="75"/>
      <c r="C41" s="75"/>
      <c r="D41" s="75"/>
      <c r="E41" s="75"/>
      <c r="F41" s="75"/>
      <c r="G41" s="75"/>
      <c r="V41" s="75"/>
      <c r="W41" s="75"/>
      <c r="Y41" s="75"/>
      <c r="AD41" s="75"/>
      <c r="AE41" s="75"/>
      <c r="AJ41" s="75"/>
      <c r="AK41" s="75"/>
      <c r="AR41" s="75"/>
      <c r="AS41" s="75"/>
      <c r="AX41" s="75"/>
      <c r="AY41" s="75"/>
      <c r="AZ41" s="75"/>
      <c r="BA41" s="75"/>
      <c r="BB41" s="75"/>
      <c r="BD41" s="75"/>
      <c r="BE41" s="75"/>
      <c r="BF41" s="75"/>
      <c r="BG41" s="75"/>
      <c r="BH41" s="75"/>
      <c r="BI41" s="75"/>
      <c r="BJ41" s="75"/>
      <c r="BK41" s="75"/>
      <c r="BL41" s="75"/>
      <c r="BM41" s="75"/>
    </row>
    <row r="42" spans="1:83" x14ac:dyDescent="0.25">
      <c r="A42" t="s">
        <v>81</v>
      </c>
      <c r="B42" s="75">
        <f>'APM utregning'!B42</f>
        <v>206.05</v>
      </c>
      <c r="C42" s="75">
        <f>'APM utregning'!C42</f>
        <v>206.05</v>
      </c>
      <c r="D42" s="75">
        <v>193.66</v>
      </c>
      <c r="E42" s="75">
        <v>193.66</v>
      </c>
      <c r="F42" s="75">
        <v>193.94</v>
      </c>
      <c r="G42" s="75">
        <v>193.94</v>
      </c>
      <c r="H42" s="75">
        <v>182.76</v>
      </c>
      <c r="I42" s="75">
        <v>182.76</v>
      </c>
      <c r="J42" s="75">
        <v>171.32</v>
      </c>
      <c r="K42" s="75">
        <v>171.32</v>
      </c>
      <c r="L42" s="75">
        <v>151.12</v>
      </c>
      <c r="M42" s="75">
        <v>151.12</v>
      </c>
      <c r="N42" s="75">
        <v>151.12</v>
      </c>
      <c r="O42" s="75">
        <v>151.12</v>
      </c>
      <c r="P42" s="75">
        <v>137.80000000000001</v>
      </c>
      <c r="Q42" s="75">
        <v>137.80000000000001</v>
      </c>
      <c r="R42" s="75">
        <v>141.80000000000001</v>
      </c>
      <c r="S42" s="75">
        <v>141.80000000000001</v>
      </c>
      <c r="T42" s="75">
        <v>137.19999999999999</v>
      </c>
      <c r="U42" s="75">
        <v>137.19999999999999</v>
      </c>
      <c r="V42" s="75">
        <v>141</v>
      </c>
      <c r="W42" s="75">
        <v>141</v>
      </c>
      <c r="X42" s="75">
        <v>123.6</v>
      </c>
      <c r="Y42" s="75">
        <v>123.6</v>
      </c>
      <c r="AD42" s="75"/>
      <c r="AE42" s="75"/>
      <c r="AJ42" s="75"/>
      <c r="AK42" s="75"/>
      <c r="AL42" s="75"/>
      <c r="AM42" s="75"/>
      <c r="AN42" s="75"/>
      <c r="AO42" s="75"/>
      <c r="AP42" s="75"/>
      <c r="AQ42" s="75"/>
      <c r="AR42" s="75"/>
      <c r="AS42" s="75"/>
      <c r="AT42" s="75"/>
      <c r="AU42" s="75"/>
      <c r="AX42" s="75"/>
      <c r="AY42" s="75"/>
      <c r="AZ42" s="75"/>
      <c r="BA42" s="75"/>
      <c r="BB42" s="75"/>
      <c r="BD42" s="75"/>
      <c r="BE42" s="75"/>
      <c r="BF42" s="75"/>
      <c r="BG42" s="75"/>
      <c r="BH42" s="75"/>
      <c r="BI42" s="75"/>
      <c r="BJ42" s="75"/>
      <c r="BK42" s="75"/>
      <c r="BL42" s="75"/>
      <c r="BM42" s="75"/>
    </row>
    <row r="43" spans="1:83" x14ac:dyDescent="0.25">
      <c r="A43" t="s">
        <v>82</v>
      </c>
      <c r="B43" s="63">
        <f>'APM utregning'!B43</f>
        <v>19.076386678681935</v>
      </c>
      <c r="C43" s="63">
        <f>'APM utregning'!C43</f>
        <v>18.188165488086966</v>
      </c>
      <c r="D43" s="63">
        <v>19.375586085717384</v>
      </c>
      <c r="E43" s="63">
        <v>20.573642879164339</v>
      </c>
      <c r="F43" s="63">
        <v>18.768578842554909</v>
      </c>
      <c r="G43" s="63">
        <v>20.002502739273815</v>
      </c>
      <c r="H43" s="63">
        <v>17.523764387265164</v>
      </c>
      <c r="I43" s="63">
        <v>17.523764387265164</v>
      </c>
      <c r="J43" s="63">
        <f>+J40</f>
        <v>20.097485712774745</v>
      </c>
      <c r="K43" s="63">
        <v>18.69002499718491</v>
      </c>
      <c r="L43" s="63">
        <v>20.759277096833205</v>
      </c>
      <c r="M43" s="63">
        <v>25.698838225921378</v>
      </c>
      <c r="N43" s="63">
        <v>18.287912574139611</v>
      </c>
      <c r="O43" s="63">
        <v>17.721421970695118</v>
      </c>
      <c r="P43" s="63">
        <v>18.729047059894821</v>
      </c>
      <c r="Q43" s="63">
        <v>18.729047059894821</v>
      </c>
      <c r="R43" s="63">
        <v>16.87788766492686</v>
      </c>
      <c r="S43" s="63">
        <v>22.470727801264854</v>
      </c>
      <c r="T43" s="63">
        <v>14.848164938356845</v>
      </c>
      <c r="U43" s="63">
        <v>13.107825115748657</v>
      </c>
      <c r="V43" s="63">
        <v>15.647745588929485</v>
      </c>
      <c r="W43" s="63">
        <v>16.83229895831396</v>
      </c>
      <c r="X43" s="63">
        <v>20.866932863596066</v>
      </c>
      <c r="Y43" s="63">
        <v>20.867071399224116</v>
      </c>
      <c r="Z43" s="63"/>
      <c r="AA43" s="63"/>
      <c r="AB43" s="63"/>
      <c r="AC43" s="63"/>
      <c r="AD43" s="63"/>
      <c r="AE43" s="63"/>
      <c r="AF43" s="63"/>
      <c r="AG43" s="63"/>
      <c r="AH43" s="63"/>
      <c r="AI43" s="63"/>
      <c r="AJ43" s="63"/>
      <c r="AK43" s="63"/>
      <c r="AL43" s="63"/>
      <c r="AM43" s="63"/>
      <c r="AN43" s="63"/>
      <c r="AO43" s="63"/>
      <c r="AP43" s="63"/>
      <c r="AQ43" s="63"/>
      <c r="AR43" s="63"/>
      <c r="AS43" s="63"/>
      <c r="AT43" s="63"/>
      <c r="AU43" s="63"/>
      <c r="AV43" s="67"/>
      <c r="AW43" s="67"/>
      <c r="AX43" s="67"/>
      <c r="AY43" s="67"/>
      <c r="AZ43" s="63"/>
      <c r="BA43" s="67"/>
      <c r="BB43" s="63"/>
      <c r="BC43" s="67"/>
      <c r="BD43" s="67"/>
      <c r="BE43" s="67"/>
      <c r="BF43" s="67"/>
      <c r="BG43" s="110"/>
      <c r="BH43" s="67"/>
      <c r="BI43" s="67"/>
      <c r="BJ43" s="67"/>
      <c r="BK43" s="67"/>
      <c r="BL43" s="67"/>
      <c r="BM43" s="67"/>
      <c r="BN43" s="19"/>
      <c r="BO43" s="19"/>
      <c r="BP43" s="19"/>
      <c r="BQ43" s="19"/>
      <c r="BR43" s="19"/>
      <c r="BS43" s="19"/>
      <c r="BT43" s="19"/>
      <c r="BU43" s="19"/>
      <c r="BV43" s="19"/>
      <c r="BW43" s="19"/>
      <c r="BX43" s="19"/>
      <c r="BY43" s="19"/>
      <c r="BZ43" s="19"/>
      <c r="CA43" s="19"/>
      <c r="CB43" s="19"/>
      <c r="CC43" s="19"/>
      <c r="CD43" s="19"/>
      <c r="CE43" s="19"/>
    </row>
    <row r="44" spans="1:83" s="3" customFormat="1" ht="15.75" thickBot="1" x14ac:dyDescent="0.3">
      <c r="A44" s="32" t="s">
        <v>83</v>
      </c>
      <c r="B44" s="68">
        <f t="shared" ref="B44:C44" si="5">B42/B43</f>
        <v>10.801311772017238</v>
      </c>
      <c r="C44" s="68">
        <f t="shared" si="5"/>
        <v>11.328795096732561</v>
      </c>
      <c r="D44" s="68">
        <v>9.9950524925155939</v>
      </c>
      <c r="E44" s="68">
        <v>9.4130145612727816</v>
      </c>
      <c r="F44" s="68">
        <v>10.333227764708026</v>
      </c>
      <c r="G44" s="68">
        <v>9.6957866986919328</v>
      </c>
      <c r="H44" s="68">
        <v>10.429265993373832</v>
      </c>
      <c r="I44" s="68">
        <v>10.429265993373832</v>
      </c>
      <c r="J44" s="68">
        <f t="shared" ref="J44" si="6">J42/J43</f>
        <v>8.524449398717687</v>
      </c>
      <c r="K44" s="68">
        <v>9.1663868842232255</v>
      </c>
      <c r="L44" s="68">
        <v>7.2796369206446556</v>
      </c>
      <c r="M44" s="68">
        <v>5.8804214677522415</v>
      </c>
      <c r="N44" s="68">
        <v>8.2633815853699062</v>
      </c>
      <c r="O44" s="68">
        <v>8.527532398353717</v>
      </c>
      <c r="P44" s="68">
        <v>7.3575553288600615</v>
      </c>
      <c r="Q44" s="68">
        <v>7.3575553288600615</v>
      </c>
      <c r="R44" s="68">
        <v>8.4015252865243255</v>
      </c>
      <c r="S44" s="68">
        <v>6.3104320097730984</v>
      </c>
      <c r="T44" s="68">
        <v>9.2401990797916795</v>
      </c>
      <c r="U44" s="68">
        <v>10.467030097552822</v>
      </c>
      <c r="V44" s="68">
        <v>9.0108826986396764</v>
      </c>
      <c r="W44" s="68">
        <v>8.3767523586168267</v>
      </c>
      <c r="X44" s="68">
        <v>5.9232471205976562</v>
      </c>
      <c r="Y44" s="68">
        <v>5.9232077964038456</v>
      </c>
      <c r="Z44" s="68"/>
      <c r="AA44" s="68"/>
      <c r="AB44" s="68"/>
      <c r="AC44" s="68"/>
      <c r="AD44" s="68"/>
      <c r="AE44" s="68"/>
      <c r="AF44" s="68"/>
      <c r="AG44" s="68"/>
      <c r="AH44" s="68"/>
      <c r="AI44" s="68"/>
      <c r="AJ44" s="68"/>
      <c r="AK44" s="68"/>
      <c r="AL44" s="68"/>
      <c r="AM44" s="68"/>
      <c r="AN44" s="68"/>
      <c r="AO44" s="68"/>
      <c r="AP44" s="68"/>
      <c r="AQ44" s="68"/>
      <c r="AR44" s="68"/>
      <c r="AS44" s="68"/>
      <c r="AT44" s="68"/>
      <c r="AU44" s="68"/>
      <c r="AV44" s="68"/>
      <c r="AW44" s="68"/>
      <c r="AX44" s="68"/>
      <c r="AY44" s="68"/>
      <c r="AZ44" s="68"/>
      <c r="BA44" s="68"/>
      <c r="BB44" s="68"/>
      <c r="BC44" s="68"/>
      <c r="BD44" s="68"/>
      <c r="BE44" s="68"/>
      <c r="BF44" s="68"/>
      <c r="BG44" s="68"/>
      <c r="BH44" s="68"/>
      <c r="BI44" s="68"/>
      <c r="BJ44" s="68"/>
      <c r="BK44" s="68"/>
      <c r="BL44" s="68"/>
      <c r="BM44" s="68"/>
      <c r="BN44" s="33"/>
      <c r="BO44" s="33"/>
      <c r="BP44" s="33"/>
      <c r="BQ44" s="33"/>
      <c r="BR44" s="33"/>
      <c r="BS44" s="33"/>
      <c r="BT44" s="33"/>
      <c r="BU44" s="33"/>
      <c r="BV44" s="33"/>
      <c r="BW44" s="33"/>
      <c r="BX44" s="33"/>
      <c r="BY44" s="33"/>
      <c r="BZ44" s="33"/>
      <c r="CA44" s="33"/>
      <c r="CB44" s="33"/>
      <c r="CC44" s="33"/>
      <c r="CD44" s="33"/>
      <c r="CE44" s="33"/>
    </row>
    <row r="45" spans="1:83" x14ac:dyDescent="0.25">
      <c r="B45" s="60"/>
      <c r="C45" s="60"/>
      <c r="D45" s="60"/>
      <c r="E45" s="60"/>
      <c r="F45" s="60"/>
      <c r="G45" s="60"/>
      <c r="H45" s="67"/>
      <c r="I45" s="67"/>
      <c r="J45" s="67"/>
      <c r="K45" s="67"/>
      <c r="L45" s="67"/>
      <c r="M45" s="67"/>
      <c r="N45" s="67"/>
      <c r="O45" s="67"/>
      <c r="P45" s="67"/>
      <c r="Q45" s="67"/>
      <c r="R45" s="67"/>
      <c r="S45" s="67"/>
      <c r="T45" s="67"/>
      <c r="U45" s="67"/>
      <c r="V45" s="67"/>
      <c r="W45" s="60"/>
      <c r="X45" s="67"/>
      <c r="Y45" s="60"/>
      <c r="Z45" s="67"/>
      <c r="AA45" s="67"/>
      <c r="AB45" s="67"/>
      <c r="AC45" s="67"/>
      <c r="AD45" s="67"/>
      <c r="AE45" s="67"/>
      <c r="AF45" s="67"/>
      <c r="AG45" s="67"/>
      <c r="AH45" s="67"/>
      <c r="AI45" s="67"/>
      <c r="AJ45" s="67"/>
      <c r="AK45" s="67"/>
      <c r="AL45" s="60"/>
      <c r="AM45" s="60"/>
      <c r="AN45" s="60"/>
      <c r="AO45" s="60"/>
      <c r="AP45" s="60"/>
      <c r="AQ45" s="60"/>
      <c r="AR45" s="60"/>
      <c r="AS45" s="60"/>
      <c r="AT45" s="60"/>
      <c r="AU45" s="60"/>
      <c r="AV45" s="67"/>
      <c r="AW45" s="67"/>
      <c r="AX45" s="67"/>
      <c r="AY45" s="67"/>
      <c r="AZ45" s="67"/>
      <c r="BA45" s="67"/>
      <c r="BB45" s="67"/>
      <c r="BC45" s="67"/>
      <c r="BD45" s="67"/>
      <c r="BE45" s="67"/>
      <c r="BF45" s="67"/>
      <c r="BG45" s="67"/>
      <c r="BH45" s="67"/>
      <c r="BI45" s="67"/>
      <c r="BJ45" s="67"/>
      <c r="BK45" s="67"/>
      <c r="BL45" s="67"/>
      <c r="BM45" s="67"/>
      <c r="BN45" s="67"/>
      <c r="BO45" s="67"/>
      <c r="BP45" s="67"/>
      <c r="BQ45" s="67"/>
      <c r="BR45" s="67"/>
      <c r="BS45" s="67"/>
      <c r="BT45" s="67"/>
      <c r="BU45" s="67"/>
      <c r="BV45" s="67"/>
      <c r="BW45" s="67"/>
      <c r="BX45" s="67"/>
      <c r="BY45" s="67"/>
      <c r="BZ45" s="67"/>
      <c r="CA45" s="67"/>
      <c r="CB45" s="67"/>
      <c r="CC45" s="67"/>
      <c r="CD45" s="67"/>
      <c r="CE45" s="67"/>
    </row>
    <row r="46" spans="1:83" x14ac:dyDescent="0.25">
      <c r="C46" s="60"/>
      <c r="E46" s="60"/>
      <c r="F46" s="60"/>
      <c r="G46" s="60"/>
      <c r="H46" s="67"/>
      <c r="I46" s="67"/>
      <c r="J46" s="67"/>
      <c r="K46" s="67"/>
      <c r="L46" s="67"/>
      <c r="M46" s="67"/>
      <c r="N46" s="67"/>
      <c r="O46" s="67"/>
      <c r="Q46" s="67"/>
      <c r="R46" s="67"/>
      <c r="S46" s="67"/>
      <c r="U46" s="67"/>
      <c r="V46" s="67"/>
      <c r="W46" s="60"/>
      <c r="X46" s="67"/>
      <c r="Y46" s="60"/>
      <c r="AA46" s="67"/>
      <c r="AB46" s="67"/>
      <c r="AC46" s="67"/>
      <c r="AD46" s="67"/>
      <c r="AE46" s="67"/>
      <c r="AF46" s="67"/>
      <c r="AG46" s="67"/>
      <c r="AI46" s="67"/>
      <c r="AJ46" s="75"/>
      <c r="AK46" s="67"/>
      <c r="AM46" s="60"/>
      <c r="AN46" s="60"/>
      <c r="AO46" s="60"/>
      <c r="AP46" s="67"/>
      <c r="AQ46" s="60"/>
      <c r="AS46" s="60"/>
      <c r="AU46" s="60"/>
      <c r="AW46" s="67"/>
      <c r="AX46" s="67"/>
      <c r="AY46" s="67"/>
      <c r="BA46" s="60"/>
      <c r="BB46" s="75"/>
      <c r="BC46" s="67"/>
      <c r="BD46" s="75"/>
      <c r="BE46" s="67"/>
      <c r="BF46" s="75"/>
      <c r="BG46" s="67"/>
      <c r="BH46" s="75"/>
      <c r="BI46" s="67"/>
      <c r="BJ46" s="75"/>
      <c r="BK46" s="67"/>
      <c r="BL46" s="75"/>
      <c r="BM46" s="67"/>
      <c r="BO46" s="19"/>
      <c r="BP46" s="19"/>
    </row>
    <row r="47" spans="1:83" x14ac:dyDescent="0.25">
      <c r="A47" t="s">
        <v>81</v>
      </c>
      <c r="B47" s="63">
        <f>B42</f>
        <v>206.05</v>
      </c>
      <c r="D47" s="63">
        <v>193.66</v>
      </c>
      <c r="F47" s="75">
        <v>193.94</v>
      </c>
      <c r="H47" s="75">
        <v>182.76</v>
      </c>
      <c r="J47" s="75">
        <v>171.32</v>
      </c>
      <c r="L47" s="75">
        <v>151.12</v>
      </c>
      <c r="N47" s="75">
        <v>151.12</v>
      </c>
      <c r="P47" s="63">
        <v>137.80000000000001</v>
      </c>
      <c r="R47" s="75">
        <v>141.80000000000001</v>
      </c>
      <c r="T47" s="63">
        <v>137.19999999999999</v>
      </c>
      <c r="V47" s="75">
        <v>141</v>
      </c>
      <c r="X47" s="75">
        <v>123.6</v>
      </c>
      <c r="Z47" s="63"/>
      <c r="AD47" s="75"/>
      <c r="AE47" s="75"/>
      <c r="AH47" s="63"/>
      <c r="AJ47" s="63"/>
      <c r="AK47" s="75"/>
      <c r="AL47" s="63"/>
      <c r="AN47" s="63"/>
      <c r="AP47" s="75"/>
      <c r="AR47" s="63"/>
      <c r="AT47" s="63"/>
      <c r="AV47" s="63"/>
      <c r="AX47" s="63"/>
      <c r="AY47" s="75"/>
      <c r="AZ47" s="63"/>
      <c r="BB47" s="63"/>
      <c r="BD47" s="63"/>
      <c r="BE47" s="75"/>
      <c r="BF47" s="63"/>
      <c r="BG47" s="75"/>
      <c r="BH47" s="63"/>
      <c r="BI47" s="75"/>
      <c r="BJ47" s="63"/>
      <c r="BK47" s="54"/>
      <c r="BL47" s="63"/>
      <c r="BM47" s="54"/>
      <c r="BN47" s="30"/>
      <c r="BP47" s="30"/>
      <c r="BR47" s="30"/>
      <c r="BT47" s="30"/>
      <c r="BV47" s="30"/>
      <c r="BX47" s="30"/>
      <c r="BZ47" s="30"/>
      <c r="CB47" s="30"/>
      <c r="CD47" s="30"/>
    </row>
    <row r="48" spans="1:83" x14ac:dyDescent="0.25">
      <c r="A48" s="22" t="s">
        <v>84</v>
      </c>
      <c r="B48" s="69">
        <f>B35</f>
        <v>135.06208203385447</v>
      </c>
      <c r="C48" s="57"/>
      <c r="D48" s="69">
        <v>131.02650620532222</v>
      </c>
      <c r="E48" s="57"/>
      <c r="F48" s="69">
        <v>125.42958668430271</v>
      </c>
      <c r="G48" s="57"/>
      <c r="H48" s="69">
        <f>H35</f>
        <v>120.06844950068306</v>
      </c>
      <c r="I48" s="81"/>
      <c r="J48" s="124">
        <v>128.08814877421904</v>
      </c>
      <c r="K48" s="124"/>
      <c r="L48" s="124">
        <v>124.04735412574463</v>
      </c>
      <c r="M48" s="81"/>
      <c r="N48" s="124">
        <v>117.31033410948302</v>
      </c>
      <c r="O48" s="81"/>
      <c r="P48" s="69">
        <v>113.23653879189176</v>
      </c>
      <c r="Q48" s="81"/>
      <c r="R48" s="124">
        <v>120.47549913295093</v>
      </c>
      <c r="S48" s="81"/>
      <c r="T48" s="69">
        <v>116.38948110199865</v>
      </c>
      <c r="U48" s="81"/>
      <c r="V48" s="124">
        <v>112.80634925080336</v>
      </c>
      <c r="W48" s="57"/>
      <c r="X48" s="124">
        <v>105.62564403560741</v>
      </c>
      <c r="Y48" s="57"/>
      <c r="Z48" s="69"/>
      <c r="AA48" s="81"/>
      <c r="AB48" s="124"/>
      <c r="AC48" s="124"/>
      <c r="AD48" s="124"/>
      <c r="AE48" s="81"/>
      <c r="AF48" s="124"/>
      <c r="AG48" s="81"/>
      <c r="AH48" s="69"/>
      <c r="AI48" s="81"/>
      <c r="AJ48" s="69"/>
      <c r="AK48" s="81"/>
      <c r="AL48" s="69"/>
      <c r="AM48" s="57"/>
      <c r="AN48" s="124"/>
      <c r="AO48" s="57"/>
      <c r="AP48" s="124"/>
      <c r="AQ48" s="57"/>
      <c r="AR48" s="69"/>
      <c r="AS48" s="57"/>
      <c r="AT48" s="69"/>
      <c r="AU48" s="57"/>
      <c r="AV48" s="69"/>
      <c r="AW48" s="81"/>
      <c r="AX48" s="124"/>
      <c r="AY48" s="81"/>
      <c r="AZ48" s="69"/>
      <c r="BA48" s="57"/>
      <c r="BB48" s="69"/>
      <c r="BC48" s="81"/>
      <c r="BD48" s="69"/>
      <c r="BE48" s="81"/>
      <c r="BF48" s="69"/>
      <c r="BG48" s="81"/>
      <c r="BH48" s="69"/>
      <c r="BI48" s="81"/>
      <c r="BJ48" s="69"/>
      <c r="BK48" s="57"/>
      <c r="BL48" s="69"/>
      <c r="BM48" s="57"/>
      <c r="BN48" s="31"/>
      <c r="BO48" s="22"/>
      <c r="BP48" s="31"/>
      <c r="BQ48" s="22"/>
      <c r="BR48" s="31"/>
      <c r="BS48" s="22"/>
      <c r="BT48" s="31"/>
      <c r="BU48" s="22"/>
      <c r="BV48" s="31"/>
      <c r="BW48" s="22"/>
      <c r="BX48" s="31"/>
      <c r="BY48" s="22"/>
      <c r="BZ48" s="31"/>
      <c r="CA48" s="22"/>
      <c r="CB48" s="31"/>
      <c r="CC48" s="22"/>
      <c r="CD48" s="31"/>
      <c r="CE48" s="22"/>
    </row>
    <row r="49" spans="1:83" s="3" customFormat="1" ht="15.75" thickBot="1" x14ac:dyDescent="0.3">
      <c r="A49" s="32" t="s">
        <v>79</v>
      </c>
      <c r="B49" s="68">
        <f>B47/B48</f>
        <v>1.5255947257525011</v>
      </c>
      <c r="C49" s="61"/>
      <c r="D49" s="68">
        <v>1.4780215515823136</v>
      </c>
      <c r="E49" s="61"/>
      <c r="F49" s="68">
        <f>F47/F48</f>
        <v>1.5462061633682418</v>
      </c>
      <c r="G49" s="61"/>
      <c r="H49" s="68">
        <f>H47/H48</f>
        <v>1.52213175701049</v>
      </c>
      <c r="I49" s="83"/>
      <c r="J49" s="125">
        <v>1.3375164028795961</v>
      </c>
      <c r="K49" s="125"/>
      <c r="L49" s="125">
        <v>1.218244444349956</v>
      </c>
      <c r="M49" s="83"/>
      <c r="N49" s="125">
        <v>1.2882070547933415</v>
      </c>
      <c r="O49" s="83"/>
      <c r="P49" s="68">
        <v>1.2169216886190017</v>
      </c>
      <c r="Q49" s="83"/>
      <c r="R49" s="125">
        <v>1.1770028015697731</v>
      </c>
      <c r="S49" s="83"/>
      <c r="T49" s="68">
        <v>1.1788006845718635</v>
      </c>
      <c r="U49" s="83"/>
      <c r="V49" s="125">
        <v>1.2499296443546226</v>
      </c>
      <c r="W49" s="61"/>
      <c r="X49" s="125">
        <v>1.1701703798211471</v>
      </c>
      <c r="Y49" s="61"/>
      <c r="Z49" s="68"/>
      <c r="AA49" s="83"/>
      <c r="AB49" s="125"/>
      <c r="AC49" s="83"/>
      <c r="AD49" s="125"/>
      <c r="AE49" s="83"/>
      <c r="AF49" s="125"/>
      <c r="AG49" s="83"/>
      <c r="AH49" s="68"/>
      <c r="AI49" s="83"/>
      <c r="AJ49" s="68"/>
      <c r="AK49" s="83"/>
      <c r="AL49" s="68"/>
      <c r="AM49" s="61"/>
      <c r="AN49" s="125"/>
      <c r="AO49" s="61"/>
      <c r="AP49" s="125"/>
      <c r="AQ49" s="61"/>
      <c r="AR49" s="68"/>
      <c r="AS49" s="61"/>
      <c r="AT49" s="68"/>
      <c r="AU49" s="61"/>
      <c r="AV49" s="68"/>
      <c r="AW49" s="83"/>
      <c r="AX49" s="125"/>
      <c r="AY49" s="83"/>
      <c r="AZ49" s="68"/>
      <c r="BA49" s="61"/>
      <c r="BB49" s="68"/>
      <c r="BC49" s="83"/>
      <c r="BD49" s="68"/>
      <c r="BE49" s="83"/>
      <c r="BF49" s="68"/>
      <c r="BG49" s="83"/>
      <c r="BH49" s="68"/>
      <c r="BI49" s="83"/>
      <c r="BJ49" s="68"/>
      <c r="BK49" s="61"/>
      <c r="BL49" s="68"/>
      <c r="BM49" s="61"/>
      <c r="BN49" s="33"/>
      <c r="BO49" s="32"/>
      <c r="BP49" s="33"/>
      <c r="BQ49" s="32"/>
      <c r="BR49" s="33"/>
      <c r="BS49" s="32"/>
      <c r="BT49" s="33"/>
      <c r="BU49" s="32"/>
      <c r="BV49" s="33"/>
      <c r="BW49" s="32"/>
      <c r="BX49" s="33"/>
      <c r="BY49" s="32"/>
      <c r="BZ49" s="33"/>
      <c r="CA49" s="32"/>
      <c r="CB49" s="33"/>
      <c r="CC49" s="32"/>
      <c r="CD49" s="33"/>
      <c r="CE49" s="24"/>
    </row>
    <row r="50" spans="1:83" x14ac:dyDescent="0.25">
      <c r="B50" s="60"/>
      <c r="C50" s="60"/>
      <c r="D50" s="60"/>
      <c r="E50" s="60"/>
      <c r="F50" s="67"/>
      <c r="G50" s="60"/>
      <c r="H50" s="67"/>
      <c r="I50" s="67"/>
      <c r="J50" s="67"/>
      <c r="K50" s="67"/>
      <c r="L50" s="67"/>
      <c r="M50" s="67"/>
      <c r="N50" s="67"/>
      <c r="O50" s="67"/>
      <c r="P50" s="67"/>
      <c r="Q50" s="67"/>
      <c r="R50" s="67"/>
      <c r="S50" s="67"/>
      <c r="T50" s="67"/>
      <c r="U50" s="67"/>
      <c r="V50" s="67"/>
      <c r="W50" s="60"/>
      <c r="X50" s="67"/>
      <c r="Y50" s="60"/>
      <c r="Z50" s="67"/>
      <c r="AA50" s="67"/>
      <c r="AB50" s="67"/>
      <c r="AC50" s="67"/>
      <c r="AD50" s="67"/>
      <c r="AE50" s="67"/>
      <c r="AF50" s="67"/>
      <c r="AG50" s="67"/>
      <c r="AH50" s="67"/>
      <c r="AI50" s="67"/>
      <c r="AJ50" s="67"/>
      <c r="AK50" s="67"/>
      <c r="AL50" s="60"/>
      <c r="AM50" s="60"/>
      <c r="AN50" s="60"/>
      <c r="AO50" s="60"/>
      <c r="AP50" s="67"/>
      <c r="AQ50" s="60"/>
      <c r="AR50" s="67"/>
      <c r="AS50" s="60"/>
      <c r="AT50" s="60"/>
      <c r="AU50" s="60"/>
      <c r="AV50" s="67"/>
      <c r="AW50" s="67"/>
      <c r="AX50" s="67"/>
      <c r="AY50" s="67"/>
      <c r="AZ50" s="67"/>
      <c r="BA50" s="67"/>
      <c r="BB50" s="67"/>
      <c r="BC50" s="67"/>
      <c r="BD50" s="67"/>
      <c r="BE50" s="67"/>
      <c r="BF50" s="67"/>
      <c r="BG50" s="67"/>
      <c r="BH50" s="67"/>
      <c r="BI50" s="67"/>
      <c r="BJ50" s="67"/>
      <c r="BK50" s="67"/>
      <c r="BL50" s="67"/>
      <c r="BM50" s="67"/>
      <c r="BN50" s="67"/>
      <c r="BO50" s="67"/>
      <c r="BP50" s="67"/>
      <c r="BQ50" s="67"/>
      <c r="BR50" s="67"/>
      <c r="BS50" s="67"/>
      <c r="BT50" s="67"/>
      <c r="BU50" s="67"/>
      <c r="BV50" s="67"/>
      <c r="BW50" s="67"/>
      <c r="BX50" s="67"/>
      <c r="BY50" s="67"/>
      <c r="BZ50" s="67"/>
      <c r="CA50" s="67"/>
      <c r="CB50" s="67"/>
      <c r="CC50" s="67"/>
      <c r="CD50" s="67"/>
      <c r="CE50" s="67"/>
    </row>
    <row r="51" spans="1:83" x14ac:dyDescent="0.25">
      <c r="B51" s="60"/>
      <c r="D51" s="60"/>
      <c r="F51" s="75"/>
      <c r="P51" s="67"/>
      <c r="T51" s="67"/>
      <c r="V51" s="75"/>
      <c r="Z51" s="67"/>
      <c r="AD51" s="75"/>
      <c r="AE51" s="75"/>
      <c r="AH51" s="67"/>
      <c r="AJ51" s="67"/>
      <c r="AK51" s="75"/>
      <c r="AL51" s="60"/>
      <c r="AP51" s="75"/>
      <c r="AR51" s="60"/>
      <c r="AT51" s="60"/>
      <c r="AV51" s="67"/>
      <c r="AX51" s="75"/>
      <c r="AY51" s="75"/>
      <c r="AZ51" s="67"/>
      <c r="BB51" s="67"/>
      <c r="BD51" s="67"/>
      <c r="BE51" s="75"/>
      <c r="BF51" s="67"/>
      <c r="BG51" s="75"/>
      <c r="BH51" s="67"/>
      <c r="BI51" s="75"/>
      <c r="BJ51" s="67"/>
      <c r="BK51" s="75"/>
      <c r="BL51" s="67"/>
      <c r="BM51" s="75"/>
      <c r="BN51" s="19"/>
      <c r="BP51" s="19"/>
    </row>
    <row r="52" spans="1:83" x14ac:dyDescent="0.25">
      <c r="A52" t="s">
        <v>85</v>
      </c>
      <c r="B52" s="64">
        <f>'APM utregning'!B52</f>
        <v>3478.6328960000001</v>
      </c>
      <c r="C52" s="64">
        <f>'APM utregning'!C52</f>
        <v>869.71751500000005</v>
      </c>
      <c r="D52" s="64">
        <v>2608.9153799999999</v>
      </c>
      <c r="E52" s="64">
        <v>833.35927000000004</v>
      </c>
      <c r="F52" s="64">
        <v>1775.55611</v>
      </c>
      <c r="G52" s="64">
        <v>917.03132000000005</v>
      </c>
      <c r="H52" s="64">
        <v>858.52479000000005</v>
      </c>
      <c r="I52" s="64">
        <v>858.52479000000005</v>
      </c>
      <c r="J52" s="64">
        <v>3299.5347540000002</v>
      </c>
      <c r="K52" s="64">
        <v>900.6190959999999</v>
      </c>
      <c r="L52" s="64">
        <v>2398.915657</v>
      </c>
      <c r="M52" s="64">
        <v>809.77190700000006</v>
      </c>
      <c r="N52" s="64">
        <v>1600.276298</v>
      </c>
      <c r="O52" s="64">
        <v>818.47005200000001</v>
      </c>
      <c r="P52" s="64">
        <v>781.8062460000001</v>
      </c>
      <c r="Q52" s="64">
        <v>781.8062460000001</v>
      </c>
      <c r="R52" s="64">
        <v>3017.4040260000002</v>
      </c>
      <c r="S52" s="64">
        <v>865.73666200000002</v>
      </c>
      <c r="T52" s="64">
        <v>2151.6673639999999</v>
      </c>
      <c r="U52" s="64">
        <v>740.632023</v>
      </c>
      <c r="V52" s="64">
        <v>1411.035341</v>
      </c>
      <c r="W52" s="64">
        <v>682.81314399999997</v>
      </c>
      <c r="X52" s="64">
        <v>728.22219700000005</v>
      </c>
      <c r="Y52" s="64">
        <v>728.22219700000005</v>
      </c>
      <c r="Z52" s="64"/>
      <c r="AA52" s="64"/>
      <c r="AB52" s="64"/>
      <c r="AC52" s="64"/>
      <c r="AD52" s="64"/>
      <c r="AE52" s="64"/>
      <c r="AF52" s="64"/>
      <c r="AG52" s="64"/>
      <c r="AH52" s="64"/>
      <c r="AI52" s="64"/>
      <c r="AJ52" s="64"/>
      <c r="AK52" s="64"/>
      <c r="AL52" s="64"/>
      <c r="AM52" s="64"/>
      <c r="AN52" s="64"/>
      <c r="AO52" s="64"/>
      <c r="AP52" s="64"/>
      <c r="AQ52" s="64"/>
      <c r="AR52" s="64"/>
      <c r="AS52" s="64"/>
      <c r="AT52" s="64"/>
      <c r="AU52" s="64"/>
      <c r="AV52" s="64"/>
      <c r="AW52" s="64"/>
      <c r="AX52" s="64"/>
      <c r="AY52" s="64"/>
      <c r="AZ52" s="64"/>
      <c r="BA52" s="64"/>
      <c r="BB52" s="64"/>
      <c r="BC52" s="64"/>
      <c r="BD52" s="64"/>
      <c r="BE52" s="64"/>
      <c r="BF52" s="64"/>
      <c r="BG52" s="64"/>
      <c r="BH52" s="64"/>
      <c r="BI52" s="64"/>
      <c r="BJ52" s="64"/>
      <c r="BK52" s="64"/>
      <c r="BL52" s="64"/>
      <c r="BM52" s="64"/>
      <c r="BN52" s="13"/>
      <c r="BO52" s="13"/>
      <c r="BP52" s="13"/>
      <c r="BQ52" s="13"/>
      <c r="BR52" s="13"/>
      <c r="BS52" s="13"/>
      <c r="BT52" s="13"/>
      <c r="BU52" s="13"/>
      <c r="BV52" s="13"/>
      <c r="BW52" s="13"/>
      <c r="BX52" s="13"/>
      <c r="BY52" s="13"/>
      <c r="BZ52" s="13"/>
      <c r="CA52" s="13"/>
      <c r="CB52" s="13"/>
      <c r="CC52" s="13"/>
      <c r="CD52" s="13"/>
      <c r="CE52" s="13"/>
    </row>
    <row r="53" spans="1:83" x14ac:dyDescent="0.25">
      <c r="A53" s="22" t="s">
        <v>207</v>
      </c>
      <c r="B53" s="15">
        <f>'APM utregning'!B53</f>
        <v>7944.5572870000015</v>
      </c>
      <c r="C53" s="15">
        <f>'APM utregning'!C53</f>
        <v>1953.9109640000001</v>
      </c>
      <c r="D53" s="15">
        <v>5990.646322999999</v>
      </c>
      <c r="E53" s="15">
        <v>1956.3311999999996</v>
      </c>
      <c r="F53" s="15">
        <v>4034.3151230000012</v>
      </c>
      <c r="G53" s="15">
        <v>2065.0475419999998</v>
      </c>
      <c r="H53" s="15">
        <v>1969.2675810000005</v>
      </c>
      <c r="I53" s="15">
        <v>1969.2675810000005</v>
      </c>
      <c r="J53" s="15">
        <v>7765.7017179999993</v>
      </c>
      <c r="K53" s="15">
        <v>1952.5142390000003</v>
      </c>
      <c r="L53" s="15">
        <v>5813.1874779999998</v>
      </c>
      <c r="M53" s="15">
        <v>1907.9981869999997</v>
      </c>
      <c r="N53" s="15">
        <v>3916.3218379999998</v>
      </c>
      <c r="O53" s="15">
        <v>2007.9984420000003</v>
      </c>
      <c r="P53" s="15">
        <v>1878.0223169999999</v>
      </c>
      <c r="Q53" s="15">
        <v>1878.0223169999999</v>
      </c>
      <c r="R53" s="15">
        <v>6716.1339200000002</v>
      </c>
      <c r="S53" s="15">
        <v>1810.9134800000002</v>
      </c>
      <c r="T53" s="15">
        <v>4905.2204400000001</v>
      </c>
      <c r="U53" s="15">
        <v>1675.0370849999999</v>
      </c>
      <c r="V53" s="15">
        <f>'APM utregning'!V53</f>
        <v>3229.8147949999998</v>
      </c>
      <c r="W53" s="15">
        <f>'APM utregning'!W53</f>
        <v>1654.257973</v>
      </c>
      <c r="X53" s="15">
        <f>'APM utregning'!X53</f>
        <v>1575.6355619999999</v>
      </c>
      <c r="Y53" s="15">
        <f>'APM utregning'!Y53</f>
        <v>1575.6355619999999</v>
      </c>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2"/>
      <c r="BO53" s="12"/>
      <c r="BP53" s="12"/>
      <c r="BQ53" s="12"/>
      <c r="BR53" s="12"/>
      <c r="BS53" s="12"/>
      <c r="BT53" s="12"/>
      <c r="BU53" s="12"/>
      <c r="BV53" s="12"/>
      <c r="BW53" s="12"/>
      <c r="BX53" s="12"/>
      <c r="BY53" s="12"/>
      <c r="BZ53" s="12"/>
      <c r="CA53" s="12"/>
      <c r="CB53" s="12"/>
      <c r="CC53" s="12"/>
      <c r="CD53" s="12"/>
      <c r="CE53" s="12"/>
    </row>
    <row r="54" spans="1:83" s="3" customFormat="1" ht="15.75" thickBot="1" x14ac:dyDescent="0.3">
      <c r="A54" s="36" t="s">
        <v>73</v>
      </c>
      <c r="B54" s="70">
        <f>B52/B53</f>
        <v>0.43786365562398638</v>
      </c>
      <c r="C54" s="70">
        <f t="shared" ref="C54:Y54" si="7">C52/C53</f>
        <v>0.44511624686292511</v>
      </c>
      <c r="D54" s="70">
        <v>0.43549814816867805</v>
      </c>
      <c r="E54" s="70">
        <v>0.42598066728169554</v>
      </c>
      <c r="F54" s="70">
        <v>0.4401133912116561</v>
      </c>
      <c r="G54" s="70">
        <v>0.44407273990014517</v>
      </c>
      <c r="H54" s="70">
        <v>0.43596147028634796</v>
      </c>
      <c r="I54" s="70">
        <v>0.43596147028634796</v>
      </c>
      <c r="J54" s="70">
        <v>0.42488558971458562</v>
      </c>
      <c r="K54" s="70">
        <v>0.46126121797772957</v>
      </c>
      <c r="L54" s="70">
        <v>0.41266786355655877</v>
      </c>
      <c r="M54" s="70">
        <v>0.42440915956698455</v>
      </c>
      <c r="N54" s="70">
        <v>0.40861715767906204</v>
      </c>
      <c r="O54" s="70">
        <v>0.40760492382891994</v>
      </c>
      <c r="P54" s="70">
        <v>0.41629230862862004</v>
      </c>
      <c r="Q54" s="70">
        <v>0.41629230862862004</v>
      </c>
      <c r="R54" s="70">
        <v>0.44927692954639598</v>
      </c>
      <c r="S54" s="70">
        <v>0.47806627514860617</v>
      </c>
      <c r="T54" s="70">
        <v>0.43864845429862065</v>
      </c>
      <c r="U54" s="70">
        <v>0.44215858241729616</v>
      </c>
      <c r="V54" s="70">
        <f t="shared" si="7"/>
        <v>0.43687809690648227</v>
      </c>
      <c r="W54" s="70">
        <f t="shared" si="7"/>
        <v>0.41276098114353776</v>
      </c>
      <c r="X54" s="70">
        <f t="shared" si="7"/>
        <v>0.46217679681946661</v>
      </c>
      <c r="Y54" s="70">
        <f t="shared" si="7"/>
        <v>0.46217679681946661</v>
      </c>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34"/>
      <c r="BO54" s="34"/>
      <c r="BP54" s="34"/>
      <c r="BQ54" s="34"/>
      <c r="BR54" s="34"/>
      <c r="BS54" s="34"/>
      <c r="BT54" s="34"/>
      <c r="BU54" s="34"/>
      <c r="BV54" s="34"/>
      <c r="BW54" s="34"/>
      <c r="BX54" s="34"/>
      <c r="BY54" s="34"/>
      <c r="BZ54" s="34"/>
      <c r="CA54" s="34"/>
      <c r="CB54" s="34"/>
      <c r="CC54" s="34"/>
      <c r="CD54" s="34"/>
      <c r="CE54" s="34"/>
    </row>
    <row r="55" spans="1:83" x14ac:dyDescent="0.25">
      <c r="B55" s="127"/>
      <c r="C55" s="127"/>
      <c r="D55" s="127"/>
      <c r="E55" s="127"/>
      <c r="F55" s="115"/>
      <c r="G55" s="127"/>
      <c r="H55" s="115"/>
      <c r="I55" s="115"/>
      <c r="J55" s="115"/>
      <c r="K55" s="115"/>
      <c r="L55" s="115"/>
      <c r="M55" s="115"/>
      <c r="N55" s="115"/>
      <c r="O55" s="115"/>
      <c r="P55" s="115"/>
      <c r="Q55" s="115"/>
      <c r="R55" s="115"/>
      <c r="S55" s="115"/>
      <c r="T55" s="115"/>
      <c r="U55" s="115"/>
      <c r="V55" s="115"/>
      <c r="W55" s="127"/>
      <c r="X55" s="115"/>
      <c r="Y55" s="127"/>
      <c r="Z55" s="115"/>
      <c r="AA55" s="115"/>
      <c r="AB55" s="115"/>
      <c r="AC55" s="115"/>
      <c r="AD55" s="115"/>
      <c r="AE55" s="115"/>
      <c r="AF55" s="115"/>
      <c r="AG55" s="115"/>
      <c r="AH55" s="115"/>
      <c r="AI55" s="115"/>
      <c r="AJ55" s="115"/>
      <c r="AK55" s="115"/>
      <c r="AL55" s="127"/>
      <c r="AM55" s="127"/>
      <c r="AN55" s="127"/>
      <c r="AO55" s="127"/>
      <c r="AP55" s="115"/>
      <c r="AQ55" s="127"/>
      <c r="AR55" s="127"/>
      <c r="AS55" s="127"/>
      <c r="AT55" s="127"/>
      <c r="AU55" s="127"/>
      <c r="AV55" s="115"/>
      <c r="AW55" s="115"/>
      <c r="AX55" s="115"/>
      <c r="AY55" s="115"/>
      <c r="AZ55" s="115"/>
      <c r="BA55" s="115"/>
      <c r="BB55" s="115"/>
      <c r="BC55" s="115"/>
      <c r="BD55" s="115"/>
      <c r="BE55" s="115"/>
      <c r="BF55" s="115"/>
      <c r="BG55" s="115"/>
      <c r="BH55" s="115"/>
      <c r="BI55" s="115"/>
      <c r="BJ55" s="115"/>
      <c r="BK55" s="115"/>
      <c r="BL55" s="115"/>
      <c r="BM55" s="115"/>
      <c r="BN55" s="115"/>
      <c r="BO55" s="115"/>
      <c r="BP55" s="115"/>
      <c r="BQ55" s="115"/>
      <c r="BR55" s="115"/>
      <c r="BS55" s="115"/>
      <c r="BT55" s="115"/>
      <c r="BU55" s="115"/>
      <c r="BV55" s="115"/>
      <c r="BW55" s="115"/>
      <c r="BX55" s="115"/>
      <c r="BY55" s="115"/>
      <c r="BZ55" s="115"/>
      <c r="CA55" s="115"/>
      <c r="CB55" s="115"/>
      <c r="CC55" s="115"/>
      <c r="CD55" s="115"/>
      <c r="CE55" s="115"/>
    </row>
    <row r="56" spans="1:83" x14ac:dyDescent="0.25">
      <c r="F56" s="75"/>
      <c r="V56" s="75"/>
      <c r="AD56" s="75"/>
      <c r="AE56" s="75"/>
      <c r="AJ56" s="75"/>
      <c r="AK56" s="75"/>
      <c r="AL56" s="75"/>
      <c r="AP56" s="75"/>
      <c r="AR56" s="75"/>
      <c r="AX56" s="75"/>
      <c r="AY56" s="75"/>
      <c r="AZ56" s="75"/>
      <c r="BB56" s="75"/>
      <c r="BD56" s="75"/>
      <c r="BE56" s="75"/>
      <c r="BF56" s="75"/>
      <c r="BG56" s="75"/>
      <c r="BH56" s="75"/>
      <c r="BI56" s="75"/>
      <c r="BJ56" s="75"/>
      <c r="BK56" s="75"/>
      <c r="BL56" s="75"/>
      <c r="BM56" s="75"/>
    </row>
    <row r="57" spans="1:83" x14ac:dyDescent="0.25">
      <c r="A57" s="99" t="s">
        <v>76</v>
      </c>
      <c r="B57" s="64">
        <f>'APM utregning'!B57</f>
        <v>146165.368376</v>
      </c>
      <c r="C57" s="56"/>
      <c r="D57" s="64">
        <v>148986.11959700001</v>
      </c>
      <c r="E57" s="56"/>
      <c r="F57" s="64">
        <v>149446.21051999999</v>
      </c>
      <c r="G57" s="56"/>
      <c r="H57" s="64">
        <v>148168.73099099999</v>
      </c>
      <c r="I57" s="64"/>
      <c r="J57" s="64">
        <v>140897.34675900001</v>
      </c>
      <c r="K57" s="64"/>
      <c r="L57" s="64">
        <v>138042.31965700001</v>
      </c>
      <c r="M57" s="64"/>
      <c r="N57" s="64">
        <v>139660.76027699999</v>
      </c>
      <c r="O57" s="64"/>
      <c r="P57" s="64">
        <v>134395.144791</v>
      </c>
      <c r="Q57" s="64"/>
      <c r="R57" s="64">
        <v>132888.43153</v>
      </c>
      <c r="S57" s="64"/>
      <c r="T57" s="64">
        <v>138230.46459799999</v>
      </c>
      <c r="U57" s="64"/>
      <c r="V57" s="64">
        <v>140163.599724</v>
      </c>
      <c r="W57" s="56"/>
      <c r="X57" s="64">
        <v>123529.105947</v>
      </c>
      <c r="Y57" s="56"/>
      <c r="Z57" s="64"/>
      <c r="AA57" s="64"/>
      <c r="AB57" s="64"/>
      <c r="AC57" s="64"/>
      <c r="AD57" s="64"/>
      <c r="AE57" s="64"/>
      <c r="AF57" s="64"/>
      <c r="AG57" s="64"/>
      <c r="AH57" s="64"/>
      <c r="AI57" s="64"/>
      <c r="AJ57" s="64"/>
      <c r="AK57" s="64"/>
      <c r="AL57" s="64"/>
      <c r="AM57" s="56"/>
      <c r="AN57" s="64"/>
      <c r="AO57" s="56"/>
      <c r="AP57" s="64"/>
      <c r="AQ57" s="56"/>
      <c r="AR57" s="64"/>
      <c r="AS57" s="56"/>
      <c r="AT57" s="64"/>
      <c r="AU57" s="56"/>
      <c r="AV57" s="64"/>
      <c r="AW57" s="64"/>
      <c r="AX57" s="64"/>
      <c r="AY57" s="64"/>
      <c r="AZ57" s="64"/>
      <c r="BA57" s="56"/>
      <c r="BB57" s="64"/>
      <c r="BC57" s="64"/>
      <c r="BD57" s="64"/>
      <c r="BE57" s="64"/>
      <c r="BF57" s="64"/>
      <c r="BG57" s="64"/>
      <c r="BH57" s="64"/>
      <c r="BI57" s="64"/>
      <c r="BJ57" s="64"/>
      <c r="BK57" s="64"/>
      <c r="BL57" s="64"/>
      <c r="BM57" s="64"/>
      <c r="BN57" s="13"/>
      <c r="BO57" s="13"/>
      <c r="BP57" s="13"/>
      <c r="BQ57" s="13"/>
      <c r="BR57" s="13"/>
      <c r="BS57" s="13"/>
      <c r="BT57" s="13"/>
      <c r="BU57" s="13"/>
      <c r="BV57" s="13"/>
      <c r="BW57" s="13"/>
      <c r="BX57" s="13"/>
      <c r="BY57" s="13"/>
      <c r="BZ57" s="13"/>
      <c r="CA57" s="13"/>
      <c r="CB57" s="13"/>
      <c r="CC57" s="13"/>
      <c r="CD57" s="13"/>
      <c r="CE57" s="13"/>
    </row>
    <row r="58" spans="1:83" ht="30" x14ac:dyDescent="0.25">
      <c r="A58" s="118" t="s">
        <v>77</v>
      </c>
      <c r="B58" s="15">
        <f>'APM utregning'!B58</f>
        <v>258923.38718974995</v>
      </c>
      <c r="C58" s="53"/>
      <c r="D58" s="15">
        <v>254953.66746462983</v>
      </c>
      <c r="E58" s="53"/>
      <c r="F58" s="15">
        <v>252889.80088506971</v>
      </c>
      <c r="G58" s="53"/>
      <c r="H58" s="15">
        <v>249905.39855895969</v>
      </c>
      <c r="I58" s="15"/>
      <c r="J58" s="15">
        <v>249350.21628926974</v>
      </c>
      <c r="K58" s="15"/>
      <c r="L58" s="15">
        <v>247147.96961268003</v>
      </c>
      <c r="M58" s="15"/>
      <c r="N58" s="15">
        <v>241832.17663670034</v>
      </c>
      <c r="O58" s="15"/>
      <c r="P58" s="15">
        <v>238270.48511583995</v>
      </c>
      <c r="Q58" s="15"/>
      <c r="R58" s="15">
        <v>236329.36463877006</v>
      </c>
      <c r="S58" s="15"/>
      <c r="T58" s="15">
        <v>234316.48083116047</v>
      </c>
      <c r="U58" s="15"/>
      <c r="V58" s="15">
        <v>232099.91912638996</v>
      </c>
      <c r="W58" s="53"/>
      <c r="X58" s="15">
        <v>213967.24953586038</v>
      </c>
      <c r="Y58" s="53"/>
      <c r="Z58" s="15"/>
      <c r="AA58" s="15"/>
      <c r="AB58" s="15"/>
      <c r="AC58" s="15"/>
      <c r="AD58" s="15"/>
      <c r="AE58" s="15"/>
      <c r="AF58" s="15"/>
      <c r="AG58" s="15"/>
      <c r="AH58" s="15"/>
      <c r="AI58" s="15"/>
      <c r="AJ58" s="15"/>
      <c r="AK58" s="15"/>
      <c r="AL58" s="15"/>
      <c r="AM58" s="53"/>
      <c r="AN58" s="15"/>
      <c r="AO58" s="53"/>
      <c r="AP58" s="15"/>
      <c r="AQ58" s="53"/>
      <c r="AR58" s="15"/>
      <c r="AS58" s="53"/>
      <c r="AT58" s="15"/>
      <c r="AU58" s="53"/>
      <c r="AV58" s="15"/>
      <c r="AW58" s="15"/>
      <c r="AX58" s="15"/>
      <c r="AY58" s="15"/>
      <c r="AZ58" s="15"/>
      <c r="BA58" s="53"/>
      <c r="BB58" s="15"/>
      <c r="BC58" s="15"/>
      <c r="BD58" s="15"/>
      <c r="BE58" s="15"/>
      <c r="BF58" s="15"/>
      <c r="BG58" s="15"/>
      <c r="BH58" s="15"/>
      <c r="BI58" s="15"/>
      <c r="BJ58" s="15"/>
      <c r="BK58" s="15"/>
      <c r="BL58" s="15"/>
      <c r="BM58" s="15"/>
      <c r="BN58" s="12"/>
      <c r="BO58" s="12"/>
      <c r="BP58" s="12"/>
      <c r="BQ58" s="12"/>
      <c r="BR58" s="12"/>
      <c r="BS58" s="12"/>
      <c r="BT58" s="12"/>
      <c r="BU58" s="12"/>
      <c r="BV58" s="12"/>
      <c r="BW58" s="12"/>
      <c r="BX58" s="12"/>
      <c r="BY58" s="12"/>
      <c r="BZ58" s="12"/>
      <c r="CA58" s="12"/>
      <c r="CB58" s="12"/>
      <c r="CC58" s="12"/>
      <c r="CD58" s="12"/>
      <c r="CE58" s="12"/>
    </row>
    <row r="59" spans="1:83" ht="15.75" thickBot="1" x14ac:dyDescent="0.3">
      <c r="A59" s="24" t="s">
        <v>78</v>
      </c>
      <c r="B59" s="70">
        <f>B57/B58</f>
        <v>0.56451203563501917</v>
      </c>
      <c r="C59" s="62"/>
      <c r="D59" s="70">
        <v>0.58436546953249502</v>
      </c>
      <c r="E59" s="62"/>
      <c r="F59" s="70">
        <v>0.59095388583076347</v>
      </c>
      <c r="G59" s="62"/>
      <c r="H59" s="70">
        <v>0.59289928046929663</v>
      </c>
      <c r="I59" s="70"/>
      <c r="J59" s="70">
        <v>0.56505804909968804</v>
      </c>
      <c r="K59" s="70"/>
      <c r="L59" s="70">
        <v>0.55854118434933608</v>
      </c>
      <c r="M59" s="70"/>
      <c r="N59" s="70">
        <v>0.57751107490881814</v>
      </c>
      <c r="O59" s="70"/>
      <c r="P59" s="70">
        <v>0.56404445026273864</v>
      </c>
      <c r="Q59" s="70"/>
      <c r="R59" s="70">
        <v>0.56230181862131379</v>
      </c>
      <c r="S59" s="70"/>
      <c r="T59" s="70">
        <v>0.58993061054720941</v>
      </c>
      <c r="U59" s="70"/>
      <c r="V59" s="70">
        <v>0.60389335873776817</v>
      </c>
      <c r="W59" s="62"/>
      <c r="X59" s="70">
        <v>0.57732716672743334</v>
      </c>
      <c r="Y59" s="62"/>
      <c r="Z59" s="70"/>
      <c r="AA59" s="70"/>
      <c r="AB59" s="70"/>
      <c r="AC59" s="70"/>
      <c r="AD59" s="70"/>
      <c r="AE59" s="70"/>
      <c r="AF59" s="70"/>
      <c r="AG59" s="70"/>
      <c r="AH59" s="70"/>
      <c r="AI59" s="70"/>
      <c r="AJ59" s="70"/>
      <c r="AK59" s="70"/>
      <c r="AL59" s="70"/>
      <c r="AM59" s="62"/>
      <c r="AN59" s="70"/>
      <c r="AO59" s="62"/>
      <c r="AP59" s="70"/>
      <c r="AQ59" s="62"/>
      <c r="AR59" s="70"/>
      <c r="AS59" s="62"/>
      <c r="AT59" s="70"/>
      <c r="AU59" s="62"/>
      <c r="AV59" s="70"/>
      <c r="AW59" s="70"/>
      <c r="AX59" s="70"/>
      <c r="AY59" s="70"/>
      <c r="AZ59" s="70"/>
      <c r="BA59" s="62"/>
      <c r="BB59" s="70"/>
      <c r="BC59" s="70"/>
      <c r="BD59" s="70"/>
      <c r="BE59" s="70"/>
      <c r="BF59" s="70"/>
      <c r="BG59" s="70"/>
      <c r="BH59" s="70"/>
      <c r="BI59" s="70"/>
      <c r="BJ59" s="70"/>
      <c r="BK59" s="62"/>
      <c r="BL59" s="70"/>
      <c r="BM59" s="62"/>
      <c r="BN59" s="34"/>
      <c r="BO59" s="34"/>
      <c r="BP59" s="34"/>
      <c r="BQ59" s="34"/>
      <c r="BR59" s="34"/>
      <c r="BS59" s="34"/>
      <c r="BT59" s="34"/>
      <c r="BU59" s="34"/>
      <c r="BV59" s="34"/>
      <c r="BW59" s="34"/>
      <c r="BX59" s="34"/>
      <c r="BY59" s="34"/>
      <c r="BZ59" s="34"/>
      <c r="CA59" s="34"/>
      <c r="CB59" s="34"/>
      <c r="CC59" s="34"/>
      <c r="CD59" s="34"/>
      <c r="CE59" s="34"/>
    </row>
    <row r="60" spans="1:83" x14ac:dyDescent="0.25">
      <c r="B60" s="127"/>
      <c r="C60" s="127"/>
      <c r="D60" s="127"/>
      <c r="E60" s="127"/>
      <c r="F60" s="127"/>
      <c r="G60" s="127"/>
      <c r="H60" s="115"/>
      <c r="I60" s="115"/>
      <c r="J60" s="115"/>
      <c r="K60" s="115"/>
      <c r="L60" s="115"/>
      <c r="M60" s="115"/>
      <c r="N60" s="115"/>
      <c r="O60" s="115"/>
      <c r="P60" s="115"/>
      <c r="Q60" s="115"/>
      <c r="R60" s="115"/>
      <c r="S60" s="115"/>
      <c r="T60" s="115"/>
      <c r="U60" s="115"/>
      <c r="V60" s="127"/>
      <c r="W60" s="127"/>
      <c r="X60" s="115"/>
      <c r="Y60" s="127"/>
      <c r="Z60" s="115"/>
      <c r="AA60" s="115"/>
      <c r="AB60" s="115"/>
      <c r="AC60" s="115"/>
      <c r="AD60" s="115"/>
      <c r="AE60" s="115"/>
      <c r="AF60" s="115"/>
      <c r="AG60" s="115"/>
      <c r="AH60" s="115"/>
      <c r="AI60" s="115"/>
      <c r="AJ60" s="115"/>
      <c r="AK60" s="115"/>
      <c r="AL60" s="127"/>
      <c r="AM60" s="127"/>
      <c r="AN60" s="127"/>
      <c r="AO60" s="127"/>
      <c r="AP60" s="127"/>
      <c r="AQ60" s="127"/>
      <c r="AR60" s="127"/>
      <c r="AS60" s="127"/>
      <c r="AT60" s="127"/>
      <c r="AU60" s="127"/>
      <c r="AV60" s="115"/>
      <c r="AW60" s="115"/>
      <c r="AX60" s="115"/>
      <c r="AY60" s="115"/>
      <c r="AZ60" s="115"/>
      <c r="BA60" s="115"/>
      <c r="BB60" s="115"/>
      <c r="BC60" s="115"/>
      <c r="BD60" s="115"/>
      <c r="BE60" s="115"/>
      <c r="BF60" s="115"/>
      <c r="BG60" s="115"/>
      <c r="BH60" s="115"/>
      <c r="BI60" s="115"/>
      <c r="BJ60" s="115"/>
      <c r="BK60" s="115"/>
      <c r="BL60" s="115"/>
      <c r="BM60" s="115"/>
      <c r="BN60" s="115"/>
      <c r="BO60" s="115"/>
      <c r="BP60" s="115"/>
      <c r="BQ60" s="115"/>
      <c r="BR60" s="115"/>
      <c r="BS60" s="115"/>
      <c r="BT60" s="115"/>
      <c r="BU60" s="115"/>
      <c r="BV60" s="115"/>
      <c r="BW60" s="115"/>
      <c r="BX60" s="115"/>
      <c r="BY60" s="115"/>
      <c r="BZ60" s="115"/>
      <c r="CA60" s="115"/>
      <c r="CB60" s="115"/>
      <c r="CC60" s="115"/>
      <c r="CD60" s="115"/>
      <c r="CE60" s="115"/>
    </row>
    <row r="61" spans="1:83" x14ac:dyDescent="0.25">
      <c r="A61" s="75"/>
      <c r="AD61" s="75"/>
      <c r="AE61" s="75"/>
      <c r="AJ61" s="75"/>
      <c r="AK61" s="75"/>
      <c r="AX61" s="75"/>
      <c r="AY61" s="75"/>
      <c r="AZ61" s="75"/>
      <c r="BB61"/>
      <c r="BD61"/>
      <c r="BE61" s="75"/>
      <c r="BF61"/>
      <c r="BG61" s="75"/>
      <c r="BH61" s="75"/>
      <c r="BI61" s="75"/>
    </row>
    <row r="62" spans="1:83" x14ac:dyDescent="0.25">
      <c r="A62" s="75" t="s">
        <v>146</v>
      </c>
      <c r="B62" s="79">
        <f>+'APM utregning'!B62</f>
        <v>146165.368376</v>
      </c>
      <c r="C62" s="71">
        <f>+'APM utregning'!C62</f>
        <v>146165.368376</v>
      </c>
      <c r="D62" s="79">
        <v>148986.11959700001</v>
      </c>
      <c r="E62" s="71">
        <v>148986.11959700001</v>
      </c>
      <c r="F62" s="71">
        <v>149446.21051999999</v>
      </c>
      <c r="G62" s="71">
        <v>149446.21051999999</v>
      </c>
      <c r="H62" s="71">
        <v>148168.73099099999</v>
      </c>
      <c r="I62" s="71">
        <v>148168.73099099999</v>
      </c>
      <c r="J62" s="71">
        <v>140897.34675900001</v>
      </c>
      <c r="K62" s="71">
        <v>140897.34675900001</v>
      </c>
      <c r="L62" s="71">
        <v>138042.31965700001</v>
      </c>
      <c r="M62" s="71">
        <v>138042.31965700001</v>
      </c>
      <c r="N62" s="71">
        <v>139660.76027699999</v>
      </c>
      <c r="O62" s="71">
        <v>139660.76027699999</v>
      </c>
      <c r="P62" s="79">
        <v>134395.144791</v>
      </c>
      <c r="Q62" s="71">
        <v>134395.144791</v>
      </c>
      <c r="R62" s="71">
        <v>132888.43153</v>
      </c>
      <c r="S62" s="71">
        <v>132888.43153</v>
      </c>
      <c r="T62" s="79">
        <v>138230.46459799999</v>
      </c>
      <c r="U62" s="71">
        <v>138230.46459799999</v>
      </c>
      <c r="V62" s="71">
        <v>140163.599724</v>
      </c>
      <c r="W62" s="71">
        <v>140163.599724</v>
      </c>
      <c r="X62" s="71">
        <v>123529.105947</v>
      </c>
      <c r="Y62" s="71">
        <v>123529.105947</v>
      </c>
      <c r="Z62" s="79"/>
      <c r="AA62" s="71"/>
      <c r="AB62" s="71"/>
      <c r="AC62" s="71"/>
      <c r="AD62" s="71"/>
      <c r="AE62" s="71"/>
      <c r="AF62" s="71"/>
      <c r="AG62" s="71"/>
      <c r="AH62" s="79"/>
      <c r="AI62" s="71"/>
      <c r="AJ62" s="79"/>
      <c r="AK62" s="71"/>
      <c r="AL62" s="79"/>
      <c r="AM62" s="71"/>
      <c r="AN62" s="71"/>
      <c r="AO62" s="71"/>
      <c r="AP62" s="71"/>
      <c r="AQ62" s="71"/>
      <c r="AR62" s="79"/>
      <c r="AS62" s="71"/>
      <c r="AT62" s="79"/>
      <c r="AU62" s="71"/>
      <c r="AV62" s="79"/>
      <c r="AW62" s="71"/>
      <c r="AX62" s="79"/>
      <c r="AY62" s="71"/>
      <c r="AZ62" s="79"/>
      <c r="BA62" s="71"/>
      <c r="BB62" s="79"/>
      <c r="BC62" s="71"/>
      <c r="BD62" s="79"/>
      <c r="BE62" s="71"/>
      <c r="BF62" s="79"/>
      <c r="BG62" s="71"/>
      <c r="BH62" s="79"/>
      <c r="BI62" s="71"/>
      <c r="BJ62" s="79"/>
      <c r="BK62" s="71"/>
      <c r="BL62" s="79"/>
      <c r="BM62" s="71"/>
      <c r="BN62" s="79"/>
      <c r="BO62" s="71"/>
      <c r="BP62" s="79"/>
      <c r="BQ62" s="71"/>
      <c r="BR62" s="79"/>
      <c r="BS62" s="71"/>
      <c r="BT62" s="79"/>
      <c r="BU62" s="71"/>
      <c r="BV62" s="79"/>
      <c r="BW62" s="71"/>
      <c r="BX62" s="79"/>
      <c r="BY62" s="71"/>
      <c r="BZ62" s="79"/>
      <c r="CA62" s="71"/>
      <c r="CB62" s="79"/>
      <c r="CC62" s="71"/>
      <c r="CD62" s="79"/>
      <c r="CE62" s="71"/>
    </row>
    <row r="63" spans="1:83" x14ac:dyDescent="0.25">
      <c r="A63" s="81" t="s">
        <v>175</v>
      </c>
      <c r="B63" s="80">
        <f>+'APM utregning'!B63</f>
        <v>140897.34675900001</v>
      </c>
      <c r="C63" s="66">
        <f>+'APM utregning'!C63</f>
        <v>148986.11959700001</v>
      </c>
      <c r="D63" s="80">
        <v>139660.76027699999</v>
      </c>
      <c r="E63" s="66">
        <v>148168.73099099999</v>
      </c>
      <c r="F63" s="66">
        <v>139660.76027699999</v>
      </c>
      <c r="G63" s="66">
        <v>148168.73099099999</v>
      </c>
      <c r="H63" s="66">
        <v>134395.144791</v>
      </c>
      <c r="I63" s="66">
        <v>140897.34675900001</v>
      </c>
      <c r="J63" s="66">
        <v>132888.43153</v>
      </c>
      <c r="K63" s="66">
        <v>138042.31965700001</v>
      </c>
      <c r="L63" s="66">
        <v>138230.46459799999</v>
      </c>
      <c r="M63" s="66">
        <v>139660.76027699999</v>
      </c>
      <c r="N63" s="66">
        <v>140163.599724</v>
      </c>
      <c r="O63" s="66">
        <v>134395.144791</v>
      </c>
      <c r="P63" s="80">
        <v>123529.105947</v>
      </c>
      <c r="Q63" s="66">
        <v>132888.43153</v>
      </c>
      <c r="R63" s="66">
        <v>122009.61736600001</v>
      </c>
      <c r="S63" s="66">
        <v>138230.46459799999</v>
      </c>
      <c r="T63" s="80">
        <v>120557.725196</v>
      </c>
      <c r="U63" s="66">
        <v>140163.599724</v>
      </c>
      <c r="V63" s="66">
        <v>123812.242187</v>
      </c>
      <c r="W63" s="66">
        <v>123529.105947</v>
      </c>
      <c r="X63" s="66">
        <v>114052.85186900001</v>
      </c>
      <c r="Y63" s="66">
        <v>122009.61736600001</v>
      </c>
      <c r="Z63" s="80"/>
      <c r="AA63" s="66"/>
      <c r="AB63" s="66"/>
      <c r="AC63" s="66"/>
      <c r="AD63" s="66"/>
      <c r="AE63" s="66"/>
      <c r="AF63" s="66"/>
      <c r="AG63" s="66"/>
      <c r="AH63" s="80"/>
      <c r="AI63" s="66"/>
      <c r="AJ63" s="80"/>
      <c r="AK63" s="66"/>
      <c r="AL63" s="80"/>
      <c r="AM63" s="66"/>
      <c r="AN63" s="66"/>
      <c r="AO63" s="66"/>
      <c r="AP63" s="66"/>
      <c r="AQ63" s="66"/>
      <c r="AR63" s="80"/>
      <c r="AS63" s="66"/>
      <c r="AT63" s="80"/>
      <c r="AU63" s="66"/>
      <c r="AV63" s="80"/>
      <c r="AW63" s="66"/>
      <c r="AX63" s="80"/>
      <c r="AY63" s="66"/>
      <c r="AZ63" s="80"/>
      <c r="BA63" s="66"/>
      <c r="BB63" s="80"/>
      <c r="BC63" s="66"/>
      <c r="BD63" s="80"/>
      <c r="BE63" s="66"/>
      <c r="BF63" s="80"/>
      <c r="BG63" s="66"/>
      <c r="BH63" s="80"/>
      <c r="BI63" s="66"/>
      <c r="BJ63" s="80"/>
      <c r="BK63" s="66"/>
      <c r="BL63" s="80"/>
      <c r="BM63" s="66"/>
      <c r="BN63" s="80"/>
      <c r="BO63" s="66"/>
      <c r="BP63" s="80"/>
      <c r="BQ63" s="66"/>
      <c r="BR63" s="80"/>
      <c r="BS63" s="66"/>
      <c r="BT63" s="80"/>
      <c r="BU63" s="66"/>
      <c r="BV63" s="80"/>
      <c r="BW63" s="66"/>
      <c r="BX63" s="80"/>
      <c r="BY63" s="66"/>
      <c r="BZ63" s="80"/>
      <c r="CA63" s="66"/>
      <c r="CB63" s="80"/>
      <c r="CC63" s="66"/>
      <c r="CD63" s="80"/>
      <c r="CE63" s="66"/>
    </row>
    <row r="64" spans="1:83" x14ac:dyDescent="0.25">
      <c r="A64" s="75" t="s">
        <v>145</v>
      </c>
      <c r="B64" s="79">
        <f t="shared" ref="B64:C64" si="8">B62-B63</f>
        <v>5268.0216169999912</v>
      </c>
      <c r="C64" s="64">
        <f t="shared" si="8"/>
        <v>-2820.7512210000132</v>
      </c>
      <c r="D64" s="79">
        <v>9325.3593200000178</v>
      </c>
      <c r="E64" s="64">
        <v>817.38860600002226</v>
      </c>
      <c r="F64" s="64">
        <v>9785.4502429999993</v>
      </c>
      <c r="G64" s="64">
        <v>1277.4795290000038</v>
      </c>
      <c r="H64" s="64">
        <v>13773.586199999991</v>
      </c>
      <c r="I64" s="64">
        <v>7271.3842319999821</v>
      </c>
      <c r="J64" s="64">
        <v>8008.9152290000056</v>
      </c>
      <c r="K64" s="64">
        <v>2855.0271019999927</v>
      </c>
      <c r="L64" s="64">
        <v>-188.14494099997682</v>
      </c>
      <c r="M64" s="64">
        <v>-1618.4406199999794</v>
      </c>
      <c r="N64" s="64">
        <v>-502.83944700000575</v>
      </c>
      <c r="O64" s="64">
        <v>5265.6154859999951</v>
      </c>
      <c r="P64" s="79">
        <v>10866.038843999995</v>
      </c>
      <c r="Q64" s="64">
        <v>1506.7132609999971</v>
      </c>
      <c r="R64" s="64">
        <v>10878.814163999996</v>
      </c>
      <c r="S64" s="64">
        <v>-5342.0330679999897</v>
      </c>
      <c r="T64" s="79">
        <v>17672.739401999992</v>
      </c>
      <c r="U64" s="64">
        <v>-1933.1351260000083</v>
      </c>
      <c r="V64" s="64">
        <v>16351.357537000004</v>
      </c>
      <c r="W64" s="64">
        <v>16634.493776999996</v>
      </c>
      <c r="X64" s="64">
        <v>9476.2540779999981</v>
      </c>
      <c r="Y64" s="64">
        <v>1519.4885809999978</v>
      </c>
      <c r="Z64" s="79"/>
      <c r="AA64" s="64"/>
      <c r="AB64" s="64"/>
      <c r="AC64" s="64"/>
      <c r="AD64" s="64"/>
      <c r="AE64" s="64"/>
      <c r="AF64" s="64"/>
      <c r="AG64" s="64"/>
      <c r="AH64" s="79"/>
      <c r="AI64" s="64"/>
      <c r="AJ64" s="79"/>
      <c r="AK64" s="64"/>
      <c r="AL64" s="79"/>
      <c r="AM64" s="64"/>
      <c r="AN64" s="64"/>
      <c r="AO64" s="64"/>
      <c r="AP64" s="64"/>
      <c r="AQ64" s="64"/>
      <c r="AR64" s="79"/>
      <c r="AS64" s="64"/>
      <c r="AT64" s="79"/>
      <c r="AU64" s="64"/>
      <c r="AV64" s="79"/>
      <c r="AW64" s="64"/>
      <c r="AX64" s="79"/>
      <c r="AY64" s="64"/>
      <c r="AZ64" s="79"/>
      <c r="BA64" s="64"/>
      <c r="BB64" s="79"/>
      <c r="BC64" s="64"/>
      <c r="BD64" s="79"/>
      <c r="BE64" s="64"/>
      <c r="BF64" s="79"/>
      <c r="BG64" s="64"/>
      <c r="BH64" s="79"/>
      <c r="BI64" s="64"/>
      <c r="BJ64" s="79"/>
      <c r="BK64" s="64"/>
      <c r="BL64" s="79"/>
      <c r="BM64" s="64"/>
      <c r="BN64" s="79"/>
      <c r="BO64" s="64"/>
      <c r="BP64" s="79"/>
      <c r="BQ64" s="64"/>
      <c r="BR64" s="79"/>
      <c r="BS64" s="64"/>
      <c r="BT64" s="79"/>
      <c r="BU64" s="64"/>
      <c r="BV64" s="79"/>
      <c r="BW64" s="64"/>
      <c r="BX64" s="79"/>
      <c r="BY64" s="64"/>
      <c r="BZ64" s="79"/>
      <c r="CA64" s="64"/>
      <c r="CB64" s="79"/>
      <c r="CC64" s="64"/>
      <c r="CD64" s="79"/>
      <c r="CE64" s="64"/>
    </row>
    <row r="65" spans="1:83" x14ac:dyDescent="0.25">
      <c r="A65" s="54"/>
      <c r="B65" s="75"/>
      <c r="C65" s="75"/>
      <c r="D65" s="75"/>
      <c r="E65" s="75"/>
      <c r="F65" s="75"/>
      <c r="G65" s="75"/>
      <c r="V65" s="75"/>
      <c r="W65" s="75"/>
      <c r="Y65" s="75"/>
      <c r="AD65" s="75"/>
      <c r="AE65" s="75"/>
      <c r="AJ65" s="75"/>
      <c r="AK65" s="75"/>
      <c r="AL65" s="75"/>
      <c r="AR65" s="75"/>
      <c r="AW65" s="54"/>
      <c r="AX65" s="75"/>
      <c r="AZ65" s="75"/>
      <c r="BB65" s="75"/>
      <c r="BC65" s="54"/>
      <c r="BD65" s="75"/>
      <c r="BF65" s="75"/>
      <c r="BH65" s="75"/>
      <c r="BJ65" s="75"/>
      <c r="BK65" s="54"/>
      <c r="BL65" s="75"/>
      <c r="BM65" s="54"/>
      <c r="BN65" s="75"/>
      <c r="BO65" s="54"/>
      <c r="BP65" s="75"/>
      <c r="BQ65" s="54"/>
      <c r="BR65" s="75"/>
      <c r="BS65" s="54"/>
      <c r="BT65" s="75"/>
      <c r="BU65" s="54"/>
      <c r="BV65" s="75"/>
      <c r="BW65" s="54"/>
      <c r="BX65" s="75"/>
      <c r="BY65" s="54"/>
      <c r="BZ65" s="75"/>
      <c r="CA65" s="54"/>
      <c r="CB65" s="75"/>
      <c r="CC65" s="54"/>
      <c r="CD65" s="75"/>
      <c r="CE65" s="54"/>
    </row>
    <row r="66" spans="1:83" ht="15.75" thickBot="1" x14ac:dyDescent="0.3">
      <c r="A66" s="24" t="s">
        <v>174</v>
      </c>
      <c r="B66" s="84">
        <f t="shared" ref="B66:C66" si="9">B64/B63</f>
        <v>3.7389076076860116E-2</v>
      </c>
      <c r="C66" s="84">
        <f t="shared" si="9"/>
        <v>-1.8932979989209758E-2</v>
      </c>
      <c r="D66" s="84">
        <v>6.6771506194755859E-2</v>
      </c>
      <c r="E66" s="84">
        <v>5.5166066452284846E-3</v>
      </c>
      <c r="F66" s="84">
        <v>7.0065852595902811E-2</v>
      </c>
      <c r="G66" s="84">
        <v>8.6217889594910543E-3</v>
      </c>
      <c r="H66" s="84">
        <v>0.10248574248288143</v>
      </c>
      <c r="I66" s="84">
        <v>5.1607673240557407E-2</v>
      </c>
      <c r="J66" s="84">
        <v>6.026796416204195E-2</v>
      </c>
      <c r="K66" s="84">
        <v>2.0682259680176396E-2</v>
      </c>
      <c r="L66" s="84">
        <v>-1.3610960619074633E-3</v>
      </c>
      <c r="M66" s="84">
        <v>-1.1588370396881707E-2</v>
      </c>
      <c r="N66" s="84">
        <v>-3.5875180716688267E-3</v>
      </c>
      <c r="O66" s="84">
        <v>3.9180102035595382E-2</v>
      </c>
      <c r="P66" s="84">
        <v>8.7963389362358493E-2</v>
      </c>
      <c r="Q66" s="84">
        <v>1.1338182290607077E-2</v>
      </c>
      <c r="R66" s="84">
        <v>8.916357905923207E-2</v>
      </c>
      <c r="S66" s="84">
        <v>-3.864584470243676E-2</v>
      </c>
      <c r="T66" s="84">
        <v>0.14659151351162322</v>
      </c>
      <c r="U66" s="84">
        <v>-1.3791991143254011E-2</v>
      </c>
      <c r="V66" s="84">
        <v>0.13206575737723664</v>
      </c>
      <c r="W66" s="84">
        <v>0.1346605210931989</v>
      </c>
      <c r="X66" s="84">
        <v>8.3086515792558449E-2</v>
      </c>
      <c r="Y66" s="84">
        <v>1.2453842687186628E-2</v>
      </c>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row>
    <row r="67" spans="1:83" x14ac:dyDescent="0.25">
      <c r="B67" s="117"/>
      <c r="C67" s="117"/>
      <c r="D67" s="117"/>
      <c r="E67" s="117"/>
      <c r="F67" s="117"/>
      <c r="G67" s="117"/>
      <c r="H67" s="116"/>
      <c r="I67" s="116"/>
      <c r="J67" s="116"/>
      <c r="K67" s="116"/>
      <c r="L67" s="116"/>
      <c r="M67" s="116"/>
      <c r="N67" s="116"/>
      <c r="O67" s="116"/>
      <c r="P67" s="116"/>
      <c r="Q67" s="116"/>
      <c r="R67" s="116"/>
      <c r="S67" s="116"/>
      <c r="T67" s="116"/>
      <c r="U67" s="116"/>
      <c r="V67" s="117"/>
      <c r="W67" s="117"/>
      <c r="X67" s="116"/>
      <c r="Y67" s="117"/>
      <c r="Z67" s="116"/>
      <c r="AA67" s="116"/>
      <c r="AB67" s="116"/>
      <c r="AC67" s="116"/>
      <c r="AD67" s="117"/>
      <c r="AE67" s="117"/>
      <c r="AF67" s="116"/>
      <c r="AG67" s="116"/>
      <c r="AH67" s="116"/>
      <c r="AI67" s="116"/>
      <c r="AJ67" s="117"/>
      <c r="AK67" s="117"/>
      <c r="AL67" s="117"/>
      <c r="AM67" s="117"/>
      <c r="AN67" s="117"/>
      <c r="AO67" s="117"/>
      <c r="AP67" s="117"/>
      <c r="AQ67" s="117"/>
      <c r="AR67" s="117"/>
      <c r="AS67" s="117"/>
      <c r="AT67" s="117"/>
      <c r="AU67" s="117"/>
      <c r="AV67" s="116"/>
      <c r="AW67" s="116"/>
      <c r="AX67" s="116"/>
      <c r="AY67" s="116"/>
      <c r="AZ67" s="116"/>
      <c r="BA67" s="116"/>
      <c r="BB67" s="116"/>
      <c r="BC67" s="116"/>
      <c r="BD67" s="117"/>
      <c r="BE67" s="116"/>
      <c r="BF67" s="116"/>
      <c r="BG67" s="116"/>
      <c r="BH67" s="116"/>
      <c r="BI67" s="116"/>
      <c r="BJ67" s="116"/>
      <c r="BK67" s="116"/>
      <c r="BL67" s="116"/>
      <c r="BM67" s="116"/>
      <c r="BN67" s="116"/>
      <c r="BO67" s="116"/>
      <c r="BP67" s="116"/>
      <c r="BQ67" s="116"/>
      <c r="BR67" s="116"/>
      <c r="BS67" s="116"/>
      <c r="BT67" s="116"/>
      <c r="BU67" s="116"/>
      <c r="BV67" s="116"/>
      <c r="BW67" s="116"/>
      <c r="BX67" s="116"/>
      <c r="BY67" s="116"/>
      <c r="BZ67" s="116"/>
      <c r="CA67" s="116"/>
      <c r="CB67" s="116"/>
      <c r="CC67" s="116"/>
      <c r="CD67" s="116"/>
      <c r="CE67" s="116"/>
    </row>
    <row r="68" spans="1:83" x14ac:dyDescent="0.25">
      <c r="AX68" s="75"/>
      <c r="AY68" s="75"/>
      <c r="AZ68" s="75"/>
      <c r="BB68" s="75"/>
      <c r="BD68" s="75"/>
      <c r="BF68" s="75"/>
      <c r="BH68" s="75"/>
      <c r="BI68" s="75"/>
      <c r="BJ68" s="54"/>
      <c r="BK68" s="54"/>
      <c r="BL68" s="54"/>
      <c r="BM68" s="54"/>
    </row>
    <row r="69" spans="1:83" s="9" customFormat="1" x14ac:dyDescent="0.25">
      <c r="A69" s="101" t="s">
        <v>74</v>
      </c>
      <c r="B69" s="102">
        <f>+'APM utregning'!B69</f>
        <v>258923.38718974995</v>
      </c>
      <c r="C69" s="71">
        <f>+'APM utregning'!C69</f>
        <v>258923.38718974995</v>
      </c>
      <c r="D69" s="102">
        <v>254953.66746462983</v>
      </c>
      <c r="E69" s="71">
        <v>254953.66746462983</v>
      </c>
      <c r="F69" s="71">
        <v>252889.80088506971</v>
      </c>
      <c r="G69" s="71">
        <v>252889.80088506971</v>
      </c>
      <c r="H69" s="71">
        <v>249905.39855895969</v>
      </c>
      <c r="I69" s="71">
        <v>249905.39855895969</v>
      </c>
      <c r="J69" s="71">
        <v>249350.21628926974</v>
      </c>
      <c r="K69" s="71">
        <v>249350.21628926974</v>
      </c>
      <c r="L69" s="71">
        <v>247147.96961268003</v>
      </c>
      <c r="M69" s="71">
        <v>247147.96961268003</v>
      </c>
      <c r="N69" s="71">
        <v>241832.17663670034</v>
      </c>
      <c r="O69" s="71">
        <v>241832.17663670034</v>
      </c>
      <c r="P69" s="102">
        <v>238270.48511583995</v>
      </c>
      <c r="Q69" s="71">
        <v>238270.48511583995</v>
      </c>
      <c r="R69" s="71">
        <v>236329.36463877006</v>
      </c>
      <c r="S69" s="71">
        <v>236329.36463877006</v>
      </c>
      <c r="T69" s="102">
        <v>234316.48083116047</v>
      </c>
      <c r="U69" s="71">
        <v>234316.48083116047</v>
      </c>
      <c r="V69" s="71">
        <v>232099.91912638996</v>
      </c>
      <c r="W69" s="71">
        <v>232099.91912638996</v>
      </c>
      <c r="X69" s="71">
        <v>213967.24953586038</v>
      </c>
      <c r="Y69" s="71">
        <v>213967.24953586038</v>
      </c>
      <c r="Z69" s="102"/>
      <c r="AA69" s="71"/>
      <c r="AB69" s="71"/>
      <c r="AC69" s="71"/>
      <c r="AD69" s="71"/>
      <c r="AE69" s="71"/>
      <c r="AF69" s="71"/>
      <c r="AG69" s="71"/>
      <c r="AH69" s="102"/>
      <c r="AI69" s="71"/>
      <c r="AJ69" s="102"/>
      <c r="AK69" s="71"/>
      <c r="AL69" s="102"/>
      <c r="AM69" s="71"/>
      <c r="AN69" s="71"/>
      <c r="AO69" s="71"/>
      <c r="AP69" s="71"/>
      <c r="AQ69" s="71"/>
      <c r="AR69" s="102"/>
      <c r="AS69" s="71"/>
      <c r="AT69" s="102"/>
      <c r="AU69" s="71"/>
      <c r="AV69" s="102"/>
      <c r="AW69" s="71"/>
      <c r="AX69" s="102"/>
      <c r="AY69" s="71"/>
      <c r="AZ69" s="102"/>
      <c r="BA69" s="71"/>
      <c r="BB69" s="102"/>
      <c r="BC69" s="71"/>
      <c r="BD69" s="102"/>
      <c r="BE69" s="71"/>
      <c r="BF69" s="102"/>
      <c r="BG69" s="71"/>
      <c r="BH69" s="102"/>
      <c r="BI69" s="71"/>
      <c r="BJ69" s="102"/>
      <c r="BK69" s="71"/>
      <c r="BL69" s="102"/>
      <c r="BM69" s="71"/>
      <c r="BN69" s="103"/>
      <c r="BO69" s="71"/>
      <c r="BP69" s="103"/>
      <c r="BQ69" s="71"/>
      <c r="BR69" s="102"/>
      <c r="BS69" s="71"/>
      <c r="BT69" s="102"/>
      <c r="BU69" s="71"/>
      <c r="BV69" s="102"/>
      <c r="BW69" s="71"/>
      <c r="BX69" s="102"/>
      <c r="BY69" s="71"/>
      <c r="BZ69" s="102"/>
      <c r="CA69" s="71"/>
      <c r="CB69" s="102"/>
      <c r="CC69" s="71"/>
      <c r="CD69" s="102"/>
      <c r="CE69" s="71"/>
    </row>
    <row r="70" spans="1:83" ht="30" x14ac:dyDescent="0.25">
      <c r="A70" s="118" t="s">
        <v>169</v>
      </c>
      <c r="B70" s="66">
        <f>+'APM utregning'!B70</f>
        <v>249350.21628926974</v>
      </c>
      <c r="C70" s="66">
        <f>+'APM utregning'!C70</f>
        <v>254953.66746462983</v>
      </c>
      <c r="D70" s="66">
        <v>247147.96961268003</v>
      </c>
      <c r="E70" s="66">
        <v>249905.39855895969</v>
      </c>
      <c r="F70" s="66">
        <v>241832.17663670034</v>
      </c>
      <c r="G70" s="66">
        <v>249905.39855895969</v>
      </c>
      <c r="H70" s="66">
        <v>238270.48511583995</v>
      </c>
      <c r="I70" s="66">
        <v>249350.21628926974</v>
      </c>
      <c r="J70" s="66">
        <v>236329.36463877006</v>
      </c>
      <c r="K70" s="66">
        <v>247147.96961268003</v>
      </c>
      <c r="L70" s="66">
        <v>234316.48083116047</v>
      </c>
      <c r="M70" s="66">
        <v>241832.17663670034</v>
      </c>
      <c r="N70" s="66">
        <v>232099.91912638996</v>
      </c>
      <c r="O70" s="66">
        <v>238270.48511583995</v>
      </c>
      <c r="P70" s="66">
        <v>213967.24953586038</v>
      </c>
      <c r="Q70" s="66">
        <v>236329.36463877006</v>
      </c>
      <c r="R70" s="66">
        <v>211244.11525367026</v>
      </c>
      <c r="S70" s="66">
        <v>234316.48083116047</v>
      </c>
      <c r="T70" s="66">
        <v>208899.53201341021</v>
      </c>
      <c r="U70" s="66">
        <v>232099.91912638996</v>
      </c>
      <c r="V70" s="66">
        <v>205504.38282328009</v>
      </c>
      <c r="W70" s="66">
        <v>213967.24953586038</v>
      </c>
      <c r="X70" s="66">
        <v>199964.5308712995</v>
      </c>
      <c r="Y70" s="66">
        <v>211244.11525367026</v>
      </c>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c r="BI70" s="66"/>
      <c r="BJ70" s="66"/>
      <c r="BK70" s="66"/>
      <c r="BL70" s="66"/>
      <c r="BM70" s="66"/>
      <c r="BN70" s="26"/>
      <c r="BO70" s="66"/>
      <c r="BP70" s="26"/>
      <c r="BQ70" s="66"/>
      <c r="BR70" s="66"/>
      <c r="BS70" s="66"/>
      <c r="BT70" s="66"/>
      <c r="BU70" s="66"/>
      <c r="BV70" s="66"/>
      <c r="BW70" s="66"/>
      <c r="BX70" s="66"/>
      <c r="BY70" s="66"/>
      <c r="BZ70" s="66"/>
      <c r="CA70" s="66"/>
      <c r="CB70" s="66"/>
      <c r="CC70" s="66"/>
      <c r="CD70" s="66"/>
      <c r="CE70" s="66"/>
    </row>
    <row r="71" spans="1:83" x14ac:dyDescent="0.25">
      <c r="A71" s="101" t="s">
        <v>75</v>
      </c>
      <c r="B71" s="71">
        <f t="shared" ref="B71:C71" si="10">B69-B70</f>
        <v>9573.1709004802105</v>
      </c>
      <c r="C71" s="71">
        <f t="shared" si="10"/>
        <v>3969.7197251201142</v>
      </c>
      <c r="D71" s="71">
        <v>7805.697851949808</v>
      </c>
      <c r="E71" s="71">
        <v>5048.2689056701493</v>
      </c>
      <c r="F71" s="71">
        <v>11057.624248369364</v>
      </c>
      <c r="G71" s="71">
        <v>2984.4023261100228</v>
      </c>
      <c r="H71" s="71">
        <v>11634.913443119731</v>
      </c>
      <c r="I71" s="71">
        <v>555.18226968994713</v>
      </c>
      <c r="J71" s="71">
        <v>13020.851650499681</v>
      </c>
      <c r="K71" s="71">
        <v>2202.2466765897116</v>
      </c>
      <c r="L71" s="71">
        <v>12831.488781519554</v>
      </c>
      <c r="M71" s="71">
        <v>5315.7929759796825</v>
      </c>
      <c r="N71" s="71">
        <v>9732.2575103103882</v>
      </c>
      <c r="O71" s="71">
        <v>3561.6915208603896</v>
      </c>
      <c r="P71" s="71">
        <v>24303.235579979577</v>
      </c>
      <c r="Q71" s="71">
        <v>1941.1204770698969</v>
      </c>
      <c r="R71" s="71">
        <v>25085.2493850998</v>
      </c>
      <c r="S71" s="71">
        <v>2012.8838076095853</v>
      </c>
      <c r="T71" s="71">
        <v>25416.948817750264</v>
      </c>
      <c r="U71" s="71">
        <v>2216.5617047705164</v>
      </c>
      <c r="V71" s="71">
        <v>26595.536303109868</v>
      </c>
      <c r="W71" s="71">
        <v>18132.669590529578</v>
      </c>
      <c r="X71" s="71">
        <v>14002.718664560874</v>
      </c>
      <c r="Y71" s="71">
        <v>2723.1342821901198</v>
      </c>
      <c r="Z71" s="71"/>
      <c r="AA71" s="71"/>
      <c r="AB71" s="71"/>
      <c r="AC71" s="71"/>
      <c r="AD71" s="71"/>
      <c r="AE71" s="71"/>
      <c r="AF71" s="71"/>
      <c r="AG71" s="71"/>
      <c r="AH71" s="71"/>
      <c r="AI71" s="71"/>
      <c r="AJ71" s="71"/>
      <c r="AK71" s="71"/>
      <c r="AL71" s="71"/>
      <c r="AM71" s="71"/>
      <c r="AN71" s="71"/>
      <c r="AO71" s="71"/>
      <c r="AP71" s="71"/>
      <c r="AQ71" s="71"/>
      <c r="AR71" s="71"/>
      <c r="AS71" s="71"/>
      <c r="AT71" s="71"/>
      <c r="AU71" s="71"/>
      <c r="AV71" s="71"/>
      <c r="AW71" s="71"/>
      <c r="AX71" s="71"/>
      <c r="AY71" s="71"/>
      <c r="AZ71" s="71"/>
      <c r="BA71" s="71"/>
      <c r="BB71" s="71"/>
      <c r="BC71" s="71"/>
      <c r="BD71" s="71"/>
      <c r="BE71" s="71"/>
      <c r="BF71" s="71"/>
      <c r="BG71" s="71"/>
      <c r="BH71" s="71"/>
      <c r="BI71" s="71"/>
      <c r="BJ71" s="71"/>
      <c r="BK71" s="71"/>
      <c r="BL71" s="71"/>
      <c r="BM71" s="71"/>
      <c r="BN71" s="16"/>
      <c r="BO71" s="71"/>
      <c r="BP71" s="16"/>
      <c r="BQ71" s="71"/>
      <c r="BR71" s="16"/>
      <c r="BS71" s="71"/>
      <c r="BT71" s="16"/>
      <c r="BU71" s="71"/>
      <c r="BV71" s="16"/>
      <c r="BW71" s="71"/>
      <c r="BX71" s="16"/>
      <c r="BY71" s="71"/>
      <c r="BZ71" s="16"/>
      <c r="CA71" s="71"/>
      <c r="CB71" s="16"/>
      <c r="CC71" s="71"/>
      <c r="CD71" s="16"/>
      <c r="CE71" s="71"/>
    </row>
    <row r="72" spans="1:83" ht="30" x14ac:dyDescent="0.25">
      <c r="A72" s="101" t="s">
        <v>170</v>
      </c>
      <c r="B72" s="66">
        <f t="shared" ref="B72:C72" si="11">B70</f>
        <v>249350.21628926974</v>
      </c>
      <c r="C72" s="66">
        <f t="shared" si="11"/>
        <v>254953.66746462983</v>
      </c>
      <c r="D72" s="66">
        <v>247147.96961268003</v>
      </c>
      <c r="E72" s="66">
        <v>249905.39855895969</v>
      </c>
      <c r="F72" s="66">
        <v>241832.17663670034</v>
      </c>
      <c r="G72" s="66">
        <v>249905.39855895969</v>
      </c>
      <c r="H72" s="66">
        <v>238270.48511583995</v>
      </c>
      <c r="I72" s="66">
        <v>249350.21628926974</v>
      </c>
      <c r="J72" s="66">
        <v>236329.36463877006</v>
      </c>
      <c r="K72" s="66">
        <v>247147.96961268003</v>
      </c>
      <c r="L72" s="66">
        <v>234316.48083116047</v>
      </c>
      <c r="M72" s="66">
        <v>241832.17663670034</v>
      </c>
      <c r="N72" s="66">
        <v>232099.91912638996</v>
      </c>
      <c r="O72" s="66">
        <v>238270.48511583995</v>
      </c>
      <c r="P72" s="66">
        <v>213967.24953586038</v>
      </c>
      <c r="Q72" s="66">
        <v>236329.36463877006</v>
      </c>
      <c r="R72" s="66">
        <v>211244.11525367026</v>
      </c>
      <c r="S72" s="66">
        <v>234316.48083116047</v>
      </c>
      <c r="T72" s="66">
        <v>208899.53201341021</v>
      </c>
      <c r="U72" s="66">
        <v>232099.91912638996</v>
      </c>
      <c r="V72" s="66">
        <v>205504.38282328009</v>
      </c>
      <c r="W72" s="66">
        <v>213967.24953586038</v>
      </c>
      <c r="X72" s="66">
        <v>199964.5308712995</v>
      </c>
      <c r="Y72" s="66">
        <v>211244.11525367026</v>
      </c>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c r="BI72" s="66"/>
      <c r="BJ72" s="66"/>
      <c r="BK72" s="66"/>
      <c r="BL72" s="66"/>
      <c r="BM72" s="66"/>
      <c r="BN72" s="26"/>
      <c r="BO72" s="66"/>
      <c r="BP72" s="26"/>
      <c r="BQ72" s="66"/>
      <c r="BR72" s="26"/>
      <c r="BS72" s="66"/>
      <c r="BT72" s="26"/>
      <c r="BU72" s="66"/>
      <c r="BV72" s="26"/>
      <c r="BW72" s="66"/>
      <c r="BX72" s="26"/>
      <c r="BY72" s="66"/>
      <c r="BZ72" s="26"/>
      <c r="CA72" s="66"/>
      <c r="CB72" s="26"/>
      <c r="CC72" s="66"/>
      <c r="CD72" s="26"/>
      <c r="CE72" s="66"/>
    </row>
    <row r="73" spans="1:83" ht="30.75" thickBot="1" x14ac:dyDescent="0.3">
      <c r="A73" s="37" t="s">
        <v>197</v>
      </c>
      <c r="B73" s="72">
        <f t="shared" ref="B73:C73" si="12">B71/B72</f>
        <v>3.8392470810510268E-2</v>
      </c>
      <c r="C73" s="72">
        <f t="shared" si="12"/>
        <v>1.5570357408845041E-2</v>
      </c>
      <c r="D73" s="72">
        <v>3.1583095196705727E-2</v>
      </c>
      <c r="E73" s="72">
        <v>2.0200719691452047E-2</v>
      </c>
      <c r="F73" s="72">
        <v>4.5724371347742584E-2</v>
      </c>
      <c r="G73" s="72">
        <v>1.1942128274615559E-2</v>
      </c>
      <c r="H73" s="72">
        <v>4.8830695238913813E-2</v>
      </c>
      <c r="I73" s="72">
        <v>2.226516094318857E-3</v>
      </c>
      <c r="J73" s="72">
        <v>5.5096207237734E-2</v>
      </c>
      <c r="K73" s="72">
        <v>8.9106403748369072E-3</v>
      </c>
      <c r="L73" s="72">
        <v>5.4761358381638703E-2</v>
      </c>
      <c r="M73" s="72">
        <v>2.1981330399905769E-2</v>
      </c>
      <c r="N73" s="72">
        <v>4.1931326589608547E-2</v>
      </c>
      <c r="O73" s="72">
        <v>1.4948102024171404E-2</v>
      </c>
      <c r="P73" s="72">
        <v>0.11358390423159791</v>
      </c>
      <c r="Q73" s="72">
        <v>8.2136237282104309E-3</v>
      </c>
      <c r="R73" s="72">
        <v>0.11875005064626981</v>
      </c>
      <c r="S73" s="72">
        <v>8.5904491244898507E-3</v>
      </c>
      <c r="T73" s="72">
        <v>0.12167068337960008</v>
      </c>
      <c r="U73" s="72">
        <v>9.5500322150628945E-3</v>
      </c>
      <c r="V73" s="72">
        <v>0.12941590801000208</v>
      </c>
      <c r="W73" s="72">
        <v>8.4745070237913153E-2</v>
      </c>
      <c r="X73" s="72">
        <v>7.002601213098765E-2</v>
      </c>
      <c r="Y73" s="72">
        <v>1.2890935583791637E-2</v>
      </c>
      <c r="Z73" s="72"/>
      <c r="AA73" s="72"/>
      <c r="AB73" s="72"/>
      <c r="AC73" s="72"/>
      <c r="AD73" s="72"/>
      <c r="AE73" s="72"/>
      <c r="AF73" s="72"/>
      <c r="AG73" s="72"/>
      <c r="AH73" s="72"/>
      <c r="AI73" s="72"/>
      <c r="AJ73" s="72"/>
      <c r="AK73" s="72"/>
      <c r="AL73" s="72"/>
      <c r="AM73" s="72"/>
      <c r="AN73" s="72"/>
      <c r="AO73" s="72"/>
      <c r="AP73" s="72"/>
      <c r="AQ73" s="72"/>
      <c r="AR73" s="72"/>
      <c r="AS73" s="72"/>
      <c r="AT73" s="72"/>
      <c r="AU73" s="72"/>
      <c r="AV73" s="72"/>
      <c r="AW73" s="72"/>
      <c r="AX73" s="72"/>
      <c r="AY73" s="72"/>
      <c r="AZ73" s="72"/>
      <c r="BA73" s="72"/>
      <c r="BB73" s="72"/>
      <c r="BC73" s="72"/>
      <c r="BD73" s="72"/>
      <c r="BE73" s="72"/>
      <c r="BF73" s="72"/>
      <c r="BG73" s="72"/>
      <c r="BH73" s="72"/>
      <c r="BI73" s="72"/>
      <c r="BJ73" s="72"/>
      <c r="BK73" s="72"/>
      <c r="BL73" s="72"/>
      <c r="BM73" s="72"/>
      <c r="BN73" s="35"/>
      <c r="BO73" s="72"/>
      <c r="BP73" s="35"/>
      <c r="BQ73" s="72"/>
      <c r="BR73" s="35"/>
      <c r="BS73" s="72"/>
      <c r="BT73" s="35"/>
      <c r="BU73" s="72"/>
      <c r="BV73" s="35"/>
      <c r="BW73" s="72"/>
      <c r="BX73" s="35"/>
      <c r="BY73" s="72"/>
      <c r="BZ73" s="35"/>
      <c r="CA73" s="72"/>
      <c r="CB73" s="35"/>
      <c r="CC73" s="72"/>
      <c r="CD73" s="35"/>
      <c r="CE73" s="72"/>
    </row>
    <row r="74" spans="1:83" x14ac:dyDescent="0.25">
      <c r="B74" s="116"/>
      <c r="C74" s="116"/>
      <c r="D74" s="116"/>
      <c r="E74" s="116"/>
      <c r="F74" s="116"/>
      <c r="G74" s="116"/>
      <c r="H74" s="116"/>
      <c r="I74" s="116"/>
      <c r="J74" s="116"/>
      <c r="K74" s="116"/>
      <c r="L74" s="116"/>
      <c r="M74" s="116"/>
      <c r="N74" s="116"/>
      <c r="O74" s="116"/>
      <c r="P74" s="116"/>
      <c r="Q74" s="116"/>
      <c r="R74" s="116"/>
      <c r="S74" s="116"/>
      <c r="T74" s="116"/>
      <c r="U74" s="116"/>
      <c r="V74" s="116"/>
      <c r="W74" s="116"/>
      <c r="X74" s="116"/>
      <c r="Y74" s="117"/>
      <c r="Z74" s="116"/>
      <c r="AA74" s="116"/>
      <c r="AB74" s="116"/>
      <c r="AC74" s="116"/>
      <c r="AD74" s="116"/>
      <c r="AE74" s="116"/>
      <c r="AF74" s="116"/>
      <c r="AG74" s="116"/>
      <c r="AH74" s="116"/>
      <c r="AI74" s="116"/>
      <c r="AJ74" s="116"/>
      <c r="AK74" s="116"/>
      <c r="AL74" s="117"/>
      <c r="AM74" s="117"/>
      <c r="AN74" s="117"/>
      <c r="AO74" s="117"/>
      <c r="AP74" s="117"/>
      <c r="AQ74" s="117"/>
      <c r="AR74" s="117"/>
      <c r="AS74" s="117"/>
      <c r="AT74" s="117"/>
      <c r="AU74" s="117"/>
      <c r="AV74" s="116"/>
      <c r="AW74" s="116"/>
      <c r="AX74" s="116"/>
      <c r="AY74" s="116"/>
      <c r="AZ74" s="116"/>
      <c r="BA74" s="116"/>
      <c r="BB74" s="116"/>
      <c r="BC74" s="116"/>
      <c r="BD74" s="117"/>
      <c r="BE74" s="116"/>
      <c r="BF74" s="116"/>
      <c r="BG74" s="116"/>
      <c r="BH74" s="116"/>
      <c r="BI74" s="116"/>
      <c r="BJ74" s="116"/>
      <c r="BK74" s="116"/>
      <c r="BL74" s="116"/>
      <c r="BM74" s="116"/>
      <c r="BN74" s="116"/>
      <c r="BO74" s="116"/>
      <c r="BP74" s="116"/>
      <c r="BQ74" s="116"/>
      <c r="BR74" s="116"/>
      <c r="BS74" s="116"/>
      <c r="BT74" s="116"/>
      <c r="BU74" s="116"/>
      <c r="BV74" s="116"/>
      <c r="BW74" s="116"/>
      <c r="BX74" s="116"/>
      <c r="BY74" s="116"/>
      <c r="BZ74" s="116"/>
      <c r="CA74" s="116"/>
      <c r="CB74" s="116"/>
      <c r="CC74" s="116"/>
      <c r="CD74" s="116"/>
      <c r="CE74" s="116"/>
    </row>
    <row r="75" spans="1:83" x14ac:dyDescent="0.25">
      <c r="AD75" s="75"/>
      <c r="AE75" s="75"/>
      <c r="AJ75" s="75"/>
      <c r="AK75" s="75"/>
      <c r="AX75" s="75"/>
      <c r="AY75" s="75"/>
      <c r="BE75" s="75"/>
      <c r="BG75" s="75"/>
      <c r="BJ75" s="75"/>
      <c r="BK75" s="75"/>
      <c r="BL75" s="75"/>
      <c r="BM75" s="75"/>
    </row>
    <row r="76" spans="1:83" x14ac:dyDescent="0.25">
      <c r="A76" t="s">
        <v>87</v>
      </c>
      <c r="B76" s="64">
        <f>'APM utregning'!B76</f>
        <v>140.18961200000001</v>
      </c>
      <c r="C76" s="64">
        <f>'APM utregning'!C76</f>
        <v>60.537154000000001</v>
      </c>
      <c r="D76" s="64">
        <v>79.652456999999998</v>
      </c>
      <c r="E76" s="64">
        <v>27.352309000000002</v>
      </c>
      <c r="F76" s="64">
        <v>52.300148</v>
      </c>
      <c r="G76" s="64">
        <v>31.791869999999999</v>
      </c>
      <c r="H76" s="64">
        <v>20.508279000000002</v>
      </c>
      <c r="I76" s="64">
        <v>20.508279000000002</v>
      </c>
      <c r="J76" s="64">
        <v>175.788377</v>
      </c>
      <c r="K76" s="64">
        <v>29.889030999999999</v>
      </c>
      <c r="L76" s="64">
        <v>145.89934700000001</v>
      </c>
      <c r="M76" s="64">
        <v>75.414375000000007</v>
      </c>
      <c r="N76" s="64">
        <v>70.484971999999999</v>
      </c>
      <c r="O76" s="64">
        <v>46.916012000000002</v>
      </c>
      <c r="P76" s="64">
        <v>23.568960000000001</v>
      </c>
      <c r="Q76" s="64">
        <v>23.568960000000001</v>
      </c>
      <c r="R76" s="64">
        <v>13.674626</v>
      </c>
      <c r="S76" s="64">
        <v>20.137823000000001</v>
      </c>
      <c r="T76" s="64">
        <v>-6.4631980000000002</v>
      </c>
      <c r="U76" s="64">
        <v>35.073110999999997</v>
      </c>
      <c r="V76" s="64">
        <v>-41.536307999999998</v>
      </c>
      <c r="W76" s="64">
        <v>29.212637999999998</v>
      </c>
      <c r="X76" s="64">
        <v>-70.748947000000001</v>
      </c>
      <c r="Y76" s="64">
        <v>-70.748947000000001</v>
      </c>
      <c r="Z76" s="64"/>
      <c r="AA76" s="64"/>
      <c r="AB76" s="64"/>
      <c r="AC76" s="64"/>
      <c r="AD76" s="64"/>
      <c r="AE76" s="64"/>
      <c r="AF76" s="64"/>
      <c r="AG76" s="64"/>
      <c r="AH76" s="64"/>
      <c r="AI76" s="64"/>
      <c r="AJ76" s="64"/>
      <c r="AK76" s="64"/>
      <c r="AL76" s="64"/>
      <c r="AM76" s="64"/>
      <c r="AN76" s="64"/>
      <c r="AO76" s="64"/>
      <c r="AP76" s="64"/>
      <c r="AQ76" s="64"/>
      <c r="AR76" s="64"/>
      <c r="AS76" s="64"/>
      <c r="AT76" s="64"/>
      <c r="AU76" s="64"/>
      <c r="AV76" s="64"/>
      <c r="AW76" s="64"/>
      <c r="AX76" s="64"/>
      <c r="AY76" s="64"/>
      <c r="AZ76" s="64"/>
      <c r="BA76" s="64"/>
      <c r="BB76" s="64"/>
      <c r="BC76" s="64"/>
      <c r="BD76" s="64"/>
      <c r="BE76" s="64"/>
      <c r="BF76" s="64"/>
      <c r="BG76" s="64"/>
      <c r="BH76" s="64"/>
      <c r="BI76" s="64"/>
      <c r="BJ76" s="64"/>
      <c r="BK76" s="64"/>
      <c r="BL76" s="64"/>
      <c r="BM76" s="64"/>
      <c r="BN76" s="13"/>
      <c r="BO76" s="13"/>
      <c r="BP76" s="13"/>
      <c r="BQ76" s="13"/>
      <c r="BR76" s="13"/>
      <c r="BS76" s="13"/>
      <c r="BT76" s="13"/>
      <c r="BU76" s="13"/>
      <c r="BV76" s="13"/>
      <c r="BW76" s="13"/>
      <c r="BX76" s="13"/>
      <c r="BY76" s="13"/>
      <c r="BZ76" s="13"/>
      <c r="CA76" s="13"/>
      <c r="CB76" s="13"/>
      <c r="CC76" s="13"/>
      <c r="CD76" s="13"/>
      <c r="CE76" s="13"/>
    </row>
    <row r="77" spans="1:83" x14ac:dyDescent="0.25">
      <c r="A77" t="s">
        <v>88</v>
      </c>
      <c r="B77" s="64">
        <f>'APM utregning'!B77</f>
        <v>140.18961200000001</v>
      </c>
      <c r="C77" s="64">
        <f>'APM utregning'!C77</f>
        <v>242.148616</v>
      </c>
      <c r="D77" s="64">
        <v>106.203276</v>
      </c>
      <c r="E77" s="64">
        <v>109.40923600000001</v>
      </c>
      <c r="F77" s="64">
        <v>104.600296</v>
      </c>
      <c r="G77" s="64">
        <v>127.16748</v>
      </c>
      <c r="H77" s="64">
        <v>82.033116000000007</v>
      </c>
      <c r="I77" s="64">
        <v>82.033116000000007</v>
      </c>
      <c r="J77" s="64">
        <v>175.788377</v>
      </c>
      <c r="K77" s="64">
        <v>119.556124</v>
      </c>
      <c r="L77" s="64">
        <v>194.53246266666667</v>
      </c>
      <c r="M77" s="64">
        <v>301.65750000000003</v>
      </c>
      <c r="N77" s="64">
        <v>140.969944</v>
      </c>
      <c r="O77" s="64">
        <v>187.66404800000001</v>
      </c>
      <c r="P77" s="64">
        <v>94.275840000000002</v>
      </c>
      <c r="Q77" s="64">
        <v>94.275840000000002</v>
      </c>
      <c r="R77" s="64">
        <v>13.674626</v>
      </c>
      <c r="S77" s="64">
        <v>80.551292000000004</v>
      </c>
      <c r="T77" s="64">
        <v>-8.6175973333333342</v>
      </c>
      <c r="U77" s="64">
        <v>140.29244399999999</v>
      </c>
      <c r="V77" s="64">
        <v>-83.072615999999996</v>
      </c>
      <c r="W77" s="64">
        <v>116.85055199999999</v>
      </c>
      <c r="X77" s="64">
        <v>-282.995788</v>
      </c>
      <c r="Y77" s="64">
        <v>-282.995788</v>
      </c>
      <c r="Z77" s="64"/>
      <c r="AA77" s="64"/>
      <c r="AB77" s="64"/>
      <c r="AC77" s="64"/>
      <c r="AD77" s="64"/>
      <c r="AE77" s="64"/>
      <c r="AF77" s="64"/>
      <c r="AG77" s="64"/>
      <c r="AH77" s="64"/>
      <c r="AI77" s="64"/>
      <c r="AJ77" s="64"/>
      <c r="AK77" s="64"/>
      <c r="AL77" s="64"/>
      <c r="AM77" s="64"/>
      <c r="AN77" s="64"/>
      <c r="AO77" s="64"/>
      <c r="AP77" s="64"/>
      <c r="AQ77" s="64"/>
      <c r="AR77" s="64"/>
      <c r="AS77" s="64"/>
      <c r="AT77" s="64"/>
      <c r="AU77" s="64"/>
      <c r="AV77" s="64"/>
      <c r="AW77" s="64"/>
      <c r="AX77" s="64"/>
      <c r="AY77" s="64"/>
      <c r="AZ77" s="64"/>
      <c r="BA77" s="64"/>
      <c r="BB77" s="64"/>
      <c r="BC77" s="64"/>
      <c r="BD77" s="64"/>
      <c r="BE77" s="64"/>
      <c r="BF77" s="64"/>
      <c r="BG77" s="64"/>
      <c r="BH77" s="64"/>
      <c r="BI77" s="64"/>
      <c r="BJ77" s="64"/>
      <c r="BK77" s="64"/>
      <c r="BL77" s="64"/>
      <c r="BM77" s="64"/>
      <c r="BN77" s="13"/>
      <c r="BO77" s="13"/>
      <c r="BP77" s="13"/>
      <c r="BQ77" s="13"/>
      <c r="BR77" s="13"/>
      <c r="BS77" s="13"/>
      <c r="BT77" s="13"/>
      <c r="BU77" s="13"/>
      <c r="BV77" s="13"/>
      <c r="BW77" s="13"/>
      <c r="BX77" s="13"/>
      <c r="BY77" s="13"/>
      <c r="BZ77" s="13"/>
      <c r="CA77" s="13"/>
      <c r="CB77" s="13"/>
      <c r="CC77" s="13"/>
      <c r="CD77" s="13"/>
      <c r="CE77" s="13"/>
    </row>
    <row r="78" spans="1:83" x14ac:dyDescent="0.25">
      <c r="A78" s="21" t="s">
        <v>89</v>
      </c>
      <c r="B78" s="64">
        <f>'APM utregning'!B78</f>
        <v>253204.49407753575</v>
      </c>
      <c r="C78" s="64">
        <f>'APM utregning'!C78</f>
        <v>256938.52732718989</v>
      </c>
      <c r="D78" s="64">
        <v>251774.77079948224</v>
      </c>
      <c r="E78" s="64">
        <v>252429.53301179476</v>
      </c>
      <c r="F78" s="64">
        <v>250715.13857776637</v>
      </c>
      <c r="G78" s="64">
        <v>251397.59972201468</v>
      </c>
      <c r="H78" s="64">
        <v>249627.80742411473</v>
      </c>
      <c r="I78" s="64">
        <v>249627.80742411473</v>
      </c>
      <c r="J78" s="64">
        <v>242586.04245865205</v>
      </c>
      <c r="K78" s="64">
        <v>248249.09295097488</v>
      </c>
      <c r="L78" s="64">
        <v>240894.99900099757</v>
      </c>
      <c r="M78" s="64">
        <v>244490.07312469019</v>
      </c>
      <c r="N78" s="64">
        <v>238810.67546377014</v>
      </c>
      <c r="O78" s="64">
        <v>240051.33087627013</v>
      </c>
      <c r="P78" s="64">
        <v>237299.92487730499</v>
      </c>
      <c r="Q78" s="64">
        <v>237299.92487730499</v>
      </c>
      <c r="R78" s="64">
        <v>225591.42587717023</v>
      </c>
      <c r="S78" s="64">
        <v>235322.92273496528</v>
      </c>
      <c r="T78" s="64">
        <v>222906.94118677027</v>
      </c>
      <c r="U78" s="64">
        <v>233208.19997877523</v>
      </c>
      <c r="V78" s="64">
        <v>219103.76130530689</v>
      </c>
      <c r="W78" s="64">
        <v>223033.58433112517</v>
      </c>
      <c r="X78" s="64">
        <v>212605.68239476532</v>
      </c>
      <c r="Y78" s="64">
        <v>212605.68239476532</v>
      </c>
      <c r="Z78" s="64"/>
      <c r="AA78" s="64"/>
      <c r="AB78" s="64"/>
      <c r="AC78" s="64"/>
      <c r="AD78" s="64"/>
      <c r="AE78" s="64"/>
      <c r="AF78" s="64"/>
      <c r="AG78" s="64"/>
      <c r="AH78" s="64"/>
      <c r="AI78" s="64"/>
      <c r="AJ78" s="64"/>
      <c r="AK78" s="64"/>
      <c r="AL78" s="64"/>
      <c r="AM78" s="64"/>
      <c r="AN78" s="64"/>
      <c r="AO78" s="64"/>
      <c r="AP78" s="64"/>
      <c r="AQ78" s="64"/>
      <c r="AR78" s="64"/>
      <c r="AS78" s="64"/>
      <c r="AT78" s="64"/>
      <c r="AU78" s="64"/>
      <c r="AV78" s="80"/>
      <c r="AW78" s="15"/>
      <c r="AX78" s="15"/>
      <c r="AY78" s="15"/>
      <c r="AZ78" s="80"/>
      <c r="BA78" s="15"/>
      <c r="BB78" s="80"/>
      <c r="BC78" s="15"/>
      <c r="BD78" s="80"/>
      <c r="BE78" s="15"/>
      <c r="BF78" s="80"/>
      <c r="BG78" s="15"/>
      <c r="BH78" s="80"/>
      <c r="BI78" s="15"/>
      <c r="BJ78" s="80"/>
      <c r="BK78" s="15"/>
      <c r="BL78" s="15"/>
      <c r="BM78" s="15"/>
      <c r="BN78" s="12"/>
      <c r="BO78" s="12"/>
      <c r="BP78" s="12"/>
      <c r="BQ78" s="12"/>
      <c r="BR78" s="12"/>
      <c r="BS78" s="12"/>
      <c r="BT78" s="12"/>
      <c r="BU78" s="12"/>
      <c r="BV78" s="12"/>
      <c r="BW78" s="12"/>
      <c r="BX78" s="12"/>
      <c r="BY78" s="12"/>
      <c r="BZ78" s="12"/>
      <c r="CA78" s="12"/>
      <c r="CB78" s="12"/>
      <c r="CC78" s="12"/>
      <c r="CD78" s="12"/>
      <c r="CE78" s="12"/>
    </row>
    <row r="79" spans="1:83" s="3" customFormat="1" ht="15.75" thickBot="1" x14ac:dyDescent="0.3">
      <c r="A79" s="37" t="s">
        <v>86</v>
      </c>
      <c r="B79" s="73">
        <f t="shared" ref="B79:C79" si="13">B77/B78</f>
        <v>5.536616263891092E-4</v>
      </c>
      <c r="C79" s="73">
        <f t="shared" si="13"/>
        <v>9.4243793843981931E-4</v>
      </c>
      <c r="D79" s="73">
        <v>4.2181857881456325E-4</v>
      </c>
      <c r="E79" s="73">
        <v>4.3342486393970338E-4</v>
      </c>
      <c r="F79" s="73">
        <v>4.1720773860472437E-4</v>
      </c>
      <c r="G79" s="73">
        <v>5.0584206110407042E-4</v>
      </c>
      <c r="H79" s="73">
        <v>3.2862170623734521E-4</v>
      </c>
      <c r="I79" s="73">
        <v>3.2862170623734521E-4</v>
      </c>
      <c r="J79" s="73">
        <v>7.2464340989429556E-4</v>
      </c>
      <c r="K79" s="73">
        <v>4.8159742530704984E-4</v>
      </c>
      <c r="L79" s="73">
        <v>8.0754047810623541E-4</v>
      </c>
      <c r="M79" s="73">
        <v>1.2338231002375069E-3</v>
      </c>
      <c r="N79" s="73">
        <v>5.9030000952108388E-4</v>
      </c>
      <c r="O79" s="73">
        <v>7.8176633020513367E-4</v>
      </c>
      <c r="P79" s="73">
        <v>3.9728558721097347E-4</v>
      </c>
      <c r="Q79" s="73">
        <v>3.9728558721097347E-4</v>
      </c>
      <c r="R79" s="73">
        <v>6.0616780743455852E-5</v>
      </c>
      <c r="S79" s="73">
        <v>3.4230108594529774E-4</v>
      </c>
      <c r="T79" s="73">
        <v>-3.8660067234572042E-5</v>
      </c>
      <c r="U79" s="73">
        <v>6.0157594807030068E-4</v>
      </c>
      <c r="V79" s="73">
        <v>-3.7914737522120256E-4</v>
      </c>
      <c r="W79" s="73">
        <v>5.2391460393928248E-4</v>
      </c>
      <c r="X79" s="73">
        <v>-1.3310828986900483E-3</v>
      </c>
      <c r="Y79" s="73">
        <v>-1.3310828986900483E-3</v>
      </c>
      <c r="Z79" s="73"/>
      <c r="AA79" s="73"/>
      <c r="AB79" s="73"/>
      <c r="AC79" s="73"/>
      <c r="AD79" s="73"/>
      <c r="AE79" s="73"/>
      <c r="AF79" s="73"/>
      <c r="AG79" s="73"/>
      <c r="AH79" s="73"/>
      <c r="AI79" s="73"/>
      <c r="AJ79" s="73"/>
      <c r="AK79" s="73"/>
      <c r="AL79" s="73"/>
      <c r="AM79" s="73"/>
      <c r="AN79" s="73"/>
      <c r="AO79" s="73"/>
      <c r="AP79" s="73"/>
      <c r="AQ79" s="73"/>
      <c r="AR79" s="73"/>
      <c r="AS79" s="73"/>
      <c r="AT79" s="73"/>
      <c r="AU79" s="73"/>
      <c r="AV79" s="73"/>
      <c r="AW79" s="73"/>
      <c r="AX79" s="73"/>
      <c r="AY79" s="73"/>
      <c r="AZ79" s="73"/>
      <c r="BA79" s="73"/>
      <c r="BB79" s="73"/>
      <c r="BC79" s="73"/>
      <c r="BD79" s="73"/>
      <c r="BE79" s="73"/>
      <c r="BF79" s="73"/>
      <c r="BG79" s="73"/>
      <c r="BH79" s="73"/>
      <c r="BI79" s="73"/>
      <c r="BJ79" s="73"/>
      <c r="BK79" s="73"/>
      <c r="BL79" s="73"/>
      <c r="BM79" s="73"/>
      <c r="BN79" s="38"/>
      <c r="BO79" s="38"/>
      <c r="BP79" s="38"/>
      <c r="BQ79" s="38"/>
      <c r="BR79" s="38"/>
      <c r="BS79" s="38"/>
      <c r="BT79" s="38"/>
      <c r="BU79" s="38"/>
      <c r="BV79" s="38"/>
      <c r="BW79" s="38"/>
      <c r="BX79" s="38"/>
      <c r="BY79" s="38"/>
      <c r="BZ79" s="38"/>
      <c r="CA79" s="38"/>
      <c r="CB79" s="38"/>
      <c r="CC79" s="38"/>
      <c r="CD79" s="38"/>
      <c r="CE79" s="38"/>
    </row>
    <row r="80" spans="1:83" x14ac:dyDescent="0.25">
      <c r="B80" s="55"/>
      <c r="C80" s="55"/>
      <c r="D80" s="55"/>
      <c r="E80" s="55"/>
      <c r="F80" s="55"/>
      <c r="G80" s="55"/>
      <c r="H80" s="74"/>
      <c r="I80" s="74"/>
      <c r="J80" s="74"/>
      <c r="K80" s="74"/>
      <c r="L80" s="74"/>
      <c r="M80" s="74"/>
      <c r="N80" s="74"/>
      <c r="O80" s="74"/>
      <c r="P80" s="74"/>
      <c r="Q80" s="74"/>
      <c r="R80" s="74"/>
      <c r="S80" s="74"/>
      <c r="T80" s="74"/>
      <c r="U80" s="74"/>
      <c r="V80" s="55"/>
      <c r="W80" s="55"/>
      <c r="X80" s="74"/>
      <c r="Y80" s="55"/>
      <c r="Z80" s="74"/>
      <c r="AA80" s="74"/>
      <c r="AB80" s="74"/>
      <c r="AC80" s="74"/>
      <c r="AD80" s="74"/>
      <c r="AE80" s="74"/>
      <c r="AF80" s="74"/>
      <c r="AG80" s="74"/>
      <c r="AH80" s="74"/>
      <c r="AI80" s="74"/>
      <c r="AJ80" s="74"/>
      <c r="AK80" s="74"/>
      <c r="AL80" s="55"/>
      <c r="AM80" s="55"/>
      <c r="AN80" s="55"/>
      <c r="AO80" s="55"/>
      <c r="AP80" s="55"/>
      <c r="AQ80" s="55"/>
      <c r="AR80" s="55"/>
      <c r="AS80" s="55"/>
      <c r="AT80" s="74"/>
      <c r="AU80" s="74"/>
      <c r="AV80" s="74"/>
      <c r="AW80" s="74"/>
      <c r="AX80" s="74"/>
      <c r="AY80" s="74"/>
      <c r="AZ80" s="74"/>
      <c r="BA80" s="74"/>
      <c r="BB80" s="74"/>
      <c r="BC80" s="74"/>
      <c r="BD80" s="74"/>
      <c r="BE80" s="74"/>
      <c r="BF80" s="74"/>
      <c r="BG80" s="74"/>
      <c r="BH80" s="74"/>
      <c r="BI80" s="74"/>
      <c r="BJ80" s="74"/>
      <c r="BK80" s="74"/>
      <c r="BL80" s="74"/>
      <c r="BM80" s="74"/>
      <c r="BN80" s="74"/>
      <c r="BO80" s="74"/>
      <c r="BP80" s="74"/>
      <c r="BQ80" s="74"/>
      <c r="BR80" s="74"/>
      <c r="BS80" s="74"/>
      <c r="BT80" s="74"/>
      <c r="BU80" s="74"/>
      <c r="BV80" s="74"/>
      <c r="BW80" s="74"/>
      <c r="BX80" s="74"/>
      <c r="BY80" s="74"/>
      <c r="BZ80" s="74"/>
      <c r="CA80" s="74"/>
      <c r="CB80" s="74"/>
      <c r="CC80" s="74"/>
      <c r="CD80" s="74"/>
      <c r="CE80" s="74"/>
    </row>
    <row r="81" spans="1:83" x14ac:dyDescent="0.25">
      <c r="AD81" s="75"/>
      <c r="AE81" s="75"/>
      <c r="AJ81" s="75"/>
      <c r="AK81" s="75"/>
      <c r="AX81" s="75"/>
      <c r="AY81" s="75"/>
      <c r="AZ81" s="75"/>
      <c r="BB81" s="75"/>
      <c r="BD81" s="75"/>
      <c r="BE81" s="75"/>
      <c r="BF81" s="75"/>
      <c r="BG81" s="75"/>
      <c r="BH81" s="75"/>
      <c r="BI81" s="75"/>
      <c r="BJ81" s="75"/>
      <c r="BK81" s="75"/>
      <c r="BL81" s="75"/>
      <c r="BM81" s="75"/>
    </row>
    <row r="82" spans="1:83" x14ac:dyDescent="0.25">
      <c r="A82" t="s">
        <v>177</v>
      </c>
      <c r="B82" s="64">
        <f>+'APM utregning'!B82</f>
        <v>13756.115972000003</v>
      </c>
      <c r="D82" s="64">
        <v>14061.939221000001</v>
      </c>
      <c r="F82" s="64">
        <v>14212.004601000004</v>
      </c>
      <c r="H82" s="64">
        <v>13895.693633000003</v>
      </c>
      <c r="J82" s="64">
        <v>14222.321050000002</v>
      </c>
      <c r="K82" s="64"/>
      <c r="L82" s="64">
        <v>14519.539090000002</v>
      </c>
      <c r="M82" s="64"/>
      <c r="N82" s="64">
        <v>12889.099170000001</v>
      </c>
      <c r="O82" s="64"/>
      <c r="P82" s="64">
        <v>13907.315828999999</v>
      </c>
      <c r="Q82" s="64"/>
      <c r="R82" s="64">
        <v>14007.112428</v>
      </c>
      <c r="T82" s="64">
        <v>13092.613016000003</v>
      </c>
      <c r="V82" s="213">
        <v>12845.584715000001</v>
      </c>
      <c r="X82" s="213">
        <v>10558.919228000002</v>
      </c>
      <c r="Z82" s="64"/>
      <c r="AB82" s="213"/>
      <c r="AD82" s="213"/>
      <c r="AE82" s="75"/>
      <c r="AF82" s="213"/>
      <c r="AH82" s="64"/>
      <c r="AJ82" s="64"/>
      <c r="AK82" s="75"/>
      <c r="AL82" s="64"/>
      <c r="AN82" s="64"/>
      <c r="AP82" s="64"/>
      <c r="AR82" s="64"/>
      <c r="AT82" s="64"/>
      <c r="AV82" s="64"/>
      <c r="AX82" s="64"/>
      <c r="AY82" s="75"/>
      <c r="AZ82" s="64"/>
      <c r="BB82" s="64"/>
      <c r="BD82" s="64"/>
      <c r="BE82" s="75"/>
      <c r="BF82" s="64"/>
      <c r="BG82" s="75"/>
      <c r="BH82" s="64"/>
      <c r="BI82" s="75"/>
      <c r="BJ82" s="64"/>
      <c r="BK82" s="75"/>
      <c r="BL82" s="64"/>
      <c r="BM82" s="75"/>
    </row>
    <row r="83" spans="1:83" x14ac:dyDescent="0.25">
      <c r="A83" t="s">
        <v>237</v>
      </c>
      <c r="B83" s="80">
        <f>+'APM utregning'!B83</f>
        <v>258923.38718974995</v>
      </c>
      <c r="D83" s="80">
        <v>254953.66746462983</v>
      </c>
      <c r="F83" s="80">
        <v>252889.80088506971</v>
      </c>
      <c r="H83" s="80">
        <v>249905.39855895969</v>
      </c>
      <c r="J83" s="64">
        <v>249350.21628926974</v>
      </c>
      <c r="K83" s="64"/>
      <c r="L83" s="64">
        <v>247147.96961268003</v>
      </c>
      <c r="M83" s="64"/>
      <c r="N83" s="64">
        <v>241832.17663670034</v>
      </c>
      <c r="O83" s="64"/>
      <c r="P83" s="80">
        <v>238270.48511583995</v>
      </c>
      <c r="Q83" s="64"/>
      <c r="R83" s="64">
        <v>236329.36463877006</v>
      </c>
      <c r="T83" s="80">
        <v>234316.48083116047</v>
      </c>
      <c r="V83" s="213">
        <v>232099.91912638996</v>
      </c>
      <c r="X83" s="213">
        <v>213967.24953586038</v>
      </c>
      <c r="Z83" s="80"/>
      <c r="AB83" s="213"/>
      <c r="AD83" s="213"/>
      <c r="AE83" s="75"/>
      <c r="AF83" s="213"/>
      <c r="AH83" s="80"/>
      <c r="AJ83" s="80"/>
      <c r="AK83" s="75"/>
      <c r="AL83" s="80"/>
      <c r="AN83" s="64"/>
      <c r="AP83" s="80"/>
      <c r="AR83" s="80"/>
      <c r="AT83" s="80"/>
      <c r="AV83" s="80"/>
      <c r="AX83" s="80"/>
      <c r="AY83" s="75"/>
      <c r="AZ83" s="80"/>
      <c r="BB83" s="80"/>
      <c r="BD83" s="80"/>
      <c r="BE83" s="75"/>
      <c r="BF83" s="80"/>
      <c r="BG83" s="75"/>
      <c r="BH83" s="80"/>
      <c r="BI83" s="75"/>
      <c r="BJ83" s="80"/>
      <c r="BK83" s="75"/>
      <c r="BL83" s="80"/>
      <c r="BM83" s="75"/>
    </row>
    <row r="84" spans="1:83" ht="45" customHeight="1" thickBot="1" x14ac:dyDescent="0.3">
      <c r="A84" s="37" t="s">
        <v>179</v>
      </c>
      <c r="B84" s="73">
        <f>+'APM utregning'!B84</f>
        <v>5.3128132307024636E-2</v>
      </c>
      <c r="C84" s="216"/>
      <c r="D84" s="73">
        <v>5.5154881123452904E-2</v>
      </c>
      <c r="E84" s="216"/>
      <c r="F84" s="73">
        <v>5.6198409549378797E-2</v>
      </c>
      <c r="G84" s="216"/>
      <c r="H84" s="73">
        <v>5.5603815336232598E-2</v>
      </c>
      <c r="I84" s="73"/>
      <c r="J84" s="73">
        <v>5.7037532437913631E-2</v>
      </c>
      <c r="K84" s="73"/>
      <c r="L84" s="73">
        <v>5.8748364846995978E-2</v>
      </c>
      <c r="M84" s="73"/>
      <c r="N84" s="73">
        <v>5.329770152696859E-2</v>
      </c>
      <c r="O84" s="73"/>
      <c r="P84" s="73">
        <v>5.8367765618300059E-2</v>
      </c>
      <c r="Q84" s="73"/>
      <c r="R84" s="73">
        <v>5.9269454091792198E-2</v>
      </c>
      <c r="S84" s="73"/>
      <c r="T84" s="73">
        <v>5.5875766696214774E-2</v>
      </c>
      <c r="U84" s="73"/>
      <c r="V84" s="73">
        <v>5.5345063295799517E-2</v>
      </c>
      <c r="W84" s="216"/>
      <c r="X84" s="73">
        <v>4.9348296297234751E-2</v>
      </c>
      <c r="Y84" s="216"/>
      <c r="Z84" s="73"/>
      <c r="AA84" s="73"/>
      <c r="AB84" s="73"/>
      <c r="AC84" s="73"/>
      <c r="AD84" s="73"/>
      <c r="AE84" s="73"/>
      <c r="AF84" s="73"/>
      <c r="AG84" s="73"/>
      <c r="AH84" s="73"/>
      <c r="AI84" s="73"/>
      <c r="AJ84" s="73"/>
      <c r="AK84" s="73"/>
      <c r="AL84" s="73"/>
      <c r="AM84" s="73"/>
      <c r="AN84" s="73"/>
      <c r="AO84" s="73"/>
      <c r="AP84" s="73"/>
      <c r="AQ84" s="73"/>
      <c r="AR84" s="73"/>
      <c r="AS84" s="73"/>
      <c r="AT84" s="73"/>
      <c r="AU84" s="73"/>
      <c r="AV84" s="73"/>
      <c r="AW84" s="73"/>
      <c r="AX84" s="73"/>
      <c r="AY84" s="73"/>
      <c r="AZ84" s="73"/>
      <c r="BA84" s="73"/>
      <c r="BB84" s="73"/>
      <c r="BC84" s="73"/>
      <c r="BD84" s="73"/>
      <c r="BE84" s="73"/>
      <c r="BF84" s="73"/>
      <c r="BG84" s="73"/>
      <c r="BH84" s="73"/>
      <c r="BI84" s="73"/>
      <c r="BJ84" s="73"/>
      <c r="BK84" s="73"/>
      <c r="BL84" s="73"/>
      <c r="BM84" s="75"/>
    </row>
    <row r="85" spans="1:83" x14ac:dyDescent="0.25">
      <c r="B85" s="141"/>
      <c r="D85" s="141"/>
      <c r="F85" s="141"/>
      <c r="P85" s="140"/>
      <c r="T85" s="140"/>
      <c r="V85" s="75"/>
      <c r="Z85" s="140"/>
      <c r="AD85" s="75"/>
      <c r="AE85" s="75"/>
      <c r="AH85" s="140"/>
      <c r="AJ85" s="140"/>
      <c r="AK85" s="75"/>
      <c r="AL85" s="141"/>
      <c r="AX85" s="75"/>
      <c r="AY85" s="75"/>
      <c r="AZ85" s="75"/>
      <c r="BB85" s="75"/>
      <c r="BD85" s="75"/>
      <c r="BE85" s="75"/>
      <c r="BF85" s="75"/>
      <c r="BG85" s="75"/>
      <c r="BH85" s="75"/>
      <c r="BI85" s="75"/>
      <c r="BJ85" s="75"/>
      <c r="BK85" s="75"/>
      <c r="BL85" s="75"/>
      <c r="BM85" s="75"/>
    </row>
    <row r="86" spans="1:83" x14ac:dyDescent="0.25">
      <c r="A86" t="s">
        <v>178</v>
      </c>
      <c r="B86" s="64">
        <f>+'APM utregning'!B86</f>
        <v>2275.7082708599992</v>
      </c>
      <c r="D86" s="64">
        <v>2203.6210628599997</v>
      </c>
      <c r="F86" s="64">
        <v>2135.595617859999</v>
      </c>
      <c r="H86" s="64">
        <v>2311.4971808599994</v>
      </c>
      <c r="J86" s="64">
        <v>2230.5911338599999</v>
      </c>
      <c r="K86" s="64"/>
      <c r="L86" s="64">
        <v>2259.9157338599994</v>
      </c>
      <c r="M86" s="64"/>
      <c r="N86" s="64">
        <v>1887.9356488599997</v>
      </c>
      <c r="O86" s="64"/>
      <c r="P86" s="64">
        <v>1963.8762028599992</v>
      </c>
      <c r="Q86" s="64"/>
      <c r="R86" s="64">
        <v>2084.5632788599996</v>
      </c>
      <c r="T86" s="64">
        <v>2288.8138328599994</v>
      </c>
      <c r="V86" s="213">
        <v>2290.8371338599995</v>
      </c>
      <c r="X86" s="213">
        <v>2064.6863038599995</v>
      </c>
      <c r="Z86" s="64"/>
      <c r="AB86" s="213"/>
      <c r="AD86" s="213"/>
      <c r="AE86" s="75"/>
      <c r="AF86" s="213"/>
      <c r="AH86" s="64"/>
      <c r="AJ86" s="64"/>
      <c r="AK86" s="75"/>
      <c r="AL86" s="64"/>
      <c r="AN86" s="64"/>
      <c r="AP86" s="64"/>
      <c r="AR86" s="64"/>
      <c r="AT86" s="64"/>
      <c r="AV86" s="64"/>
      <c r="AX86" s="64"/>
      <c r="AY86" s="75"/>
      <c r="AZ86" s="64"/>
      <c r="BB86" s="64"/>
      <c r="BD86" s="64"/>
      <c r="BE86" s="75"/>
      <c r="BF86" s="64"/>
      <c r="BG86" s="75"/>
      <c r="BH86" s="64"/>
      <c r="BI86" s="75"/>
      <c r="BJ86" s="64"/>
      <c r="BK86" s="75"/>
      <c r="BL86" s="64"/>
      <c r="BM86" s="75"/>
    </row>
    <row r="87" spans="1:83" x14ac:dyDescent="0.25">
      <c r="A87" t="s">
        <v>237</v>
      </c>
      <c r="B87" s="80">
        <f>+'APM utregning'!B87</f>
        <v>258923.38718974995</v>
      </c>
      <c r="D87" s="80">
        <v>254953.66746462983</v>
      </c>
      <c r="F87" s="80">
        <v>252889.80088506971</v>
      </c>
      <c r="H87" s="80">
        <v>249905.39855895969</v>
      </c>
      <c r="J87" s="64">
        <v>249350.21628926974</v>
      </c>
      <c r="K87" s="64"/>
      <c r="L87" s="64">
        <v>247147.96961268003</v>
      </c>
      <c r="M87" s="64"/>
      <c r="N87" s="64">
        <v>241832.17663670034</v>
      </c>
      <c r="O87" s="64"/>
      <c r="P87" s="80">
        <v>238270.48511583995</v>
      </c>
      <c r="Q87" s="64"/>
      <c r="R87" s="64">
        <v>236329.36463877006</v>
      </c>
      <c r="T87" s="80">
        <v>234316.48083116047</v>
      </c>
      <c r="V87" s="213">
        <v>232099.91912638996</v>
      </c>
      <c r="X87" s="213">
        <v>213967.24953586038</v>
      </c>
      <c r="Z87" s="80"/>
      <c r="AB87" s="213"/>
      <c r="AD87" s="213"/>
      <c r="AE87" s="75"/>
      <c r="AF87" s="213"/>
      <c r="AH87" s="80"/>
      <c r="AJ87" s="80"/>
      <c r="AK87" s="75"/>
      <c r="AL87" s="80"/>
      <c r="AN87" s="80"/>
      <c r="AP87" s="80"/>
      <c r="AR87" s="80"/>
      <c r="AT87" s="80"/>
      <c r="AV87" s="80"/>
      <c r="AX87" s="80"/>
      <c r="AY87" s="75"/>
      <c r="AZ87" s="80"/>
      <c r="BB87" s="80"/>
      <c r="BD87" s="80"/>
      <c r="BE87" s="75"/>
      <c r="BF87" s="80"/>
      <c r="BG87" s="75"/>
      <c r="BH87" s="80"/>
      <c r="BI87" s="75"/>
      <c r="BJ87" s="80"/>
      <c r="BK87" s="75"/>
      <c r="BL87" s="80"/>
      <c r="BM87" s="75"/>
    </row>
    <row r="88" spans="1:83" ht="42.75" customHeight="1" thickBot="1" x14ac:dyDescent="0.3">
      <c r="A88" s="37" t="s">
        <v>180</v>
      </c>
      <c r="B88" s="73">
        <f>+'APM utregning'!B88</f>
        <v>8.789118262199561E-3</v>
      </c>
      <c r="C88" s="216"/>
      <c r="D88" s="73">
        <v>8.6432216675828445E-3</v>
      </c>
      <c r="E88" s="216"/>
      <c r="F88" s="73">
        <v>8.4447676829424948E-3</v>
      </c>
      <c r="G88" s="216"/>
      <c r="H88" s="73">
        <v>9.249488783311147E-3</v>
      </c>
      <c r="I88" s="73"/>
      <c r="J88" s="73">
        <v>8.9456153961073939E-3</v>
      </c>
      <c r="K88" s="73"/>
      <c r="L88" s="73">
        <v>9.1439785542306688E-3</v>
      </c>
      <c r="M88" s="73"/>
      <c r="N88" s="73">
        <v>7.806800877850956E-3</v>
      </c>
      <c r="O88" s="73"/>
      <c r="P88" s="73">
        <v>8.2422134739232253E-3</v>
      </c>
      <c r="Q88" s="73"/>
      <c r="R88" s="73">
        <v>8.8205851272280915E-3</v>
      </c>
      <c r="S88" s="73"/>
      <c r="T88" s="73">
        <v>9.7680445896984568E-3</v>
      </c>
      <c r="U88" s="73"/>
      <c r="V88" s="73">
        <v>9.870047100759758E-3</v>
      </c>
      <c r="W88" s="216"/>
      <c r="X88" s="73">
        <v>9.6495436022977117E-3</v>
      </c>
      <c r="Y88" s="216"/>
      <c r="Z88" s="73"/>
      <c r="AA88" s="73"/>
      <c r="AB88" s="73"/>
      <c r="AC88" s="73"/>
      <c r="AD88" s="73"/>
      <c r="AE88" s="73"/>
      <c r="AF88" s="73"/>
      <c r="AG88" s="73"/>
      <c r="AH88" s="73"/>
      <c r="AI88" s="73"/>
      <c r="AJ88" s="73"/>
      <c r="AK88" s="73"/>
      <c r="AL88" s="73"/>
      <c r="AM88" s="73"/>
      <c r="AN88" s="73"/>
      <c r="AO88" s="73"/>
      <c r="AP88" s="73"/>
      <c r="AQ88" s="73"/>
      <c r="AR88" s="73"/>
      <c r="AS88" s="73"/>
      <c r="AT88" s="73"/>
      <c r="AU88" s="73"/>
      <c r="AV88" s="73"/>
      <c r="AW88" s="73"/>
      <c r="AX88" s="73"/>
      <c r="AY88" s="73"/>
      <c r="AZ88" s="73"/>
      <c r="BA88" s="73"/>
      <c r="BB88" s="73"/>
      <c r="BC88" s="73"/>
      <c r="BD88" s="73"/>
      <c r="BE88" s="73"/>
      <c r="BF88" s="73"/>
      <c r="BG88" s="73"/>
      <c r="BH88" s="73"/>
      <c r="BI88" s="73"/>
      <c r="BJ88" s="73"/>
      <c r="BK88" s="73"/>
      <c r="BL88" s="73"/>
      <c r="BM88" s="75"/>
    </row>
    <row r="89" spans="1:83" x14ac:dyDescent="0.25">
      <c r="AX89" s="75"/>
      <c r="AY89" s="75"/>
      <c r="AZ89" s="75"/>
      <c r="BB89" s="75"/>
      <c r="BD89" s="75"/>
      <c r="BE89" s="75"/>
      <c r="BF89" s="75"/>
      <c r="BG89" s="75"/>
      <c r="BH89" s="75"/>
      <c r="BI89" s="75"/>
      <c r="BJ89" s="75"/>
      <c r="BK89" s="75"/>
      <c r="BL89" s="75"/>
      <c r="BM89" s="75"/>
    </row>
    <row r="90" spans="1:83" x14ac:dyDescent="0.25">
      <c r="A90" t="s">
        <v>235</v>
      </c>
      <c r="B90" s="64">
        <f>+'APM utregning'!B90</f>
        <v>982.18326407000018</v>
      </c>
      <c r="D90" s="64">
        <v>947.34056176000024</v>
      </c>
      <c r="F90" s="64">
        <v>970.87963237999998</v>
      </c>
      <c r="H90" s="64">
        <v>971.72038028000009</v>
      </c>
      <c r="J90" s="64">
        <v>981.15923913000017</v>
      </c>
      <c r="L90" s="64">
        <f>+'APM utregning'!L90</f>
        <v>1054</v>
      </c>
      <c r="N90" s="64">
        <f>+'APM utregning'!N90</f>
        <v>1034</v>
      </c>
      <c r="P90" s="64">
        <f>+'APM utregning'!P90</f>
        <v>1011</v>
      </c>
      <c r="R90" s="64">
        <f>+'APM utregning'!R90</f>
        <v>995</v>
      </c>
      <c r="AX90" s="75"/>
      <c r="AY90" s="75"/>
      <c r="AZ90" s="75"/>
      <c r="BB90" s="75"/>
      <c r="BD90" s="75"/>
      <c r="BE90" s="75"/>
      <c r="BF90" s="75"/>
      <c r="BG90" s="75"/>
      <c r="BH90" s="75"/>
      <c r="BI90" s="75"/>
      <c r="BJ90" s="75"/>
      <c r="BK90" s="75"/>
      <c r="BL90" s="75"/>
      <c r="BM90" s="75"/>
    </row>
    <row r="91" spans="1:83" x14ac:dyDescent="0.25">
      <c r="A91" s="9" t="s">
        <v>238</v>
      </c>
      <c r="B91" s="64">
        <f>+'APM utregning'!B91</f>
        <v>184386.59187474995</v>
      </c>
      <c r="D91" s="64">
        <v>185180.16923671984</v>
      </c>
      <c r="F91" s="64">
        <v>182989.77833242973</v>
      </c>
      <c r="H91" s="64">
        <v>179728.81120771967</v>
      </c>
      <c r="J91" s="64">
        <v>180101.80969040975</v>
      </c>
      <c r="L91" s="64">
        <f>+'APM utregning'!L91</f>
        <v>179590</v>
      </c>
      <c r="N91" s="64">
        <f>+'APM utregning'!N91</f>
        <v>173440</v>
      </c>
      <c r="P91" s="64">
        <f>+'APM utregning'!P91</f>
        <v>169326</v>
      </c>
      <c r="R91" s="64">
        <f>+'APM utregning'!R91</f>
        <v>169862</v>
      </c>
      <c r="AX91" s="75"/>
      <c r="AY91" s="75"/>
      <c r="AZ91" s="75"/>
      <c r="BB91" s="75"/>
      <c r="BD91" s="75"/>
      <c r="BE91" s="75"/>
      <c r="BF91" s="75"/>
      <c r="BG91" s="75"/>
      <c r="BH91" s="75"/>
      <c r="BI91" s="75"/>
      <c r="BJ91" s="75"/>
      <c r="BK91" s="75"/>
      <c r="BL91" s="75"/>
      <c r="BM91" s="75"/>
    </row>
    <row r="92" spans="1:83" x14ac:dyDescent="0.25">
      <c r="A92" s="261" t="s">
        <v>236</v>
      </c>
      <c r="B92" s="264">
        <f>+'APM utregning'!B92</f>
        <v>5.3267607697699473E-3</v>
      </c>
      <c r="C92" s="268"/>
      <c r="D92" s="264">
        <v>5.1157776000787325E-3</v>
      </c>
      <c r="E92" s="268"/>
      <c r="F92" s="264">
        <v>5.3056495353322099E-3</v>
      </c>
      <c r="G92" s="268"/>
      <c r="H92" s="264">
        <v>5.4065921526457129E-3</v>
      </c>
      <c r="I92" s="266"/>
      <c r="J92" s="264">
        <v>5.4478033331069077E-3</v>
      </c>
      <c r="K92" s="266"/>
      <c r="L92" s="264">
        <f>+'APM utregning'!L92</f>
        <v>5.8689236594465172E-3</v>
      </c>
      <c r="M92" s="266"/>
      <c r="N92" s="264">
        <f>+'APM utregning'!N92</f>
        <v>5.9617158671586715E-3</v>
      </c>
      <c r="O92" s="266"/>
      <c r="P92" s="264">
        <f>+'APM utregning'!P92</f>
        <v>5.9707310159101377E-3</v>
      </c>
      <c r="Q92" s="266"/>
      <c r="R92" s="264">
        <f>+'APM utregning'!R92</f>
        <v>5.8576962475421221E-3</v>
      </c>
      <c r="AX92" s="75"/>
      <c r="AY92" s="75"/>
      <c r="AZ92" s="75"/>
      <c r="BB92" s="75"/>
      <c r="BD92" s="75"/>
      <c r="BE92" s="75"/>
      <c r="BF92" s="75"/>
      <c r="BG92" s="75"/>
      <c r="BH92" s="75"/>
      <c r="BI92" s="75"/>
      <c r="BJ92" s="75"/>
      <c r="BK92" s="75"/>
      <c r="BL92" s="75"/>
      <c r="BM92" s="75"/>
    </row>
    <row r="93" spans="1:83" x14ac:dyDescent="0.25">
      <c r="AX93" s="75"/>
      <c r="AY93" s="75"/>
      <c r="AZ93" s="75"/>
      <c r="BB93" s="75"/>
      <c r="BD93" s="75"/>
      <c r="BE93" s="75"/>
      <c r="BF93" s="75"/>
      <c r="BG93" s="75"/>
      <c r="BH93" s="75"/>
      <c r="BI93" s="75"/>
      <c r="BJ93" s="75"/>
      <c r="BK93" s="75"/>
      <c r="BL93" s="75"/>
      <c r="BM93" s="75"/>
    </row>
    <row r="94" spans="1:83" x14ac:dyDescent="0.25">
      <c r="A94" s="75" t="s">
        <v>147</v>
      </c>
      <c r="B94" s="90">
        <f>+'APM utregning'!B94</f>
        <v>4995.6886119999999</v>
      </c>
      <c r="C94" s="90">
        <f>+'APM utregning'!C94</f>
        <v>1217.5724614465753</v>
      </c>
      <c r="D94" s="90">
        <v>3778.2342430904114</v>
      </c>
      <c r="E94" s="90">
        <v>1248.1436003846575</v>
      </c>
      <c r="F94" s="90">
        <v>2530.0542685904111</v>
      </c>
      <c r="G94" s="90">
        <v>1271.1494679794521</v>
      </c>
      <c r="H94" s="90">
        <v>1258.8970724493151</v>
      </c>
      <c r="I94" s="90">
        <v>1258.8970724493151</v>
      </c>
      <c r="J94" s="90">
        <v>4336.029550845923</v>
      </c>
      <c r="K94" s="90">
        <v>1122.3870753285028</v>
      </c>
      <c r="L94" s="90">
        <v>3213.6424755174203</v>
      </c>
      <c r="M94" s="90">
        <v>1103.7488216907541</v>
      </c>
      <c r="N94" s="90">
        <v>2109.8936538266662</v>
      </c>
      <c r="O94" s="90">
        <v>1053.4166647125683</v>
      </c>
      <c r="P94" s="90">
        <v>1056.4769891140982</v>
      </c>
      <c r="Q94" s="90">
        <v>1056.4769891140982</v>
      </c>
      <c r="R94" s="90">
        <v>3627.3952950290409</v>
      </c>
      <c r="S94" s="90">
        <v>1035.7593623868493</v>
      </c>
      <c r="T94" s="90">
        <v>2591.6359326421916</v>
      </c>
      <c r="U94" s="90">
        <v>982.70851538958902</v>
      </c>
      <c r="V94" s="90">
        <v>1608.9604172526028</v>
      </c>
      <c r="W94" s="90">
        <v>854.7040083430137</v>
      </c>
      <c r="X94" s="90">
        <v>754.25640890958903</v>
      </c>
      <c r="Y94" s="90">
        <v>754.25640890958903</v>
      </c>
      <c r="Z94" s="90"/>
      <c r="AA94" s="90"/>
      <c r="AB94" s="90"/>
      <c r="AC94" s="90"/>
      <c r="AD94" s="90"/>
      <c r="AE94" s="90"/>
      <c r="AF94" s="90"/>
      <c r="AG94" s="90"/>
      <c r="AH94" s="90"/>
      <c r="AI94" s="90"/>
      <c r="AJ94" s="90"/>
      <c r="AK94" s="90"/>
      <c r="AL94" s="90"/>
      <c r="AM94" s="90"/>
      <c r="AN94" s="90"/>
      <c r="AO94" s="90"/>
      <c r="AP94" s="90"/>
      <c r="AQ94" s="90"/>
      <c r="AR94" s="90"/>
      <c r="AS94" s="90"/>
      <c r="AT94" s="90"/>
      <c r="AU94" s="90"/>
      <c r="AV94" s="90"/>
      <c r="AW94" s="90"/>
      <c r="AX94" s="90"/>
      <c r="AY94" s="90"/>
      <c r="AZ94" s="64"/>
      <c r="BA94" s="64"/>
      <c r="BB94" s="64"/>
      <c r="BC94" s="64"/>
      <c r="BD94" s="90"/>
      <c r="BE94" s="90"/>
      <c r="BF94" s="90"/>
      <c r="BG94" s="90"/>
      <c r="BH94" s="90"/>
      <c r="BI94" s="90"/>
      <c r="BJ94" s="90"/>
      <c r="BK94" s="90"/>
      <c r="BL94" s="90"/>
      <c r="BM94" s="90"/>
      <c r="BN94" s="90"/>
      <c r="BO94" s="90"/>
      <c r="BP94" s="90"/>
      <c r="BQ94" s="90"/>
      <c r="BR94" s="90"/>
      <c r="BS94" s="90"/>
      <c r="BT94" s="90"/>
      <c r="BU94" s="90"/>
      <c r="BV94" s="90"/>
      <c r="BW94" s="90"/>
      <c r="BX94" s="90"/>
      <c r="BY94" s="90"/>
      <c r="BZ94" s="90"/>
      <c r="CA94" s="90"/>
      <c r="CB94" s="90"/>
      <c r="CC94" s="90"/>
      <c r="CD94" s="75"/>
      <c r="CE94" s="90"/>
    </row>
    <row r="95" spans="1:83" x14ac:dyDescent="0.25">
      <c r="A95" s="81" t="s">
        <v>148</v>
      </c>
      <c r="B95" s="107">
        <f>+'APM utregning'!B95</f>
        <v>3242.2097768402996</v>
      </c>
      <c r="C95" s="107">
        <f>+'APM utregning'!C95</f>
        <v>786.29076203835621</v>
      </c>
      <c r="D95" s="107">
        <v>2454.8710451728475</v>
      </c>
      <c r="E95" s="107">
        <v>793.81449632876718</v>
      </c>
      <c r="F95" s="107">
        <v>1660.4293346336515</v>
      </c>
      <c r="G95" s="107">
        <v>840.56703555731497</v>
      </c>
      <c r="H95" s="107">
        <v>819.91203624988771</v>
      </c>
      <c r="I95" s="107">
        <v>819.91203624988771</v>
      </c>
      <c r="J95" s="107">
        <v>2778.1479577292966</v>
      </c>
      <c r="K95" s="107">
        <v>726.04692206488528</v>
      </c>
      <c r="L95" s="107">
        <v>2052.1010356644115</v>
      </c>
      <c r="M95" s="107">
        <v>709.34773639595744</v>
      </c>
      <c r="N95" s="107">
        <v>1342.7532992684542</v>
      </c>
      <c r="O95" s="107">
        <v>673.21083212169674</v>
      </c>
      <c r="P95" s="107">
        <v>669.54246714675742</v>
      </c>
      <c r="Q95" s="107">
        <v>669.54246714675742</v>
      </c>
      <c r="R95" s="107">
        <v>2289.5902192920767</v>
      </c>
      <c r="S95" s="107">
        <v>683.03447395644719</v>
      </c>
      <c r="T95" s="107">
        <v>1606.5557453356294</v>
      </c>
      <c r="U95" s="107">
        <v>655.45583077199672</v>
      </c>
      <c r="V95" s="107">
        <v>949.68083659742456</v>
      </c>
      <c r="W95" s="107">
        <v>527.26940414723276</v>
      </c>
      <c r="X95" s="107">
        <v>422.41143245019174</v>
      </c>
      <c r="Y95" s="107">
        <v>422.41143245019174</v>
      </c>
      <c r="Z95" s="107"/>
      <c r="AA95" s="107"/>
      <c r="AB95" s="107"/>
      <c r="AC95" s="107"/>
      <c r="AD95" s="107"/>
      <c r="AE95" s="107"/>
      <c r="AF95" s="107"/>
      <c r="AG95" s="107"/>
      <c r="AH95" s="107"/>
      <c r="AI95" s="107"/>
      <c r="AJ95" s="107"/>
      <c r="AK95" s="107"/>
      <c r="AL95" s="107"/>
      <c r="AM95" s="107"/>
      <c r="AN95" s="107"/>
      <c r="AO95" s="107"/>
      <c r="AP95" s="107"/>
      <c r="AQ95" s="107"/>
      <c r="AR95" s="93"/>
      <c r="AS95" s="107"/>
      <c r="AT95" s="93"/>
      <c r="AU95" s="107"/>
      <c r="AV95" s="93"/>
      <c r="AW95" s="107"/>
      <c r="AX95" s="107"/>
      <c r="AY95" s="107"/>
      <c r="AZ95" s="64"/>
      <c r="BA95" s="93"/>
      <c r="BB95" s="64"/>
      <c r="BC95" s="93"/>
      <c r="BD95" s="93"/>
      <c r="BE95" s="107"/>
      <c r="BF95" s="93"/>
      <c r="BG95" s="107"/>
      <c r="BH95" s="93"/>
      <c r="BI95" s="94"/>
      <c r="BJ95" s="93"/>
      <c r="BK95" s="94"/>
      <c r="BL95" s="94"/>
      <c r="BM95" s="94"/>
      <c r="BN95" s="93"/>
      <c r="BO95" s="94"/>
      <c r="BP95" s="93"/>
      <c r="BQ95" s="94"/>
      <c r="BR95" s="93"/>
      <c r="BS95" s="94"/>
      <c r="BT95" s="94"/>
      <c r="BU95" s="94"/>
      <c r="BV95" s="93"/>
      <c r="BW95" s="94"/>
      <c r="BX95" s="93"/>
      <c r="BY95" s="94"/>
      <c r="BZ95" s="93"/>
      <c r="CA95" s="94"/>
      <c r="CB95" s="94"/>
      <c r="CC95" s="94"/>
      <c r="CD95" s="81"/>
      <c r="CE95" s="94"/>
    </row>
    <row r="96" spans="1:83" x14ac:dyDescent="0.25">
      <c r="A96" s="75" t="s">
        <v>149</v>
      </c>
      <c r="B96" s="90">
        <f>+'APM utregning'!B96</f>
        <v>1753.4788351597003</v>
      </c>
      <c r="C96" s="90">
        <f>+'APM utregning'!C96</f>
        <v>431.28169940821908</v>
      </c>
      <c r="D96" s="90">
        <v>1323.3631979175639</v>
      </c>
      <c r="E96" s="90">
        <v>454.3291040558903</v>
      </c>
      <c r="F96" s="90">
        <v>869.62493395675961</v>
      </c>
      <c r="G96" s="90">
        <v>430.58243242213712</v>
      </c>
      <c r="H96" s="90">
        <v>438.98503619942744</v>
      </c>
      <c r="I96" s="90">
        <v>438.98503619942744</v>
      </c>
      <c r="J96" s="90">
        <v>1557.8815931166264</v>
      </c>
      <c r="K96" s="90">
        <v>396.34015326361748</v>
      </c>
      <c r="L96" s="90">
        <v>1161.5414398530088</v>
      </c>
      <c r="M96" s="90">
        <v>394.40108529479664</v>
      </c>
      <c r="N96" s="90">
        <v>767.14035455821227</v>
      </c>
      <c r="O96" s="90">
        <v>380.20583259087152</v>
      </c>
      <c r="P96" s="90">
        <v>386.93452196734074</v>
      </c>
      <c r="Q96" s="90">
        <v>386.93452196734074</v>
      </c>
      <c r="R96" s="90">
        <v>1337.8050757369645</v>
      </c>
      <c r="S96" s="90">
        <v>352.72488843040207</v>
      </c>
      <c r="T96" s="90">
        <v>985.08018730656238</v>
      </c>
      <c r="U96" s="90">
        <v>327.25268461759231</v>
      </c>
      <c r="V96" s="90">
        <v>659.27958065517828</v>
      </c>
      <c r="W96" s="90">
        <v>327.43460419578093</v>
      </c>
      <c r="X96" s="90">
        <v>331.84497645939729</v>
      </c>
      <c r="Y96" s="90">
        <v>331.84497645939729</v>
      </c>
      <c r="Z96" s="90"/>
      <c r="AA96" s="90"/>
      <c r="AB96" s="90"/>
      <c r="AC96" s="90"/>
      <c r="AD96" s="90"/>
      <c r="AE96" s="90"/>
      <c r="AF96" s="90"/>
      <c r="AG96" s="90"/>
      <c r="AH96" s="90"/>
      <c r="AI96" s="90"/>
      <c r="AJ96" s="90"/>
      <c r="AK96" s="90"/>
      <c r="AL96" s="90"/>
      <c r="AM96" s="90"/>
      <c r="AN96" s="90"/>
      <c r="AO96" s="90"/>
      <c r="AP96" s="90"/>
      <c r="AQ96" s="90"/>
      <c r="AR96" s="90"/>
      <c r="AS96" s="90"/>
      <c r="AT96" s="90"/>
      <c r="AU96" s="90"/>
      <c r="AV96" s="90"/>
      <c r="AW96" s="90"/>
      <c r="AX96" s="90"/>
      <c r="AY96" s="90"/>
      <c r="AZ96" s="112"/>
      <c r="BA96" s="64"/>
      <c r="BB96" s="112"/>
      <c r="BC96" s="64"/>
      <c r="BD96" s="90"/>
      <c r="BE96" s="90"/>
      <c r="BF96" s="90"/>
      <c r="BG96" s="90"/>
      <c r="BH96" s="90"/>
      <c r="BI96" s="90"/>
      <c r="BJ96" s="90"/>
      <c r="BK96" s="90"/>
      <c r="BL96" s="90"/>
      <c r="BM96" s="90"/>
      <c r="BN96" s="90"/>
      <c r="BO96" s="90"/>
      <c r="BP96" s="90"/>
      <c r="BQ96" s="90"/>
      <c r="BR96" s="90"/>
      <c r="BS96" s="90"/>
      <c r="BT96" s="90"/>
      <c r="BU96" s="90"/>
      <c r="BV96" s="90"/>
      <c r="BW96" s="90"/>
      <c r="BX96" s="90"/>
      <c r="BY96" s="90"/>
      <c r="BZ96" s="90"/>
      <c r="CA96" s="90"/>
      <c r="CB96" s="90"/>
      <c r="CC96" s="90"/>
      <c r="CD96" s="90"/>
      <c r="CE96" s="90"/>
    </row>
    <row r="97" spans="1:83" x14ac:dyDescent="0.25">
      <c r="A97" s="75" t="s">
        <v>150</v>
      </c>
      <c r="B97" s="90">
        <f>+'APM utregning'!B97</f>
        <v>73777.843999999997</v>
      </c>
      <c r="C97" s="90">
        <f>+'APM utregning'!C97</f>
        <v>74629.740000000005</v>
      </c>
      <c r="D97" s="90">
        <v>73490.758000000002</v>
      </c>
      <c r="E97" s="90">
        <v>73583.475000000006</v>
      </c>
      <c r="F97" s="90">
        <v>73443.630999999994</v>
      </c>
      <c r="G97" s="90">
        <v>73710.213000000003</v>
      </c>
      <c r="H97" s="90">
        <v>73174.087</v>
      </c>
      <c r="I97" s="90">
        <v>73174.087</v>
      </c>
      <c r="J97" s="90">
        <v>58917.762000000002</v>
      </c>
      <c r="K97" s="90">
        <v>61556.252999999997</v>
      </c>
      <c r="L97" s="90">
        <v>58442.0132295082</v>
      </c>
      <c r="M97" s="90">
        <v>59503.478999999999</v>
      </c>
      <c r="N97" s="90">
        <v>57283.354500000009</v>
      </c>
      <c r="O97" s="90">
        <v>57368.883000000002</v>
      </c>
      <c r="P97" s="90">
        <v>57197.826000000001</v>
      </c>
      <c r="Q97" s="90">
        <v>57197.826000000001</v>
      </c>
      <c r="R97" s="90">
        <v>55412.792999999998</v>
      </c>
      <c r="S97" s="90">
        <v>57463.161999999997</v>
      </c>
      <c r="T97" s="90">
        <v>54211.072999999997</v>
      </c>
      <c r="U97" s="90">
        <v>55890.357000000004</v>
      </c>
      <c r="V97" s="90">
        <v>52831.128784530381</v>
      </c>
      <c r="W97" s="90">
        <v>54316.54</v>
      </c>
      <c r="X97" s="90">
        <v>51329.213000000003</v>
      </c>
      <c r="Y97" s="90">
        <v>51329.213000000003</v>
      </c>
      <c r="Z97" s="90"/>
      <c r="AA97" s="90"/>
      <c r="AB97" s="90"/>
      <c r="AC97" s="90"/>
      <c r="AD97" s="90"/>
      <c r="AE97" s="90"/>
      <c r="AF97" s="90"/>
      <c r="AG97" s="90"/>
      <c r="AH97" s="90"/>
      <c r="AI97" s="90"/>
      <c r="AJ97" s="90"/>
      <c r="AK97" s="90"/>
      <c r="AL97" s="90"/>
      <c r="AM97" s="90"/>
      <c r="AN97" s="90"/>
      <c r="AO97" s="90"/>
      <c r="AP97" s="90"/>
      <c r="AQ97" s="90"/>
      <c r="AR97" s="90"/>
      <c r="AS97" s="90"/>
      <c r="AT97" s="90"/>
      <c r="AU97" s="90"/>
      <c r="AV97" s="90"/>
      <c r="AW97" s="90"/>
      <c r="AX97" s="90"/>
      <c r="AY97" s="90"/>
      <c r="AZ97" s="64"/>
      <c r="BA97" s="64"/>
      <c r="BB97" s="64"/>
      <c r="BC97" s="64"/>
      <c r="BD97" s="90"/>
      <c r="BE97" s="90"/>
      <c r="BF97" s="90"/>
      <c r="BG97" s="90"/>
      <c r="BH97" s="90"/>
      <c r="BI97" s="90"/>
      <c r="BJ97" s="90"/>
      <c r="BK97" s="90"/>
      <c r="BL97" s="90"/>
      <c r="BM97" s="90"/>
      <c r="BN97" s="90"/>
      <c r="BO97" s="90"/>
      <c r="BP97" s="90"/>
      <c r="BQ97" s="90"/>
      <c r="BR97" s="90"/>
      <c r="BS97" s="90"/>
      <c r="BT97" s="90"/>
      <c r="BU97" s="90"/>
      <c r="BV97" s="90"/>
      <c r="BW97" s="90"/>
      <c r="BX97" s="90"/>
      <c r="BY97" s="90"/>
      <c r="BZ97" s="90"/>
      <c r="CA97" s="90"/>
      <c r="CB97" s="90"/>
      <c r="CC97" s="90"/>
      <c r="CD97" s="75"/>
      <c r="CE97" s="90"/>
    </row>
    <row r="98" spans="1:83" x14ac:dyDescent="0.25">
      <c r="A98" s="75" t="s">
        <v>151</v>
      </c>
      <c r="B98" s="106">
        <f>+'APM utregning'!B98</f>
        <v>4.3945574999999995</v>
      </c>
      <c r="C98" s="106">
        <f>+'APM utregning'!C98</f>
        <v>4.18</v>
      </c>
      <c r="D98" s="106">
        <v>4.466076666666666</v>
      </c>
      <c r="E98" s="106">
        <v>4.28</v>
      </c>
      <c r="F98" s="106">
        <v>4.5591150000000003</v>
      </c>
      <c r="G98" s="106">
        <v>4.5739999999999998</v>
      </c>
      <c r="H98" s="106">
        <v>4.5442299999999998</v>
      </c>
      <c r="I98" s="106">
        <v>4.5442299999999998</v>
      </c>
      <c r="J98" s="106">
        <v>4.7157900000000001</v>
      </c>
      <c r="K98" s="106">
        <v>4.6923000000000004</v>
      </c>
      <c r="L98" s="106">
        <v>4.7237</v>
      </c>
      <c r="M98" s="106">
        <v>4.7425300000000004</v>
      </c>
      <c r="N98" s="106">
        <v>4.7141000000000002</v>
      </c>
      <c r="O98" s="106">
        <v>4.7197000000000005</v>
      </c>
      <c r="P98" s="106">
        <v>4.7080200000000003</v>
      </c>
      <c r="Q98" s="106">
        <v>4.7080200000000003</v>
      </c>
      <c r="R98" s="106">
        <v>4.1536099999999996</v>
      </c>
      <c r="S98" s="106">
        <v>4.7158300000000004</v>
      </c>
      <c r="T98" s="106">
        <v>3.9643000000000002</v>
      </c>
      <c r="U98" s="106">
        <v>4.6527700000000003</v>
      </c>
      <c r="V98" s="106">
        <v>3.6147999999999998</v>
      </c>
      <c r="W98" s="106">
        <v>3.8936054945054939</v>
      </c>
      <c r="X98" s="106">
        <v>3.3296000000000001</v>
      </c>
      <c r="Y98" s="106">
        <v>3.3296000000000001</v>
      </c>
      <c r="Z98" s="106"/>
      <c r="AA98" s="106"/>
      <c r="AB98" s="106"/>
      <c r="AC98" s="106"/>
      <c r="AD98" s="106"/>
      <c r="AE98" s="106"/>
      <c r="AF98" s="106"/>
      <c r="AG98" s="106"/>
      <c r="AH98" s="106"/>
      <c r="AI98" s="106"/>
      <c r="AJ98" s="106"/>
      <c r="AK98" s="106"/>
      <c r="AL98" s="106"/>
      <c r="AM98" s="106"/>
      <c r="AN98" s="106"/>
      <c r="AO98" s="106"/>
      <c r="AP98" s="106"/>
      <c r="AQ98" s="106"/>
      <c r="AR98" s="106"/>
      <c r="AS98" s="106"/>
      <c r="AT98" s="106"/>
      <c r="AU98" s="106"/>
      <c r="AV98" s="106"/>
      <c r="AW98" s="106"/>
      <c r="AX98" s="106"/>
      <c r="AY98" s="106"/>
      <c r="AZ98" s="76"/>
      <c r="BA98" s="64"/>
      <c r="BB98" s="76"/>
      <c r="BC98" s="64"/>
      <c r="BD98" s="106"/>
      <c r="BE98" s="106"/>
      <c r="BF98" s="106"/>
      <c r="BG98" s="106"/>
      <c r="BH98" s="106"/>
      <c r="BI98" s="106"/>
      <c r="BJ98" s="106"/>
      <c r="BK98" s="106"/>
      <c r="BL98" s="106"/>
      <c r="BM98" s="106"/>
      <c r="BN98" s="106"/>
      <c r="BO98" s="106"/>
      <c r="BP98" s="106"/>
      <c r="BQ98" s="106"/>
      <c r="BR98" s="106"/>
      <c r="BS98" s="106"/>
      <c r="BT98" s="106"/>
      <c r="BU98" s="106"/>
      <c r="BV98" s="106"/>
      <c r="BW98" s="106"/>
      <c r="BX98" s="106"/>
      <c r="BY98" s="106"/>
      <c r="BZ98" s="106"/>
      <c r="CA98" s="106"/>
      <c r="CB98" s="106"/>
      <c r="CC98" s="106"/>
      <c r="CD98" s="106"/>
      <c r="CE98" s="106"/>
    </row>
    <row r="99" spans="1:83" x14ac:dyDescent="0.25">
      <c r="A99" s="75" t="s">
        <v>152</v>
      </c>
      <c r="B99" s="90">
        <f>+'APM utregning'!B99</f>
        <v>365</v>
      </c>
      <c r="C99" s="90">
        <f>+'APM utregning'!C99</f>
        <v>92</v>
      </c>
      <c r="D99" s="90">
        <v>273</v>
      </c>
      <c r="E99" s="90">
        <v>92</v>
      </c>
      <c r="F99" s="90">
        <v>181</v>
      </c>
      <c r="G99" s="90">
        <v>91</v>
      </c>
      <c r="H99" s="90">
        <v>90</v>
      </c>
      <c r="I99" s="90">
        <v>90</v>
      </c>
      <c r="J99" s="90">
        <v>366</v>
      </c>
      <c r="K99" s="90">
        <v>92</v>
      </c>
      <c r="L99" s="90">
        <v>274</v>
      </c>
      <c r="M99" s="90">
        <v>92</v>
      </c>
      <c r="N99" s="90">
        <v>182</v>
      </c>
      <c r="O99" s="90">
        <v>91</v>
      </c>
      <c r="P99" s="90">
        <v>91</v>
      </c>
      <c r="Q99" s="90">
        <v>91</v>
      </c>
      <c r="R99" s="90">
        <v>365</v>
      </c>
      <c r="S99" s="90">
        <v>92</v>
      </c>
      <c r="T99" s="90">
        <v>273</v>
      </c>
      <c r="U99" s="90">
        <v>92</v>
      </c>
      <c r="V99" s="90">
        <v>181</v>
      </c>
      <c r="W99" s="90">
        <v>91</v>
      </c>
      <c r="X99" s="90">
        <v>90</v>
      </c>
      <c r="Y99" s="90">
        <v>90</v>
      </c>
      <c r="Z99" s="90"/>
      <c r="AA99" s="90"/>
      <c r="AB99" s="90"/>
      <c r="AC99" s="90"/>
      <c r="AD99" s="90"/>
      <c r="AE99" s="90"/>
      <c r="AF99" s="90"/>
      <c r="AG99" s="90"/>
      <c r="AH99" s="90"/>
      <c r="AI99" s="90"/>
      <c r="AJ99" s="90"/>
      <c r="AK99" s="90"/>
      <c r="AL99" s="90"/>
      <c r="AM99" s="90"/>
      <c r="AN99" s="90"/>
      <c r="AO99" s="90"/>
      <c r="AP99" s="90"/>
      <c r="AQ99" s="90"/>
      <c r="AR99" s="90"/>
      <c r="AS99" s="90"/>
      <c r="AT99" s="90"/>
      <c r="AU99" s="90"/>
      <c r="AV99" s="90"/>
      <c r="AW99" s="90"/>
      <c r="AX99" s="90"/>
      <c r="AY99" s="90"/>
      <c r="AZ99" s="76"/>
      <c r="BA99" s="64"/>
      <c r="BB99" s="76"/>
      <c r="BC99" s="64"/>
      <c r="BD99" s="90"/>
      <c r="BE99" s="90"/>
      <c r="BF99" s="90"/>
      <c r="BG99" s="90"/>
      <c r="BH99" s="90"/>
      <c r="BI99" s="90"/>
      <c r="BJ99" s="90"/>
      <c r="BK99" s="90"/>
      <c r="BL99" s="90"/>
      <c r="BM99" s="90"/>
      <c r="BN99" s="90"/>
      <c r="BO99" s="90"/>
      <c r="BP99" s="90"/>
      <c r="BQ99" s="90"/>
      <c r="BR99" s="90"/>
      <c r="BS99" s="90"/>
      <c r="BT99" s="90"/>
      <c r="BU99" s="90"/>
      <c r="BV99" s="90"/>
      <c r="BW99" s="90"/>
      <c r="BX99" s="90"/>
      <c r="BY99" s="90"/>
      <c r="BZ99" s="90"/>
      <c r="CA99" s="90"/>
      <c r="CB99" s="90"/>
      <c r="CC99" s="90"/>
      <c r="CD99" s="75"/>
      <c r="CE99" s="90"/>
    </row>
    <row r="100" spans="1:83" ht="15.75" thickBot="1" x14ac:dyDescent="0.3">
      <c r="A100" s="92" t="s">
        <v>153</v>
      </c>
      <c r="B100" s="95">
        <f>+'APM utregning'!B100</f>
        <v>2.3767011071232993E-2</v>
      </c>
      <c r="C100" s="95">
        <f>+'APM utregning'!C100</f>
        <v>2.2927364666639888E-2</v>
      </c>
      <c r="D100" s="95">
        <v>2.4075568088868283E-2</v>
      </c>
      <c r="E100" s="95">
        <v>2.4496007245424025E-2</v>
      </c>
      <c r="F100" s="95">
        <v>2.3877680296771127E-2</v>
      </c>
      <c r="G100" s="95">
        <v>2.3430422114912489E-2</v>
      </c>
      <c r="H100" s="95">
        <v>2.4330036428938901E-2</v>
      </c>
      <c r="I100" s="95">
        <v>2.4330036428938901E-2</v>
      </c>
      <c r="J100" s="95">
        <v>2.6441628809944044E-2</v>
      </c>
      <c r="K100" s="95">
        <v>2.5714692999038301E-2</v>
      </c>
      <c r="L100" s="95">
        <v>2.654850455957199E-2</v>
      </c>
      <c r="M100" s="95">
        <v>2.6368717105471149E-2</v>
      </c>
      <c r="N100" s="95">
        <v>2.693122350058564E-2</v>
      </c>
      <c r="O100" s="95">
        <v>2.6655207885228308E-2</v>
      </c>
      <c r="P100" s="95">
        <v>2.7208064573944063E-2</v>
      </c>
      <c r="Q100" s="95">
        <v>2.7208064573944063E-2</v>
      </c>
      <c r="R100" s="95">
        <v>2.4142531053018109E-2</v>
      </c>
      <c r="S100" s="95">
        <v>2.445295250870174E-2</v>
      </c>
      <c r="T100" s="95">
        <v>2.4294826300090749E-2</v>
      </c>
      <c r="U100" s="95">
        <v>2.3330115622205043E-2</v>
      </c>
      <c r="V100" s="95">
        <v>2.5164831374317704E-2</v>
      </c>
      <c r="W100" s="95">
        <v>2.4179312585941842E-2</v>
      </c>
      <c r="X100" s="95">
        <v>2.64E-2</v>
      </c>
      <c r="Y100" s="95">
        <v>2.64E-2</v>
      </c>
      <c r="Z100" s="95"/>
      <c r="AA100" s="95"/>
      <c r="AB100" s="95"/>
      <c r="AC100" s="95"/>
      <c r="AD100" s="95"/>
      <c r="AE100" s="95"/>
      <c r="AF100" s="95"/>
      <c r="AG100" s="95"/>
      <c r="AH100" s="95"/>
      <c r="AI100" s="95"/>
      <c r="AJ100" s="95"/>
      <c r="AK100" s="95"/>
      <c r="AL100" s="95"/>
      <c r="AM100" s="95"/>
      <c r="AN100" s="95"/>
      <c r="AO100" s="95"/>
      <c r="AP100" s="95"/>
      <c r="AQ100" s="95"/>
      <c r="AR100" s="95"/>
      <c r="AS100" s="95"/>
      <c r="AT100" s="95"/>
      <c r="AU100" s="95"/>
      <c r="AV100" s="95"/>
      <c r="AW100" s="95"/>
      <c r="AX100" s="95"/>
      <c r="AY100" s="95"/>
      <c r="AZ100" s="95"/>
      <c r="BA100" s="95"/>
      <c r="BB100" s="95"/>
      <c r="BC100" s="95"/>
      <c r="BD100" s="95"/>
      <c r="BE100" s="95"/>
      <c r="BF100" s="95"/>
      <c r="BG100" s="95"/>
      <c r="BH100" s="95"/>
      <c r="BI100" s="95"/>
      <c r="BJ100" s="95"/>
      <c r="BK100" s="95"/>
      <c r="BL100" s="95"/>
      <c r="BM100" s="95"/>
      <c r="BN100" s="95"/>
      <c r="BO100" s="95"/>
      <c r="BP100" s="95"/>
      <c r="BQ100" s="95"/>
      <c r="BR100" s="95"/>
      <c r="BS100" s="95"/>
      <c r="BT100" s="95"/>
      <c r="BU100" s="95"/>
      <c r="BV100" s="95"/>
      <c r="BW100" s="95"/>
      <c r="BX100" s="95"/>
      <c r="BY100" s="95"/>
      <c r="BZ100" s="95"/>
      <c r="CA100" s="95"/>
      <c r="CB100" s="95"/>
      <c r="CC100" s="95"/>
      <c r="CD100" s="95"/>
      <c r="CE100" s="95"/>
    </row>
    <row r="101" spans="1:83" x14ac:dyDescent="0.25">
      <c r="A101" s="54"/>
      <c r="B101" s="74"/>
      <c r="C101" s="74"/>
      <c r="D101" s="74"/>
      <c r="E101" s="74"/>
      <c r="F101" s="74"/>
      <c r="G101" s="74"/>
      <c r="H101" s="74"/>
      <c r="I101" s="74"/>
      <c r="J101" s="74"/>
      <c r="K101" s="74"/>
      <c r="L101" s="74"/>
      <c r="M101" s="74"/>
      <c r="N101" s="74"/>
      <c r="O101" s="74"/>
      <c r="P101" s="74"/>
      <c r="Q101" s="74"/>
      <c r="R101" s="74"/>
      <c r="S101" s="74"/>
      <c r="T101" s="74"/>
      <c r="U101" s="74"/>
      <c r="V101" s="55"/>
      <c r="W101" s="55"/>
      <c r="X101" s="74"/>
      <c r="Y101" s="74"/>
      <c r="Z101" s="74"/>
      <c r="AA101" s="74"/>
      <c r="AB101" s="74"/>
      <c r="AC101" s="74"/>
      <c r="AD101" s="74"/>
      <c r="AE101" s="74"/>
      <c r="AF101" s="74"/>
      <c r="AG101" s="74"/>
      <c r="AH101" s="74"/>
      <c r="AI101" s="74"/>
      <c r="AJ101" s="74"/>
      <c r="AK101" s="74"/>
      <c r="AL101" s="74"/>
      <c r="AM101" s="74"/>
      <c r="AN101" s="74"/>
      <c r="AO101" s="74"/>
      <c r="AP101" s="74"/>
      <c r="AQ101" s="74"/>
      <c r="AR101" s="74"/>
      <c r="AS101" s="74"/>
      <c r="AT101" s="74"/>
      <c r="AU101" s="74"/>
      <c r="AV101" s="74"/>
      <c r="AW101" s="74"/>
      <c r="AX101" s="74"/>
      <c r="AY101" s="74"/>
      <c r="AZ101" s="74"/>
      <c r="BA101" s="74"/>
      <c r="BB101" s="74"/>
      <c r="BC101" s="74"/>
      <c r="BD101" s="74"/>
      <c r="BE101" s="74"/>
      <c r="BF101" s="74"/>
      <c r="BG101" s="74"/>
      <c r="BH101" s="74"/>
      <c r="BI101" s="74"/>
      <c r="BJ101" s="74"/>
      <c r="BK101" s="74"/>
      <c r="BL101" s="74"/>
      <c r="BM101" s="74"/>
      <c r="BN101" s="74"/>
      <c r="BO101" s="74"/>
      <c r="BP101" s="74"/>
      <c r="BQ101" s="74"/>
      <c r="BR101" s="74"/>
      <c r="BS101" s="74"/>
      <c r="BT101" s="74"/>
      <c r="BU101" s="74"/>
      <c r="BV101" s="74"/>
      <c r="BW101" s="74"/>
      <c r="BX101" s="74"/>
      <c r="BY101" s="74"/>
      <c r="BZ101" s="74"/>
      <c r="CA101" s="74"/>
      <c r="CB101" s="74"/>
      <c r="CC101" s="74"/>
      <c r="CD101" s="74"/>
      <c r="CE101" s="74"/>
    </row>
    <row r="102" spans="1:83" x14ac:dyDescent="0.25">
      <c r="A102" s="54"/>
      <c r="B102" s="75"/>
      <c r="C102" s="75"/>
      <c r="D102" s="75"/>
      <c r="E102" s="75"/>
      <c r="F102" s="75"/>
      <c r="G102" s="75"/>
      <c r="Y102" s="75"/>
      <c r="AD102" s="75"/>
      <c r="AE102" s="75"/>
      <c r="AJ102" s="75"/>
      <c r="AK102" s="75"/>
      <c r="AL102" s="75"/>
      <c r="AM102" s="75"/>
      <c r="AN102" s="75"/>
      <c r="AO102" s="75"/>
      <c r="AP102" s="75"/>
      <c r="AQ102" s="75"/>
      <c r="AR102" s="75"/>
      <c r="AS102" s="75"/>
      <c r="AT102" s="75"/>
      <c r="AU102" s="75"/>
      <c r="AX102" s="75"/>
      <c r="AY102" s="75"/>
      <c r="AZ102" s="75"/>
      <c r="BA102" s="75"/>
      <c r="BF102" s="75"/>
      <c r="BJ102" s="75"/>
      <c r="BK102" s="75"/>
      <c r="BR102" s="13"/>
    </row>
    <row r="103" spans="1:83" x14ac:dyDescent="0.25">
      <c r="A103" s="75" t="s">
        <v>154</v>
      </c>
      <c r="B103" s="91">
        <f>+'APM utregning'!B103</f>
        <v>8899.2326660999988</v>
      </c>
      <c r="C103" s="91">
        <f>+'APM utregning'!C103</f>
        <v>2176.323691092603</v>
      </c>
      <c r="D103" s="91">
        <v>6723.1794306846577</v>
      </c>
      <c r="E103" s="91">
        <v>2252.1040425787069</v>
      </c>
      <c r="F103" s="91">
        <v>4473.0578788731509</v>
      </c>
      <c r="G103" s="91">
        <v>2256.0900585945205</v>
      </c>
      <c r="H103" s="91">
        <v>2216.9307287671231</v>
      </c>
      <c r="I103" s="91">
        <v>2216.9307287671231</v>
      </c>
      <c r="J103" s="91">
        <v>9657.9981857888415</v>
      </c>
      <c r="K103" s="91">
        <v>2471.0704159737707</v>
      </c>
      <c r="L103" s="91">
        <v>4852.6512303396612</v>
      </c>
      <c r="M103" s="91">
        <v>2451.0357050935959</v>
      </c>
      <c r="N103" s="91">
        <v>4735.8920647214754</v>
      </c>
      <c r="O103" s="91">
        <v>2401.6155252460658</v>
      </c>
      <c r="P103" s="91">
        <v>2334.2765394754097</v>
      </c>
      <c r="Q103" s="91">
        <v>2334.2765394754097</v>
      </c>
      <c r="R103" s="91">
        <v>7612.5828386410958</v>
      </c>
      <c r="S103" s="91">
        <v>2257.8078637402737</v>
      </c>
      <c r="T103" s="91">
        <v>5354.7749749008226</v>
      </c>
      <c r="U103" s="91">
        <v>2055.6449494564386</v>
      </c>
      <c r="V103" s="91">
        <v>3299.130025444384</v>
      </c>
      <c r="W103" s="91">
        <v>1747.7792869019179</v>
      </c>
      <c r="X103" s="91">
        <v>1551.3507385424659</v>
      </c>
      <c r="Y103" s="91">
        <v>1551.3507385424659</v>
      </c>
      <c r="Z103" s="91"/>
      <c r="AA103" s="91"/>
      <c r="AB103" s="91"/>
      <c r="AC103" s="91"/>
      <c r="AD103" s="91"/>
      <c r="AE103" s="91"/>
      <c r="AF103" s="91"/>
      <c r="AG103" s="91"/>
      <c r="AH103" s="91"/>
      <c r="AI103" s="91"/>
      <c r="AJ103" s="91"/>
      <c r="AK103" s="91"/>
      <c r="AL103" s="91"/>
      <c r="AM103" s="91"/>
      <c r="AN103" s="91"/>
      <c r="AO103" s="91"/>
      <c r="AP103" s="91"/>
      <c r="AQ103" s="91"/>
      <c r="AR103" s="90"/>
      <c r="AS103" s="91"/>
      <c r="AT103" s="90"/>
      <c r="AU103" s="91"/>
      <c r="AV103" s="90"/>
      <c r="AW103" s="91"/>
      <c r="AX103" s="91"/>
      <c r="AY103" s="91"/>
      <c r="AZ103" s="64"/>
      <c r="BA103" s="64"/>
      <c r="BB103" s="64"/>
      <c r="BC103" s="64"/>
      <c r="BD103" s="90"/>
      <c r="BE103" s="91"/>
      <c r="BF103" s="90"/>
      <c r="BG103" s="91"/>
      <c r="BH103" s="90"/>
      <c r="BI103" s="91"/>
      <c r="BJ103" s="90"/>
      <c r="BK103" s="91"/>
      <c r="BL103" s="91"/>
      <c r="BM103" s="91"/>
      <c r="BN103" s="90"/>
      <c r="BO103" s="91"/>
      <c r="BP103" s="90"/>
      <c r="BQ103" s="91"/>
      <c r="BR103" s="90"/>
      <c r="BS103" s="91"/>
      <c r="BT103" s="91"/>
      <c r="BU103" s="91"/>
      <c r="BV103" s="90"/>
      <c r="BW103" s="91"/>
      <c r="BX103" s="90"/>
      <c r="BY103" s="91"/>
      <c r="BZ103" s="90"/>
      <c r="CA103" s="91"/>
      <c r="CB103" s="91"/>
      <c r="CC103" s="91"/>
      <c r="CD103" s="75"/>
      <c r="CE103" s="91"/>
    </row>
    <row r="104" spans="1:83" x14ac:dyDescent="0.25">
      <c r="A104" s="81" t="s">
        <v>148</v>
      </c>
      <c r="B104" s="93">
        <f>+'APM utregning'!B104</f>
        <v>7241.7689798979009</v>
      </c>
      <c r="C104" s="93">
        <f>+'APM utregning'!C104</f>
        <v>1771.1619549347943</v>
      </c>
      <c r="D104" s="93">
        <v>5467.2458720608738</v>
      </c>
      <c r="E104" s="93">
        <v>1787.2030014860275</v>
      </c>
      <c r="F104" s="93">
        <v>3677.3875153980421</v>
      </c>
      <c r="G104" s="93">
        <v>1863.5326906859179</v>
      </c>
      <c r="H104" s="93">
        <v>1813.977410693597</v>
      </c>
      <c r="I104" s="93">
        <v>1813.977410693597</v>
      </c>
      <c r="J104" s="93">
        <v>8024.2982302507498</v>
      </c>
      <c r="K104" s="93">
        <v>2054.3690403815085</v>
      </c>
      <c r="L104" s="93">
        <v>4014.1277354044096</v>
      </c>
      <c r="M104" s="93">
        <v>2036.0833926930625</v>
      </c>
      <c r="N104" s="93">
        <v>3933.8457971761782</v>
      </c>
      <c r="O104" s="93">
        <v>1978.0443427113471</v>
      </c>
      <c r="P104" s="93">
        <v>1955.8014544648313</v>
      </c>
      <c r="Q104" s="93">
        <v>1955.8014544648313</v>
      </c>
      <c r="R104" s="93">
        <v>6632.9279186785925</v>
      </c>
      <c r="S104" s="93">
        <v>1974.9580593609271</v>
      </c>
      <c r="T104" s="93">
        <v>4657.9698593176654</v>
      </c>
      <c r="U104" s="93">
        <v>1919.9132688598306</v>
      </c>
      <c r="V104" s="93">
        <v>2738.0565904578352</v>
      </c>
      <c r="W104" s="93">
        <v>1524.6941732641915</v>
      </c>
      <c r="X104" s="93">
        <v>1213.3624171936438</v>
      </c>
      <c r="Y104" s="93">
        <v>1213.3624171936438</v>
      </c>
      <c r="Z104" s="93"/>
      <c r="AA104" s="93"/>
      <c r="AB104" s="93"/>
      <c r="AC104" s="93"/>
      <c r="AD104" s="93"/>
      <c r="AE104" s="93"/>
      <c r="AF104" s="93"/>
      <c r="AG104" s="93"/>
      <c r="AH104" s="93"/>
      <c r="AI104" s="93"/>
      <c r="AJ104" s="93"/>
      <c r="AK104" s="93"/>
      <c r="AL104" s="93"/>
      <c r="AM104" s="93"/>
      <c r="AN104" s="93"/>
      <c r="AO104" s="93"/>
      <c r="AP104" s="93"/>
      <c r="AQ104" s="93"/>
      <c r="AR104" s="93"/>
      <c r="AS104" s="93"/>
      <c r="AT104" s="93"/>
      <c r="AU104" s="93"/>
      <c r="AV104" s="93"/>
      <c r="AW104" s="93"/>
      <c r="AX104" s="93"/>
      <c r="AY104" s="93"/>
      <c r="AZ104" s="15"/>
      <c r="BA104" s="15"/>
      <c r="BB104" s="15"/>
      <c r="BC104" s="15"/>
      <c r="BD104" s="93"/>
      <c r="BE104" s="93"/>
      <c r="BF104" s="93"/>
      <c r="BG104" s="93"/>
      <c r="BH104" s="93"/>
      <c r="BI104" s="93"/>
      <c r="BJ104" s="93"/>
      <c r="BK104" s="93"/>
      <c r="BL104" s="93"/>
      <c r="BM104" s="93"/>
      <c r="BN104" s="93"/>
      <c r="BO104" s="93"/>
      <c r="BP104" s="93"/>
      <c r="BQ104" s="93"/>
      <c r="BR104" s="93"/>
      <c r="BS104" s="93"/>
      <c r="BT104" s="93"/>
      <c r="BU104" s="93"/>
      <c r="BV104" s="93"/>
      <c r="BW104" s="93"/>
      <c r="BX104" s="93"/>
      <c r="BY104" s="93"/>
      <c r="BZ104" s="93"/>
      <c r="CA104" s="93"/>
      <c r="CB104" s="93"/>
      <c r="CC104" s="93"/>
      <c r="CD104" s="81"/>
      <c r="CE104" s="93"/>
    </row>
    <row r="105" spans="1:83" x14ac:dyDescent="0.25">
      <c r="A105" s="75" t="s">
        <v>155</v>
      </c>
      <c r="B105" s="90">
        <f>+'APM utregning'!B105</f>
        <v>1657.463686202098</v>
      </c>
      <c r="C105" s="90">
        <f>+'APM utregning'!C105</f>
        <v>405.16173615780872</v>
      </c>
      <c r="D105" s="90">
        <v>1255.9335586237839</v>
      </c>
      <c r="E105" s="90">
        <v>464.90104109267941</v>
      </c>
      <c r="F105" s="90">
        <v>795.67036347510884</v>
      </c>
      <c r="G105" s="90">
        <v>392.5573679086026</v>
      </c>
      <c r="H105" s="90">
        <v>402.95331807352613</v>
      </c>
      <c r="I105" s="90">
        <v>402.95331807352613</v>
      </c>
      <c r="J105" s="90">
        <v>1633.6999555380917</v>
      </c>
      <c r="K105" s="90">
        <v>416.70137559226214</v>
      </c>
      <c r="L105" s="90">
        <v>838.52349493525162</v>
      </c>
      <c r="M105" s="90">
        <v>414.9523124005334</v>
      </c>
      <c r="N105" s="90">
        <v>802.04626754529727</v>
      </c>
      <c r="O105" s="90">
        <v>423.57118253471867</v>
      </c>
      <c r="P105" s="90">
        <v>378.47508501057837</v>
      </c>
      <c r="Q105" s="90">
        <v>378.47508501057837</v>
      </c>
      <c r="R105" s="90">
        <v>979.6549199625033</v>
      </c>
      <c r="S105" s="90">
        <v>282.84980437934655</v>
      </c>
      <c r="T105" s="90">
        <v>696.8051155831572</v>
      </c>
      <c r="U105" s="90">
        <v>135.73168059660793</v>
      </c>
      <c r="V105" s="90">
        <v>561.07343498654882</v>
      </c>
      <c r="W105" s="90">
        <v>223.08511363772641</v>
      </c>
      <c r="X105" s="90">
        <v>337.98832134882218</v>
      </c>
      <c r="Y105" s="90">
        <v>337.98832134882218</v>
      </c>
      <c r="Z105" s="90"/>
      <c r="AA105" s="90"/>
      <c r="AB105" s="90"/>
      <c r="AC105" s="90"/>
      <c r="AD105" s="90"/>
      <c r="AE105" s="90"/>
      <c r="AF105" s="90"/>
      <c r="AG105" s="90"/>
      <c r="AH105" s="90"/>
      <c r="AI105" s="90"/>
      <c r="AJ105" s="90"/>
      <c r="AK105" s="90"/>
      <c r="AL105" s="90"/>
      <c r="AM105" s="90"/>
      <c r="AN105" s="90"/>
      <c r="AO105" s="90"/>
      <c r="AP105" s="90"/>
      <c r="AQ105" s="90"/>
      <c r="AR105" s="90"/>
      <c r="AS105" s="90"/>
      <c r="AT105" s="90"/>
      <c r="AU105" s="90"/>
      <c r="AV105" s="90"/>
      <c r="AW105" s="90"/>
      <c r="AX105" s="90"/>
      <c r="AY105" s="90"/>
      <c r="AZ105" s="64"/>
      <c r="BA105" s="64"/>
      <c r="BB105" s="64"/>
      <c r="BC105" s="64"/>
      <c r="BD105" s="90"/>
      <c r="BE105" s="90"/>
      <c r="BF105" s="90"/>
      <c r="BG105" s="90"/>
      <c r="BH105" s="90"/>
      <c r="BI105" s="90"/>
      <c r="BJ105" s="90"/>
      <c r="BK105" s="90"/>
      <c r="BL105" s="90"/>
      <c r="BM105" s="90"/>
      <c r="BN105" s="90"/>
      <c r="BO105" s="90"/>
      <c r="BP105" s="90"/>
      <c r="BQ105" s="90"/>
      <c r="BR105" s="90"/>
      <c r="BS105" s="90"/>
      <c r="BT105" s="90"/>
      <c r="BU105" s="90"/>
      <c r="BV105" s="90"/>
      <c r="BW105" s="90"/>
      <c r="BX105" s="90"/>
      <c r="BY105" s="90"/>
      <c r="BZ105" s="90"/>
      <c r="CA105" s="90"/>
      <c r="CB105" s="90"/>
      <c r="CC105" s="90"/>
      <c r="CD105" s="90"/>
      <c r="CE105" s="90"/>
    </row>
    <row r="106" spans="1:83" x14ac:dyDescent="0.25">
      <c r="A106" s="75" t="s">
        <v>156</v>
      </c>
      <c r="B106" s="90">
        <f>+'APM utregning'!B106</f>
        <v>164789.492</v>
      </c>
      <c r="C106" s="90">
        <f>+'APM utregning'!C106</f>
        <v>168107.47700000001</v>
      </c>
      <c r="D106" s="90">
        <v>163671.34400000001</v>
      </c>
      <c r="E106" s="90">
        <v>165666.674</v>
      </c>
      <c r="F106" s="90">
        <v>162657.14300000001</v>
      </c>
      <c r="G106" s="90">
        <v>163415.15400000001</v>
      </c>
      <c r="H106" s="90">
        <v>161890.709</v>
      </c>
      <c r="I106" s="90">
        <v>161890.709</v>
      </c>
      <c r="J106" s="90">
        <v>170166.70800000001</v>
      </c>
      <c r="K106" s="90">
        <v>174175.052</v>
      </c>
      <c r="L106" s="90">
        <v>169679.52350000001</v>
      </c>
      <c r="M106" s="90">
        <v>170796.408</v>
      </c>
      <c r="N106" s="90">
        <v>167821.64500000002</v>
      </c>
      <c r="O106" s="90">
        <v>168562.639</v>
      </c>
      <c r="P106" s="90">
        <v>167080.65100000001</v>
      </c>
      <c r="Q106" s="90">
        <v>167080.65100000001</v>
      </c>
      <c r="R106" s="90">
        <v>158747.663</v>
      </c>
      <c r="S106" s="90">
        <v>166151.69399999999</v>
      </c>
      <c r="T106" s="90">
        <v>156252.53099999999</v>
      </c>
      <c r="U106" s="90">
        <v>163709.94500000001</v>
      </c>
      <c r="V106" s="90">
        <v>152428.65850000002</v>
      </c>
      <c r="W106" s="90">
        <v>157066.03</v>
      </c>
      <c r="X106" s="90">
        <v>147791.28700000001</v>
      </c>
      <c r="Y106" s="90">
        <v>147791.28700000001</v>
      </c>
      <c r="Z106" s="90"/>
      <c r="AA106" s="90"/>
      <c r="AB106" s="90"/>
      <c r="AC106" s="90"/>
      <c r="AD106" s="90"/>
      <c r="AE106" s="90"/>
      <c r="AF106" s="90"/>
      <c r="AG106" s="90"/>
      <c r="AH106" s="90"/>
      <c r="AI106" s="90"/>
      <c r="AJ106" s="90"/>
      <c r="AK106" s="90"/>
      <c r="AL106" s="90"/>
      <c r="AM106" s="90"/>
      <c r="AN106" s="90"/>
      <c r="AO106" s="90"/>
      <c r="AP106" s="90"/>
      <c r="AQ106" s="90"/>
      <c r="AR106" s="90"/>
      <c r="AS106" s="90"/>
      <c r="AT106" s="90"/>
      <c r="AU106" s="90"/>
      <c r="AV106" s="90"/>
      <c r="AW106" s="90"/>
      <c r="AX106" s="90"/>
      <c r="AY106" s="90"/>
      <c r="AZ106" s="64"/>
      <c r="BA106" s="64"/>
      <c r="BB106" s="64"/>
      <c r="BC106" s="64"/>
      <c r="BD106" s="90"/>
      <c r="BE106" s="90"/>
      <c r="BF106" s="90"/>
      <c r="BG106" s="90"/>
      <c r="BH106" s="90"/>
      <c r="BI106" s="90"/>
      <c r="BJ106" s="90"/>
      <c r="BK106" s="90"/>
      <c r="BL106" s="90"/>
      <c r="BM106" s="90"/>
      <c r="BN106" s="90"/>
      <c r="BO106" s="90"/>
      <c r="BP106" s="90"/>
      <c r="BQ106" s="90"/>
      <c r="BR106" s="90"/>
      <c r="BS106" s="90"/>
      <c r="BT106" s="90"/>
      <c r="BU106" s="90"/>
      <c r="BV106" s="90"/>
      <c r="BW106" s="90"/>
      <c r="BX106" s="90"/>
      <c r="BY106" s="90"/>
      <c r="BZ106" s="90"/>
      <c r="CA106" s="90"/>
      <c r="CB106" s="90"/>
      <c r="CC106" s="90"/>
      <c r="CD106" s="75"/>
      <c r="CE106" s="90"/>
    </row>
    <row r="107" spans="1:83" ht="15.75" thickBot="1" x14ac:dyDescent="0.3">
      <c r="A107" s="92" t="s">
        <v>157</v>
      </c>
      <c r="B107" s="95">
        <f>+'APM utregning'!B107</f>
        <v>1.0058066604162468E-2</v>
      </c>
      <c r="C107" s="95">
        <f>+'APM utregning'!C107</f>
        <v>9.6319491623621141E-3</v>
      </c>
      <c r="D107" s="95">
        <v>1.0259453648714299E-2</v>
      </c>
      <c r="E107" s="95">
        <v>1.1203466395379844E-2</v>
      </c>
      <c r="F107" s="95">
        <v>9.8644830711624703E-3</v>
      </c>
      <c r="G107" s="95">
        <v>9.6352342504549809E-3</v>
      </c>
      <c r="H107" s="95">
        <v>1.0094461738027435E-2</v>
      </c>
      <c r="I107" s="95">
        <v>1.0094461738027435E-2</v>
      </c>
      <c r="J107" s="95">
        <v>9.6005850658995619E-3</v>
      </c>
      <c r="K107" s="95">
        <v>9.517705077606034E-3</v>
      </c>
      <c r="L107" s="95">
        <v>6.6011001600380466E-3</v>
      </c>
      <c r="M107" s="95">
        <v>9.6652415966420324E-3</v>
      </c>
      <c r="N107" s="95">
        <v>9.6108355411385991E-3</v>
      </c>
      <c r="O107" s="95">
        <v>1.0106592997146181E-2</v>
      </c>
      <c r="P107" s="95">
        <v>9.1106807680490145E-3</v>
      </c>
      <c r="Q107" s="95">
        <v>9.1106807680490145E-3</v>
      </c>
      <c r="R107" s="95">
        <v>6.1711454609728869E-3</v>
      </c>
      <c r="S107" s="95">
        <v>6.7539236423981523E-3</v>
      </c>
      <c r="T107" s="95">
        <v>5.9623090977962501E-3</v>
      </c>
      <c r="U107" s="95">
        <v>3.2893584401576755E-3</v>
      </c>
      <c r="V107" s="95">
        <v>7.5227933303566212E-3</v>
      </c>
      <c r="W107" s="95">
        <v>5.6969157450287326E-3</v>
      </c>
      <c r="X107" s="95">
        <v>9.2747714847297592E-3</v>
      </c>
      <c r="Y107" s="95">
        <v>9.2747714847297592E-3</v>
      </c>
      <c r="Z107" s="95"/>
      <c r="AA107" s="95"/>
      <c r="AB107" s="95"/>
      <c r="AC107" s="95"/>
      <c r="AD107" s="95"/>
      <c r="AE107" s="95"/>
      <c r="AF107" s="95"/>
      <c r="AG107" s="95"/>
      <c r="AH107" s="95"/>
      <c r="AI107" s="95"/>
      <c r="AJ107" s="95"/>
      <c r="AK107" s="95"/>
      <c r="AL107" s="95"/>
      <c r="AM107" s="95"/>
      <c r="AN107" s="95"/>
      <c r="AO107" s="95"/>
      <c r="AP107" s="95"/>
      <c r="AQ107" s="95"/>
      <c r="AR107" s="95"/>
      <c r="AS107" s="95"/>
      <c r="AT107" s="95"/>
      <c r="AU107" s="95"/>
      <c r="AV107" s="95"/>
      <c r="AW107" s="95"/>
      <c r="AX107" s="95"/>
      <c r="AY107" s="95"/>
      <c r="AZ107" s="95"/>
      <c r="BA107" s="95"/>
      <c r="BB107" s="95"/>
      <c r="BC107" s="95"/>
      <c r="BD107" s="95"/>
      <c r="BE107" s="95"/>
      <c r="BF107" s="95"/>
      <c r="BG107" s="95"/>
      <c r="BH107" s="95"/>
      <c r="BI107" s="95"/>
      <c r="BJ107" s="95"/>
      <c r="BK107" s="95"/>
      <c r="BL107" s="95"/>
      <c r="BM107" s="95"/>
      <c r="BN107" s="95"/>
      <c r="BO107" s="95"/>
      <c r="BP107" s="95"/>
      <c r="BQ107" s="95"/>
      <c r="BR107" s="95"/>
      <c r="BS107" s="95"/>
      <c r="BT107" s="95"/>
      <c r="BU107" s="95"/>
      <c r="BV107" s="95"/>
      <c r="BW107" s="95"/>
      <c r="BX107" s="95"/>
      <c r="BY107" s="95"/>
      <c r="BZ107" s="95"/>
      <c r="CA107" s="95"/>
      <c r="CB107" s="95"/>
      <c r="CC107" s="95"/>
      <c r="CD107" s="95"/>
      <c r="CE107" s="95"/>
    </row>
    <row r="108" spans="1:83" x14ac:dyDescent="0.25">
      <c r="A108" s="54"/>
      <c r="B108" s="104"/>
      <c r="C108" s="104"/>
      <c r="D108" s="104"/>
      <c r="E108" s="104"/>
      <c r="F108" s="104"/>
      <c r="G108" s="104"/>
      <c r="H108" s="104"/>
      <c r="I108" s="104"/>
      <c r="J108" s="104"/>
      <c r="K108" s="104"/>
      <c r="L108" s="104"/>
      <c r="M108" s="104"/>
      <c r="N108" s="104"/>
      <c r="O108" s="104"/>
      <c r="P108" s="104"/>
      <c r="Q108" s="104"/>
      <c r="R108" s="104"/>
      <c r="S108" s="104"/>
      <c r="T108" s="104"/>
      <c r="U108" s="104"/>
      <c r="V108" s="104"/>
      <c r="W108" s="104"/>
      <c r="X108" s="104"/>
      <c r="Y108" s="104"/>
      <c r="Z108" s="104"/>
      <c r="AA108" s="104"/>
      <c r="AB108" s="104"/>
      <c r="AC108" s="104"/>
      <c r="AD108" s="104"/>
      <c r="AE108" s="104"/>
      <c r="AF108" s="104"/>
      <c r="AG108" s="104"/>
      <c r="AH108" s="104"/>
      <c r="AI108" s="104"/>
      <c r="AJ108" s="104"/>
      <c r="AK108" s="104"/>
      <c r="AL108" s="104"/>
      <c r="AM108" s="104"/>
      <c r="AN108" s="104"/>
      <c r="AO108" s="104"/>
      <c r="AP108" s="104"/>
      <c r="AQ108" s="104"/>
      <c r="AR108" s="104"/>
      <c r="AS108" s="104"/>
      <c r="AT108" s="104"/>
      <c r="AU108" s="104"/>
      <c r="AV108" s="111"/>
      <c r="AW108" s="111"/>
      <c r="AX108" s="104"/>
      <c r="AY108" s="104"/>
      <c r="AZ108" s="104"/>
      <c r="BA108" s="104"/>
      <c r="BB108" s="104"/>
      <c r="BC108" s="104"/>
      <c r="BD108" s="104"/>
      <c r="BE108" s="104"/>
      <c r="BF108" s="104"/>
      <c r="BG108" s="104"/>
      <c r="BH108" s="104"/>
      <c r="BI108" s="104"/>
      <c r="BJ108" s="104"/>
      <c r="BK108" s="104"/>
      <c r="BL108" s="104"/>
      <c r="BM108" s="104"/>
      <c r="BN108" s="104"/>
      <c r="BO108" s="104"/>
      <c r="BP108" s="104"/>
      <c r="BQ108" s="104"/>
      <c r="BR108" s="104"/>
      <c r="BS108" s="104"/>
      <c r="BT108" s="104"/>
      <c r="BU108" s="104"/>
      <c r="BV108" s="104"/>
      <c r="BW108" s="104"/>
      <c r="BX108" s="104"/>
      <c r="BY108" s="104"/>
      <c r="BZ108" s="104"/>
      <c r="CA108" s="104"/>
      <c r="CB108" s="104"/>
      <c r="CC108" s="104"/>
      <c r="CD108" s="104"/>
      <c r="CE108" s="104"/>
    </row>
    <row r="109" spans="1:83" x14ac:dyDescent="0.25">
      <c r="A109" s="54"/>
      <c r="B109" s="75"/>
      <c r="C109" s="75"/>
      <c r="D109" s="75"/>
      <c r="E109" s="75"/>
      <c r="F109" s="75"/>
      <c r="G109" s="75"/>
      <c r="V109" s="75"/>
      <c r="W109" s="75"/>
      <c r="Y109" s="75"/>
      <c r="AD109" s="75"/>
      <c r="AE109" s="75"/>
      <c r="AJ109" s="75"/>
      <c r="AK109" s="75"/>
      <c r="AL109" s="75"/>
      <c r="AM109" s="75"/>
      <c r="AN109" s="75"/>
      <c r="AO109" s="75"/>
      <c r="AP109" s="75"/>
      <c r="AQ109" s="75"/>
      <c r="AR109" s="75"/>
      <c r="AS109" s="75"/>
      <c r="AT109" s="75"/>
      <c r="AU109" s="75"/>
      <c r="AV109" s="54"/>
      <c r="AW109" s="54"/>
      <c r="AX109" s="75"/>
      <c r="AY109" s="75"/>
      <c r="AZ109" s="75"/>
      <c r="BA109" s="75"/>
      <c r="BD109" s="75"/>
      <c r="BE109" s="75"/>
      <c r="BF109" s="75"/>
      <c r="BG109" s="75"/>
      <c r="BH109" s="75"/>
      <c r="BI109" s="75"/>
      <c r="BJ109" s="75"/>
      <c r="BK109" s="75"/>
      <c r="BL109" s="75"/>
      <c r="BM109" s="75"/>
      <c r="BN109" s="75"/>
      <c r="BO109" s="75"/>
      <c r="BP109" s="75"/>
      <c r="BQ109" s="75"/>
      <c r="BR109" s="75"/>
      <c r="BS109" s="75"/>
      <c r="BT109" s="75"/>
      <c r="BU109" s="75"/>
      <c r="BV109" s="75"/>
      <c r="BW109" s="75"/>
      <c r="BX109" s="75"/>
      <c r="BY109" s="75"/>
      <c r="BZ109" s="75"/>
      <c r="CA109" s="75"/>
      <c r="CB109" s="75"/>
      <c r="CC109" s="75"/>
      <c r="CD109" s="75"/>
      <c r="CE109" s="75"/>
    </row>
    <row r="110" spans="1:83" x14ac:dyDescent="0.25">
      <c r="A110" s="75" t="s">
        <v>158</v>
      </c>
      <c r="B110" s="90">
        <f>+'APM utregning'!B110</f>
        <v>2971.2950000000001</v>
      </c>
      <c r="C110" s="90">
        <f>+'APM utregning'!C110</f>
        <v>699.19100000000003</v>
      </c>
      <c r="D110" s="90">
        <v>2272.1039999999998</v>
      </c>
      <c r="E110" s="90">
        <v>739.97400000000005</v>
      </c>
      <c r="F110" s="90">
        <v>1532.13</v>
      </c>
      <c r="G110" s="90">
        <v>792.23199999999997</v>
      </c>
      <c r="H110" s="90">
        <v>739.89800000000002</v>
      </c>
      <c r="I110" s="90">
        <v>739.89800000000002</v>
      </c>
      <c r="J110" s="90">
        <v>2891.3629999999998</v>
      </c>
      <c r="K110" s="90">
        <v>763.63800000000003</v>
      </c>
      <c r="L110" s="90">
        <v>1464.9009999999998</v>
      </c>
      <c r="M110" s="90">
        <v>745.11699999999996</v>
      </c>
      <c r="N110" s="90">
        <v>1382.6079999999999</v>
      </c>
      <c r="O110" s="90">
        <v>719.78399999999999</v>
      </c>
      <c r="P110" s="90">
        <v>662.82399999999996</v>
      </c>
      <c r="Q110" s="90">
        <v>662.82399999999996</v>
      </c>
      <c r="R110" s="90">
        <v>2461.835</v>
      </c>
      <c r="S110" s="90">
        <v>674.85599999999999</v>
      </c>
      <c r="T110" s="90">
        <v>1786.979</v>
      </c>
      <c r="U110" s="90">
        <v>717.45</v>
      </c>
      <c r="V110" s="90">
        <v>1071.451</v>
      </c>
      <c r="W110" s="90">
        <v>602.14300000000003</v>
      </c>
      <c r="X110" s="90">
        <v>469.30799999999999</v>
      </c>
      <c r="Y110" s="90">
        <v>469.30799999999999</v>
      </c>
      <c r="Z110" s="90"/>
      <c r="AA110" s="90"/>
      <c r="AB110" s="90"/>
      <c r="AC110" s="90"/>
      <c r="AD110" s="90"/>
      <c r="AE110" s="90"/>
      <c r="AF110" s="90"/>
      <c r="AG110" s="90"/>
      <c r="AH110" s="90"/>
      <c r="AI110" s="90"/>
      <c r="AJ110" s="90"/>
      <c r="AK110" s="90"/>
      <c r="AL110" s="90"/>
      <c r="AM110" s="90"/>
      <c r="AN110" s="90"/>
      <c r="AO110" s="90"/>
      <c r="AP110" s="90"/>
      <c r="AQ110" s="90"/>
      <c r="AR110" s="90"/>
      <c r="AS110" s="90"/>
      <c r="AT110" s="90"/>
      <c r="AU110" s="90"/>
      <c r="AV110" s="90"/>
      <c r="AW110" s="90"/>
      <c r="AX110" s="90"/>
      <c r="AY110" s="90"/>
      <c r="AZ110" s="64"/>
      <c r="BA110" s="64"/>
      <c r="BB110" s="64"/>
      <c r="BC110" s="64"/>
      <c r="BD110" s="90"/>
      <c r="BE110" s="90"/>
      <c r="BF110" s="90"/>
      <c r="BG110" s="90"/>
      <c r="BH110" s="90"/>
      <c r="BI110" s="90"/>
      <c r="BJ110" s="90"/>
      <c r="BK110" s="90"/>
      <c r="BL110" s="90"/>
      <c r="BM110" s="90"/>
      <c r="BN110" s="90"/>
      <c r="BO110" s="90"/>
      <c r="BP110" s="90"/>
      <c r="BQ110" s="90"/>
      <c r="BR110" s="90"/>
      <c r="BS110" s="90"/>
      <c r="BT110" s="90"/>
      <c r="BU110" s="90"/>
      <c r="BV110" s="90"/>
      <c r="BW110" s="90"/>
      <c r="BX110" s="90"/>
      <c r="BY110" s="90"/>
      <c r="BZ110" s="90"/>
      <c r="CA110" s="90"/>
      <c r="CB110" s="90"/>
      <c r="CC110" s="90"/>
      <c r="CD110" s="75"/>
      <c r="CE110" s="90"/>
    </row>
    <row r="111" spans="1:83" x14ac:dyDescent="0.25">
      <c r="A111" s="81" t="s">
        <v>148</v>
      </c>
      <c r="B111" s="93">
        <f>+'APM utregning'!B111</f>
        <v>3310.4875333164746</v>
      </c>
      <c r="C111" s="93">
        <f>+'APM utregning'!C111</f>
        <v>789.48837317041102</v>
      </c>
      <c r="D111" s="93">
        <v>2520.8435292142467</v>
      </c>
      <c r="E111" s="93">
        <v>823.23548837260273</v>
      </c>
      <c r="F111" s="93">
        <v>1696.4365329174293</v>
      </c>
      <c r="G111" s="93">
        <v>877.63428117495891</v>
      </c>
      <c r="H111" s="93">
        <v>818.97568334095047</v>
      </c>
      <c r="I111" s="93">
        <v>818.97568334095047</v>
      </c>
      <c r="J111" s="93">
        <v>3158.9395114340555</v>
      </c>
      <c r="K111" s="93">
        <v>833.03320462596741</v>
      </c>
      <c r="L111" s="93">
        <v>1590.344934842698</v>
      </c>
      <c r="M111" s="93">
        <v>812.25597520389749</v>
      </c>
      <c r="N111" s="93">
        <v>1513.6503316041908</v>
      </c>
      <c r="O111" s="93">
        <v>778.08895963880059</v>
      </c>
      <c r="P111" s="93">
        <v>735.56137196539032</v>
      </c>
      <c r="Q111" s="93">
        <v>735.56137196539032</v>
      </c>
      <c r="R111" s="93">
        <v>2774.3252547910961</v>
      </c>
      <c r="S111" s="93">
        <v>779.37705705764506</v>
      </c>
      <c r="T111" s="93">
        <v>1994.948197733451</v>
      </c>
      <c r="U111" s="93">
        <v>824.51394369203194</v>
      </c>
      <c r="V111" s="93">
        <v>1172.8933478509068</v>
      </c>
      <c r="W111" s="93">
        <v>664.50739499085194</v>
      </c>
      <c r="X111" s="93">
        <v>508.38595286005489</v>
      </c>
      <c r="Y111" s="93">
        <v>508.38595286005489</v>
      </c>
      <c r="Z111" s="93"/>
      <c r="AA111" s="93"/>
      <c r="AB111" s="93"/>
      <c r="AC111" s="93"/>
      <c r="AD111" s="93"/>
      <c r="AE111" s="93"/>
      <c r="AF111" s="93"/>
      <c r="AG111" s="93"/>
      <c r="AH111" s="93"/>
      <c r="AI111" s="93"/>
      <c r="AJ111" s="93"/>
      <c r="AK111" s="93"/>
      <c r="AL111" s="93"/>
      <c r="AM111" s="93"/>
      <c r="AN111" s="93"/>
      <c r="AO111" s="93"/>
      <c r="AP111" s="93"/>
      <c r="AQ111" s="93"/>
      <c r="AR111" s="93"/>
      <c r="AS111" s="93"/>
      <c r="AT111" s="93"/>
      <c r="AU111" s="93"/>
      <c r="AV111" s="93"/>
      <c r="AW111" s="93"/>
      <c r="AX111" s="93"/>
      <c r="AY111" s="93"/>
      <c r="AZ111" s="15"/>
      <c r="BA111" s="15"/>
      <c r="BB111" s="15"/>
      <c r="BC111" s="15"/>
      <c r="BD111" s="93"/>
      <c r="BE111" s="93"/>
      <c r="BF111" s="93"/>
      <c r="BG111" s="93"/>
      <c r="BH111" s="93"/>
      <c r="BI111" s="93"/>
      <c r="BJ111" s="93"/>
      <c r="BK111" s="93"/>
      <c r="BL111" s="93"/>
      <c r="BM111" s="93"/>
      <c r="BN111" s="93"/>
      <c r="BO111" s="93"/>
      <c r="BP111" s="93"/>
      <c r="BQ111" s="93"/>
      <c r="BR111" s="93"/>
      <c r="BS111" s="93"/>
      <c r="BT111" s="93"/>
      <c r="BU111" s="93"/>
      <c r="BV111" s="93"/>
      <c r="BW111" s="93"/>
      <c r="BX111" s="93"/>
      <c r="BY111" s="93"/>
      <c r="BZ111" s="93"/>
      <c r="CA111" s="93"/>
      <c r="CB111" s="93"/>
      <c r="CC111" s="93"/>
      <c r="CD111" s="81"/>
      <c r="CE111" s="93"/>
    </row>
    <row r="112" spans="1:83" x14ac:dyDescent="0.25">
      <c r="A112" s="75" t="s">
        <v>159</v>
      </c>
      <c r="B112" s="90">
        <f>+'APM utregning'!B112</f>
        <v>339.19253331647451</v>
      </c>
      <c r="C112" s="90">
        <f>+'APM utregning'!C112</f>
        <v>90.297373170410992</v>
      </c>
      <c r="D112" s="90">
        <v>248.73952921424689</v>
      </c>
      <c r="E112" s="90">
        <v>83.261488372602685</v>
      </c>
      <c r="F112" s="90">
        <v>164.30653291742919</v>
      </c>
      <c r="G112" s="90">
        <v>85.402281174958944</v>
      </c>
      <c r="H112" s="90">
        <v>79.077683340950443</v>
      </c>
      <c r="I112" s="90">
        <v>79.077683340950443</v>
      </c>
      <c r="J112" s="90">
        <v>267.57651143405565</v>
      </c>
      <c r="K112" s="90">
        <v>69.395204625967381</v>
      </c>
      <c r="L112" s="90">
        <v>125.44393484269813</v>
      </c>
      <c r="M112" s="90">
        <v>67.13897520389753</v>
      </c>
      <c r="N112" s="90">
        <v>131.04233160419085</v>
      </c>
      <c r="O112" s="90">
        <v>58.304959638800597</v>
      </c>
      <c r="P112" s="90">
        <v>72.737371965390366</v>
      </c>
      <c r="Q112" s="90">
        <v>72.737371965390366</v>
      </c>
      <c r="R112" s="90">
        <v>312.49025479109605</v>
      </c>
      <c r="S112" s="90">
        <v>104.52105705764507</v>
      </c>
      <c r="T112" s="90">
        <v>207.96919773345098</v>
      </c>
      <c r="U112" s="90">
        <v>107.0639436920319</v>
      </c>
      <c r="V112" s="90">
        <v>101.4423478509068</v>
      </c>
      <c r="W112" s="90">
        <v>62.364394990851906</v>
      </c>
      <c r="X112" s="90">
        <v>39.077952860054893</v>
      </c>
      <c r="Y112" s="90">
        <v>39.077952860054893</v>
      </c>
      <c r="Z112" s="90"/>
      <c r="AA112" s="90"/>
      <c r="AB112" s="90"/>
      <c r="AC112" s="90"/>
      <c r="AD112" s="90"/>
      <c r="AE112" s="90"/>
      <c r="AF112" s="90"/>
      <c r="AG112" s="90"/>
      <c r="AH112" s="90"/>
      <c r="AI112" s="90"/>
      <c r="AJ112" s="90"/>
      <c r="AK112" s="90"/>
      <c r="AL112" s="90"/>
      <c r="AM112" s="90"/>
      <c r="AN112" s="90"/>
      <c r="AO112" s="90"/>
      <c r="AP112" s="90"/>
      <c r="AQ112" s="90"/>
      <c r="AR112" s="90"/>
      <c r="AS112" s="90"/>
      <c r="AT112" s="90"/>
      <c r="AU112" s="90"/>
      <c r="AV112" s="90"/>
      <c r="AW112" s="90"/>
      <c r="AX112" s="90"/>
      <c r="AY112" s="90"/>
      <c r="AZ112" s="64"/>
      <c r="BA112" s="64"/>
      <c r="BB112" s="64"/>
      <c r="BC112" s="64"/>
      <c r="BD112" s="90"/>
      <c r="BE112" s="90"/>
      <c r="BF112" s="90"/>
      <c r="BG112" s="90"/>
      <c r="BH112" s="90"/>
      <c r="BI112" s="90"/>
      <c r="BJ112" s="90"/>
      <c r="BK112" s="90"/>
      <c r="BL112" s="90"/>
      <c r="BM112" s="90"/>
      <c r="BN112" s="90"/>
      <c r="BO112" s="90"/>
      <c r="BP112" s="90"/>
      <c r="BQ112" s="90"/>
      <c r="BR112" s="90"/>
      <c r="BS112" s="90"/>
      <c r="BT112" s="90"/>
      <c r="BU112" s="90"/>
      <c r="BV112" s="90"/>
      <c r="BW112" s="90"/>
      <c r="BX112" s="90"/>
      <c r="BY112" s="90"/>
      <c r="BZ112" s="90"/>
      <c r="CA112" s="90"/>
      <c r="CB112" s="90"/>
      <c r="CC112" s="90"/>
      <c r="CD112" s="90"/>
      <c r="CE112" s="90"/>
    </row>
    <row r="113" spans="1:83" x14ac:dyDescent="0.25">
      <c r="A113" s="75" t="s">
        <v>163</v>
      </c>
      <c r="B113" s="90">
        <f>+'APM utregning'!B113</f>
        <v>75331.532999999996</v>
      </c>
      <c r="C113" s="90">
        <f>+'APM utregning'!C113</f>
        <v>74933.236999999994</v>
      </c>
      <c r="D113" s="90">
        <v>75465.756999999998</v>
      </c>
      <c r="E113" s="90">
        <v>76310.684999999998</v>
      </c>
      <c r="F113" s="90">
        <v>75036.290999999997</v>
      </c>
      <c r="G113" s="90">
        <v>76960.679000000004</v>
      </c>
      <c r="H113" s="90">
        <v>73090.520999999993</v>
      </c>
      <c r="I113" s="90">
        <v>73090.520999999993</v>
      </c>
      <c r="J113" s="90">
        <v>66993.676999999996</v>
      </c>
      <c r="K113" s="90">
        <v>70626.843999999997</v>
      </c>
      <c r="L113" s="90">
        <v>67221.088500000013</v>
      </c>
      <c r="M113" s="90">
        <v>68135.914000000004</v>
      </c>
      <c r="N113" s="90">
        <v>64571.983500000002</v>
      </c>
      <c r="O113" s="90">
        <v>66306.263000000006</v>
      </c>
      <c r="P113" s="90">
        <v>62837.703999999998</v>
      </c>
      <c r="Q113" s="90">
        <v>62837.703999999998</v>
      </c>
      <c r="R113" s="90">
        <v>67258.240999999995</v>
      </c>
      <c r="S113" s="90">
        <v>65568.388999999996</v>
      </c>
      <c r="T113" s="90">
        <v>67575.406000000003</v>
      </c>
      <c r="U113" s="90">
        <v>70305.849000000002</v>
      </c>
      <c r="V113" s="90">
        <v>65188.529500000004</v>
      </c>
      <c r="W113" s="90">
        <v>68454.081000000006</v>
      </c>
      <c r="X113" s="90">
        <v>61922.978000000003</v>
      </c>
      <c r="Y113" s="90">
        <v>61922.978000000003</v>
      </c>
      <c r="Z113" s="90"/>
      <c r="AA113" s="90"/>
      <c r="AB113" s="90"/>
      <c r="AC113" s="90"/>
      <c r="AD113" s="90"/>
      <c r="AE113" s="90"/>
      <c r="AF113" s="90"/>
      <c r="AG113" s="90"/>
      <c r="AH113" s="90"/>
      <c r="AI113" s="90"/>
      <c r="AJ113" s="90"/>
      <c r="AK113" s="90"/>
      <c r="AL113" s="90"/>
      <c r="AM113" s="90"/>
      <c r="AN113" s="90"/>
      <c r="AO113" s="90"/>
      <c r="AP113" s="90"/>
      <c r="AQ113" s="90"/>
      <c r="AR113" s="90"/>
      <c r="AS113" s="90"/>
      <c r="AT113" s="90"/>
      <c r="AU113" s="90"/>
      <c r="AV113" s="90"/>
      <c r="AW113" s="90"/>
      <c r="AX113" s="90"/>
      <c r="AY113" s="90"/>
      <c r="AZ113" s="64"/>
      <c r="BA113" s="64"/>
      <c r="BB113" s="64"/>
      <c r="BC113" s="64"/>
      <c r="BD113" s="90"/>
      <c r="BE113" s="90"/>
      <c r="BF113" s="90"/>
      <c r="BG113" s="90"/>
      <c r="BH113" s="90"/>
      <c r="BI113" s="90"/>
      <c r="BJ113" s="90"/>
      <c r="BK113" s="90"/>
      <c r="BL113" s="90"/>
      <c r="BM113" s="90"/>
      <c r="BN113" s="90"/>
      <c r="BO113" s="90"/>
      <c r="BP113" s="90"/>
      <c r="BQ113" s="90"/>
      <c r="BR113" s="90"/>
      <c r="BS113" s="90"/>
      <c r="BT113" s="90"/>
      <c r="BU113" s="90"/>
      <c r="BV113" s="90"/>
      <c r="BW113" s="90"/>
      <c r="BX113" s="90"/>
      <c r="BY113" s="90"/>
      <c r="BZ113" s="90"/>
      <c r="CA113" s="90"/>
      <c r="CB113" s="90"/>
      <c r="CC113" s="90"/>
      <c r="CD113" s="75"/>
      <c r="CE113" s="90"/>
    </row>
    <row r="114" spans="1:83" ht="15.75" thickBot="1" x14ac:dyDescent="0.3">
      <c r="A114" s="92" t="s">
        <v>160</v>
      </c>
      <c r="B114" s="95">
        <f>+'APM utregning'!B114</f>
        <v>4.5026633576735328E-3</v>
      </c>
      <c r="C114" s="95">
        <f>+'APM utregning'!C114</f>
        <v>4.7808559654474734E-3</v>
      </c>
      <c r="D114" s="95">
        <v>4.4068177759833699E-3</v>
      </c>
      <c r="E114" s="95">
        <v>4.3287634615849866E-3</v>
      </c>
      <c r="F114" s="95">
        <v>4.4156817203977643E-3</v>
      </c>
      <c r="G114" s="95">
        <v>4.4509432057655571E-3</v>
      </c>
      <c r="H114" s="95">
        <v>4.3877637429052471E-3</v>
      </c>
      <c r="I114" s="95">
        <v>4.3877637429052471E-3</v>
      </c>
      <c r="J114" s="95">
        <v>3.994056206738073E-3</v>
      </c>
      <c r="K114" s="95">
        <v>3.9088852264014123E-3</v>
      </c>
      <c r="L114" s="95">
        <v>2.4927266117796163E-3</v>
      </c>
      <c r="M114" s="95">
        <v>3.9200524686052486E-3</v>
      </c>
      <c r="N114" s="95">
        <v>4.0810994884554804E-3</v>
      </c>
      <c r="O114" s="95">
        <v>3.5366382545125733E-3</v>
      </c>
      <c r="P114" s="95">
        <v>4.6556142697581748E-3</v>
      </c>
      <c r="Q114" s="95">
        <v>4.6556142697581748E-3</v>
      </c>
      <c r="R114" s="95">
        <v>4.5461258894816479E-3</v>
      </c>
      <c r="S114" s="95">
        <v>6.3243269998862414E-3</v>
      </c>
      <c r="T114" s="95">
        <v>4.0147226785095576E-3</v>
      </c>
      <c r="U114" s="95">
        <v>6.0416674466579959E-3</v>
      </c>
      <c r="V114" s="95">
        <v>3.238068340432811E-3</v>
      </c>
      <c r="W114" s="95">
        <v>3.6541707861841737E-3</v>
      </c>
      <c r="X114" s="95">
        <v>2.6593537962811432E-3</v>
      </c>
      <c r="Y114" s="95">
        <v>2.6593537962811432E-3</v>
      </c>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95"/>
      <c r="AZ114" s="95"/>
      <c r="BA114" s="95"/>
      <c r="BB114" s="95"/>
      <c r="BC114" s="95"/>
      <c r="BD114" s="95"/>
      <c r="BE114" s="95"/>
      <c r="BF114" s="95"/>
      <c r="BG114" s="95"/>
      <c r="BH114" s="95"/>
      <c r="BI114" s="95"/>
      <c r="BJ114" s="95"/>
      <c r="BK114" s="95"/>
      <c r="BL114" s="95"/>
      <c r="BM114" s="95"/>
      <c r="BN114" s="95"/>
      <c r="BO114" s="95"/>
      <c r="BP114" s="95"/>
      <c r="BQ114" s="95"/>
      <c r="BR114" s="95"/>
      <c r="BS114" s="95"/>
      <c r="BT114" s="95"/>
      <c r="BU114" s="95"/>
      <c r="BV114" s="95"/>
      <c r="BW114" s="95"/>
      <c r="BX114" s="95"/>
      <c r="BY114" s="95"/>
      <c r="BZ114" s="95"/>
      <c r="CA114" s="95"/>
      <c r="CB114" s="95"/>
      <c r="CC114" s="95"/>
      <c r="CD114" s="95"/>
      <c r="CE114" s="95"/>
    </row>
    <row r="115" spans="1:83" x14ac:dyDescent="0.25">
      <c r="A115" s="54"/>
      <c r="B115" s="104"/>
      <c r="C115" s="104"/>
      <c r="D115" s="104"/>
      <c r="E115" s="104"/>
      <c r="F115" s="104"/>
      <c r="G115" s="104"/>
      <c r="H115" s="104"/>
      <c r="I115" s="104"/>
      <c r="J115" s="104"/>
      <c r="K115" s="104"/>
      <c r="L115" s="104"/>
      <c r="M115" s="104"/>
      <c r="N115" s="104"/>
      <c r="O115" s="104"/>
      <c r="P115" s="104"/>
      <c r="Q115" s="104"/>
      <c r="R115" s="104"/>
      <c r="S115" s="104"/>
      <c r="T115" s="104"/>
      <c r="U115" s="104"/>
      <c r="V115" s="104"/>
      <c r="W115" s="104"/>
      <c r="X115" s="104"/>
      <c r="Y115" s="104"/>
      <c r="Z115" s="104"/>
      <c r="AA115" s="104"/>
      <c r="AB115" s="104"/>
      <c r="AC115" s="104"/>
      <c r="AD115" s="104"/>
      <c r="AE115" s="104"/>
      <c r="AF115" s="104"/>
      <c r="AG115" s="104"/>
      <c r="AH115" s="104"/>
      <c r="AI115" s="104"/>
      <c r="AJ115" s="104"/>
      <c r="AK115" s="104"/>
      <c r="AL115" s="104"/>
      <c r="AM115" s="104"/>
      <c r="AN115" s="104"/>
      <c r="AO115" s="104"/>
      <c r="AP115" s="104"/>
      <c r="AQ115" s="104"/>
      <c r="AR115" s="104"/>
      <c r="AS115" s="104"/>
      <c r="AT115" s="104"/>
      <c r="AU115" s="104"/>
      <c r="AV115" s="104"/>
      <c r="AW115" s="104"/>
      <c r="AX115" s="104"/>
      <c r="AY115" s="104"/>
      <c r="AZ115" s="104"/>
      <c r="BA115" s="104"/>
      <c r="BB115" s="104"/>
      <c r="BC115" s="104"/>
      <c r="BD115" s="104"/>
      <c r="BE115" s="104"/>
      <c r="BF115" s="104"/>
      <c r="BG115" s="104"/>
      <c r="BH115" s="104"/>
      <c r="BI115" s="104"/>
      <c r="BJ115" s="104"/>
      <c r="BK115" s="104"/>
      <c r="BL115" s="104"/>
      <c r="BM115" s="104"/>
      <c r="BN115" s="104"/>
      <c r="BO115" s="104"/>
      <c r="BP115" s="104"/>
      <c r="BQ115" s="104"/>
      <c r="BR115" s="104"/>
      <c r="BS115" s="104"/>
      <c r="BT115" s="104"/>
      <c r="BU115" s="104"/>
      <c r="BV115" s="104"/>
      <c r="BW115" s="104"/>
      <c r="BX115" s="104"/>
      <c r="BY115" s="104"/>
      <c r="BZ115" s="104"/>
      <c r="CA115" s="104"/>
      <c r="CB115" s="104"/>
      <c r="CC115" s="104"/>
      <c r="CD115" s="104"/>
      <c r="CE115" s="104"/>
    </row>
    <row r="116" spans="1:83" x14ac:dyDescent="0.25">
      <c r="A116" s="54"/>
      <c r="B116" s="75"/>
      <c r="C116" s="75"/>
      <c r="D116" s="75"/>
      <c r="E116" s="75"/>
      <c r="F116" s="75"/>
      <c r="G116" s="75"/>
      <c r="V116" s="75"/>
      <c r="W116" s="75"/>
      <c r="Y116" s="75"/>
      <c r="AD116" s="75"/>
      <c r="AE116" s="75"/>
      <c r="AJ116" s="75"/>
      <c r="AK116" s="75"/>
      <c r="AL116" s="75"/>
      <c r="AM116" s="75"/>
      <c r="AN116" s="75"/>
      <c r="AO116" s="75"/>
      <c r="AP116" s="75"/>
      <c r="AQ116" s="75"/>
      <c r="AR116" s="75"/>
      <c r="AS116" s="75"/>
      <c r="AT116" s="75"/>
      <c r="AU116" s="75"/>
      <c r="AX116" s="75"/>
      <c r="AY116" s="75"/>
      <c r="AZ116" s="75"/>
      <c r="BA116" s="75"/>
      <c r="BD116" s="75"/>
      <c r="BE116" s="75"/>
      <c r="BF116" s="75"/>
      <c r="BG116" s="75"/>
      <c r="BH116" s="75"/>
      <c r="BI116" s="75"/>
      <c r="BJ116" s="75"/>
      <c r="BK116" s="75"/>
      <c r="BL116" s="75"/>
      <c r="BM116" s="75"/>
      <c r="BN116" s="75"/>
      <c r="BO116" s="75"/>
      <c r="BP116" s="75"/>
      <c r="BQ116" s="75"/>
      <c r="BR116" s="75"/>
      <c r="BS116" s="75"/>
      <c r="BT116" s="75"/>
      <c r="BU116" s="75"/>
      <c r="BV116" s="75"/>
      <c r="BW116" s="75"/>
      <c r="BX116" s="75"/>
      <c r="BY116" s="75"/>
      <c r="BZ116" s="75"/>
      <c r="CA116" s="75"/>
      <c r="CB116" s="75"/>
      <c r="CC116" s="75"/>
      <c r="CD116" s="75"/>
      <c r="CE116" s="75"/>
    </row>
    <row r="117" spans="1:83" x14ac:dyDescent="0.25">
      <c r="A117" s="75" t="s">
        <v>161</v>
      </c>
      <c r="B117" s="90">
        <f>+'APM utregning'!B117</f>
        <v>2158.777</v>
      </c>
      <c r="C117" s="90">
        <f>+'APM utregning'!C117</f>
        <v>529.50300000000004</v>
      </c>
      <c r="D117" s="90">
        <v>1629.2739999999999</v>
      </c>
      <c r="E117" s="90">
        <v>552.82500000000005</v>
      </c>
      <c r="F117" s="90">
        <v>1076.4490000000001</v>
      </c>
      <c r="G117" s="90">
        <v>549.66600000000005</v>
      </c>
      <c r="H117" s="90">
        <v>526.78300000000002</v>
      </c>
      <c r="I117" s="90">
        <v>526.78300000000002</v>
      </c>
      <c r="J117" s="90">
        <v>1999.5640000000001</v>
      </c>
      <c r="K117" s="90">
        <v>532.13499999999999</v>
      </c>
      <c r="L117" s="90">
        <v>1011.4359999999999</v>
      </c>
      <c r="M117" s="90">
        <v>518.68299999999999</v>
      </c>
      <c r="N117" s="90">
        <v>948.74599999999998</v>
      </c>
      <c r="O117" s="90">
        <v>492.75299999999999</v>
      </c>
      <c r="P117" s="90">
        <v>455.99299999999999</v>
      </c>
      <c r="Q117" s="90">
        <v>455.99299999999999</v>
      </c>
      <c r="R117" s="90">
        <v>1208.309</v>
      </c>
      <c r="S117" s="90">
        <v>416.11399999999998</v>
      </c>
      <c r="T117" s="90">
        <v>792.19499999999994</v>
      </c>
      <c r="U117" s="90">
        <v>331.173</v>
      </c>
      <c r="V117" s="90">
        <v>461.02199999999999</v>
      </c>
      <c r="W117" s="90">
        <v>254.751</v>
      </c>
      <c r="X117" s="90">
        <v>206.27099999999999</v>
      </c>
      <c r="Y117" s="90">
        <v>206.27099999999999</v>
      </c>
      <c r="Z117" s="90"/>
      <c r="AA117" s="90"/>
      <c r="AB117" s="90"/>
      <c r="AC117" s="90"/>
      <c r="AD117" s="90"/>
      <c r="AE117" s="90"/>
      <c r="AF117" s="90"/>
      <c r="AG117" s="90"/>
      <c r="AH117" s="90"/>
      <c r="AI117" s="90"/>
      <c r="AJ117" s="90"/>
      <c r="AK117" s="90"/>
      <c r="AL117" s="90"/>
      <c r="AM117" s="90"/>
      <c r="AN117" s="90"/>
      <c r="AO117" s="90"/>
      <c r="AP117" s="90"/>
      <c r="AQ117" s="90"/>
      <c r="AR117" s="90"/>
      <c r="AS117" s="90"/>
      <c r="AT117" s="90"/>
      <c r="AU117" s="90"/>
      <c r="AV117" s="90"/>
      <c r="AW117" s="90"/>
      <c r="AX117" s="90"/>
      <c r="AY117" s="90"/>
      <c r="AZ117" s="64"/>
      <c r="BA117" s="64"/>
      <c r="BB117" s="64"/>
      <c r="BC117" s="64"/>
      <c r="BD117" s="90"/>
      <c r="BE117" s="90"/>
      <c r="BF117" s="90"/>
      <c r="BG117" s="90"/>
      <c r="BH117" s="90"/>
      <c r="BI117" s="90"/>
      <c r="BJ117" s="90"/>
      <c r="BK117" s="90"/>
      <c r="BL117" s="90"/>
      <c r="BM117" s="90"/>
      <c r="BN117" s="90"/>
      <c r="BO117" s="90"/>
      <c r="BP117" s="90"/>
      <c r="BQ117" s="90"/>
      <c r="BR117" s="90"/>
      <c r="BS117" s="90"/>
      <c r="BT117" s="90"/>
      <c r="BU117" s="90"/>
      <c r="BV117" s="90"/>
      <c r="BW117" s="90"/>
      <c r="BX117" s="90"/>
      <c r="BY117" s="90"/>
      <c r="BZ117" s="90"/>
      <c r="CA117" s="90"/>
      <c r="CB117" s="90"/>
      <c r="CC117" s="90"/>
      <c r="CD117" s="75"/>
      <c r="CE117" s="90"/>
    </row>
    <row r="118" spans="1:83" x14ac:dyDescent="0.25">
      <c r="A118" s="81" t="s">
        <v>148</v>
      </c>
      <c r="B118" s="93">
        <f>+'APM utregning'!B118</f>
        <v>3099.4518733236</v>
      </c>
      <c r="C118" s="93">
        <f>+'APM utregning'!C118</f>
        <v>757.79622516821917</v>
      </c>
      <c r="D118" s="93">
        <v>2340.2345265555541</v>
      </c>
      <c r="E118" s="93">
        <v>779.03112773698649</v>
      </c>
      <c r="F118" s="93">
        <v>1559.1521317826332</v>
      </c>
      <c r="G118" s="93">
        <v>802.79303601134234</v>
      </c>
      <c r="H118" s="93">
        <v>756.49362888607391</v>
      </c>
      <c r="I118" s="93">
        <v>756.49362888607391</v>
      </c>
      <c r="J118" s="93">
        <v>3170.5092572419749</v>
      </c>
      <c r="K118" s="93">
        <v>815.70623610780342</v>
      </c>
      <c r="L118" s="93">
        <v>1595.772123160388</v>
      </c>
      <c r="M118" s="93">
        <v>815.73689270851355</v>
      </c>
      <c r="N118" s="93">
        <v>1539.066128425658</v>
      </c>
      <c r="O118" s="93">
        <v>780.03523045187444</v>
      </c>
      <c r="P118" s="93">
        <v>759.03089797378368</v>
      </c>
      <c r="Q118" s="93">
        <v>759.03089797378368</v>
      </c>
      <c r="R118" s="93">
        <v>2548.4813397776556</v>
      </c>
      <c r="S118" s="93">
        <v>762.70519333630921</v>
      </c>
      <c r="T118" s="93">
        <v>1785.7761464413466</v>
      </c>
      <c r="U118" s="93">
        <v>744.75445017224229</v>
      </c>
      <c r="V118" s="93">
        <v>1041.0216962691043</v>
      </c>
      <c r="W118" s="93">
        <v>586.1392399740904</v>
      </c>
      <c r="X118" s="93">
        <v>454.88245629501375</v>
      </c>
      <c r="Y118" s="93">
        <v>454.88245629501375</v>
      </c>
      <c r="Z118" s="93"/>
      <c r="AA118" s="93"/>
      <c r="AB118" s="93"/>
      <c r="AC118" s="93"/>
      <c r="AD118" s="93"/>
      <c r="AE118" s="93"/>
      <c r="AF118" s="93"/>
      <c r="AG118" s="93"/>
      <c r="AH118" s="93"/>
      <c r="AI118" s="93"/>
      <c r="AJ118" s="93"/>
      <c r="AK118" s="93"/>
      <c r="AL118" s="93"/>
      <c r="AM118" s="93"/>
      <c r="AN118" s="93"/>
      <c r="AO118" s="93"/>
      <c r="AP118" s="93"/>
      <c r="AQ118" s="93"/>
      <c r="AR118" s="93"/>
      <c r="AS118" s="93"/>
      <c r="AT118" s="93"/>
      <c r="AU118" s="93"/>
      <c r="AV118" s="93"/>
      <c r="AW118" s="93"/>
      <c r="AX118" s="93"/>
      <c r="AY118" s="93"/>
      <c r="AZ118" s="15"/>
      <c r="BA118" s="15"/>
      <c r="BB118" s="15"/>
      <c r="BC118" s="15"/>
      <c r="BD118" s="93"/>
      <c r="BE118" s="93"/>
      <c r="BF118" s="93"/>
      <c r="BG118" s="93"/>
      <c r="BH118" s="93"/>
      <c r="BI118" s="93"/>
      <c r="BJ118" s="93"/>
      <c r="BK118" s="93"/>
      <c r="BL118" s="93"/>
      <c r="BM118" s="93"/>
      <c r="BN118" s="93"/>
      <c r="BO118" s="93"/>
      <c r="BP118" s="93"/>
      <c r="BQ118" s="93"/>
      <c r="BR118" s="93"/>
      <c r="BS118" s="93"/>
      <c r="BT118" s="93"/>
      <c r="BU118" s="93"/>
      <c r="BV118" s="93"/>
      <c r="BW118" s="93"/>
      <c r="BX118" s="93"/>
      <c r="BY118" s="93"/>
      <c r="BZ118" s="93"/>
      <c r="CA118" s="93"/>
      <c r="CB118" s="93"/>
      <c r="CC118" s="93"/>
      <c r="CD118" s="57"/>
      <c r="CE118" s="93"/>
    </row>
    <row r="119" spans="1:83" x14ac:dyDescent="0.25">
      <c r="A119" s="75" t="s">
        <v>162</v>
      </c>
      <c r="B119" s="90">
        <f>+'APM utregning'!B119</f>
        <v>940.67487332359997</v>
      </c>
      <c r="C119" s="90">
        <f>+'APM utregning'!C119</f>
        <v>228.29322516821912</v>
      </c>
      <c r="D119" s="90">
        <v>710.96052655555422</v>
      </c>
      <c r="E119" s="90">
        <v>226.20612773698645</v>
      </c>
      <c r="F119" s="90">
        <v>482.70313178263314</v>
      </c>
      <c r="G119" s="90">
        <v>253.12703601134228</v>
      </c>
      <c r="H119" s="90">
        <v>229.71062888607389</v>
      </c>
      <c r="I119" s="90">
        <v>229.71062888607389</v>
      </c>
      <c r="J119" s="90">
        <v>1170.9452572419748</v>
      </c>
      <c r="K119" s="90">
        <v>283.57123610780343</v>
      </c>
      <c r="L119" s="90">
        <v>584.33612316038807</v>
      </c>
      <c r="M119" s="90">
        <v>297.05389270851356</v>
      </c>
      <c r="N119" s="90">
        <v>590.32012842565803</v>
      </c>
      <c r="O119" s="90">
        <v>287.28223045187445</v>
      </c>
      <c r="P119" s="90">
        <v>303.03789797378369</v>
      </c>
      <c r="Q119" s="90">
        <v>303.03789797378369</v>
      </c>
      <c r="R119" s="90">
        <v>1340.1723397776557</v>
      </c>
      <c r="S119" s="90">
        <v>346.59119333630923</v>
      </c>
      <c r="T119" s="90">
        <v>993.58114644134662</v>
      </c>
      <c r="U119" s="90">
        <v>413.58145017224228</v>
      </c>
      <c r="V119" s="90">
        <v>579.99969626910433</v>
      </c>
      <c r="W119" s="90">
        <v>331.38823997409042</v>
      </c>
      <c r="X119" s="90">
        <v>248.61145629501377</v>
      </c>
      <c r="Y119" s="90">
        <v>248.61145629501377</v>
      </c>
      <c r="Z119" s="90"/>
      <c r="AA119" s="90"/>
      <c r="AB119" s="90"/>
      <c r="AC119" s="90"/>
      <c r="AD119" s="90"/>
      <c r="AE119" s="90"/>
      <c r="AF119" s="90"/>
      <c r="AG119" s="90"/>
      <c r="AH119" s="90"/>
      <c r="AI119" s="90"/>
      <c r="AJ119" s="90"/>
      <c r="AK119" s="90"/>
      <c r="AL119" s="90"/>
      <c r="AM119" s="90"/>
      <c r="AN119" s="90"/>
      <c r="AO119" s="90"/>
      <c r="AP119" s="90"/>
      <c r="AQ119" s="90"/>
      <c r="AR119" s="90"/>
      <c r="AS119" s="90"/>
      <c r="AT119" s="90"/>
      <c r="AU119" s="90"/>
      <c r="AV119" s="90"/>
      <c r="AW119" s="90"/>
      <c r="AX119" s="90"/>
      <c r="AY119" s="90"/>
      <c r="AZ119" s="64"/>
      <c r="BA119" s="64"/>
      <c r="BB119" s="64"/>
      <c r="BC119" s="64"/>
      <c r="BD119" s="90"/>
      <c r="BE119" s="90"/>
      <c r="BF119" s="90"/>
      <c r="BG119" s="90"/>
      <c r="BH119" s="90"/>
      <c r="BI119" s="90"/>
      <c r="BJ119" s="90"/>
      <c r="BK119" s="90"/>
      <c r="BL119" s="90"/>
      <c r="BM119" s="90"/>
      <c r="BN119" s="90"/>
      <c r="BO119" s="90"/>
      <c r="BP119" s="90"/>
      <c r="BQ119" s="90"/>
      <c r="BR119" s="90"/>
      <c r="BS119" s="90"/>
      <c r="BT119" s="90"/>
      <c r="BU119" s="90"/>
      <c r="BV119" s="90"/>
      <c r="BW119" s="90"/>
      <c r="BX119" s="90"/>
      <c r="BY119" s="90"/>
      <c r="BZ119" s="90"/>
      <c r="CA119" s="90"/>
      <c r="CB119" s="90"/>
      <c r="CC119" s="90"/>
      <c r="CD119" s="90"/>
      <c r="CE119" s="90"/>
    </row>
    <row r="120" spans="1:83" x14ac:dyDescent="0.25">
      <c r="A120" s="75" t="s">
        <v>164</v>
      </c>
      <c r="B120" s="90">
        <f>+'APM utregning'!B120</f>
        <v>70529.327999999994</v>
      </c>
      <c r="C120" s="90">
        <f>+'APM utregning'!C120</f>
        <v>71925.218999999997</v>
      </c>
      <c r="D120" s="90">
        <v>70058.918000000005</v>
      </c>
      <c r="E120" s="90">
        <v>72213.115000000005</v>
      </c>
      <c r="F120" s="90">
        <v>68963.967000000004</v>
      </c>
      <c r="G120" s="90">
        <v>70397.770999999993</v>
      </c>
      <c r="H120" s="90">
        <v>67514.231</v>
      </c>
      <c r="I120" s="90">
        <v>67514.231</v>
      </c>
      <c r="J120" s="90">
        <v>67233.964999999997</v>
      </c>
      <c r="K120" s="90">
        <v>69157.816000000006</v>
      </c>
      <c r="L120" s="90">
        <v>67450.013999999996</v>
      </c>
      <c r="M120" s="90">
        <v>68427.91</v>
      </c>
      <c r="N120" s="90">
        <v>65657.391000000003</v>
      </c>
      <c r="O120" s="90">
        <v>66472.118000000002</v>
      </c>
      <c r="P120" s="90">
        <v>64842.663999999997</v>
      </c>
      <c r="Q120" s="90">
        <v>64842.663999999997</v>
      </c>
      <c r="R120" s="90">
        <v>60900.667000000001</v>
      </c>
      <c r="S120" s="90">
        <v>64165.798000000003</v>
      </c>
      <c r="T120" s="90">
        <v>59800.33</v>
      </c>
      <c r="U120" s="90">
        <v>63504.800999999999</v>
      </c>
      <c r="V120" s="90">
        <v>57893.544999999998</v>
      </c>
      <c r="W120" s="90">
        <v>60381.002999999997</v>
      </c>
      <c r="X120" s="90">
        <v>55406.087</v>
      </c>
      <c r="Y120" s="90">
        <v>55406.087</v>
      </c>
      <c r="Z120" s="90"/>
      <c r="AA120" s="90"/>
      <c r="AB120" s="90"/>
      <c r="AC120" s="90"/>
      <c r="AD120" s="90"/>
      <c r="AE120" s="90"/>
      <c r="AF120" s="90"/>
      <c r="AG120" s="90"/>
      <c r="AH120" s="90"/>
      <c r="AI120" s="90"/>
      <c r="AJ120" s="90"/>
      <c r="AK120" s="90"/>
      <c r="AL120" s="90"/>
      <c r="AM120" s="90"/>
      <c r="AN120" s="90"/>
      <c r="AO120" s="90"/>
      <c r="AP120" s="90"/>
      <c r="AQ120" s="90"/>
      <c r="AR120" s="90"/>
      <c r="AS120" s="90"/>
      <c r="AT120" s="90"/>
      <c r="AU120" s="90"/>
      <c r="AV120" s="90"/>
      <c r="AW120" s="90"/>
      <c r="AX120" s="90"/>
      <c r="AY120" s="90"/>
      <c r="AZ120" s="64"/>
      <c r="BA120" s="64"/>
      <c r="BB120" s="64"/>
      <c r="BC120" s="64"/>
      <c r="BD120" s="90"/>
      <c r="BE120" s="90"/>
      <c r="BF120" s="90"/>
      <c r="BG120" s="90"/>
      <c r="BH120" s="90"/>
      <c r="BI120" s="90"/>
      <c r="BJ120" s="90"/>
      <c r="BK120" s="90"/>
      <c r="BL120" s="90"/>
      <c r="BM120" s="90"/>
      <c r="BN120" s="90"/>
      <c r="BO120" s="90"/>
      <c r="BP120" s="90"/>
      <c r="BQ120" s="90"/>
      <c r="BR120" s="90"/>
      <c r="BS120" s="90"/>
      <c r="BT120" s="90"/>
      <c r="BU120" s="90"/>
      <c r="BV120" s="90"/>
      <c r="BW120" s="90"/>
      <c r="BX120" s="90"/>
      <c r="BY120" s="90"/>
      <c r="BZ120" s="90"/>
      <c r="CA120" s="90"/>
      <c r="CB120" s="90"/>
      <c r="CC120" s="90"/>
      <c r="CD120" s="54"/>
      <c r="CE120" s="90"/>
    </row>
    <row r="121" spans="1:83" ht="15.75" thickBot="1" x14ac:dyDescent="0.3">
      <c r="A121" s="92" t="s">
        <v>165</v>
      </c>
      <c r="B121" s="95">
        <f>+'APM utregning'!B121</f>
        <v>1.3337357663801931E-2</v>
      </c>
      <c r="C121" s="95">
        <f>+'APM utregning'!C121</f>
        <v>1.2592642316096568E-2</v>
      </c>
      <c r="D121" s="95">
        <v>1.3567888955318479E-2</v>
      </c>
      <c r="E121" s="95">
        <v>1.2427773323085613E-2</v>
      </c>
      <c r="F121" s="95">
        <v>1.4114716863075081E-2</v>
      </c>
      <c r="G121" s="95">
        <v>1.44221861772543E-2</v>
      </c>
      <c r="H121" s="95">
        <v>1.3798634796700527E-2</v>
      </c>
      <c r="I121" s="95">
        <v>1.3798634796700527E-2</v>
      </c>
      <c r="J121" s="95">
        <v>1.741597802899137E-2</v>
      </c>
      <c r="K121" s="95">
        <v>1.6312261109314292E-2</v>
      </c>
      <c r="L121" s="95">
        <v>1.1572074295976205E-2</v>
      </c>
      <c r="M121" s="95">
        <v>1.7270115038064204E-2</v>
      </c>
      <c r="N121" s="95">
        <v>1.8080634535563862E-2</v>
      </c>
      <c r="O121" s="95">
        <v>1.7382368002509929E-2</v>
      </c>
      <c r="P121" s="95">
        <v>1.8796448052735407E-2</v>
      </c>
      <c r="Q121" s="95">
        <v>1.8796448052735407E-2</v>
      </c>
      <c r="R121" s="95">
        <v>2.1905872936952491E-2</v>
      </c>
      <c r="S121" s="95">
        <v>2.1429841589533562E-2</v>
      </c>
      <c r="T121" s="95">
        <v>2.211416425796817E-2</v>
      </c>
      <c r="U121" s="95">
        <v>2.5838037805250624E-2</v>
      </c>
      <c r="V121" s="95">
        <v>2.0102816171863432E-2</v>
      </c>
      <c r="W121" s="95">
        <v>2.201345659837857E-2</v>
      </c>
      <c r="X121" s="95">
        <v>1.8197595739832706E-2</v>
      </c>
      <c r="Y121" s="95">
        <v>1.8197595739832706E-2</v>
      </c>
      <c r="Z121" s="95"/>
      <c r="AA121" s="95"/>
      <c r="AB121" s="95"/>
      <c r="AC121" s="95"/>
      <c r="AD121" s="95"/>
      <c r="AE121" s="95"/>
      <c r="AF121" s="95"/>
      <c r="AG121" s="95"/>
      <c r="AH121" s="95"/>
      <c r="AI121" s="95"/>
      <c r="AJ121" s="95"/>
      <c r="AK121" s="95"/>
      <c r="AL121" s="95"/>
      <c r="AM121" s="95"/>
      <c r="AN121" s="95"/>
      <c r="AO121" s="95"/>
      <c r="AP121" s="95"/>
      <c r="AQ121" s="95"/>
      <c r="AR121" s="95"/>
      <c r="AS121" s="95"/>
      <c r="AT121" s="95"/>
      <c r="AU121" s="95"/>
      <c r="AV121" s="95"/>
      <c r="AW121" s="95"/>
      <c r="AX121" s="95"/>
      <c r="AY121" s="95"/>
      <c r="AZ121" s="95"/>
      <c r="BA121" s="95"/>
      <c r="BB121" s="95"/>
      <c r="BC121" s="95"/>
      <c r="BD121" s="95"/>
      <c r="BE121" s="95"/>
      <c r="BF121" s="95"/>
      <c r="BG121" s="95"/>
      <c r="BH121" s="95"/>
      <c r="BI121" s="95"/>
      <c r="BJ121" s="95"/>
      <c r="BK121" s="95"/>
      <c r="BL121" s="95"/>
      <c r="BM121" s="95"/>
      <c r="BN121" s="95"/>
      <c r="BO121" s="95"/>
      <c r="BP121" s="95"/>
      <c r="BQ121" s="95"/>
      <c r="BR121" s="95"/>
      <c r="BS121" s="95"/>
      <c r="BT121" s="95"/>
      <c r="BU121" s="95"/>
      <c r="BV121" s="95"/>
      <c r="BW121" s="95"/>
      <c r="BX121" s="95"/>
      <c r="BY121" s="95"/>
      <c r="BZ121" s="95"/>
      <c r="CA121" s="95"/>
      <c r="CB121" s="95"/>
      <c r="CC121" s="95"/>
      <c r="CD121" s="95"/>
      <c r="CE121" s="95"/>
    </row>
    <row r="122" spans="1:83" x14ac:dyDescent="0.25">
      <c r="B122" s="55"/>
      <c r="C122" s="55"/>
      <c r="D122" s="55"/>
      <c r="E122" s="55"/>
      <c r="F122" s="55"/>
      <c r="G122" s="55"/>
      <c r="H122" s="74"/>
      <c r="I122" s="74"/>
      <c r="J122" s="74"/>
      <c r="K122" s="74"/>
      <c r="L122" s="74"/>
      <c r="M122" s="74"/>
      <c r="N122" s="74"/>
      <c r="O122" s="74"/>
      <c r="P122" s="74"/>
      <c r="Q122" s="74"/>
      <c r="R122" s="74"/>
      <c r="S122" s="74"/>
      <c r="T122" s="74"/>
      <c r="U122" s="74"/>
      <c r="V122" s="74"/>
      <c r="W122" s="74"/>
      <c r="X122" s="74"/>
      <c r="Y122" s="55"/>
      <c r="Z122" s="74"/>
      <c r="AA122" s="74"/>
      <c r="AB122" s="74"/>
      <c r="AC122" s="74"/>
      <c r="AD122" s="55"/>
      <c r="AE122" s="55"/>
      <c r="AF122" s="74"/>
      <c r="AG122" s="74"/>
      <c r="AH122" s="74"/>
      <c r="AI122" s="74"/>
      <c r="AJ122" s="74"/>
      <c r="AK122" s="74"/>
      <c r="AL122" s="55"/>
      <c r="AM122" s="55"/>
      <c r="AN122" s="55"/>
      <c r="AO122" s="55"/>
      <c r="AP122" s="55"/>
      <c r="AQ122" s="55"/>
      <c r="AR122" s="55"/>
      <c r="AS122" s="55"/>
      <c r="AT122" s="55"/>
      <c r="AU122" s="55"/>
      <c r="AV122" s="74"/>
      <c r="AW122" s="74"/>
      <c r="AX122" s="74"/>
      <c r="AY122" s="74"/>
      <c r="AZ122" s="74"/>
      <c r="BA122" s="74"/>
      <c r="BB122" s="74"/>
      <c r="BC122" s="74"/>
      <c r="BD122" s="74"/>
      <c r="BE122" s="74"/>
      <c r="BF122" s="74"/>
      <c r="BG122" s="74"/>
      <c r="BH122" s="74"/>
      <c r="BI122" s="74"/>
      <c r="BJ122" s="74"/>
      <c r="BK122" s="74"/>
      <c r="BL122" s="74"/>
      <c r="BM122" s="74"/>
      <c r="BN122" s="74"/>
      <c r="BO122" s="74"/>
      <c r="BP122" s="74"/>
      <c r="BQ122" s="74"/>
      <c r="BR122" s="74"/>
      <c r="BS122" s="74"/>
      <c r="BT122" s="74"/>
      <c r="BU122" s="74"/>
      <c r="BV122" s="74"/>
      <c r="BW122" s="74"/>
      <c r="BX122" s="74"/>
      <c r="BY122" s="74"/>
      <c r="BZ122" s="74"/>
      <c r="CA122" s="74"/>
      <c r="CB122" s="74"/>
      <c r="CC122" s="74"/>
      <c r="CD122" s="74"/>
      <c r="CE122" s="74"/>
    </row>
    <row r="123" spans="1:83" x14ac:dyDescent="0.25">
      <c r="B123" s="55"/>
      <c r="C123" s="55"/>
      <c r="D123" s="55"/>
      <c r="E123" s="55"/>
      <c r="F123" s="55"/>
      <c r="G123" s="55"/>
      <c r="H123" s="74"/>
      <c r="I123" s="74"/>
      <c r="J123" s="74"/>
      <c r="K123" s="74"/>
      <c r="L123" s="74"/>
      <c r="M123" s="74"/>
      <c r="N123" s="74"/>
      <c r="O123" s="74"/>
      <c r="P123" s="74"/>
      <c r="Q123" s="74"/>
      <c r="R123" s="74"/>
      <c r="S123" s="74"/>
      <c r="T123" s="74"/>
      <c r="U123" s="74"/>
      <c r="V123" s="55"/>
      <c r="W123" s="55"/>
      <c r="X123" s="74"/>
      <c r="Y123" s="55"/>
      <c r="Z123" s="74"/>
      <c r="AA123" s="74"/>
      <c r="AB123" s="74"/>
      <c r="AC123" s="74"/>
      <c r="AD123" s="55"/>
      <c r="AE123" s="55"/>
      <c r="AF123" s="74"/>
      <c r="AG123" s="74"/>
      <c r="AH123" s="74"/>
      <c r="AI123" s="74"/>
      <c r="AJ123" s="55"/>
      <c r="AK123" s="55"/>
      <c r="AL123" s="55"/>
      <c r="AM123" s="55"/>
      <c r="AN123" s="55"/>
      <c r="AO123" s="55"/>
      <c r="AP123" s="55"/>
      <c r="AQ123" s="55"/>
      <c r="AR123" s="55"/>
      <c r="AS123" s="55"/>
      <c r="AT123" s="55"/>
      <c r="AU123" s="55"/>
      <c r="AV123" s="74"/>
      <c r="AW123" s="74"/>
      <c r="AX123" s="74"/>
      <c r="AY123" s="74"/>
      <c r="AZ123" s="74"/>
      <c r="BA123" s="74"/>
      <c r="BB123" s="74"/>
      <c r="BC123" s="74"/>
      <c r="BD123" s="74"/>
      <c r="BE123" s="74"/>
      <c r="BF123" s="74"/>
      <c r="BG123" s="74"/>
      <c r="BH123" s="74"/>
      <c r="BI123" s="74"/>
      <c r="BJ123" s="74"/>
      <c r="BK123" s="74"/>
      <c r="BL123" s="74"/>
      <c r="BM123" s="74"/>
      <c r="BN123" s="74"/>
      <c r="BO123" s="74"/>
      <c r="BP123" s="74"/>
      <c r="BQ123" s="74"/>
      <c r="BR123" s="74"/>
      <c r="BS123" s="74"/>
      <c r="BT123" s="74"/>
      <c r="BU123" s="74"/>
      <c r="BV123" s="74"/>
      <c r="BW123" s="74"/>
      <c r="BX123" s="74"/>
      <c r="BY123" s="74"/>
      <c r="BZ123" s="74"/>
      <c r="CA123" s="74"/>
      <c r="CB123" s="74"/>
      <c r="CC123" s="74"/>
      <c r="CD123" s="74"/>
      <c r="CE123" s="74"/>
    </row>
    <row r="124" spans="1:83" x14ac:dyDescent="0.25">
      <c r="A124" s="75" t="s" vm="1">
        <v>244</v>
      </c>
      <c r="B124" s="75">
        <f>+'APM utregning'!B124</f>
        <v>365</v>
      </c>
      <c r="D124" s="75">
        <v>365</v>
      </c>
      <c r="F124" s="75">
        <v>365</v>
      </c>
      <c r="H124" s="75">
        <v>365</v>
      </c>
    </row>
    <row r="125" spans="1:83" x14ac:dyDescent="0.25">
      <c r="A125" s="75" t="s" vm="2">
        <v>245</v>
      </c>
      <c r="B125" s="75">
        <f>+'APM utregning'!B125</f>
        <v>92</v>
      </c>
      <c r="D125" s="75">
        <v>92</v>
      </c>
      <c r="F125" s="75">
        <v>91</v>
      </c>
      <c r="H125" s="75">
        <v>90</v>
      </c>
    </row>
    <row r="126" spans="1:83" x14ac:dyDescent="0.25">
      <c r="A126" s="75" t="s" vm="3">
        <v>246</v>
      </c>
      <c r="B126" s="75">
        <f>+'APM utregning'!B126</f>
        <v>365</v>
      </c>
      <c r="D126" s="75">
        <v>273</v>
      </c>
      <c r="F126" s="75">
        <v>181</v>
      </c>
      <c r="H126" s="75">
        <v>90</v>
      </c>
    </row>
  </sheetData>
  <pageMargins left="0.7" right="0.7" top="0.75" bottom="0.75" header="0.3" footer="0.3"/>
  <pageSetup paperSize="9" scale="2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4</vt:i4>
      </vt:variant>
    </vt:vector>
  </HeadingPairs>
  <TitlesOfParts>
    <vt:vector size="8" baseType="lpstr">
      <vt:lpstr>APM definisjoner</vt:lpstr>
      <vt:lpstr>APM utregning</vt:lpstr>
      <vt:lpstr>APM Definitions</vt:lpstr>
      <vt:lpstr>APM calculation</vt:lpstr>
      <vt:lpstr>'APM calculation'!Utskriftsområde</vt:lpstr>
      <vt:lpstr>'APM definisjoner'!Utskriftsområde</vt:lpstr>
      <vt:lpstr>'APM Definitions'!Utskriftsområde</vt:lpstr>
      <vt:lpstr>'APM utregning'!Utskriftsområde</vt:lpstr>
    </vt:vector>
  </TitlesOfParts>
  <Company>SpareBank1 Alliansen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Cathrine Aunvik</dc:creator>
  <cp:lastModifiedBy>Cathrine Aunvik</cp:lastModifiedBy>
  <cp:lastPrinted>2026-02-11T13:40:58Z</cp:lastPrinted>
  <dcterms:created xsi:type="dcterms:W3CDTF">2017-08-15T12:23:16Z</dcterms:created>
  <dcterms:modified xsi:type="dcterms:W3CDTF">2026-02-11T13:43:41Z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72e1550-8259-4cf3-a1ec-0faec9abf3e8_Enabled">
    <vt:lpwstr>true</vt:lpwstr>
  </property>
  <property fmtid="{D5CDD505-2E9C-101B-9397-08002B2CF9AE}" pid="3" name="MSIP_Label_f72e1550-8259-4cf3-a1ec-0faec9abf3e8_SetDate">
    <vt:lpwstr>2023-08-08T08:12:56Z</vt:lpwstr>
  </property>
  <property fmtid="{D5CDD505-2E9C-101B-9397-08002B2CF9AE}" pid="4" name="MSIP_Label_f72e1550-8259-4cf3-a1ec-0faec9abf3e8_Method">
    <vt:lpwstr>Privileged</vt:lpwstr>
  </property>
  <property fmtid="{D5CDD505-2E9C-101B-9397-08002B2CF9AE}" pid="5" name="MSIP_Label_f72e1550-8259-4cf3-a1ec-0faec9abf3e8_Name">
    <vt:lpwstr>f72e1550-8259-4cf3-a1ec-0faec9abf3e8</vt:lpwstr>
  </property>
  <property fmtid="{D5CDD505-2E9C-101B-9397-08002B2CF9AE}" pid="6" name="MSIP_Label_f72e1550-8259-4cf3-a1ec-0faec9abf3e8_SiteId">
    <vt:lpwstr>156b047c-a56e-40a2-9f11-b69d58cf5508</vt:lpwstr>
  </property>
  <property fmtid="{D5CDD505-2E9C-101B-9397-08002B2CF9AE}" pid="7" name="MSIP_Label_f72e1550-8259-4cf3-a1ec-0faec9abf3e8_ActionId">
    <vt:lpwstr>7f48828d-fe2f-4b8f-80ad-f46f41ff9393</vt:lpwstr>
  </property>
  <property fmtid="{D5CDD505-2E9C-101B-9397-08002B2CF9AE}" pid="8" name="MSIP_Label_f72e1550-8259-4cf3-a1ec-0faec9abf3e8_ContentBits">
    <vt:lpwstr>0</vt:lpwstr>
  </property>
</Properties>
</file>