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168007\Downloads\"/>
    </mc:Choice>
  </mc:AlternateContent>
  <xr:revisionPtr revIDLastSave="0" documentId="8_{2D49E589-C8FB-4EDE-885E-7477A503415D}" xr6:coauthVersionLast="47" xr6:coauthVersionMax="47" xr10:uidLastSave="{00000000-0000-0000-0000-000000000000}"/>
  <bookViews>
    <workbookView xWindow="38460" yWindow="2385" windowWidth="28800" windowHeight="15435" tabRatio="705" xr2:uid="{00000000-000D-0000-FFFF-FFFF00000000}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1" hidden="1">Contents!$B$3:$G$57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20" l="1"/>
  <c r="E8" i="20"/>
  <c r="I6" i="98"/>
  <c r="C17" i="97"/>
  <c r="D22" i="95"/>
  <c r="X18" i="13"/>
  <c r="X14" i="13"/>
  <c r="F11" i="9"/>
  <c r="E17" i="96"/>
  <c r="D23" i="11"/>
  <c r="D24" i="11" s="1"/>
  <c r="I24" i="11" l="1"/>
  <c r="M16" i="22"/>
  <c r="D16" i="22"/>
  <c r="S16" i="22" s="1"/>
  <c r="H16" i="22"/>
  <c r="G16" i="22"/>
  <c r="H17" i="21"/>
  <c r="F17" i="21"/>
  <c r="D17" i="21"/>
  <c r="E17" i="21"/>
  <c r="I16" i="11"/>
  <c r="I17" i="11"/>
  <c r="I18" i="11"/>
  <c r="I19" i="11"/>
  <c r="I20" i="11"/>
  <c r="I21" i="11"/>
  <c r="I22" i="11"/>
  <c r="I23" i="11"/>
  <c r="I15" i="11"/>
  <c r="X20" i="13"/>
  <c r="Y20" i="13" s="1"/>
  <c r="Y18" i="13"/>
  <c r="X15" i="13"/>
  <c r="Y15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Y16" i="13"/>
  <c r="Y17" i="13"/>
  <c r="Y19" i="13"/>
  <c r="Y22" i="13"/>
  <c r="D21" i="94" l="1"/>
  <c r="D20" i="94"/>
  <c r="D19" i="94"/>
  <c r="D17" i="94"/>
  <c r="D16" i="94"/>
  <c r="D15" i="94"/>
  <c r="G25" i="9"/>
  <c r="F24" i="9"/>
  <c r="D23" i="94" s="1"/>
  <c r="F18" i="83"/>
  <c r="D10" i="92"/>
  <c r="D24" i="94" l="1"/>
  <c r="F25" i="9"/>
  <c r="E11" i="57" l="1"/>
  <c r="E36" i="57" l="1"/>
  <c r="E15" i="57" l="1"/>
  <c r="E8" i="57"/>
  <c r="E16" i="50" l="1"/>
  <c r="S8" i="22" l="1"/>
  <c r="Y21" i="13"/>
  <c r="R17" i="22" l="1"/>
  <c r="Q17" i="22"/>
  <c r="P17" i="22"/>
  <c r="O17" i="22"/>
  <c r="N17" i="22"/>
  <c r="L17" i="22"/>
  <c r="K17" i="22"/>
  <c r="J17" i="22"/>
  <c r="I17" i="22"/>
  <c r="H17" i="22"/>
  <c r="G17" i="22"/>
  <c r="F17" i="22"/>
  <c r="E17" i="22"/>
  <c r="D17" i="22"/>
  <c r="S15" i="22"/>
  <c r="S14" i="22"/>
  <c r="S13" i="22"/>
  <c r="S12" i="22"/>
  <c r="S11" i="22"/>
  <c r="S10" i="22"/>
  <c r="S9" i="22"/>
  <c r="S17" i="22" s="1"/>
  <c r="D25" i="11"/>
  <c r="I25" i="11" s="1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E24" i="94"/>
  <c r="E25" i="94" s="1"/>
  <c r="D25" i="94"/>
  <c r="M17" i="22" l="1"/>
  <c r="G9" i="9"/>
  <c r="F9" i="9"/>
  <c r="D9" i="93" l="1"/>
  <c r="E37" i="57" l="1"/>
  <c r="D36" i="80" l="1"/>
  <c r="E17" i="3"/>
  <c r="E56" i="57"/>
  <c r="E49" i="57"/>
  <c r="E43" i="57"/>
  <c r="E50" i="57" l="1"/>
  <c r="E51" i="57" s="1"/>
  <c r="E13" i="30" l="1"/>
  <c r="D13" i="30"/>
  <c r="E72" i="57" l="1"/>
  <c r="E76" i="57" s="1"/>
  <c r="E12" i="3" l="1"/>
  <c r="E61" i="57" l="1"/>
  <c r="D45" i="80" l="1"/>
  <c r="O10" i="93" l="1"/>
  <c r="N10" i="93"/>
  <c r="J10" i="93"/>
  <c r="D10" i="93"/>
  <c r="M9" i="93"/>
  <c r="M10" i="93" s="1"/>
  <c r="E11" i="34" l="1"/>
  <c r="F37" i="50" l="1"/>
  <c r="F34" i="50" s="1"/>
  <c r="E37" i="50"/>
  <c r="E34" i="50" s="1"/>
  <c r="F21" i="50"/>
  <c r="E21" i="50"/>
  <c r="F16" i="50"/>
  <c r="D35" i="80" l="1"/>
  <c r="G16" i="3"/>
  <c r="G15" i="3"/>
  <c r="G14" i="3"/>
  <c r="G13" i="3"/>
  <c r="G12" i="3"/>
  <c r="G11" i="3"/>
  <c r="E64" i="57"/>
  <c r="E65" i="57" s="1"/>
  <c r="E66" i="57" s="1"/>
  <c r="G17" i="3" l="1"/>
  <c r="Y14" i="13"/>
  <c r="X23" i="13"/>
  <c r="X24" i="13" s="1"/>
  <c r="Y23" i="13" l="1"/>
  <c r="Y24" i="13" s="1"/>
</calcChain>
</file>

<file path=xl/sharedStrings.xml><?xml version="1.0" encoding="utf-8"?>
<sst xmlns="http://schemas.openxmlformats.org/spreadsheetml/2006/main" count="1135" uniqueCount="698">
  <si>
    <t>Contents (linked)</t>
  </si>
  <si>
    <t>No.</t>
  </si>
  <si>
    <t>Name</t>
  </si>
  <si>
    <t>Reference EBA*</t>
  </si>
  <si>
    <t>Frequency</t>
  </si>
  <si>
    <t>Last update</t>
  </si>
  <si>
    <t>Comment</t>
  </si>
  <si>
    <t>Differences between accounting and regulatory scopes of consolidation and the mapping of financial statement categories with risk categories</t>
  </si>
  <si>
    <t>Template 1 - EU LI1</t>
  </si>
  <si>
    <t>Annually</t>
  </si>
  <si>
    <t>Q4 2021</t>
  </si>
  <si>
    <t>-</t>
  </si>
  <si>
    <t>Main sources of differences between regulatory exposure amounts and carrying values in financial statements</t>
  </si>
  <si>
    <t>Template 2 - EU LI2</t>
  </si>
  <si>
    <t>Q4 2020</t>
  </si>
  <si>
    <t>Not applicable</t>
  </si>
  <si>
    <t>Gul</t>
  </si>
  <si>
    <t>Datavarehus</t>
  </si>
  <si>
    <t>Outline of the differences in the scopes of consolidation</t>
  </si>
  <si>
    <t>Template 3 - EU LI3</t>
  </si>
  <si>
    <t>Own funds</t>
  </si>
  <si>
    <t>Chpt. 4.5</t>
  </si>
  <si>
    <t>Capital instruments’ main features template</t>
  </si>
  <si>
    <t>Overview of RWAs</t>
  </si>
  <si>
    <t>Template 4 - EU OV1</t>
  </si>
  <si>
    <t>Non-deducted participations in insurance undertakings</t>
  </si>
  <si>
    <t>Template 6 - EU INS1</t>
  </si>
  <si>
    <t>Quarterly</t>
  </si>
  <si>
    <t>Q4 2018</t>
  </si>
  <si>
    <t>Summary reconciliation of accounting assets and leverage ratio exposures</t>
  </si>
  <si>
    <t>Chpt. 4.15</t>
  </si>
  <si>
    <t>Data not available</t>
  </si>
  <si>
    <t>Leverage ratio common disclosure</t>
  </si>
  <si>
    <t>Split-up of on balance sheet exposures</t>
  </si>
  <si>
    <t>Total and average net amount of exposures</t>
  </si>
  <si>
    <t>Template 7 - EU CRB-B</t>
  </si>
  <si>
    <t>Geographical breakdown of exposures</t>
  </si>
  <si>
    <t>Template 8 - EU CRB-C</t>
  </si>
  <si>
    <t>Q2 2021</t>
  </si>
  <si>
    <t>Concentration of exposures by industry or counterparty types</t>
  </si>
  <si>
    <t>Template 9 - EU CRB-D</t>
  </si>
  <si>
    <t>Maturity of exposures</t>
  </si>
  <si>
    <t>Template 10 - EU CRB-E</t>
  </si>
  <si>
    <t>Credit quality of exposures by exposure class and instrument</t>
  </si>
  <si>
    <t>Template 11 - EU CR1-A</t>
  </si>
  <si>
    <t>Credit quality of exposures by industry or counterparty types</t>
  </si>
  <si>
    <t>Template 12 - EU CR1-B</t>
  </si>
  <si>
    <t>Credit quality of exposures by geography</t>
  </si>
  <si>
    <t>Template 13 - EU CR1-C</t>
  </si>
  <si>
    <t>Ageing of past-due exposures</t>
  </si>
  <si>
    <t>Template 14 - EU CR1-D</t>
  </si>
  <si>
    <t>Non-performing and forborne exposures</t>
  </si>
  <si>
    <t>Template 15 - EU CR1-E</t>
  </si>
  <si>
    <t>Changes in the stock of general and specific credit risk adjustments</t>
  </si>
  <si>
    <t>Template 16 - EU CR2-A</t>
  </si>
  <si>
    <t>Semi-annually</t>
  </si>
  <si>
    <t>Changes in the stock of defaulted and impaired loans and debt securities</t>
  </si>
  <si>
    <t>Template 17 - EU CR2-B</t>
  </si>
  <si>
    <t>CRM techniques – Overview</t>
  </si>
  <si>
    <t>Template 18 - EU CR3</t>
  </si>
  <si>
    <t>Standardised approach – Credit risk exposure and CRM effects</t>
  </si>
  <si>
    <t>Template 19 - EU CR4</t>
  </si>
  <si>
    <t>Standardised approach</t>
  </si>
  <si>
    <t>Template 20 - EU CR5</t>
  </si>
  <si>
    <t>Credit risk exposures by exposure class and PD range</t>
  </si>
  <si>
    <t>Template 21 - EU CR6</t>
  </si>
  <si>
    <t>IRB approach – Effect on the RWAs of credit derivatives used as CRM techniques</t>
  </si>
  <si>
    <t>Template 22 - EU CR7</t>
  </si>
  <si>
    <t>RWA flow statements of credit risk exposures under the IRB approach</t>
  </si>
  <si>
    <t>Template 23 - EU CR8</t>
  </si>
  <si>
    <t>IRB approach – Backtesting of PD per exposure class</t>
  </si>
  <si>
    <t>Template 24 - EU CR9</t>
  </si>
  <si>
    <t>IRB (specialised lending and equities)</t>
  </si>
  <si>
    <t>Template 5 - EU CR10</t>
  </si>
  <si>
    <t>Analysis of CCR exposure by approach</t>
  </si>
  <si>
    <t>Template 25 - EU CRR1</t>
  </si>
  <si>
    <t>CVA capital charge</t>
  </si>
  <si>
    <t>Template 26 - EU CRR2</t>
  </si>
  <si>
    <t>Standardised approach – CCR exposures by regulatory portfolio and risk</t>
  </si>
  <si>
    <t>Template 28 - EU CRR8</t>
  </si>
  <si>
    <t>IRB approach – CCR exposures by portfolio and PD scale</t>
  </si>
  <si>
    <t>Template 29 - EU CRR4</t>
  </si>
  <si>
    <t>Impact of netting and collateral held on exposure values</t>
  </si>
  <si>
    <t>Template 31 - EU CRR5-A</t>
  </si>
  <si>
    <t>Composition of collateral for exposures to CCR</t>
  </si>
  <si>
    <t>Template 32 - EU CRR5-B</t>
  </si>
  <si>
    <t>Credit derivatives exposures</t>
  </si>
  <si>
    <t>Template 33 - EU CRR6</t>
  </si>
  <si>
    <t>RWA flow statements of CCR exposures under the IMM</t>
  </si>
  <si>
    <t>Template 30 - EU CRR7</t>
  </si>
  <si>
    <t>Exposures to CCPs</t>
  </si>
  <si>
    <t>Template 27 - EU CRR8</t>
  </si>
  <si>
    <t>Securitisation exposures in the banking book</t>
  </si>
  <si>
    <t>Chpt. 2.2.12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</si>
  <si>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</si>
  <si>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</si>
  <si>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</si>
  <si>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</si>
  <si>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Template 34 - EU MR1</t>
  </si>
  <si>
    <t>Market risk under the IMA</t>
  </si>
  <si>
    <t>Template 35 - EU MR2-A</t>
  </si>
  <si>
    <t>RWA flow statements of market risk exposures under the IMA</t>
  </si>
  <si>
    <t>Template 36 - EU MR2-B</t>
  </si>
  <si>
    <t>IMA values for trading portfolios</t>
  </si>
  <si>
    <t>Template 37 - EU MR3</t>
  </si>
  <si>
    <t>Comparison of VaR estimates with gains/losses</t>
  </si>
  <si>
    <t>Template 38 - EU MR4</t>
  </si>
  <si>
    <t>LCR</t>
  </si>
  <si>
    <t>Chpt. 4.3</t>
  </si>
  <si>
    <t>Encumbered and unencumbered assets</t>
  </si>
  <si>
    <t>Chpt. 4.12</t>
  </si>
  <si>
    <t>Collateral received</t>
  </si>
  <si>
    <t>Sources of encumberance</t>
  </si>
  <si>
    <t>Geographical distribution of credit exposures used in the countercyclical capital buffer</t>
  </si>
  <si>
    <t>Chpt. 2.1.1</t>
  </si>
  <si>
    <t>Amount of institution-specific countercyclical capital buffer</t>
  </si>
  <si>
    <t>* European Banking Authority - Final report on the guidelines on disclosure requirements under part eight of regulation 575 2013 (EBA-GL-2016-11)</t>
  </si>
  <si>
    <t>With regards to the templates specified by EBA in GL-2016-11, some of the templates are not included. This is due to one of the following reasons:</t>
  </si>
  <si>
    <t>a) template is not applicable to SpareBank 1 BV or b) data is not available at the time of the reporting.</t>
  </si>
  <si>
    <t>Differences between accounting and regulatory scopes of consolidation and the mapping of financial statement categories with regulatory risk categories</t>
  </si>
  <si>
    <t>Frequency: Årlig</t>
  </si>
  <si>
    <t>Gjer ei vurdering til neste gong om dette er rett måte å gjere det på.</t>
  </si>
  <si>
    <t>a</t>
  </si>
  <si>
    <t>b</t>
  </si>
  <si>
    <t>c</t>
  </si>
  <si>
    <t>d</t>
  </si>
  <si>
    <t>e</t>
  </si>
  <si>
    <t>f</t>
  </si>
  <si>
    <t>g</t>
  </si>
  <si>
    <t>Andel risikovektede eiendeler samarbeidende gruppe</t>
  </si>
  <si>
    <t>Rein kjernekapital frå forholdsmessig konsolidering ("20211231 SB1SS Rapportering-for-eierforetak-i-samarbeidende-grupper V3 Tier 1 230222")</t>
  </si>
  <si>
    <t>Morbalanse</t>
  </si>
  <si>
    <t>Kapitaldekning etter konsolidering av eierforetak i samarbeidende gruppe</t>
  </si>
  <si>
    <t>Balanseført verdi</t>
  </si>
  <si>
    <t xml:space="preserve">SPAREBANK 1 BOLIGKREDITT AS 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</si>
  <si>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</si>
  <si>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</si>
  <si>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</si>
  <si>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</si>
  <si>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</si>
  <si>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SPAREBANK 1 NÆRINGSKREDITT AS A-aksjer</t>
  </si>
  <si>
    <t>Eiendeler (millioner kroner)</t>
  </si>
  <si>
    <t>EIENDOMSMEGLER 1 MIDT-NORGE AS</t>
  </si>
  <si>
    <t>Kontantar og fordringar på sentralbanken</t>
  </si>
  <si>
    <t>SPAREBANK 1 KREDITTKORT AS</t>
  </si>
  <si>
    <t>Utlån til og fordringar på kredittinstitusjonar</t>
  </si>
  <si>
    <t>SPAREBANK 1 FINANS MIDT-NORGE AS</t>
  </si>
  <si>
    <t>Utlån til og fordringar på kundar</t>
  </si>
  <si>
    <t>Overtekne eigedomar</t>
  </si>
  <si>
    <t xml:space="preserve">Sertifikat og obligasjonar med fast avkasting  </t>
  </si>
  <si>
    <t>Aksjar, andelar og andre eigenkapitalinteresser</t>
  </si>
  <si>
    <t>Investeringar i felleskontrollerte verksemder</t>
  </si>
  <si>
    <t>Investering i konsernselskap</t>
  </si>
  <si>
    <t>Utsett skattefordel</t>
  </si>
  <si>
    <t>Varige driftsmidlar</t>
  </si>
  <si>
    <t>Andre eignelutar</t>
  </si>
  <si>
    <t>Forskotsbetalte kostnadar og opptente inntekter</t>
  </si>
  <si>
    <t>Eignelutar</t>
  </si>
  <si>
    <t>Gjeld</t>
  </si>
  <si>
    <t>Innskot frå kredittinstitusjonar</t>
  </si>
  <si>
    <t>Innskot frå og gjeld til kundar</t>
  </si>
  <si>
    <t>Gjeld stifta ved utferding av verdipapir</t>
  </si>
  <si>
    <t>Anna gjeld</t>
  </si>
  <si>
    <t>Påkomne kostnader og forskotsbetalte inntekter</t>
  </si>
  <si>
    <t>Avsetjing til forpliktingar</t>
  </si>
  <si>
    <t>Ansvarleg lånekapital</t>
  </si>
  <si>
    <t>Sum gjeld</t>
  </si>
  <si>
    <t>Egenkapital</t>
  </si>
  <si>
    <t>Eigardelskapital</t>
  </si>
  <si>
    <t>Overkursfond</t>
  </si>
  <si>
    <t>Utjamningsfond</t>
  </si>
  <si>
    <t>Sparebankfondet</t>
  </si>
  <si>
    <t>Gåvefond</t>
  </si>
  <si>
    <t xml:space="preserve">Kompensasjonsfond </t>
  </si>
  <si>
    <t>Fond for vurderingsskilnader FKV/TS</t>
  </si>
  <si>
    <t>Annan eigenkapital</t>
  </si>
  <si>
    <t>Hybridkapital</t>
  </si>
  <si>
    <t>Sum egenkapital</t>
  </si>
  <si>
    <t>Gjeld og egenkapital</t>
  </si>
  <si>
    <t>Outlines of the differences in the scopes of consolidation</t>
  </si>
  <si>
    <t>Selskapets navn</t>
  </si>
  <si>
    <t>Regnskapsmessig konsolidering</t>
  </si>
  <si>
    <t>Regulatorisk konsolidering</t>
  </si>
  <si>
    <t>Beskrivelse av enhet</t>
  </si>
  <si>
    <t>SpareBank 1 Søre Sunnmøre</t>
  </si>
  <si>
    <t>Full konsolidering</t>
  </si>
  <si>
    <t>Ikkje konsolidert</t>
  </si>
  <si>
    <t>Morbank</t>
  </si>
  <si>
    <t>Samarbeidende Sparebanker AS</t>
  </si>
  <si>
    <t>Eigenkapitalmetoden</t>
  </si>
  <si>
    <t>Mellomliggande selskap med eigaraskap i SpareBank 1 Gruppen AS</t>
  </si>
  <si>
    <t>SpareBank 1 Boligkreditt AS</t>
  </si>
  <si>
    <t>Konsolidering Eigarføretak i samarbeidande gruppe</t>
  </si>
  <si>
    <t>Utferdar av obligasjonar med fortrinnsrett</t>
  </si>
  <si>
    <t>SpareBank 1 Næringskreditt AS</t>
  </si>
  <si>
    <t>SpareBank 1 Kredittkort AS</t>
  </si>
  <si>
    <t>Finansføretak</t>
  </si>
  <si>
    <t>SpareBank 1 Finans Midt-Norge</t>
  </si>
  <si>
    <t>Own funds disclosure template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</si>
  <si>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</si>
  <si>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</si>
  <si>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</si>
  <si>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</si>
  <si>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</si>
  <si>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</si>
  <si>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</si>
  <si>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</si>
  <si>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</si>
  <si>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</si>
  <si>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</si>
  <si>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</si>
  <si>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</si>
  <si>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</si>
  <si>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</si>
  <si>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</si>
  <si>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</si>
  <si>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</si>
  <si>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</si>
  <si>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</si>
  <si>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</si>
  <si>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</si>
  <si>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</si>
  <si>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</si>
  <si>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</si>
  <si>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</si>
  <si>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</si>
  <si>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</si>
  <si>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</si>
  <si>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</si>
  <si>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</si>
  <si>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</si>
  <si>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</si>
  <si>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</si>
  <si>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</si>
  <si>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</si>
  <si>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</si>
  <si>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</si>
  <si>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</si>
  <si>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</si>
  <si>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</si>
  <si>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</si>
  <si>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</si>
  <si>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</si>
  <si>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</si>
  <si>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</si>
  <si>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</si>
  <si>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</si>
  <si>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</si>
  <si>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</si>
  <si>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</si>
  <si>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</si>
  <si>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</si>
  <si>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</si>
  <si>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</si>
  <si>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</si>
  <si>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</si>
  <si>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</si>
  <si>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</si>
  <si>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</si>
  <si>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</si>
  <si>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</si>
  <si>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</si>
  <si>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</si>
  <si>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</si>
  <si>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</si>
  <si>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</si>
  <si>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</si>
  <si>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</si>
  <si>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</si>
  <si>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</si>
  <si>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</si>
  <si>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</si>
  <si>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</si>
  <si>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</si>
  <si>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</si>
  <si>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</si>
  <si>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</si>
  <si>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</si>
  <si>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</si>
  <si>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</si>
  <si>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</si>
  <si>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</si>
  <si>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</si>
  <si>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</si>
  <si>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N/A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</si>
  <si>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</si>
  <si>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</si>
  <si>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</si>
  <si>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</si>
  <si>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</si>
  <si>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Forholdsmessig konsolidering Eierforetak i samarbeidende gruppe</t>
  </si>
  <si>
    <t>Netto beregningsgrunnlag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</si>
  <si>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</si>
  <si>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</si>
  <si>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</si>
  <si>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NO0010804107</t>
  </si>
  <si>
    <t>NO0010886393</t>
  </si>
  <si>
    <t>NO0010866023</t>
  </si>
  <si>
    <t>Gjeldende lovgivning for instrumentet</t>
  </si>
  <si>
    <t>Norsk rett</t>
  </si>
  <si>
    <t>Behandling etter kapitalregelverket</t>
  </si>
  <si>
    <t>Regler som gjelder i overgangsperioden</t>
  </si>
  <si>
    <t>Annen godkjent ren kjernekapital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</si>
  <si>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</si>
  <si>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</si>
  <si>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</si>
  <si>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</si>
  <si>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Egenkapitalbevis</t>
  </si>
  <si>
    <t>Fondsobligasjon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</si>
  <si>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</si>
  <si>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</si>
  <si>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</si>
  <si>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</si>
  <si>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</si>
  <si>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</si>
  <si>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</si>
  <si>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</si>
  <si>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Gjeld-amortisert kost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</si>
  <si>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</si>
  <si>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</si>
  <si>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</si>
  <si>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</si>
  <si>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</si>
  <si>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</si>
  <si>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</si>
  <si>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</si>
  <si>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</si>
  <si>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</si>
  <si>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Kvartalsvis</t>
  </si>
  <si>
    <t>Renter/utbytte</t>
  </si>
  <si>
    <t>Fast eller flytende rente/utbytte</t>
  </si>
  <si>
    <t>Flytende</t>
  </si>
  <si>
    <t>Rentesats og eventuell tilknyttet referanserente</t>
  </si>
  <si>
    <t>3 mnd. NIBOR + 325 bp</t>
  </si>
  <si>
    <t>3 mnd. NIBOR + 170 bp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</si>
  <si>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</si>
  <si>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</si>
  <si>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</si>
  <si>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</si>
  <si>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</si>
  <si>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</si>
  <si>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</si>
  <si>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</si>
  <si>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</si>
  <si>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</si>
  <si>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</si>
  <si>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</si>
  <si>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</si>
  <si>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</si>
  <si>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</si>
  <si>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</si>
  <si>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</si>
  <si>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</si>
  <si>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</si>
  <si>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</si>
  <si>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</si>
  <si>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Dersom utsteders kapitaldekning faller under de til enhver tid gjeldende minstekrav</t>
  </si>
  <si>
    <t>Hvis nedskrivning, hel eller delvis</t>
  </si>
  <si>
    <t>Delvis</t>
  </si>
  <si>
    <t>Hel eller delvis</t>
  </si>
  <si>
    <t>Hvis nedskrivning, med endelig virkning eller midlertidig</t>
  </si>
  <si>
    <t>Midlertidig</t>
  </si>
  <si>
    <t>Endelig eller midlertidig</t>
  </si>
  <si>
    <t>Hvis midlertidig nedskrivning, beskrivelse av oppskrivningsmekanismen</t>
  </si>
  <si>
    <t>Årsoverskudd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</si>
  <si>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</si>
  <si>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</si>
  <si>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</si>
  <si>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</si>
  <si>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RWA</t>
  </si>
  <si>
    <t>Minimum kapitalkrav (8 %)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</si>
  <si>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</si>
  <si>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</si>
  <si>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</si>
  <si>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</si>
  <si>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</si>
  <si>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Totalt</t>
  </si>
  <si>
    <t>Frequency: Halvårlig</t>
  </si>
  <si>
    <t>Beregning av Leverage Ratio morbank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</si>
  <si>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</si>
  <si>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</si>
  <si>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</si>
  <si>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</si>
  <si>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</si>
  <si>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</si>
  <si>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</si>
  <si>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</si>
  <si>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</si>
  <si>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</si>
  <si>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</si>
  <si>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</si>
  <si>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</si>
  <si>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</si>
  <si>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</si>
  <si>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</si>
  <si>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</si>
  <si>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</si>
  <si>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</si>
  <si>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</si>
  <si>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</si>
  <si>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</si>
  <si>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</si>
  <si>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</si>
  <si>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</si>
  <si>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</si>
  <si>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</si>
  <si>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</si>
  <si>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</si>
  <si>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</si>
  <si>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</si>
  <si>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</si>
  <si>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</si>
  <si>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</si>
  <si>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</si>
  <si>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</si>
  <si>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Split-up of on balance sheet exposures (excluding derivatives, SFTs and exempted exposures)</t>
  </si>
  <si>
    <t>CRR leverage ratio exposures</t>
  </si>
  <si>
    <t>EU-1</t>
  </si>
  <si>
    <t>Total on-balance sheet exposures (excluding derivatives, SFTs, and exempted exposures), of which:</t>
  </si>
  <si>
    <t>EU-2</t>
  </si>
  <si>
    <t>Trading book exposures</t>
  </si>
  <si>
    <t>EU-3</t>
  </si>
  <si>
    <t>Banking book exposures, of which:</t>
  </si>
  <si>
    <t>EU-4</t>
  </si>
  <si>
    <t>Covered bonds</t>
  </si>
  <si>
    <t>EU-5</t>
  </si>
  <si>
    <t>Exposures treated as sovereigns</t>
  </si>
  <si>
    <t>EU-6</t>
  </si>
  <si>
    <t>Exposures to regional governments, MDB, international organisations and PSE not treated as sovereigns</t>
  </si>
  <si>
    <t>EU-7</t>
  </si>
  <si>
    <t>Institutions</t>
  </si>
  <si>
    <t>EU-8</t>
  </si>
  <si>
    <t>Secured by mortgages of immovable properties</t>
  </si>
  <si>
    <t>EU-9</t>
  </si>
  <si>
    <t>Retail exposures</t>
  </si>
  <si>
    <t>EU-10</t>
  </si>
  <si>
    <t>Corporate</t>
  </si>
  <si>
    <t>EU-11</t>
  </si>
  <si>
    <t>Exposures in default</t>
  </si>
  <si>
    <t>EU-12</t>
  </si>
  <si>
    <t>Other exposures (eg equity, securitisations, and other non-credit obligation assets)</t>
  </si>
  <si>
    <t>Netto eksponering ved slutten av perioden</t>
  </si>
  <si>
    <t>Netto eksponering snitt</t>
  </si>
  <si>
    <t>Central governments or central banks</t>
  </si>
  <si>
    <t>Total IRB approach</t>
  </si>
  <si>
    <t>Stater og sentralbanker</t>
  </si>
  <si>
    <t>Foretak</t>
  </si>
  <si>
    <t>herav SMB</t>
  </si>
  <si>
    <t>Engasjementer med pantesikkerhet i eiendom</t>
  </si>
  <si>
    <t>Massemarked</t>
  </si>
  <si>
    <t>Institusjoner</t>
  </si>
  <si>
    <t>Offentlig foretak</t>
  </si>
  <si>
    <t>Forfalte engasjementer</t>
  </si>
  <si>
    <t>Høgrisiko-engasjement</t>
  </si>
  <si>
    <t>Lokale og regionale myndigheter</t>
  </si>
  <si>
    <t>Andre</t>
  </si>
  <si>
    <t>Total standard metoden</t>
  </si>
  <si>
    <t>m</t>
  </si>
  <si>
    <t>Net value</t>
  </si>
  <si>
    <t>Norway</t>
  </si>
  <si>
    <t>Other</t>
  </si>
  <si>
    <t/>
  </si>
  <si>
    <t>Corporates</t>
  </si>
  <si>
    <t>Retail</t>
  </si>
  <si>
    <t>Equity</t>
  </si>
  <si>
    <t>Total standardised approach</t>
  </si>
  <si>
    <t>Total</t>
  </si>
  <si>
    <t>h</t>
  </si>
  <si>
    <t>i</t>
  </si>
  <si>
    <t>j</t>
  </si>
  <si>
    <t>k</t>
  </si>
  <si>
    <t>l</t>
  </si>
  <si>
    <t>n</t>
  </si>
  <si>
    <t>o</t>
  </si>
  <si>
    <t>p</t>
  </si>
  <si>
    <t>q</t>
  </si>
  <si>
    <t>r</t>
  </si>
  <si>
    <t>s</t>
  </si>
  <si>
    <t>t</t>
  </si>
  <si>
    <t>u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</si>
  <si>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</si>
  <si>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</si>
  <si>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</si>
  <si>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</si>
  <si>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</si>
  <si>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</si>
  <si>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</si>
  <si>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</si>
  <si>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</si>
  <si>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</si>
  <si>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</si>
  <si>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</si>
  <si>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</si>
  <si>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Forretning tjenesteyting</t>
  </si>
  <si>
    <t>Offentlig administrasjon</t>
  </si>
  <si>
    <t>undervisning</t>
  </si>
  <si>
    <t>helse og sosialtjenester</t>
  </si>
  <si>
    <t>Kulturvirksomhet</t>
  </si>
  <si>
    <t>Annen tjenesteyting</t>
  </si>
  <si>
    <t>Lønnet arbeid</t>
  </si>
  <si>
    <t>Udefinert</t>
  </si>
  <si>
    <t xml:space="preserve"> Total</t>
  </si>
  <si>
    <t>Høg-risikoengasjement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</si>
  <si>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</si>
  <si>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</si>
  <si>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</si>
  <si>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</si>
  <si>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</si>
  <si>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</si>
  <si>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</si>
  <si>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</si>
  <si>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</si>
  <si>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</si>
  <si>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</si>
  <si>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</si>
  <si>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</si>
  <si>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</si>
  <si>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NACE_HOVEDGRUPPE</t>
  </si>
  <si>
    <t>NACE_HOVED_NAVN</t>
  </si>
  <si>
    <t>S</t>
  </si>
  <si>
    <t>annen_tjenesteyting</t>
  </si>
  <si>
    <t>B</t>
  </si>
  <si>
    <t>bergverksdrift</t>
  </si>
  <si>
    <t>F</t>
  </si>
  <si>
    <t>bygge_anleggsvirksomhet</t>
  </si>
  <si>
    <t>D</t>
  </si>
  <si>
    <t>elektrisitet</t>
  </si>
  <si>
    <t>M</t>
  </si>
  <si>
    <t>faglig_tjenesteyting</t>
  </si>
  <si>
    <t>K</t>
  </si>
  <si>
    <t>finanseringsvirksomhet</t>
  </si>
  <si>
    <t>N</t>
  </si>
  <si>
    <t>forretning_tjenesteyting</t>
  </si>
  <si>
    <t>Q</t>
  </si>
  <si>
    <t>helse_sosialetjenester</t>
  </si>
  <si>
    <t>C</t>
  </si>
  <si>
    <t>industri</t>
  </si>
  <si>
    <t>J</t>
  </si>
  <si>
    <t>informasjon</t>
  </si>
  <si>
    <t>A</t>
  </si>
  <si>
    <t>jordbruk</t>
  </si>
  <si>
    <t>R</t>
  </si>
  <si>
    <t>kulturellvirksomhet</t>
  </si>
  <si>
    <t>T</t>
  </si>
  <si>
    <t>lønnet_arbeid</t>
  </si>
  <si>
    <t>O</t>
  </si>
  <si>
    <t>offentlig_administrasjon</t>
  </si>
  <si>
    <t>L</t>
  </si>
  <si>
    <t>omsetning</t>
  </si>
  <si>
    <t>I</t>
  </si>
  <si>
    <t>overnattingsvirksomhet</t>
  </si>
  <si>
    <t>H</t>
  </si>
  <si>
    <t>transport</t>
  </si>
  <si>
    <t>Z</t>
  </si>
  <si>
    <t>udefinert</t>
  </si>
  <si>
    <t>P</t>
  </si>
  <si>
    <t>E</t>
  </si>
  <si>
    <t>vannforsyningsvirksomhet</t>
  </si>
  <si>
    <t>G</t>
  </si>
  <si>
    <t>varehandel</t>
  </si>
  <si>
    <t>LANDKODE</t>
  </si>
  <si>
    <t>EKSPONERING_MISL</t>
  </si>
  <si>
    <t>AE</t>
  </si>
  <si>
    <t>BA</t>
  </si>
  <si>
    <t>BG</t>
  </si>
  <si>
    <t>CA</t>
  </si>
  <si>
    <t>DK</t>
  </si>
  <si>
    <t>ES</t>
  </si>
  <si>
    <t>GB</t>
  </si>
  <si>
    <t>GR</t>
  </si>
  <si>
    <t>IE</t>
  </si>
  <si>
    <t>IS</t>
  </si>
  <si>
    <t>LT</t>
  </si>
  <si>
    <t>LV</t>
  </si>
  <si>
    <t>NO</t>
  </si>
  <si>
    <t>PL</t>
  </si>
  <si>
    <t>RO</t>
  </si>
  <si>
    <t>RU</t>
  </si>
  <si>
    <t>SE</t>
  </si>
  <si>
    <t>US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</si>
  <si>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</si>
  <si>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</si>
  <si>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</si>
  <si>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</si>
  <si>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</si>
  <si>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</si>
  <si>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</si>
  <si>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</si>
  <si>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</si>
  <si>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</si>
  <si>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</si>
  <si>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</si>
  <si>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</si>
  <si>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</si>
  <si>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Herav Mislighold</t>
  </si>
  <si>
    <t>RWA total</t>
  </si>
  <si>
    <t>Gjensnitt risikovekt</t>
  </si>
  <si>
    <t>Exposure classes</t>
  </si>
  <si>
    <t>Netto engasjement balanse</t>
  </si>
  <si>
    <t>Netto engasjement u/balanse</t>
  </si>
  <si>
    <t>eksp m/konv.  balanse</t>
  </si>
  <si>
    <t>eksp m/konv. uten balanse</t>
  </si>
  <si>
    <t>Høy-risikoengasjement</t>
  </si>
  <si>
    <t xml:space="preserve"> </t>
  </si>
  <si>
    <t>Risk weight</t>
  </si>
  <si>
    <t>Others</t>
  </si>
  <si>
    <t>Of which unrated</t>
  </si>
  <si>
    <t>Frequency: Semi-annually</t>
  </si>
  <si>
    <t>Exposure value</t>
  </si>
  <si>
    <t>RWAs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</si>
  <si>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</si>
  <si>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</si>
  <si>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</si>
  <si>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</si>
  <si>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</si>
  <si>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</si>
  <si>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</si>
  <si>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</si>
  <si>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</si>
  <si>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</si>
  <si>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</si>
  <si>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</si>
  <si>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</si>
  <si>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NOK</t>
  </si>
  <si>
    <t>Frequency: Semi annualy</t>
  </si>
  <si>
    <t>Scope of consolidation (consolidated)</t>
  </si>
  <si>
    <t>Total unweighted value</t>
  </si>
  <si>
    <t>Total weighted value</t>
  </si>
  <si>
    <t>Currency and units (NOK million)</t>
  </si>
  <si>
    <t>Quarter ending on 31. December 2021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</si>
  <si>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</si>
  <si>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</si>
  <si>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</si>
  <si>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</si>
  <si>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</si>
  <si>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</si>
  <si>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</si>
  <si>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</si>
  <si>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</si>
  <si>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</si>
  <si>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</si>
  <si>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</si>
  <si>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</si>
  <si>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</si>
  <si>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</si>
  <si>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</si>
  <si>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</si>
  <si>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</si>
  <si>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</si>
  <si>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</si>
  <si>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</si>
  <si>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</si>
  <si>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</si>
  <si>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</si>
  <si>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</si>
  <si>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</si>
  <si>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</si>
  <si>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</si>
  <si>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Fully exempt inflows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</si>
  <si>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</si>
  <si>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</si>
  <si>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</si>
  <si>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</si>
  <si>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</si>
  <si>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</si>
  <si>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>Frequency: semi annualy</t>
  </si>
  <si>
    <t>Carrying amount of encumbered assets</t>
  </si>
  <si>
    <t>Fair value of encumbered assets</t>
  </si>
  <si>
    <t>Carrying amount of unencumbered assets</t>
  </si>
  <si>
    <t>Fair value of unencumbered assets</t>
  </si>
  <si>
    <t>Of which notionally elligble EHQLA and HQLA</t>
  </si>
  <si>
    <t>Of which EHQLA and HQLA</t>
  </si>
  <si>
    <t>Assets of the reporting institution</t>
  </si>
  <si>
    <t>Loans on demand</t>
  </si>
  <si>
    <t>Equity instruments</t>
  </si>
  <si>
    <t>Debt securities</t>
  </si>
  <si>
    <t>Loans and advances other than loans on demand</t>
  </si>
  <si>
    <t>Other assets</t>
  </si>
  <si>
    <t>Geographical distribution of credit exposures relevant for the calculation of the countercyclical capital buffer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</si>
  <si>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</si>
  <si>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</si>
  <si>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</si>
  <si>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</si>
  <si>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</si>
  <si>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</si>
  <si>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</si>
  <si>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</si>
  <si>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</si>
  <si>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</si>
  <si>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</si>
  <si>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</si>
  <si>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</si>
  <si>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</si>
  <si>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</si>
  <si>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</si>
  <si>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Samlet beregningsgrunnlag</t>
  </si>
  <si>
    <t>Foretaksspesifikk motsyklisk kapitalbuffersats</t>
  </si>
  <si>
    <t>Krav til foretaksspesifikk motsyklisk kapitalbuffer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</si>
</sst>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  <numFmt numFmtId="168" formatCode="_(* #,##0_);_(* \(#,##0\);_(* &quot; - &quot;_);_(@_)"/>
    <numFmt numFmtId="169" formatCode="_ * #,##0.000_ ;_ * \-#,##0.000_ ;_ * &quot;-&quot;??_ ;_ @_ "/>
    <numFmt numFmtId="170" formatCode="_ * #,##0.00000000_ ;_ * \-#,##0.00000000_ ;_ * &quot;-&quot;??_ ;_ @_ 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b/>
      <i/>
      <sz val="6.5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i/>
      <sz val="6.5"/>
      <name val="Arial"/>
      <family val="2"/>
    </font>
    <font>
      <i/>
      <sz val="10"/>
      <name val="Arial"/>
      <family val="2"/>
    </font>
    <font>
      <b/>
      <u val="singleAccounting"/>
      <sz val="9"/>
      <name val="Times New Roman"/>
      <family val="1"/>
    </font>
    <font>
      <sz val="9"/>
      <name val="Times New Roman"/>
      <family val="1"/>
    </font>
    <font>
      <b/>
      <sz val="10"/>
      <color rgb="FFFF0000"/>
      <name val="Verdana"/>
      <family val="2"/>
    </font>
    <font>
      <sz val="8"/>
      <color rgb="FFFF0000"/>
      <name val="Verdana"/>
      <family val="2"/>
    </font>
    <font>
      <sz val="10"/>
      <color rgb="FFFF0000"/>
      <name val="Verdana"/>
      <family val="2"/>
    </font>
    <font>
      <sz val="10"/>
      <color theme="0" tint="-0.249977111117893"/>
      <name val="Verdana"/>
      <family val="2"/>
    </font>
    <font>
      <sz val="11"/>
      <color theme="0" tint="-0.249977111117893"/>
      <name val="Verdana"/>
      <family val="2"/>
    </font>
    <font>
      <sz val="9"/>
      <color theme="1"/>
      <name val="Verdana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6.5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53" fillId="0" borderId="0">
      <alignment horizontal="center" wrapText="1"/>
    </xf>
    <xf numFmtId="0" fontId="54" fillId="0" borderId="0" applyFill="0" applyBorder="0">
      <alignment horizontal="left" vertical="top"/>
    </xf>
    <xf numFmtId="168" fontId="54" fillId="0" borderId="0" applyFill="0" applyBorder="0">
      <alignment horizontal="right" vertical="top"/>
    </xf>
  </cellStyleXfs>
  <cellXfs count="713">
    <xf numFmtId="0" fontId="0" fillId="0" borderId="0" xfId="0"/>
    <xf numFmtId="0" fontId="5" fillId="0" borderId="1" xfId="0" applyFont="1" applyBorder="1"/>
    <xf numFmtId="0" fontId="6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0" fontId="5" fillId="0" borderId="0" xfId="0" applyFont="1"/>
    <xf numFmtId="49" fontId="5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3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10" xfId="3" applyFont="1" applyFill="1" applyBorder="1" applyAlignment="1">
      <alignment horizontal="center" vertical="center" wrapText="1"/>
    </xf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2" fillId="2" borderId="40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2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165" fontId="21" fillId="2" borderId="16" xfId="1" applyNumberFormat="1" applyFont="1" applyFill="1" applyBorder="1"/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0" fontId="12" fillId="2" borderId="59" xfId="3" applyFont="1" applyFill="1" applyBorder="1" applyAlignment="1">
      <alignment horizontal="left" vertical="center"/>
    </xf>
    <xf numFmtId="0" fontId="21" fillId="2" borderId="59" xfId="3" applyFont="1" applyFill="1" applyBorder="1" applyAlignment="1">
      <alignment horizontal="left" vertical="center"/>
    </xf>
    <xf numFmtId="165" fontId="21" fillId="2" borderId="53" xfId="1" applyNumberFormat="1" applyFont="1" applyFill="1" applyBorder="1"/>
    <xf numFmtId="0" fontId="21" fillId="2" borderId="61" xfId="3" applyFont="1" applyFill="1" applyBorder="1" applyAlignment="1">
      <alignment horizontal="left" vertical="center"/>
    </xf>
    <xf numFmtId="165" fontId="21" fillId="2" borderId="44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25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12" fillId="2" borderId="42" xfId="3" applyFont="1" applyFill="1" applyBorder="1" applyAlignment="1">
      <alignment horizontal="center" vertical="center" wrapText="1"/>
    </xf>
    <xf numFmtId="0" fontId="24" fillId="2" borderId="0" xfId="3" applyFont="1" applyFill="1" applyAlignment="1">
      <alignment vertical="center" wrapText="1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14" xfId="1" applyNumberFormat="1" applyFont="1" applyFill="1" applyBorder="1"/>
    <xf numFmtId="165" fontId="21" fillId="2" borderId="51" xfId="1" applyNumberFormat="1" applyFont="1" applyFill="1" applyBorder="1"/>
    <xf numFmtId="0" fontId="12" fillId="2" borderId="59" xfId="3" applyFont="1" applyFill="1" applyBorder="1" applyAlignment="1">
      <alignment horizontal="left"/>
    </xf>
    <xf numFmtId="0" fontId="12" fillId="2" borderId="59" xfId="3" applyFont="1" applyFill="1" applyBorder="1"/>
    <xf numFmtId="0" fontId="12" fillId="2" borderId="62" xfId="3" applyFont="1" applyFill="1" applyBorder="1"/>
    <xf numFmtId="0" fontId="12" fillId="2" borderId="62" xfId="3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7" fillId="2" borderId="43" xfId="1" applyNumberFormat="1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165" fontId="21" fillId="2" borderId="43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left"/>
    </xf>
    <xf numFmtId="165" fontId="17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9" fillId="2" borderId="46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6" fillId="2" borderId="31" xfId="3" applyFont="1" applyFill="1" applyBorder="1" applyAlignment="1">
      <alignment horizontal="left" vertical="center"/>
    </xf>
    <xf numFmtId="0" fontId="26" fillId="2" borderId="50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9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30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165" fontId="23" fillId="2" borderId="62" xfId="1" applyNumberFormat="1" applyFont="1" applyFill="1" applyBorder="1"/>
    <xf numFmtId="0" fontId="12" fillId="2" borderId="0" xfId="3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8" fillId="0" borderId="0" xfId="5" applyFont="1" applyAlignment="1">
      <alignment vertical="center"/>
    </xf>
    <xf numFmtId="0" fontId="8" fillId="0" borderId="0" xfId="5" applyAlignment="1">
      <alignment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2" xfId="1" applyNumberFormat="1" applyFont="1" applyFill="1" applyBorder="1" applyAlignment="1">
      <alignment vertical="center"/>
    </xf>
    <xf numFmtId="165" fontId="21" fillId="2" borderId="39" xfId="1" applyNumberFormat="1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6" fontId="20" fillId="2" borderId="39" xfId="2" applyNumberFormat="1" applyFont="1" applyFill="1" applyBorder="1"/>
    <xf numFmtId="165" fontId="20" fillId="2" borderId="44" xfId="1" applyNumberFormat="1" applyFont="1" applyFill="1" applyBorder="1"/>
    <xf numFmtId="165" fontId="17" fillId="2" borderId="14" xfId="1" applyNumberFormat="1" applyFont="1" applyFill="1" applyBorder="1"/>
    <xf numFmtId="0" fontId="8" fillId="3" borderId="0" xfId="5" applyFill="1"/>
    <xf numFmtId="0" fontId="8" fillId="0" borderId="0" xfId="0" applyFont="1"/>
    <xf numFmtId="0" fontId="8" fillId="3" borderId="0" xfId="5" applyFill="1" applyAlignment="1">
      <alignment horizontal="center"/>
    </xf>
    <xf numFmtId="165" fontId="12" fillId="3" borderId="23" xfId="1" applyNumberFormat="1" applyFont="1" applyFill="1" applyBorder="1"/>
    <xf numFmtId="165" fontId="17" fillId="3" borderId="42" xfId="1" applyNumberFormat="1" applyFont="1" applyFill="1" applyBorder="1" applyAlignment="1">
      <alignment horizontal="center"/>
    </xf>
    <xf numFmtId="165" fontId="17" fillId="3" borderId="40" xfId="1" applyNumberFormat="1" applyFont="1" applyFill="1" applyBorder="1" applyAlignment="1">
      <alignment horizontal="center"/>
    </xf>
    <xf numFmtId="165" fontId="17" fillId="3" borderId="57" xfId="1" applyNumberFormat="1" applyFont="1" applyFill="1" applyBorder="1" applyAlignment="1">
      <alignment horizontal="left"/>
    </xf>
    <xf numFmtId="165" fontId="12" fillId="3" borderId="12" xfId="1" applyNumberFormat="1" applyFont="1" applyFill="1" applyBorder="1" applyAlignment="1">
      <alignment horizontal="center"/>
    </xf>
    <xf numFmtId="165" fontId="12" fillId="3" borderId="54" xfId="1" applyNumberFormat="1" applyFont="1" applyFill="1" applyBorder="1" applyAlignment="1">
      <alignment horizontal="center"/>
    </xf>
    <xf numFmtId="165" fontId="21" fillId="3" borderId="12" xfId="1" applyNumberFormat="1" applyFont="1" applyFill="1" applyBorder="1" applyAlignment="1">
      <alignment horizontal="center"/>
    </xf>
    <xf numFmtId="165" fontId="12" fillId="3" borderId="22" xfId="1" applyNumberFormat="1" applyFont="1" applyFill="1" applyBorder="1"/>
    <xf numFmtId="165" fontId="17" fillId="3" borderId="43" xfId="1" applyNumberFormat="1" applyFont="1" applyFill="1" applyBorder="1" applyAlignment="1">
      <alignment vertical="center"/>
    </xf>
    <xf numFmtId="165" fontId="12" fillId="3" borderId="9" xfId="1" applyNumberFormat="1" applyFont="1" applyFill="1" applyBorder="1"/>
    <xf numFmtId="165" fontId="12" fillId="3" borderId="10" xfId="1" applyNumberFormat="1" applyFont="1" applyFill="1" applyBorder="1"/>
    <xf numFmtId="0" fontId="12" fillId="2" borderId="22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1" fillId="0" borderId="0" xfId="0" applyFont="1" applyAlignment="1">
      <alignment horizontal="left"/>
    </xf>
    <xf numFmtId="49" fontId="8" fillId="0" borderId="0" xfId="0" applyNumberFormat="1" applyFont="1"/>
    <xf numFmtId="0" fontId="12" fillId="3" borderId="59" xfId="3" applyFont="1" applyFill="1" applyBorder="1" applyAlignment="1">
      <alignment horizontal="left" vertical="center"/>
    </xf>
    <xf numFmtId="0" fontId="12" fillId="3" borderId="58" xfId="3" applyFont="1" applyFill="1" applyBorder="1" applyAlignment="1">
      <alignment horizontal="left" vertical="center"/>
    </xf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0" fontId="21" fillId="2" borderId="62" xfId="3" applyFont="1" applyFill="1" applyBorder="1" applyAlignment="1">
      <alignment horizontal="left" vertical="center"/>
    </xf>
    <xf numFmtId="0" fontId="23" fillId="2" borderId="59" xfId="3" applyFont="1" applyFill="1" applyBorder="1" applyAlignment="1">
      <alignment horizontal="left" vertical="center"/>
    </xf>
    <xf numFmtId="165" fontId="23" fillId="2" borderId="22" xfId="1" applyNumberFormat="1" applyFont="1" applyFill="1" applyBorder="1"/>
    <xf numFmtId="165" fontId="23" fillId="2" borderId="14" xfId="1" applyNumberFormat="1" applyFont="1" applyFill="1" applyBorder="1"/>
    <xf numFmtId="165" fontId="23" fillId="2" borderId="23" xfId="1" applyNumberFormat="1" applyFont="1" applyFill="1" applyBorder="1"/>
    <xf numFmtId="165" fontId="12" fillId="2" borderId="56" xfId="1" applyNumberFormat="1" applyFont="1" applyFill="1" applyBorder="1" applyAlignment="1">
      <alignment horizontal="left" vertical="center"/>
    </xf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3" fillId="2" borderId="30" xfId="3" applyFont="1" applyFill="1" applyBorder="1" applyAlignment="1">
      <alignment vertical="center"/>
    </xf>
    <xf numFmtId="165" fontId="12" fillId="3" borderId="30" xfId="1" applyNumberFormat="1" applyFont="1" applyFill="1" applyBorder="1" applyAlignment="1">
      <alignment vertical="center"/>
    </xf>
    <xf numFmtId="165" fontId="12" fillId="3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165" fontId="23" fillId="2" borderId="67" xfId="1" applyNumberFormat="1" applyFont="1" applyFill="1" applyBorder="1"/>
    <xf numFmtId="0" fontId="23" fillId="2" borderId="50" xfId="3" applyFont="1" applyFill="1" applyBorder="1" applyAlignment="1">
      <alignment vertical="center"/>
    </xf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3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3" borderId="41" xfId="10" applyFont="1" applyFill="1" applyBorder="1" applyAlignment="1">
      <alignment horizontal="left" vertical="center"/>
    </xf>
    <xf numFmtId="0" fontId="21" fillId="3" borderId="34" xfId="10" applyFont="1" applyFill="1" applyBorder="1" applyAlignment="1">
      <alignment horizontal="left" vertical="center"/>
    </xf>
    <xf numFmtId="0" fontId="21" fillId="3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3" borderId="10" xfId="1" applyNumberFormat="1" applyFont="1" applyFill="1" applyBorder="1" applyAlignment="1">
      <alignment vertical="center"/>
    </xf>
    <xf numFmtId="165" fontId="21" fillId="3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3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3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3" borderId="16" xfId="1" applyNumberFormat="1" applyFont="1" applyFill="1" applyBorder="1" applyAlignment="1">
      <alignment vertical="center"/>
    </xf>
    <xf numFmtId="165" fontId="12" fillId="3" borderId="47" xfId="1" applyNumberFormat="1" applyFont="1" applyFill="1" applyBorder="1" applyAlignment="1">
      <alignment vertical="center"/>
    </xf>
    <xf numFmtId="165" fontId="12" fillId="3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165" fontId="20" fillId="2" borderId="25" xfId="1" applyNumberFormat="1" applyFont="1" applyFill="1" applyBorder="1" applyAlignment="1">
      <alignment vertical="center"/>
    </xf>
    <xf numFmtId="0" fontId="20" fillId="2" borderId="47" xfId="7" applyFont="1" applyFill="1" applyBorder="1" applyAlignment="1">
      <alignment vertical="center"/>
    </xf>
    <xf numFmtId="0" fontId="20" fillId="2" borderId="44" xfId="7" applyFont="1" applyFill="1" applyBorder="1" applyAlignment="1">
      <alignment horizontal="center" vertical="center"/>
    </xf>
    <xf numFmtId="0" fontId="20" fillId="2" borderId="30" xfId="7" applyFont="1" applyFill="1" applyBorder="1" applyAlignment="1">
      <alignment vertical="center"/>
    </xf>
    <xf numFmtId="0" fontId="20" fillId="2" borderId="43" xfId="7" applyFont="1" applyFill="1" applyBorder="1" applyAlignment="1">
      <alignment horizontal="center" vertical="center"/>
    </xf>
    <xf numFmtId="0" fontId="12" fillId="2" borderId="30" xfId="7" applyFont="1" applyFill="1" applyBorder="1" applyAlignment="1">
      <alignment vertical="center"/>
    </xf>
    <xf numFmtId="0" fontId="12" fillId="2" borderId="43" xfId="7" applyFont="1" applyFill="1" applyBorder="1" applyAlignment="1">
      <alignment horizontal="center" vertical="center"/>
    </xf>
    <xf numFmtId="0" fontId="12" fillId="2" borderId="6" xfId="7" applyFont="1" applyFill="1" applyBorder="1" applyAlignment="1">
      <alignment vertical="center"/>
    </xf>
    <xf numFmtId="0" fontId="12" fillId="2" borderId="9" xfId="7" applyFont="1" applyFill="1" applyBorder="1" applyAlignment="1">
      <alignment horizontal="center" vertical="center"/>
    </xf>
    <xf numFmtId="0" fontId="17" fillId="2" borderId="25" xfId="10" applyFont="1" applyFill="1" applyBorder="1" applyAlignment="1">
      <alignment horizontal="center" vertical="center"/>
    </xf>
    <xf numFmtId="0" fontId="12" fillId="2" borderId="24" xfId="10" applyFont="1" applyFill="1" applyBorder="1" applyAlignment="1">
      <alignment vertical="center"/>
    </xf>
    <xf numFmtId="0" fontId="17" fillId="2" borderId="24" xfId="10" applyFont="1" applyFill="1" applyBorder="1" applyAlignment="1">
      <alignment vertical="center"/>
    </xf>
    <xf numFmtId="0" fontId="24" fillId="2" borderId="0" xfId="10" applyFont="1" applyFill="1" applyAlignment="1">
      <alignment vertical="center" wrapText="1"/>
    </xf>
    <xf numFmtId="0" fontId="12" fillId="2" borderId="56" xfId="10" applyFont="1" applyFill="1" applyBorder="1" applyAlignment="1">
      <alignment horizontal="center" vertical="center" wrapText="1"/>
    </xf>
    <xf numFmtId="0" fontId="12" fillId="2" borderId="42" xfId="10" applyFont="1" applyFill="1" applyBorder="1" applyAlignment="1">
      <alignment horizontal="center" vertical="center" wrapText="1"/>
    </xf>
    <xf numFmtId="0" fontId="13" fillId="2" borderId="0" xfId="10" applyFont="1" applyFill="1" applyAlignment="1">
      <alignment vertical="top" wrapText="1"/>
    </xf>
    <xf numFmtId="0" fontId="16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0" fontId="23" fillId="2" borderId="46" xfId="3" applyFont="1" applyFill="1" applyBorder="1" applyAlignment="1">
      <alignment horizontal="left" vertical="center"/>
    </xf>
    <xf numFmtId="165" fontId="27" fillId="2" borderId="44" xfId="1" applyNumberFormat="1" applyFont="1" applyFill="1" applyBorder="1"/>
    <xf numFmtId="165" fontId="27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13" fillId="2" borderId="14" xfId="3" applyFont="1" applyFill="1" applyBorder="1" applyAlignment="1">
      <alignment vertical="center"/>
    </xf>
    <xf numFmtId="0" fontId="8" fillId="2" borderId="21" xfId="3" applyFont="1" applyFill="1" applyBorder="1"/>
    <xf numFmtId="0" fontId="28" fillId="2" borderId="46" xfId="3" applyFont="1" applyFill="1" applyBorder="1"/>
    <xf numFmtId="0" fontId="28" fillId="2" borderId="66" xfId="3" applyFont="1" applyFill="1" applyBorder="1"/>
    <xf numFmtId="0" fontId="28" fillId="2" borderId="55" xfId="3" applyFont="1" applyFill="1" applyBorder="1"/>
    <xf numFmtId="0" fontId="28" fillId="2" borderId="31" xfId="3" applyFont="1" applyFill="1" applyBorder="1" applyAlignment="1">
      <alignment vertical="center"/>
    </xf>
    <xf numFmtId="0" fontId="28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167" fontId="32" fillId="0" borderId="14" xfId="1" applyNumberFormat="1" applyFont="1" applyBorder="1"/>
    <xf numFmtId="167" fontId="12" fillId="0" borderId="30" xfId="1" applyNumberFormat="1" applyFont="1" applyBorder="1"/>
    <xf numFmtId="165" fontId="20" fillId="2" borderId="28" xfId="1" applyNumberFormat="1" applyFont="1" applyFill="1" applyBorder="1" applyAlignment="1">
      <alignment vertical="center"/>
    </xf>
    <xf numFmtId="165" fontId="21" fillId="2" borderId="60" xfId="1" applyNumberFormat="1" applyFont="1" applyFill="1" applyBorder="1" applyAlignment="1">
      <alignment vertical="center"/>
    </xf>
    <xf numFmtId="167" fontId="32" fillId="0" borderId="9" xfId="1" applyNumberFormat="1" applyFont="1" applyBorder="1"/>
    <xf numFmtId="167" fontId="32" fillId="0" borderId="56" xfId="1" applyNumberFormat="1" applyFont="1" applyBorder="1"/>
    <xf numFmtId="167" fontId="32" fillId="0" borderId="43" xfId="1" applyNumberFormat="1" applyFont="1" applyBorder="1"/>
    <xf numFmtId="167" fontId="32" fillId="0" borderId="51" xfId="1" applyNumberFormat="1" applyFont="1" applyBorder="1"/>
    <xf numFmtId="167" fontId="32" fillId="0" borderId="44" xfId="1" applyNumberFormat="1" applyFont="1" applyBorder="1"/>
    <xf numFmtId="167" fontId="32" fillId="0" borderId="25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32" fillId="0" borderId="12" xfId="0" applyFont="1" applyBorder="1"/>
    <xf numFmtId="167" fontId="17" fillId="2" borderId="14" xfId="3" applyNumberFormat="1" applyFont="1" applyFill="1" applyBorder="1" applyAlignment="1">
      <alignment vertical="center"/>
    </xf>
    <xf numFmtId="167" fontId="32" fillId="0" borderId="13" xfId="1" applyNumberFormat="1" applyFont="1" applyBorder="1"/>
    <xf numFmtId="167" fontId="32" fillId="0" borderId="16" xfId="1" applyNumberFormat="1" applyFont="1" applyBorder="1"/>
    <xf numFmtId="0" fontId="12" fillId="2" borderId="41" xfId="3" applyFont="1" applyFill="1" applyBorder="1"/>
    <xf numFmtId="167" fontId="32" fillId="0" borderId="10" xfId="1" applyNumberFormat="1" applyFont="1" applyBorder="1"/>
    <xf numFmtId="0" fontId="12" fillId="2" borderId="20" xfId="3" applyFont="1" applyFill="1" applyBorder="1" applyAlignment="1">
      <alignment horizontal="center" vertical="center" wrapText="1"/>
    </xf>
    <xf numFmtId="0" fontId="36" fillId="0" borderId="0" xfId="5" applyFont="1"/>
    <xf numFmtId="0" fontId="36" fillId="3" borderId="0" xfId="5" applyFont="1" applyFill="1"/>
    <xf numFmtId="0" fontId="36" fillId="2" borderId="0" xfId="5" applyFont="1" applyFill="1"/>
    <xf numFmtId="0" fontId="36" fillId="0" borderId="7" xfId="5" applyFont="1" applyBorder="1"/>
    <xf numFmtId="0" fontId="37" fillId="2" borderId="0" xfId="0" applyFont="1" applyFill="1"/>
    <xf numFmtId="0" fontId="0" fillId="2" borderId="0" xfId="0" applyFill="1" applyAlignment="1">
      <alignment horizontal="center"/>
    </xf>
    <xf numFmtId="0" fontId="38" fillId="2" borderId="75" xfId="0" applyFont="1" applyFill="1" applyBorder="1" applyAlignment="1">
      <alignment horizontal="left" vertical="top"/>
    </xf>
    <xf numFmtId="0" fontId="39" fillId="2" borderId="75" xfId="0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38" fillId="2" borderId="0" xfId="0" applyFont="1" applyFill="1" applyAlignment="1">
      <alignment horizontal="left" vertical="top"/>
    </xf>
    <xf numFmtId="0" fontId="40" fillId="2" borderId="0" xfId="0" applyFont="1" applyFill="1" applyAlignment="1">
      <alignment vertical="center"/>
    </xf>
    <xf numFmtId="0" fontId="38" fillId="2" borderId="0" xfId="0" applyFont="1" applyFill="1" applyAlignment="1">
      <alignment horizontal="center"/>
    </xf>
    <xf numFmtId="0" fontId="39" fillId="2" borderId="75" xfId="0" applyFont="1" applyFill="1" applyBorder="1"/>
    <xf numFmtId="0" fontId="38" fillId="2" borderId="24" xfId="0" applyFont="1" applyFill="1" applyBorder="1" applyAlignment="1">
      <alignment horizontal="center"/>
    </xf>
    <xf numFmtId="0" fontId="38" fillId="2" borderId="0" xfId="0" applyFont="1" applyFill="1"/>
    <xf numFmtId="3" fontId="38" fillId="2" borderId="0" xfId="0" applyNumberFormat="1" applyFont="1" applyFill="1" applyAlignment="1">
      <alignment horizontal="center"/>
    </xf>
    <xf numFmtId="14" fontId="38" fillId="2" borderId="0" xfId="0" applyNumberFormat="1" applyFont="1" applyFill="1" applyAlignment="1">
      <alignment horizontal="center"/>
    </xf>
    <xf numFmtId="14" fontId="38" fillId="2" borderId="0" xfId="0" applyNumberFormat="1" applyFont="1" applyFill="1" applyAlignment="1">
      <alignment horizontal="center" wrapText="1"/>
    </xf>
    <xf numFmtId="0" fontId="38" fillId="2" borderId="0" xfId="0" applyFont="1" applyFill="1" applyAlignment="1">
      <alignment horizontal="center" wrapText="1"/>
    </xf>
    <xf numFmtId="0" fontId="39" fillId="2" borderId="24" xfId="0" applyFont="1" applyFill="1" applyBorder="1" applyAlignment="1">
      <alignment vertical="center"/>
    </xf>
    <xf numFmtId="0" fontId="41" fillId="2" borderId="24" xfId="0" applyFont="1" applyFill="1" applyBorder="1" applyAlignment="1">
      <alignment horizontal="center"/>
    </xf>
    <xf numFmtId="0" fontId="38" fillId="2" borderId="0" xfId="0" applyFont="1" applyFill="1" applyAlignment="1">
      <alignment horizontal="left"/>
    </xf>
    <xf numFmtId="10" fontId="38" fillId="2" borderId="0" xfId="0" applyNumberFormat="1" applyFont="1" applyFill="1" applyAlignment="1">
      <alignment horizontal="center"/>
    </xf>
    <xf numFmtId="49" fontId="12" fillId="2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0" fontId="17" fillId="2" borderId="0" xfId="3" applyFont="1" applyFill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left" vertical="center"/>
    </xf>
    <xf numFmtId="0" fontId="21" fillId="2" borderId="0" xfId="3" applyFont="1" applyFill="1" applyAlignment="1">
      <alignment horizontal="center" vertical="center"/>
    </xf>
    <xf numFmtId="0" fontId="21" fillId="2" borderId="0" xfId="3" applyFont="1" applyFill="1" applyAlignment="1">
      <alignment vertical="center"/>
    </xf>
    <xf numFmtId="0" fontId="21" fillId="2" borderId="0" xfId="3" applyFont="1" applyFill="1" applyAlignment="1">
      <alignment horizontal="left" vertical="center"/>
    </xf>
    <xf numFmtId="0" fontId="42" fillId="2" borderId="0" xfId="8" applyFont="1" applyFill="1" applyAlignment="1">
      <alignment vertical="top" wrapText="1"/>
    </xf>
    <xf numFmtId="0" fontId="44" fillId="3" borderId="42" xfId="3" applyFont="1" applyFill="1" applyBorder="1" applyAlignment="1">
      <alignment vertical="center"/>
    </xf>
    <xf numFmtId="0" fontId="44" fillId="3" borderId="34" xfId="3" applyFont="1" applyFill="1" applyBorder="1" applyAlignment="1">
      <alignment vertical="center"/>
    </xf>
    <xf numFmtId="0" fontId="42" fillId="2" borderId="12" xfId="3" applyFont="1" applyFill="1" applyBorder="1" applyAlignment="1">
      <alignment horizontal="center" vertical="center"/>
    </xf>
    <xf numFmtId="0" fontId="42" fillId="2" borderId="30" xfId="3" applyFont="1" applyFill="1" applyBorder="1" applyAlignment="1">
      <alignment vertical="center"/>
    </xf>
    <xf numFmtId="0" fontId="42" fillId="2" borderId="43" xfId="3" applyFont="1" applyFill="1" applyBorder="1" applyAlignment="1">
      <alignment horizontal="center" vertical="center"/>
    </xf>
    <xf numFmtId="0" fontId="45" fillId="2" borderId="31" xfId="3" applyFont="1" applyFill="1" applyBorder="1" applyAlignment="1">
      <alignment vertical="center"/>
    </xf>
    <xf numFmtId="0" fontId="44" fillId="2" borderId="12" xfId="3" applyFont="1" applyFill="1" applyBorder="1" applyAlignment="1">
      <alignment horizontal="center" vertical="center"/>
    </xf>
    <xf numFmtId="0" fontId="44" fillId="2" borderId="30" xfId="3" applyFont="1" applyFill="1" applyBorder="1" applyAlignment="1">
      <alignment vertical="center"/>
    </xf>
    <xf numFmtId="0" fontId="44" fillId="3" borderId="54" xfId="3" applyFont="1" applyFill="1" applyBorder="1" applyAlignment="1">
      <alignment vertical="center"/>
    </xf>
    <xf numFmtId="0" fontId="44" fillId="3" borderId="7" xfId="3" applyFont="1" applyFill="1" applyBorder="1" applyAlignment="1">
      <alignment vertical="center"/>
    </xf>
    <xf numFmtId="0" fontId="42" fillId="2" borderId="40" xfId="3" applyFont="1" applyFill="1" applyBorder="1" applyAlignment="1">
      <alignment horizontal="center" vertical="center"/>
    </xf>
    <xf numFmtId="0" fontId="42" fillId="2" borderId="47" xfId="3" applyFont="1" applyFill="1" applyBorder="1" applyAlignment="1">
      <alignment vertical="center"/>
    </xf>
    <xf numFmtId="0" fontId="10" fillId="3" borderId="29" xfId="3" applyFont="1" applyFill="1" applyBorder="1" applyAlignment="1">
      <alignment vertical="top"/>
    </xf>
    <xf numFmtId="0" fontId="16" fillId="3" borderId="29" xfId="8" applyFont="1" applyFill="1" applyBorder="1" applyAlignment="1">
      <alignment vertical="top" wrapText="1"/>
    </xf>
    <xf numFmtId="0" fontId="16" fillId="3" borderId="14" xfId="8" applyFont="1" applyFill="1" applyBorder="1" applyAlignment="1">
      <alignment vertical="top" wrapText="1"/>
    </xf>
    <xf numFmtId="0" fontId="10" fillId="2" borderId="30" xfId="3" applyFont="1" applyFill="1" applyBorder="1" applyAlignment="1">
      <alignment vertical="top"/>
    </xf>
    <xf numFmtId="0" fontId="16" fillId="2" borderId="13" xfId="8" applyFont="1" applyFill="1" applyBorder="1" applyAlignment="1">
      <alignment vertical="top" wrapText="1"/>
    </xf>
    <xf numFmtId="0" fontId="42" fillId="2" borderId="13" xfId="8" applyFont="1" applyFill="1" applyBorder="1" applyAlignment="1">
      <alignment vertical="top" wrapText="1"/>
    </xf>
    <xf numFmtId="0" fontId="10" fillId="2" borderId="6" xfId="3" applyFont="1" applyFill="1" applyBorder="1" applyAlignment="1">
      <alignment vertical="top"/>
    </xf>
    <xf numFmtId="0" fontId="16" fillId="2" borderId="8" xfId="8" applyFont="1" applyFill="1" applyBorder="1" applyAlignment="1">
      <alignment vertical="top" wrapText="1"/>
    </xf>
    <xf numFmtId="0" fontId="20" fillId="2" borderId="0" xfId="3" applyFont="1" applyFill="1" applyAlignment="1">
      <alignment horizontal="center" vertical="center"/>
    </xf>
    <xf numFmtId="165" fontId="21" fillId="2" borderId="0" xfId="1" applyNumberFormat="1" applyFont="1" applyFill="1" applyBorder="1"/>
    <xf numFmtId="0" fontId="20" fillId="2" borderId="0" xfId="3" applyFont="1" applyFill="1" applyAlignment="1">
      <alignment vertical="center"/>
    </xf>
    <xf numFmtId="0" fontId="43" fillId="2" borderId="0" xfId="3" applyFont="1" applyFill="1"/>
    <xf numFmtId="0" fontId="43" fillId="2" borderId="9" xfId="3" applyFont="1" applyFill="1" applyBorder="1" applyAlignment="1">
      <alignment horizontal="center" vertical="center" wrapText="1"/>
    </xf>
    <xf numFmtId="0" fontId="43" fillId="2" borderId="10" xfId="3" applyFont="1" applyFill="1" applyBorder="1" applyAlignment="1">
      <alignment horizontal="center" vertical="center" wrapText="1"/>
    </xf>
    <xf numFmtId="0" fontId="43" fillId="2" borderId="11" xfId="3" applyFont="1" applyFill="1" applyBorder="1"/>
    <xf numFmtId="14" fontId="42" fillId="2" borderId="15" xfId="3" applyNumberFormat="1" applyFont="1" applyFill="1" applyBorder="1" applyAlignment="1">
      <alignment horizontal="center" vertical="center" wrapText="1"/>
    </xf>
    <xf numFmtId="0" fontId="43" fillId="2" borderId="9" xfId="3" applyFont="1" applyFill="1" applyBorder="1" applyAlignment="1">
      <alignment horizontal="center" vertical="center"/>
    </xf>
    <xf numFmtId="0" fontId="42" fillId="2" borderId="10" xfId="3" applyFont="1" applyFill="1" applyBorder="1" applyAlignment="1">
      <alignment horizontal="left" vertical="center"/>
    </xf>
    <xf numFmtId="0" fontId="42" fillId="2" borderId="10" xfId="3" applyFont="1" applyFill="1" applyBorder="1" applyAlignment="1">
      <alignment vertical="center"/>
    </xf>
    <xf numFmtId="165" fontId="42" fillId="2" borderId="10" xfId="1" applyNumberFormat="1" applyFont="1" applyFill="1" applyBorder="1"/>
    <xf numFmtId="0" fontId="43" fillId="2" borderId="22" xfId="3" applyFont="1" applyFill="1" applyBorder="1" applyAlignment="1">
      <alignment horizontal="center" vertical="center"/>
    </xf>
    <xf numFmtId="0" fontId="42" fillId="2" borderId="13" xfId="3" applyFont="1" applyFill="1" applyBorder="1" applyAlignment="1">
      <alignment vertical="center"/>
    </xf>
    <xf numFmtId="0" fontId="43" fillId="2" borderId="14" xfId="3" applyFont="1" applyFill="1" applyBorder="1"/>
    <xf numFmtId="165" fontId="42" fillId="2" borderId="8" xfId="1" applyNumberFormat="1" applyFont="1" applyFill="1" applyBorder="1"/>
    <xf numFmtId="0" fontId="43" fillId="2" borderId="43" xfId="3" applyFont="1" applyFill="1" applyBorder="1" applyAlignment="1">
      <alignment horizontal="center" vertical="center"/>
    </xf>
    <xf numFmtId="0" fontId="42" fillId="2" borderId="14" xfId="3" applyFont="1" applyFill="1" applyBorder="1" applyAlignment="1">
      <alignment horizontal="left" vertical="center"/>
    </xf>
    <xf numFmtId="0" fontId="42" fillId="2" borderId="23" xfId="3" applyFont="1" applyFill="1" applyBorder="1" applyAlignment="1">
      <alignment vertical="center"/>
    </xf>
    <xf numFmtId="165" fontId="42" fillId="2" borderId="14" xfId="1" applyNumberFormat="1" applyFont="1" applyFill="1" applyBorder="1"/>
    <xf numFmtId="0" fontId="42" fillId="2" borderId="14" xfId="3" applyFont="1" applyFill="1" applyBorder="1" applyAlignment="1">
      <alignment vertical="center"/>
    </xf>
    <xf numFmtId="0" fontId="43" fillId="2" borderId="28" xfId="3" applyFont="1" applyFill="1" applyBorder="1" applyAlignment="1">
      <alignment horizontal="center" vertical="center"/>
    </xf>
    <xf numFmtId="0" fontId="42" fillId="2" borderId="29" xfId="3" applyFont="1" applyFill="1" applyBorder="1" applyAlignment="1">
      <alignment horizontal="left" vertical="center"/>
    </xf>
    <xf numFmtId="0" fontId="42" fillId="2" borderId="29" xfId="3" applyFont="1" applyFill="1" applyBorder="1" applyAlignment="1">
      <alignment vertical="center"/>
    </xf>
    <xf numFmtId="0" fontId="43" fillId="2" borderId="44" xfId="3" applyFont="1" applyFill="1" applyBorder="1" applyAlignment="1">
      <alignment horizontal="center" vertical="center"/>
    </xf>
    <xf numFmtId="0" fontId="42" fillId="2" borderId="16" xfId="3" applyFont="1" applyFill="1" applyBorder="1" applyAlignment="1">
      <alignment horizontal="left" vertical="center"/>
    </xf>
    <xf numFmtId="0" fontId="42" fillId="2" borderId="16" xfId="3" applyFont="1" applyFill="1" applyBorder="1" applyAlignment="1">
      <alignment vertical="center"/>
    </xf>
    <xf numFmtId="165" fontId="42" fillId="2" borderId="16" xfId="1" applyNumberFormat="1" applyFont="1" applyFill="1" applyBorder="1"/>
    <xf numFmtId="0" fontId="44" fillId="3" borderId="30" xfId="3" applyFont="1" applyFill="1" applyBorder="1" applyAlignment="1">
      <alignment vertical="top"/>
    </xf>
    <xf numFmtId="0" fontId="42" fillId="3" borderId="31" xfId="0" applyFont="1" applyFill="1" applyBorder="1"/>
    <xf numFmtId="0" fontId="42" fillId="2" borderId="74" xfId="0" applyFont="1" applyFill="1" applyBorder="1"/>
    <xf numFmtId="0" fontId="42" fillId="2" borderId="0" xfId="0" applyFont="1" applyFill="1"/>
    <xf numFmtId="3" fontId="42" fillId="2" borderId="29" xfId="0" applyNumberFormat="1" applyFont="1" applyFill="1" applyBorder="1"/>
    <xf numFmtId="3" fontId="42" fillId="2" borderId="17" xfId="0" applyNumberFormat="1" applyFont="1" applyFill="1" applyBorder="1"/>
    <xf numFmtId="0" fontId="46" fillId="3" borderId="30" xfId="0" applyFont="1" applyFill="1" applyBorder="1"/>
    <xf numFmtId="3" fontId="46" fillId="3" borderId="14" xfId="0" applyNumberFormat="1" applyFont="1" applyFill="1" applyBorder="1" applyAlignment="1">
      <alignment horizontal="right" wrapText="1"/>
    </xf>
    <xf numFmtId="10" fontId="44" fillId="2" borderId="17" xfId="0" applyNumberFormat="1" applyFont="1" applyFill="1" applyBorder="1"/>
    <xf numFmtId="0" fontId="42" fillId="2" borderId="6" xfId="0" applyFont="1" applyFill="1" applyBorder="1"/>
    <xf numFmtId="0" fontId="42" fillId="2" borderId="7" xfId="0" applyFont="1" applyFill="1" applyBorder="1"/>
    <xf numFmtId="10" fontId="44" fillId="2" borderId="23" xfId="0" applyNumberFormat="1" applyFont="1" applyFill="1" applyBorder="1"/>
    <xf numFmtId="10" fontId="47" fillId="2" borderId="0" xfId="0" applyNumberFormat="1" applyFont="1" applyFill="1"/>
    <xf numFmtId="0" fontId="46" fillId="3" borderId="3" xfId="0" applyFont="1" applyFill="1" applyBorder="1"/>
    <xf numFmtId="0" fontId="42" fillId="3" borderId="4" xfId="0" applyFont="1" applyFill="1" applyBorder="1"/>
    <xf numFmtId="0" fontId="42" fillId="0" borderId="3" xfId="0" applyFont="1" applyBorder="1"/>
    <xf numFmtId="0" fontId="42" fillId="0" borderId="76" xfId="0" applyFont="1" applyBorder="1"/>
    <xf numFmtId="0" fontId="42" fillId="2" borderId="5" xfId="0" applyFont="1" applyFill="1" applyBorder="1"/>
    <xf numFmtId="0" fontId="42" fillId="2" borderId="8" xfId="0" applyFont="1" applyFill="1" applyBorder="1"/>
    <xf numFmtId="10" fontId="42" fillId="2" borderId="23" xfId="0" applyNumberFormat="1" applyFont="1" applyFill="1" applyBorder="1"/>
    <xf numFmtId="0" fontId="48" fillId="2" borderId="0" xfId="7" applyFont="1" applyFill="1" applyAlignment="1">
      <alignment horizontal="left" vertical="center"/>
    </xf>
    <xf numFmtId="165" fontId="21" fillId="0" borderId="51" xfId="1" applyNumberFormat="1" applyFont="1" applyFill="1" applyBorder="1"/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23" fillId="0" borderId="43" xfId="1" applyNumberFormat="1" applyFont="1" applyFill="1" applyBorder="1"/>
    <xf numFmtId="165" fontId="23" fillId="0" borderId="51" xfId="1" applyNumberFormat="1" applyFont="1" applyFill="1" applyBorder="1"/>
    <xf numFmtId="165" fontId="12" fillId="0" borderId="12" xfId="1" applyNumberFormat="1" applyFont="1" applyFill="1" applyBorder="1" applyAlignment="1">
      <alignment horizontal="center"/>
    </xf>
    <xf numFmtId="9" fontId="13" fillId="2" borderId="0" xfId="2" applyFont="1" applyFill="1"/>
    <xf numFmtId="0" fontId="49" fillId="2" borderId="0" xfId="0" applyFont="1" applyFill="1"/>
    <xf numFmtId="0" fontId="50" fillId="2" borderId="0" xfId="0" applyFont="1" applyFill="1"/>
    <xf numFmtId="0" fontId="46" fillId="2" borderId="0" xfId="0" applyFont="1" applyFill="1"/>
    <xf numFmtId="165" fontId="12" fillId="2" borderId="16" xfId="1" applyNumberFormat="1" applyFont="1" applyFill="1" applyBorder="1" applyAlignment="1">
      <alignment horizontal="left" vertical="center"/>
    </xf>
    <xf numFmtId="165" fontId="12" fillId="2" borderId="25" xfId="1" applyNumberFormat="1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top"/>
    </xf>
    <xf numFmtId="0" fontId="12" fillId="2" borderId="7" xfId="0" applyFont="1" applyFill="1" applyBorder="1" applyAlignment="1">
      <alignment vertical="center"/>
    </xf>
    <xf numFmtId="0" fontId="12" fillId="2" borderId="31" xfId="0" applyFont="1" applyFill="1" applyBorder="1" applyAlignment="1">
      <alignment vertical="center"/>
    </xf>
    <xf numFmtId="0" fontId="20" fillId="2" borderId="50" xfId="0" applyFont="1" applyFill="1" applyBorder="1" applyAlignment="1">
      <alignment vertical="center"/>
    </xf>
    <xf numFmtId="0" fontId="17" fillId="2" borderId="0" xfId="3" applyFont="1" applyFill="1" applyAlignment="1">
      <alignment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21" fillId="2" borderId="62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17" fillId="2" borderId="32" xfId="3" applyFont="1" applyFill="1" applyBorder="1" applyAlignment="1">
      <alignment horizontal="center" vertical="center"/>
    </xf>
    <xf numFmtId="0" fontId="12" fillId="2" borderId="48" xfId="3" applyFont="1" applyFill="1" applyBorder="1"/>
    <xf numFmtId="0" fontId="17" fillId="2" borderId="42" xfId="3" applyFont="1" applyFill="1" applyBorder="1" applyAlignment="1">
      <alignment horizontal="center" vertical="center"/>
    </xf>
    <xf numFmtId="0" fontId="17" fillId="2" borderId="54" xfId="3" applyFont="1" applyFill="1" applyBorder="1" applyAlignment="1">
      <alignment horizontal="center" vertical="center"/>
    </xf>
    <xf numFmtId="0" fontId="17" fillId="2" borderId="12" xfId="3" applyFont="1" applyFill="1" applyBorder="1" applyAlignment="1">
      <alignment horizontal="center" vertical="center"/>
    </xf>
    <xf numFmtId="9" fontId="12" fillId="2" borderId="14" xfId="3" applyNumberFormat="1" applyFont="1" applyFill="1" applyBorder="1" applyAlignment="1">
      <alignment horizontal="center" vertical="center" wrapText="1"/>
    </xf>
    <xf numFmtId="9" fontId="12" fillId="2" borderId="43" xfId="3" applyNumberFormat="1" applyFont="1" applyFill="1" applyBorder="1" applyAlignment="1">
      <alignment horizontal="center" vertical="center" wrapText="1"/>
    </xf>
    <xf numFmtId="9" fontId="12" fillId="2" borderId="51" xfId="3" applyNumberFormat="1" applyFont="1" applyFill="1" applyBorder="1" applyAlignment="1">
      <alignment horizontal="center" vertical="center" wrapText="1"/>
    </xf>
    <xf numFmtId="165" fontId="20" fillId="2" borderId="16" xfId="1" applyNumberFormat="1" applyFont="1" applyFill="1" applyBorder="1"/>
    <xf numFmtId="0" fontId="17" fillId="2" borderId="28" xfId="10" applyFont="1" applyFill="1" applyBorder="1" applyAlignment="1">
      <alignment horizontal="center" vertical="center"/>
    </xf>
    <xf numFmtId="0" fontId="12" fillId="2" borderId="4" xfId="10" applyFont="1" applyFill="1" applyBorder="1" applyAlignment="1">
      <alignment horizontal="left" vertical="center"/>
    </xf>
    <xf numFmtId="165" fontId="12" fillId="2" borderId="28" xfId="1" applyNumberFormat="1" applyFont="1" applyFill="1" applyBorder="1" applyAlignment="1">
      <alignment vertical="center"/>
    </xf>
    <xf numFmtId="165" fontId="12" fillId="2" borderId="3" xfId="1" applyNumberFormat="1" applyFont="1" applyFill="1" applyBorder="1" applyAlignment="1">
      <alignment vertical="center"/>
    </xf>
    <xf numFmtId="165" fontId="12" fillId="2" borderId="29" xfId="1" applyNumberFormat="1" applyFont="1" applyFill="1" applyBorder="1" applyAlignment="1">
      <alignment vertical="center"/>
    </xf>
    <xf numFmtId="165" fontId="12" fillId="2" borderId="60" xfId="1" applyNumberFormat="1" applyFont="1" applyFill="1" applyBorder="1" applyAlignment="1">
      <alignment vertical="center"/>
    </xf>
    <xf numFmtId="14" fontId="44" fillId="3" borderId="14" xfId="0" applyNumberFormat="1" applyFont="1" applyFill="1" applyBorder="1" applyAlignment="1">
      <alignment horizontal="right"/>
    </xf>
    <xf numFmtId="3" fontId="43" fillId="2" borderId="29" xfId="0" applyNumberFormat="1" applyFont="1" applyFill="1" applyBorder="1" applyAlignment="1">
      <alignment horizontal="right" wrapText="1"/>
    </xf>
    <xf numFmtId="0" fontId="13" fillId="2" borderId="0" xfId="3" applyFont="1" applyFill="1" applyAlignment="1">
      <alignment horizontal="left"/>
    </xf>
    <xf numFmtId="0" fontId="13" fillId="2" borderId="0" xfId="8" applyFont="1" applyFill="1" applyAlignment="1">
      <alignment wrapText="1"/>
    </xf>
    <xf numFmtId="0" fontId="44" fillId="3" borderId="34" xfId="3" applyFont="1" applyFill="1" applyBorder="1" applyAlignment="1">
      <alignment vertical="center" wrapText="1"/>
    </xf>
    <xf numFmtId="0" fontId="42" fillId="2" borderId="31" xfId="3" applyFont="1" applyFill="1" applyBorder="1" applyAlignment="1">
      <alignment vertical="center" wrapText="1"/>
    </xf>
    <xf numFmtId="0" fontId="43" fillId="2" borderId="46" xfId="8" applyFont="1" applyFill="1" applyBorder="1" applyAlignment="1">
      <alignment wrapText="1"/>
    </xf>
    <xf numFmtId="0" fontId="43" fillId="2" borderId="0" xfId="8" applyFont="1" applyFill="1" applyAlignment="1">
      <alignment wrapText="1"/>
    </xf>
    <xf numFmtId="0" fontId="44" fillId="2" borderId="31" xfId="3" applyFont="1" applyFill="1" applyBorder="1" applyAlignment="1">
      <alignment vertical="center" wrapText="1"/>
    </xf>
    <xf numFmtId="0" fontId="44" fillId="3" borderId="7" xfId="3" applyFont="1" applyFill="1" applyBorder="1" applyAlignment="1">
      <alignment vertical="center" wrapText="1"/>
    </xf>
    <xf numFmtId="0" fontId="45" fillId="2" borderId="31" xfId="3" applyFont="1" applyFill="1" applyBorder="1" applyAlignment="1">
      <alignment vertical="center" wrapText="1"/>
    </xf>
    <xf numFmtId="0" fontId="42" fillId="2" borderId="50" xfId="3" applyFont="1" applyFill="1" applyBorder="1" applyAlignment="1">
      <alignment vertical="center" wrapText="1"/>
    </xf>
    <xf numFmtId="0" fontId="18" fillId="2" borderId="24" xfId="0" applyFont="1" applyFill="1" applyBorder="1" applyAlignment="1">
      <alignment horizontal="center"/>
    </xf>
    <xf numFmtId="0" fontId="38" fillId="2" borderId="0" xfId="0" applyFont="1" applyFill="1" applyAlignment="1">
      <alignment horizontal="center" vertical="top" wrapText="1"/>
    </xf>
    <xf numFmtId="165" fontId="12" fillId="2" borderId="0" xfId="1" applyNumberFormat="1" applyFont="1" applyFill="1" applyBorder="1" applyAlignment="1">
      <alignment horizontal="center"/>
    </xf>
    <xf numFmtId="0" fontId="45" fillId="2" borderId="14" xfId="3" applyFont="1" applyFill="1" applyBorder="1" applyAlignment="1">
      <alignment horizontal="left" vertical="center"/>
    </xf>
    <xf numFmtId="0" fontId="45" fillId="2" borderId="14" xfId="3" applyFont="1" applyFill="1" applyBorder="1" applyAlignment="1">
      <alignment vertical="center"/>
    </xf>
    <xf numFmtId="165" fontId="45" fillId="2" borderId="14" xfId="1" applyNumberFormat="1" applyFont="1" applyFill="1" applyBorder="1"/>
    <xf numFmtId="0" fontId="43" fillId="2" borderId="56" xfId="3" applyFont="1" applyFill="1" applyBorder="1" applyAlignment="1">
      <alignment horizontal="center" vertical="center" wrapText="1"/>
    </xf>
    <xf numFmtId="0" fontId="42" fillId="2" borderId="51" xfId="3" applyFont="1" applyFill="1" applyBorder="1" applyAlignment="1">
      <alignment horizontal="center" vertical="center" wrapText="1"/>
    </xf>
    <xf numFmtId="14" fontId="42" fillId="2" borderId="38" xfId="3" applyNumberFormat="1" applyFont="1" applyFill="1" applyBorder="1" applyAlignment="1">
      <alignment horizontal="center" vertical="center" wrapText="1"/>
    </xf>
    <xf numFmtId="165" fontId="42" fillId="2" borderId="56" xfId="1" applyNumberFormat="1" applyFont="1" applyFill="1" applyBorder="1"/>
    <xf numFmtId="165" fontId="42" fillId="2" borderId="51" xfId="1" applyNumberFormat="1" applyFont="1" applyFill="1" applyBorder="1"/>
    <xf numFmtId="165" fontId="45" fillId="2" borderId="51" xfId="1" applyNumberFormat="1" applyFont="1" applyFill="1" applyBorder="1"/>
    <xf numFmtId="165" fontId="42" fillId="2" borderId="25" xfId="1" applyNumberFormat="1" applyFont="1" applyFill="1" applyBorder="1"/>
    <xf numFmtId="165" fontId="23" fillId="2" borderId="61" xfId="1" applyNumberFormat="1" applyFont="1" applyFill="1" applyBorder="1"/>
    <xf numFmtId="0" fontId="34" fillId="2" borderId="0" xfId="0" applyFont="1" applyFill="1"/>
    <xf numFmtId="0" fontId="32" fillId="2" borderId="9" xfId="0" applyFont="1" applyFill="1" applyBorder="1"/>
    <xf numFmtId="0" fontId="32" fillId="2" borderId="10" xfId="0" applyFont="1" applyFill="1" applyBorder="1"/>
    <xf numFmtId="0" fontId="32" fillId="2" borderId="56" xfId="0" applyFont="1" applyFill="1" applyBorder="1"/>
    <xf numFmtId="0" fontId="32" fillId="2" borderId="22" xfId="0" applyFont="1" applyFill="1" applyBorder="1"/>
    <xf numFmtId="0" fontId="32" fillId="2" borderId="14" xfId="0" applyFont="1" applyFill="1" applyBorder="1"/>
    <xf numFmtId="167" fontId="32" fillId="2" borderId="14" xfId="1" applyNumberFormat="1" applyFont="1" applyFill="1" applyBorder="1"/>
    <xf numFmtId="167" fontId="32" fillId="2" borderId="51" xfId="1" applyNumberFormat="1" applyFont="1" applyFill="1" applyBorder="1"/>
    <xf numFmtId="0" fontId="51" fillId="2" borderId="22" xfId="0" applyFont="1" applyFill="1" applyBorder="1" applyAlignment="1">
      <alignment horizontal="left" indent="1"/>
    </xf>
    <xf numFmtId="0" fontId="51" fillId="2" borderId="14" xfId="0" applyFont="1" applyFill="1" applyBorder="1"/>
    <xf numFmtId="167" fontId="51" fillId="2" borderId="14" xfId="1" applyNumberFormat="1" applyFont="1" applyFill="1" applyBorder="1"/>
    <xf numFmtId="167" fontId="51" fillId="2" borderId="51" xfId="1" applyNumberFormat="1" applyFont="1" applyFill="1" applyBorder="1"/>
    <xf numFmtId="0" fontId="52" fillId="2" borderId="0" xfId="0" applyFont="1" applyFill="1"/>
    <xf numFmtId="0" fontId="32" fillId="2" borderId="43" xfId="0" applyFont="1" applyFill="1" applyBorder="1"/>
    <xf numFmtId="0" fontId="33" fillId="2" borderId="9" xfId="0" applyFont="1" applyFill="1" applyBorder="1"/>
    <xf numFmtId="0" fontId="33" fillId="2" borderId="10" xfId="0" applyFont="1" applyFill="1" applyBorder="1"/>
    <xf numFmtId="0" fontId="33" fillId="2" borderId="56" xfId="0" applyFont="1" applyFill="1" applyBorder="1"/>
    <xf numFmtId="165" fontId="32" fillId="2" borderId="14" xfId="1" applyNumberFormat="1" applyFont="1" applyFill="1" applyBorder="1"/>
    <xf numFmtId="165" fontId="32" fillId="2" borderId="51" xfId="1" applyNumberFormat="1" applyFont="1" applyFill="1" applyBorder="1"/>
    <xf numFmtId="0" fontId="32" fillId="2" borderId="44" xfId="0" applyFont="1" applyFill="1" applyBorder="1"/>
    <xf numFmtId="0" fontId="32" fillId="2" borderId="16" xfId="0" applyFont="1" applyFill="1" applyBorder="1"/>
    <xf numFmtId="165" fontId="32" fillId="2" borderId="16" xfId="1" applyNumberFormat="1" applyFont="1" applyFill="1" applyBorder="1"/>
    <xf numFmtId="165" fontId="32" fillId="2" borderId="25" xfId="1" applyNumberFormat="1" applyFont="1" applyFill="1" applyBorder="1"/>
    <xf numFmtId="0" fontId="35" fillId="2" borderId="72" xfId="0" applyFont="1" applyFill="1" applyBorder="1"/>
    <xf numFmtId="0" fontId="35" fillId="2" borderId="73" xfId="0" applyFont="1" applyFill="1" applyBorder="1"/>
    <xf numFmtId="0" fontId="35" fillId="2" borderId="69" xfId="0" applyFont="1" applyFill="1" applyBorder="1"/>
    <xf numFmtId="165" fontId="32" fillId="2" borderId="23" xfId="1" applyNumberFormat="1" applyFont="1" applyFill="1" applyBorder="1"/>
    <xf numFmtId="165" fontId="32" fillId="2" borderId="53" xfId="1" applyNumberFormat="1" applyFont="1" applyFill="1" applyBorder="1"/>
    <xf numFmtId="165" fontId="0" fillId="2" borderId="0" xfId="1" applyNumberFormat="1" applyFont="1" applyFill="1"/>
    <xf numFmtId="10" fontId="13" fillId="2" borderId="0" xfId="2" applyNumberFormat="1" applyFont="1" applyFill="1"/>
    <xf numFmtId="165" fontId="42" fillId="2" borderId="29" xfId="1" applyNumberFormat="1" applyFont="1" applyFill="1" applyBorder="1"/>
    <xf numFmtId="165" fontId="17" fillId="0" borderId="9" xfId="1" applyNumberFormat="1" applyFont="1" applyFill="1" applyBorder="1"/>
    <xf numFmtId="165" fontId="17" fillId="0" borderId="53" xfId="1" applyNumberFormat="1" applyFont="1" applyFill="1" applyBorder="1"/>
    <xf numFmtId="165" fontId="20" fillId="0" borderId="43" xfId="1" applyNumberFormat="1" applyFont="1" applyFill="1" applyBorder="1"/>
    <xf numFmtId="165" fontId="20" fillId="0" borderId="51" xfId="1" applyNumberFormat="1" applyFont="1" applyFill="1" applyBorder="1"/>
    <xf numFmtId="167" fontId="12" fillId="0" borderId="43" xfId="1" applyNumberFormat="1" applyFont="1" applyFill="1" applyBorder="1"/>
    <xf numFmtId="167" fontId="12" fillId="0" borderId="51" xfId="1" applyNumberFormat="1" applyFont="1" applyFill="1" applyBorder="1"/>
    <xf numFmtId="167" fontId="23" fillId="0" borderId="43" xfId="1" applyNumberFormat="1" applyFont="1" applyFill="1" applyBorder="1"/>
    <xf numFmtId="167" fontId="23" fillId="0" borderId="51" xfId="1" applyNumberFormat="1" applyFont="1" applyFill="1" applyBorder="1"/>
    <xf numFmtId="0" fontId="55" fillId="0" borderId="0" xfId="0" applyFont="1"/>
    <xf numFmtId="0" fontId="32" fillId="0" borderId="43" xfId="0" applyFont="1" applyBorder="1"/>
    <xf numFmtId="0" fontId="25" fillId="2" borderId="0" xfId="3" applyFont="1" applyFill="1" applyAlignment="1">
      <alignment horizontal="left"/>
    </xf>
    <xf numFmtId="165" fontId="25" fillId="4" borderId="0" xfId="1" applyNumberFormat="1" applyFont="1" applyFill="1" applyAlignment="1">
      <alignment horizontal="left"/>
    </xf>
    <xf numFmtId="0" fontId="12" fillId="2" borderId="9" xfId="3" applyFont="1" applyFill="1" applyBorder="1" applyAlignment="1">
      <alignment horizontal="center" vertical="center" wrapText="1"/>
    </xf>
    <xf numFmtId="0" fontId="57" fillId="2" borderId="0" xfId="3" applyFont="1" applyFill="1"/>
    <xf numFmtId="0" fontId="56" fillId="2" borderId="0" xfId="3" applyFont="1" applyFill="1"/>
    <xf numFmtId="0" fontId="25" fillId="2" borderId="0" xfId="8" applyFont="1" applyFill="1" applyAlignment="1">
      <alignment vertical="top"/>
    </xf>
    <xf numFmtId="0" fontId="25" fillId="2" borderId="0" xfId="8" applyFont="1" applyFill="1" applyAlignment="1">
      <alignment vertical="top" wrapText="1"/>
    </xf>
    <xf numFmtId="3" fontId="43" fillId="2" borderId="17" xfId="0" applyNumberFormat="1" applyFont="1" applyFill="1" applyBorder="1"/>
    <xf numFmtId="1" fontId="43" fillId="2" borderId="0" xfId="3" applyNumberFormat="1" applyFont="1" applyFill="1" applyAlignment="1">
      <alignment horizontal="left"/>
    </xf>
    <xf numFmtId="167" fontId="32" fillId="0" borderId="28" xfId="1" applyNumberFormat="1" applyFont="1" applyBorder="1"/>
    <xf numFmtId="167" fontId="32" fillId="0" borderId="29" xfId="1" applyNumberFormat="1" applyFont="1" applyBorder="1"/>
    <xf numFmtId="167" fontId="32" fillId="0" borderId="60" xfId="1" applyNumberFormat="1" applyFont="1" applyBorder="1"/>
    <xf numFmtId="0" fontId="20" fillId="2" borderId="40" xfId="3" applyFont="1" applyFill="1" applyBorder="1" applyAlignment="1">
      <alignment horizontal="center" vertical="center"/>
    </xf>
    <xf numFmtId="0" fontId="21" fillId="2" borderId="61" xfId="3" applyFont="1" applyFill="1" applyBorder="1"/>
    <xf numFmtId="0" fontId="57" fillId="2" borderId="0" xfId="8" applyFont="1" applyFill="1"/>
    <xf numFmtId="0" fontId="12" fillId="2" borderId="74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167" fontId="12" fillId="0" borderId="28" xfId="1" applyNumberFormat="1" applyFont="1" applyFill="1" applyBorder="1"/>
    <xf numFmtId="167" fontId="12" fillId="0" borderId="60" xfId="1" applyNumberFormat="1" applyFont="1" applyFill="1" applyBorder="1"/>
    <xf numFmtId="0" fontId="25" fillId="2" borderId="0" xfId="8" applyFont="1" applyFill="1" applyAlignment="1">
      <alignment horizontal="right"/>
    </xf>
    <xf numFmtId="164" fontId="23" fillId="0" borderId="43" xfId="1" applyFont="1" applyFill="1" applyBorder="1"/>
    <xf numFmtId="169" fontId="12" fillId="2" borderId="22" xfId="1" applyNumberFormat="1" applyFont="1" applyFill="1" applyBorder="1"/>
    <xf numFmtId="0" fontId="13" fillId="2" borderId="0" xfId="8" applyFont="1" applyFill="1" applyAlignment="1">
      <alignment horizontal="left"/>
    </xf>
    <xf numFmtId="0" fontId="25" fillId="2" borderId="0" xfId="8" applyFont="1" applyFill="1" applyAlignment="1">
      <alignment horizontal="left"/>
    </xf>
    <xf numFmtId="0" fontId="17" fillId="2" borderId="0" xfId="3" applyFont="1" applyFill="1" applyAlignment="1">
      <alignment horizontal="left"/>
    </xf>
    <xf numFmtId="0" fontId="17" fillId="2" borderId="0" xfId="3" applyFont="1" applyFill="1" applyAlignment="1">
      <alignment horizontal="left" vertical="top" wrapText="1"/>
    </xf>
    <xf numFmtId="0" fontId="16" fillId="2" borderId="0" xfId="3" applyFont="1" applyFill="1"/>
    <xf numFmtId="0" fontId="58" fillId="2" borderId="0" xfId="3" applyFont="1" applyFill="1"/>
    <xf numFmtId="0" fontId="59" fillId="2" borderId="0" xfId="3" applyFont="1" applyFill="1"/>
    <xf numFmtId="165" fontId="59" fillId="2" borderId="0" xfId="1" applyNumberFormat="1" applyFont="1" applyFill="1"/>
    <xf numFmtId="165" fontId="0" fillId="2" borderId="0" xfId="0" applyNumberFormat="1" applyFill="1"/>
    <xf numFmtId="165" fontId="20" fillId="2" borderId="72" xfId="1" applyNumberFormat="1" applyFont="1" applyFill="1" applyBorder="1"/>
    <xf numFmtId="165" fontId="20" fillId="2" borderId="69" xfId="1" applyNumberFormat="1" applyFont="1" applyFill="1" applyBorder="1"/>
    <xf numFmtId="0" fontId="12" fillId="2" borderId="28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center" vertical="center"/>
    </xf>
    <xf numFmtId="0" fontId="20" fillId="2" borderId="77" xfId="0" applyFont="1" applyFill="1" applyBorder="1" applyAlignment="1">
      <alignment horizontal="left" vertical="center"/>
    </xf>
    <xf numFmtId="0" fontId="20" fillId="2" borderId="78" xfId="0" applyFont="1" applyFill="1" applyBorder="1" applyAlignment="1">
      <alignment horizontal="left" vertical="center"/>
    </xf>
    <xf numFmtId="0" fontId="20" fillId="2" borderId="79" xfId="0" applyFont="1" applyFill="1" applyBorder="1" applyAlignment="1">
      <alignment horizontal="left" vertical="center"/>
    </xf>
    <xf numFmtId="165" fontId="20" fillId="2" borderId="9" xfId="1" applyNumberFormat="1" applyFont="1" applyFill="1" applyBorder="1" applyAlignment="1">
      <alignment vertical="center"/>
    </xf>
    <xf numFmtId="165" fontId="20" fillId="2" borderId="56" xfId="1" applyNumberFormat="1" applyFont="1" applyFill="1" applyBorder="1" applyAlignment="1">
      <alignment vertical="center"/>
    </xf>
    <xf numFmtId="165" fontId="20" fillId="2" borderId="13" xfId="1" quotePrefix="1" applyNumberFormat="1" applyFont="1" applyFill="1" applyBorder="1" applyAlignment="1">
      <alignment vertical="center"/>
    </xf>
    <xf numFmtId="0" fontId="32" fillId="0" borderId="58" xfId="0" applyFont="1" applyBorder="1"/>
    <xf numFmtId="0" fontId="32" fillId="0" borderId="62" xfId="0" applyFont="1" applyBorder="1"/>
    <xf numFmtId="0" fontId="20" fillId="2" borderId="62" xfId="3" applyFont="1" applyFill="1" applyBorder="1" applyAlignment="1">
      <alignment vertical="center"/>
    </xf>
    <xf numFmtId="0" fontId="20" fillId="2" borderId="61" xfId="3" applyFont="1" applyFill="1" applyBorder="1" applyAlignment="1">
      <alignment vertical="center"/>
    </xf>
    <xf numFmtId="167" fontId="20" fillId="2" borderId="14" xfId="3" applyNumberFormat="1" applyFont="1" applyFill="1" applyBorder="1" applyAlignment="1">
      <alignment vertical="center"/>
    </xf>
    <xf numFmtId="165" fontId="12" fillId="2" borderId="13" xfId="1" applyNumberFormat="1" applyFont="1" applyFill="1" applyBorder="1" applyAlignment="1">
      <alignment vertical="center"/>
    </xf>
    <xf numFmtId="0" fontId="32" fillId="0" borderId="67" xfId="0" applyFont="1" applyBorder="1"/>
    <xf numFmtId="0" fontId="21" fillId="2" borderId="62" xfId="0" applyFont="1" applyFill="1" applyBorder="1" applyAlignment="1">
      <alignment vertical="center"/>
    </xf>
    <xf numFmtId="0" fontId="21" fillId="2" borderId="61" xfId="0" applyFont="1" applyFill="1" applyBorder="1" applyAlignment="1">
      <alignment vertical="center"/>
    </xf>
    <xf numFmtId="0" fontId="56" fillId="2" borderId="0" xfId="3" applyFont="1" applyFill="1" applyAlignment="1">
      <alignment vertical="top"/>
    </xf>
    <xf numFmtId="0" fontId="61" fillId="2" borderId="0" xfId="0" applyFont="1" applyFill="1"/>
    <xf numFmtId="167" fontId="13" fillId="2" borderId="0" xfId="3" applyNumberFormat="1" applyFont="1" applyFill="1"/>
    <xf numFmtId="0" fontId="56" fillId="2" borderId="0" xfId="3" applyFont="1" applyFill="1" applyAlignment="1">
      <alignment vertical="top" wrapText="1"/>
    </xf>
    <xf numFmtId="0" fontId="32" fillId="0" borderId="61" xfId="0" applyFont="1" applyBorder="1"/>
    <xf numFmtId="0" fontId="25" fillId="2" borderId="0" xfId="3" applyFont="1" applyFill="1" applyAlignment="1">
      <alignment vertical="top"/>
    </xf>
    <xf numFmtId="0" fontId="25" fillId="0" borderId="0" xfId="3" applyFont="1"/>
    <xf numFmtId="0" fontId="25" fillId="2" borderId="0" xfId="10" applyFont="1" applyFill="1"/>
    <xf numFmtId="0" fontId="56" fillId="2" borderId="0" xfId="10" applyFont="1" applyFill="1" applyAlignment="1">
      <alignment horizontal="left" vertical="center" wrapText="1"/>
    </xf>
    <xf numFmtId="0" fontId="63" fillId="2" borderId="0" xfId="0" applyFont="1" applyFill="1" applyAlignment="1">
      <alignment wrapText="1"/>
    </xf>
    <xf numFmtId="43" fontId="32" fillId="0" borderId="25" xfId="1" applyNumberFormat="1" applyFont="1" applyBorder="1"/>
    <xf numFmtId="170" fontId="13" fillId="2" borderId="0" xfId="1" applyNumberFormat="1" applyFont="1" applyFill="1"/>
    <xf numFmtId="165" fontId="32" fillId="0" borderId="14" xfId="1" applyNumberFormat="1" applyFont="1" applyFill="1" applyBorder="1"/>
    <xf numFmtId="165" fontId="32" fillId="0" borderId="51" xfId="1" applyNumberFormat="1" applyFont="1" applyFill="1" applyBorder="1"/>
    <xf numFmtId="165" fontId="32" fillId="0" borderId="16" xfId="1" applyNumberFormat="1" applyFont="1" applyFill="1" applyBorder="1"/>
    <xf numFmtId="165" fontId="32" fillId="0" borderId="25" xfId="1" applyNumberFormat="1" applyFont="1" applyFill="1" applyBorder="1"/>
    <xf numFmtId="165" fontId="64" fillId="0" borderId="14" xfId="1" applyNumberFormat="1" applyFont="1" applyFill="1" applyBorder="1"/>
    <xf numFmtId="0" fontId="63" fillId="2" borderId="0" xfId="0" applyFont="1" applyFill="1"/>
    <xf numFmtId="0" fontId="13" fillId="0" borderId="0" xfId="3" applyFont="1" applyAlignment="1">
      <alignment vertical="top" wrapText="1"/>
    </xf>
    <xf numFmtId="165" fontId="12" fillId="0" borderId="14" xfId="1" applyNumberFormat="1" applyFont="1" applyFill="1" applyBorder="1" applyAlignment="1">
      <alignment vertical="center"/>
    </xf>
    <xf numFmtId="165" fontId="20" fillId="0" borderId="14" xfId="1" applyNumberFormat="1" applyFont="1" applyFill="1" applyBorder="1" applyAlignment="1">
      <alignment vertical="center"/>
    </xf>
    <xf numFmtId="167" fontId="17" fillId="0" borderId="14" xfId="3" applyNumberFormat="1" applyFont="1" applyBorder="1" applyAlignment="1">
      <alignment vertical="center"/>
    </xf>
    <xf numFmtId="167" fontId="13" fillId="2" borderId="0" xfId="10" applyNumberFormat="1" applyFont="1" applyFill="1"/>
    <xf numFmtId="0" fontId="25" fillId="2" borderId="0" xfId="3" applyFont="1" applyFill="1" applyAlignment="1">
      <alignment vertical="top" wrapText="1"/>
    </xf>
    <xf numFmtId="0" fontId="61" fillId="2" borderId="0" xfId="0" applyFont="1" applyFill="1" applyAlignment="1">
      <alignment wrapText="1"/>
    </xf>
    <xf numFmtId="164" fontId="13" fillId="2" borderId="0" xfId="1" applyFont="1" applyFill="1"/>
    <xf numFmtId="165" fontId="60" fillId="2" borderId="0" xfId="1" applyNumberFormat="1" applyFont="1" applyFill="1"/>
    <xf numFmtId="164" fontId="13" fillId="2" borderId="0" xfId="1" applyFont="1" applyFill="1" applyAlignment="1">
      <alignment vertical="top" wrapText="1"/>
    </xf>
    <xf numFmtId="164" fontId="17" fillId="2" borderId="0" xfId="1" applyFont="1" applyFill="1" applyAlignment="1">
      <alignment vertical="top" wrapText="1"/>
    </xf>
    <xf numFmtId="164" fontId="43" fillId="2" borderId="0" xfId="1" applyFont="1" applyFill="1" applyAlignment="1">
      <alignment vertical="top" wrapText="1"/>
    </xf>
    <xf numFmtId="164" fontId="44" fillId="3" borderId="45" xfId="1" applyFont="1" applyFill="1" applyBorder="1" applyAlignment="1">
      <alignment horizontal="center" vertical="center"/>
    </xf>
    <xf numFmtId="164" fontId="42" fillId="2" borderId="62" xfId="1" applyFont="1" applyFill="1" applyBorder="1" applyAlignment="1">
      <alignment vertical="center"/>
    </xf>
    <xf numFmtId="164" fontId="45" fillId="2" borderId="62" xfId="1" applyFont="1" applyFill="1" applyBorder="1" applyAlignment="1">
      <alignment vertical="center"/>
    </xf>
    <xf numFmtId="164" fontId="44" fillId="2" borderId="62" xfId="1" applyFont="1" applyFill="1" applyBorder="1" applyAlignment="1">
      <alignment vertical="center"/>
    </xf>
    <xf numFmtId="164" fontId="44" fillId="3" borderId="21" xfId="1" applyFont="1" applyFill="1" applyBorder="1" applyAlignment="1">
      <alignment vertical="center"/>
    </xf>
    <xf numFmtId="164" fontId="42" fillId="2" borderId="58" xfId="1" applyFont="1" applyFill="1" applyBorder="1" applyAlignment="1">
      <alignment vertical="center"/>
    </xf>
    <xf numFmtId="164" fontId="42" fillId="2" borderId="61" xfId="1" applyFont="1" applyFill="1" applyBorder="1" applyAlignment="1">
      <alignment vertical="center"/>
    </xf>
    <xf numFmtId="164" fontId="42" fillId="2" borderId="62" xfId="1" applyFont="1" applyFill="1" applyBorder="1" applyAlignment="1">
      <alignment horizontal="right" vertical="center"/>
    </xf>
    <xf numFmtId="164" fontId="13" fillId="3" borderId="14" xfId="1" applyFont="1" applyFill="1" applyBorder="1" applyAlignment="1">
      <alignment vertical="top" wrapText="1"/>
    </xf>
    <xf numFmtId="164" fontId="43" fillId="2" borderId="14" xfId="1" applyFont="1" applyFill="1" applyBorder="1" applyAlignment="1">
      <alignment vertical="top" wrapText="1"/>
    </xf>
    <xf numFmtId="165" fontId="42" fillId="0" borderId="29" xfId="1" applyNumberFormat="1" applyFont="1" applyFill="1" applyBorder="1"/>
    <xf numFmtId="0" fontId="12" fillId="2" borderId="42" xfId="3" applyFont="1" applyFill="1" applyBorder="1" applyAlignment="1">
      <alignment horizontal="left" vertical="center"/>
    </xf>
    <xf numFmtId="0" fontId="21" fillId="2" borderId="40" xfId="3" applyFont="1" applyFill="1" applyBorder="1" applyAlignment="1">
      <alignment vertical="center"/>
    </xf>
    <xf numFmtId="0" fontId="12" fillId="2" borderId="42" xfId="3" applyFont="1" applyFill="1" applyBorder="1" applyAlignment="1">
      <alignment horizontal="center"/>
    </xf>
    <xf numFmtId="0" fontId="12" fillId="2" borderId="19" xfId="3" applyFont="1" applyFill="1" applyBorder="1" applyAlignment="1">
      <alignment horizontal="left"/>
    </xf>
    <xf numFmtId="0" fontId="12" fillId="2" borderId="11" xfId="3" applyFont="1" applyFill="1" applyBorder="1" applyAlignment="1">
      <alignment horizontal="left"/>
    </xf>
    <xf numFmtId="0" fontId="12" fillId="2" borderId="26" xfId="3" applyFont="1" applyFill="1" applyBorder="1" applyAlignment="1">
      <alignment horizontal="left"/>
    </xf>
    <xf numFmtId="0" fontId="12" fillId="2" borderId="28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42" fillId="2" borderId="30" xfId="3" applyFont="1" applyFill="1" applyBorder="1" applyAlignment="1">
      <alignment horizontal="left" vertical="center" wrapText="1"/>
    </xf>
    <xf numFmtId="0" fontId="42" fillId="2" borderId="46" xfId="3" applyFont="1" applyFill="1" applyBorder="1" applyAlignment="1">
      <alignment horizontal="left" vertical="center" wrapText="1"/>
    </xf>
    <xf numFmtId="0" fontId="42" fillId="2" borderId="12" xfId="3" applyFont="1" applyFill="1" applyBorder="1" applyAlignment="1">
      <alignment horizontal="center" vertical="center" wrapText="1"/>
    </xf>
    <xf numFmtId="0" fontId="42" fillId="2" borderId="13" xfId="3" applyFont="1" applyFill="1" applyBorder="1" applyAlignment="1">
      <alignment horizontal="center" vertical="center" wrapText="1"/>
    </xf>
    <xf numFmtId="0" fontId="12" fillId="2" borderId="12" xfId="7" applyFont="1" applyFill="1" applyBorder="1" applyAlignment="1">
      <alignment horizontal="center" vertical="center"/>
    </xf>
    <xf numFmtId="0" fontId="12" fillId="2" borderId="46" xfId="7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49" xfId="3" applyFont="1" applyFill="1" applyBorder="1" applyAlignment="1">
      <alignment horizontal="center" vertical="center"/>
    </xf>
    <xf numFmtId="0" fontId="12" fillId="2" borderId="15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6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3" borderId="42" xfId="3" applyFont="1" applyFill="1" applyBorder="1" applyAlignment="1">
      <alignment horizontal="left"/>
    </xf>
    <xf numFmtId="0" fontId="21" fillId="3" borderId="34" xfId="3" applyFont="1" applyFill="1" applyBorder="1" applyAlignment="1">
      <alignment horizontal="left"/>
    </xf>
    <xf numFmtId="0" fontId="21" fillId="3" borderId="7" xfId="3" applyFont="1" applyFill="1" applyBorder="1" applyAlignment="1">
      <alignment horizontal="left"/>
    </xf>
    <xf numFmtId="0" fontId="21" fillId="3" borderId="21" xfId="3" applyFont="1" applyFill="1" applyBorder="1" applyAlignment="1">
      <alignment horizontal="left"/>
    </xf>
    <xf numFmtId="0" fontId="21" fillId="3" borderId="12" xfId="3" applyFont="1" applyFill="1" applyBorder="1" applyAlignment="1">
      <alignment horizontal="left"/>
    </xf>
    <xf numFmtId="0" fontId="21" fillId="3" borderId="31" xfId="3" applyFont="1" applyFill="1" applyBorder="1" applyAlignment="1">
      <alignment horizontal="left"/>
    </xf>
    <xf numFmtId="0" fontId="21" fillId="3" borderId="46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46" xfId="3" applyFont="1" applyFill="1" applyBorder="1" applyAlignment="1">
      <alignment horizontal="left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5" xfId="3" applyFont="1" applyFill="1" applyBorder="1" applyAlignment="1">
      <alignment horizontal="center" vertical="center" wrapText="1"/>
    </xf>
    <xf numFmtId="0" fontId="12" fillId="2" borderId="41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71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4">
    <cellStyle name="Comma 2" xfId="9" xr:uid="{00000000-0005-0000-0000-000000000000}"/>
    <cellStyle name="EY0dp" xfId="13" xr:uid="{00000000-0005-0000-0000-000001000000}"/>
    <cellStyle name="EYColumnHeading" xfId="11" xr:uid="{00000000-0005-0000-0000-000002000000}"/>
    <cellStyle name="EYtext" xfId="12" xr:uid="{00000000-0005-0000-0000-000003000000}"/>
    <cellStyle name="Komma" xfId="1" builtinId="3"/>
    <cellStyle name="Komma 55" xfId="4" xr:uid="{00000000-0005-0000-0000-000005000000}"/>
    <cellStyle name="Normal" xfId="0" builtinId="0"/>
    <cellStyle name="Normal 2" xfId="7" xr:uid="{00000000-0005-0000-0000-000007000000}"/>
    <cellStyle name="Normal 35" xfId="3" xr:uid="{00000000-0005-0000-0000-000008000000}"/>
    <cellStyle name="Normal 35 2" xfId="8" xr:uid="{00000000-0005-0000-0000-000009000000}"/>
    <cellStyle name="Normal 35 3" xfId="10" xr:uid="{00000000-0005-0000-0000-00000A000000}"/>
    <cellStyle name="Overskrift" xfId="6" xr:uid="{00000000-0005-0000-0000-00000C000000}"/>
    <cellStyle name="Prosent" xfId="2" builtinId="5"/>
    <cellStyle name="Vanlig" xfId="5" xr:uid="{00000000-0005-0000-0000-00000E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200024</xdr:colOff>
      <xdr:row>19</xdr:row>
      <xdr:rowOff>162013</xdr:rowOff>
    </xdr:from>
    <xdr:to>
      <xdr:col>5</xdr:col>
      <xdr:colOff>33617</xdr:colOff>
      <xdr:row>21</xdr:row>
      <xdr:rowOff>22412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4" y="3568601"/>
          <a:ext cx="3643593" cy="2189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SpareBank 1 Søre</a:t>
          </a:r>
          <a:r>
            <a:rPr lang="nb-NO" sz="80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Sunnmøre</a:t>
          </a:r>
          <a:r>
            <a:rPr lang="nb-N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Q4 2021</a:t>
          </a: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414618</xdr:colOff>
      <xdr:row>6</xdr:row>
      <xdr:rowOff>156881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69" r="869"/>
        <a:stretch/>
      </xdr:blipFill>
      <xdr:spPr bwMode="auto">
        <a:xfrm>
          <a:off x="0" y="0"/>
          <a:ext cx="4224618" cy="12326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25</xdr:row>
      <xdr:rowOff>56030</xdr:rowOff>
    </xdr:from>
    <xdr:to>
      <xdr:col>4</xdr:col>
      <xdr:colOff>941293</xdr:colOff>
      <xdr:row>26</xdr:row>
      <xdr:rowOff>89647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96234" y="6084795"/>
          <a:ext cx="1994647" cy="212911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5</xdr:col>
      <xdr:colOff>78441</xdr:colOff>
      <xdr:row>54</xdr:row>
      <xdr:rowOff>33618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571500" y="4857750"/>
          <a:ext cx="5005464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 NOK</a:t>
          </a:r>
        </a:p>
      </xdr:txBody>
    </xdr:sp>
    <xdr:clientData/>
  </xdr:twoCellAnchor>
  <xdr:twoCellAnchor>
    <xdr:from>
      <xdr:col>2</xdr:col>
      <xdr:colOff>2913528</xdr:colOff>
      <xdr:row>25</xdr:row>
      <xdr:rowOff>56030</xdr:rowOff>
    </xdr:from>
    <xdr:to>
      <xdr:col>4</xdr:col>
      <xdr:colOff>941293</xdr:colOff>
      <xdr:row>26</xdr:row>
      <xdr:rowOff>89647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485028" y="4523255"/>
          <a:ext cx="1999690" cy="214592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5</xdr:col>
      <xdr:colOff>78441</xdr:colOff>
      <xdr:row>54</xdr:row>
      <xdr:rowOff>33618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571500" y="5010150"/>
          <a:ext cx="5002866" cy="47389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 NOK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184274</xdr:colOff>
      <xdr:row>27</xdr:row>
      <xdr:rowOff>0</xdr:rowOff>
    </xdr:from>
    <xdr:to>
      <xdr:col>6</xdr:col>
      <xdr:colOff>150656</xdr:colOff>
      <xdr:row>52</xdr:row>
      <xdr:rowOff>107513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84274" y="8398746"/>
          <a:ext cx="5671857" cy="473896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321608</xdr:colOff>
      <xdr:row>24</xdr:row>
      <xdr:rowOff>119342</xdr:rowOff>
    </xdr:from>
    <xdr:to>
      <xdr:col>22</xdr:col>
      <xdr:colOff>21850</xdr:colOff>
      <xdr:row>25</xdr:row>
      <xdr:rowOff>168646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2970808" y="7901267"/>
          <a:ext cx="20148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184274</xdr:colOff>
      <xdr:row>27</xdr:row>
      <xdr:rowOff>0</xdr:rowOff>
    </xdr:from>
    <xdr:to>
      <xdr:col>6</xdr:col>
      <xdr:colOff>150656</xdr:colOff>
      <xdr:row>52</xdr:row>
      <xdr:rowOff>107513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84274" y="5819775"/>
          <a:ext cx="5671857" cy="463188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321608</xdr:colOff>
      <xdr:row>24</xdr:row>
      <xdr:rowOff>119342</xdr:rowOff>
    </xdr:from>
    <xdr:to>
      <xdr:col>22</xdr:col>
      <xdr:colOff>21850</xdr:colOff>
      <xdr:row>25</xdr:row>
      <xdr:rowOff>168646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13247033" y="5396192"/>
          <a:ext cx="20529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28</xdr:row>
      <xdr:rowOff>24652</xdr:rowOff>
    </xdr:from>
    <xdr:to>
      <xdr:col>4</xdr:col>
      <xdr:colOff>578785</xdr:colOff>
      <xdr:row>54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29</xdr:row>
      <xdr:rowOff>46505</xdr:rowOff>
    </xdr:from>
    <xdr:to>
      <xdr:col>9</xdr:col>
      <xdr:colOff>67795</xdr:colOff>
      <xdr:row>30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119344</xdr:colOff>
      <xdr:row>28</xdr:row>
      <xdr:rowOff>24652</xdr:rowOff>
    </xdr:from>
    <xdr:to>
      <xdr:col>4</xdr:col>
      <xdr:colOff>578785</xdr:colOff>
      <xdr:row>54</xdr:row>
      <xdr:rowOff>59951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119344" y="50252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29</xdr:row>
      <xdr:rowOff>46505</xdr:rowOff>
    </xdr:from>
    <xdr:to>
      <xdr:col>9</xdr:col>
      <xdr:colOff>67795</xdr:colOff>
      <xdr:row>30</xdr:row>
      <xdr:rowOff>95808</xdr:rowOff>
    </xdr:to>
    <xdr:sp macro="" textlink="">
      <xdr:nvSpPr>
        <xdr:cNvPr id="8" name="Avrundet rektangel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353860" y="52281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</xdr:rowOff>
    </xdr:from>
    <xdr:to>
      <xdr:col>3</xdr:col>
      <xdr:colOff>888066</xdr:colOff>
      <xdr:row>27</xdr:row>
      <xdr:rowOff>9526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2790826"/>
          <a:ext cx="5002866" cy="1143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 NOK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5</xdr:col>
      <xdr:colOff>524435</xdr:colOff>
      <xdr:row>20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534150" y="1990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28</xdr:row>
      <xdr:rowOff>0</xdr:rowOff>
    </xdr:from>
    <xdr:to>
      <xdr:col>4</xdr:col>
      <xdr:colOff>497541</xdr:colOff>
      <xdr:row>57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152401</xdr:rowOff>
    </xdr:from>
    <xdr:to>
      <xdr:col>4</xdr:col>
      <xdr:colOff>1430991</xdr:colOff>
      <xdr:row>30</xdr:row>
      <xdr:rowOff>95251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4095751"/>
          <a:ext cx="5002866" cy="914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 NOK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6</xdr:col>
      <xdr:colOff>514910</xdr:colOff>
      <xdr:row>26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410325" y="57245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8</xdr:col>
      <xdr:colOff>181535</xdr:colOff>
      <xdr:row>8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1</xdr:col>
      <xdr:colOff>0</xdr:colOff>
      <xdr:row>8</xdr:row>
      <xdr:rowOff>1</xdr:rowOff>
    </xdr:from>
    <xdr:to>
      <xdr:col>4</xdr:col>
      <xdr:colOff>897591</xdr:colOff>
      <xdr:row>14</xdr:row>
      <xdr:rowOff>38101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762000" y="1181101"/>
          <a:ext cx="4164666" cy="100965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 NOK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11</xdr:row>
      <xdr:rowOff>95250</xdr:rowOff>
    </xdr:from>
    <xdr:to>
      <xdr:col>6</xdr:col>
      <xdr:colOff>940494</xdr:colOff>
      <xdr:row>21</xdr:row>
      <xdr:rowOff>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2277341"/>
          <a:ext cx="5220558" cy="172315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oppgit i hele 1000 NOK</a:t>
          </a:r>
        </a:p>
      </xdr:txBody>
    </xdr:sp>
    <xdr:clientData/>
  </xdr:twoCellAnchor>
  <xdr:twoCellAnchor>
    <xdr:from>
      <xdr:col>5</xdr:col>
      <xdr:colOff>840440</xdr:colOff>
      <xdr:row>9</xdr:row>
      <xdr:rowOff>44823</xdr:rowOff>
    </xdr:from>
    <xdr:to>
      <xdr:col>7</xdr:col>
      <xdr:colOff>952499</xdr:colOff>
      <xdr:row>10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89646</xdr:rowOff>
    </xdr:from>
    <xdr:to>
      <xdr:col>5</xdr:col>
      <xdr:colOff>156882</xdr:colOff>
      <xdr:row>27</xdr:row>
      <xdr:rowOff>38100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85750" y="2985246"/>
          <a:ext cx="5005107" cy="157722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Tall oppgit i hele 1000 NOK</a:t>
          </a:r>
        </a:p>
      </xdr:txBody>
    </xdr:sp>
    <xdr:clientData/>
  </xdr:twoCellAnchor>
  <xdr:twoCellAnchor>
    <xdr:from>
      <xdr:col>6</xdr:col>
      <xdr:colOff>840441</xdr:colOff>
      <xdr:row>17</xdr:row>
      <xdr:rowOff>44824</xdr:rowOff>
    </xdr:from>
    <xdr:to>
      <xdr:col>9</xdr:col>
      <xdr:colOff>0</xdr:colOff>
      <xdr:row>18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6</xdr:col>
      <xdr:colOff>840441</xdr:colOff>
      <xdr:row>17</xdr:row>
      <xdr:rowOff>44824</xdr:rowOff>
    </xdr:from>
    <xdr:to>
      <xdr:col>9</xdr:col>
      <xdr:colOff>0</xdr:colOff>
      <xdr:row>18</xdr:row>
      <xdr:rowOff>94128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6926916" y="3121399"/>
          <a:ext cx="2017059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17</xdr:row>
      <xdr:rowOff>156882</xdr:rowOff>
    </xdr:from>
    <xdr:to>
      <xdr:col>5</xdr:col>
      <xdr:colOff>112058</xdr:colOff>
      <xdr:row>24</xdr:row>
      <xdr:rowOff>86591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3005723"/>
          <a:ext cx="4239388" cy="120259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Tall oppgit i hele 1000 NOK</a:t>
          </a:r>
        </a:p>
      </xdr:txBody>
    </xdr:sp>
    <xdr:clientData/>
  </xdr:twoCellAnchor>
  <xdr:twoCellAnchor>
    <xdr:from>
      <xdr:col>17</xdr:col>
      <xdr:colOff>935182</xdr:colOff>
      <xdr:row>20</xdr:row>
      <xdr:rowOff>508</xdr:rowOff>
    </xdr:from>
    <xdr:to>
      <xdr:col>19</xdr:col>
      <xdr:colOff>881954</xdr:colOff>
      <xdr:row>21</xdr:row>
      <xdr:rowOff>58471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5820159" y="3585372"/>
          <a:ext cx="1851772" cy="23980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18</xdr:col>
      <xdr:colOff>0</xdr:colOff>
      <xdr:row>21</xdr:row>
      <xdr:rowOff>165031</xdr:rowOff>
    </xdr:from>
    <xdr:to>
      <xdr:col>19</xdr:col>
      <xdr:colOff>899272</xdr:colOff>
      <xdr:row>23</xdr:row>
      <xdr:rowOff>32495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15837477" y="3931736"/>
          <a:ext cx="1851772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51</xdr:row>
      <xdr:rowOff>44823</xdr:rowOff>
    </xdr:from>
    <xdr:to>
      <xdr:col>4</xdr:col>
      <xdr:colOff>392206</xdr:colOff>
      <xdr:row>60</xdr:row>
      <xdr:rowOff>164522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68942" y="9708368"/>
          <a:ext cx="4998332" cy="17562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49</xdr:row>
      <xdr:rowOff>56029</xdr:rowOff>
    </xdr:from>
    <xdr:to>
      <xdr:col>9</xdr:col>
      <xdr:colOff>2801</xdr:colOff>
      <xdr:row>50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25</xdr:row>
      <xdr:rowOff>155864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79912"/>
          <a:ext cx="5182720" cy="195186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13</xdr:row>
      <xdr:rowOff>22412</xdr:rowOff>
    </xdr:from>
    <xdr:to>
      <xdr:col>6</xdr:col>
      <xdr:colOff>100852</xdr:colOff>
      <xdr:row>21</xdr:row>
      <xdr:rowOff>86591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46529" y="2516230"/>
          <a:ext cx="5006482" cy="151890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5</xdr:col>
      <xdr:colOff>851647</xdr:colOff>
      <xdr:row>11</xdr:row>
      <xdr:rowOff>56029</xdr:rowOff>
    </xdr:from>
    <xdr:to>
      <xdr:col>8</xdr:col>
      <xdr:colOff>14007</xdr:colOff>
      <xdr:row>12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53</xdr:row>
      <xdr:rowOff>161925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332693"/>
          <a:ext cx="5368179" cy="19447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14</xdr:row>
      <xdr:rowOff>72840</xdr:rowOff>
    </xdr:from>
    <xdr:to>
      <xdr:col>12</xdr:col>
      <xdr:colOff>948577</xdr:colOff>
      <xdr:row>15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15</xdr:row>
      <xdr:rowOff>156883</xdr:rowOff>
    </xdr:from>
    <xdr:to>
      <xdr:col>5</xdr:col>
      <xdr:colOff>347382</xdr:colOff>
      <xdr:row>25</xdr:row>
      <xdr:rowOff>38100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147733"/>
          <a:ext cx="5010710" cy="169096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21</xdr:row>
      <xdr:rowOff>51954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24117" y="2749513"/>
          <a:ext cx="5004445" cy="155405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morbanknivå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12</xdr:row>
      <xdr:rowOff>56029</xdr:rowOff>
    </xdr:from>
    <xdr:to>
      <xdr:col>5</xdr:col>
      <xdr:colOff>100853</xdr:colOff>
      <xdr:row>17</xdr:row>
      <xdr:rowOff>8659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268942" y="2359347"/>
          <a:ext cx="4992729" cy="86183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Beregnet for morbank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16</xdr:row>
      <xdr:rowOff>145677</xdr:rowOff>
    </xdr:from>
    <xdr:to>
      <xdr:col>4</xdr:col>
      <xdr:colOff>123267</xdr:colOff>
      <xdr:row>43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13</xdr:row>
      <xdr:rowOff>86286</xdr:rowOff>
    </xdr:from>
    <xdr:to>
      <xdr:col>4</xdr:col>
      <xdr:colOff>2701924</xdr:colOff>
      <xdr:row>14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238685</xdr:colOff>
      <xdr:row>102</xdr:row>
      <xdr:rowOff>18490</xdr:rowOff>
    </xdr:from>
    <xdr:to>
      <xdr:col>3</xdr:col>
      <xdr:colOff>4519332</xdr:colOff>
      <xdr:row>109</xdr:row>
      <xdr:rowOff>152400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38685" y="19725715"/>
          <a:ext cx="4995022" cy="140073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26894</xdr:colOff>
      <xdr:row>103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276785</xdr:colOff>
      <xdr:row>52</xdr:row>
      <xdr:rowOff>10646</xdr:rowOff>
    </xdr:from>
    <xdr:to>
      <xdr:col>2</xdr:col>
      <xdr:colOff>5162551</xdr:colOff>
      <xdr:row>62</xdr:row>
      <xdr:rowOff>180975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6785" y="11774021"/>
          <a:ext cx="5457266" cy="207532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27454</xdr:rowOff>
    </xdr:from>
    <xdr:to>
      <xdr:col>5</xdr:col>
      <xdr:colOff>201705</xdr:colOff>
      <xdr:row>30</xdr:row>
      <xdr:rowOff>133350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4285129"/>
          <a:ext cx="5095314" cy="173467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61</xdr:row>
      <xdr:rowOff>112568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220628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4</xdr:col>
      <xdr:colOff>4976813</xdr:colOff>
      <xdr:row>25</xdr:row>
      <xdr:rowOff>158750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37003" y="3854357"/>
          <a:ext cx="5628810" cy="10351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26</xdr:row>
      <xdr:rowOff>134471</xdr:rowOff>
    </xdr:from>
    <xdr:to>
      <xdr:col>7</xdr:col>
      <xdr:colOff>214313</xdr:colOff>
      <xdr:row>52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 NOK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25</xdr:row>
      <xdr:rowOff>0</xdr:rowOff>
    </xdr:from>
    <xdr:to>
      <xdr:col>6</xdr:col>
      <xdr:colOff>0</xdr:colOff>
      <xdr:row>25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3</xdr:col>
      <xdr:colOff>2353235</xdr:colOff>
      <xdr:row>25</xdr:row>
      <xdr:rowOff>56029</xdr:rowOff>
    </xdr:from>
    <xdr:to>
      <xdr:col>6</xdr:col>
      <xdr:colOff>0</xdr:colOff>
      <xdr:row>26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57810" y="4628029"/>
          <a:ext cx="3418915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REGNSKAPSRAPPORTER/Dagsbalansen/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37997/FINANPAK/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05"/>
  <sheetViews>
    <sheetView tabSelected="1" zoomScale="85" zoomScaleNormal="85" workbookViewId="0">
      <selection activeCell="B23" sqref="B23"/>
    </sheetView>
  </sheetViews>
  <sheetFormatPr baseColWidth="10" defaultColWidth="11.42578125" defaultRowHeight="12.75" x14ac:dyDescent="0.2"/>
  <cols>
    <col min="1" max="16384" width="11.42578125" style="445"/>
  </cols>
  <sheetData>
    <row r="1" spans="2:2" ht="14.25" customHeight="1" x14ac:dyDescent="0.2"/>
    <row r="2" spans="2:2" ht="14.25" customHeight="1" x14ac:dyDescent="0.2"/>
    <row r="3" spans="2:2" ht="14.25" customHeight="1" x14ac:dyDescent="0.25">
      <c r="B3" s="446"/>
    </row>
    <row r="4" spans="2:2" ht="14.25" customHeight="1" x14ac:dyDescent="0.2"/>
    <row r="5" spans="2:2" ht="14.25" customHeight="1" x14ac:dyDescent="0.2">
      <c r="B5" s="447"/>
    </row>
    <row r="6" spans="2:2" ht="14.25" customHeight="1" x14ac:dyDescent="0.2"/>
    <row r="7" spans="2:2" ht="14.25" customHeight="1" x14ac:dyDescent="0.2"/>
    <row r="8" spans="2:2" ht="14.25" customHeight="1" x14ac:dyDescent="0.2"/>
    <row r="9" spans="2:2" ht="14.25" customHeight="1" x14ac:dyDescent="0.2"/>
    <row r="10" spans="2:2" ht="14.25" customHeight="1" x14ac:dyDescent="0.2"/>
    <row r="11" spans="2:2" ht="14.25" customHeight="1" x14ac:dyDescent="0.2"/>
    <row r="12" spans="2:2" ht="14.25" customHeight="1" x14ac:dyDescent="0.2"/>
    <row r="13" spans="2:2" ht="14.25" customHeight="1" x14ac:dyDescent="0.2"/>
    <row r="14" spans="2:2" ht="14.25" customHeight="1" x14ac:dyDescent="0.2"/>
    <row r="15" spans="2:2" ht="14.25" customHeight="1" x14ac:dyDescent="0.2"/>
    <row r="16" spans="2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I49"/>
  <sheetViews>
    <sheetView zoomScale="120" zoomScaleNormal="120" workbookViewId="0">
      <selection activeCell="H60" sqref="H60"/>
    </sheetView>
  </sheetViews>
  <sheetFormatPr baseColWidth="10" defaultColWidth="11.42578125" defaultRowHeight="14.25" x14ac:dyDescent="0.2"/>
  <cols>
    <col min="1" max="2" width="4.28515625" style="19" customWidth="1"/>
    <col min="3" max="4" width="2.140625" style="19" customWidth="1"/>
    <col min="5" max="5" width="37" style="19" customWidth="1"/>
    <col min="6" max="7" width="14.28515625" style="19" customWidth="1"/>
    <col min="8" max="12" width="11.42578125" style="19"/>
    <col min="13" max="13" width="20" style="19" customWidth="1"/>
    <col min="14" max="16384" width="11.42578125" style="19"/>
  </cols>
  <sheetData>
    <row r="1" spans="1:9" ht="18.75" customHeight="1" x14ac:dyDescent="0.2">
      <c r="I1" s="600"/>
    </row>
    <row r="2" spans="1:9" ht="18.75" customHeight="1" x14ac:dyDescent="0.2">
      <c r="A2" s="20" t="s">
        <v>34</v>
      </c>
      <c r="B2" s="21"/>
      <c r="C2" s="21"/>
      <c r="D2" s="22"/>
      <c r="E2" s="22"/>
      <c r="F2" s="22"/>
      <c r="H2" s="92"/>
      <c r="I2" s="92"/>
    </row>
    <row r="3" spans="1:9" ht="14.25" customHeight="1" x14ac:dyDescent="0.2">
      <c r="A3" s="20"/>
      <c r="B3" s="21"/>
      <c r="C3" s="21"/>
      <c r="D3" s="22"/>
      <c r="E3" s="22"/>
      <c r="F3" s="22"/>
      <c r="I3" s="600"/>
    </row>
    <row r="4" spans="1:9" ht="14.25" customHeight="1" x14ac:dyDescent="0.2">
      <c r="A4" s="20"/>
      <c r="B4" s="23" t="s">
        <v>120</v>
      </c>
      <c r="C4" s="24"/>
      <c r="D4" s="22"/>
      <c r="E4" s="22"/>
      <c r="F4" s="22"/>
      <c r="H4" s="92"/>
      <c r="I4" s="92"/>
    </row>
    <row r="5" spans="1:9" ht="14.25" customHeight="1" thickBot="1" x14ac:dyDescent="0.25">
      <c r="A5" s="20"/>
      <c r="B5" s="23"/>
      <c r="C5" s="24"/>
      <c r="D5" s="22"/>
      <c r="E5" s="22"/>
      <c r="F5" s="22"/>
      <c r="G5" s="548"/>
      <c r="I5" s="600"/>
    </row>
    <row r="6" spans="1:9" ht="14.25" customHeight="1" x14ac:dyDescent="0.2">
      <c r="B6" s="25"/>
      <c r="C6" s="26"/>
      <c r="F6" s="546" t="s">
        <v>122</v>
      </c>
      <c r="G6" s="53" t="s">
        <v>123</v>
      </c>
      <c r="H6" s="92"/>
      <c r="I6" s="92"/>
    </row>
    <row r="7" spans="1:9" ht="23.25" customHeight="1" thickBot="1" x14ac:dyDescent="0.25">
      <c r="B7" s="25"/>
      <c r="C7" s="28"/>
      <c r="D7" s="28"/>
      <c r="E7" s="29"/>
      <c r="F7" s="30" t="s">
        <v>441</v>
      </c>
      <c r="G7" s="54" t="s">
        <v>442</v>
      </c>
      <c r="I7" s="600"/>
    </row>
    <row r="8" spans="1:9" ht="14.25" customHeight="1" x14ac:dyDescent="0.2">
      <c r="B8" s="55">
        <v>1</v>
      </c>
      <c r="C8" s="10" t="s">
        <v>443</v>
      </c>
      <c r="D8" s="11"/>
      <c r="E8" s="11"/>
      <c r="F8" s="534"/>
      <c r="G8" s="535"/>
      <c r="H8" s="92"/>
      <c r="I8" s="92"/>
    </row>
    <row r="9" spans="1:9" ht="14.25" customHeight="1" x14ac:dyDescent="0.2">
      <c r="B9" s="56">
        <v>2</v>
      </c>
      <c r="C9" s="13" t="s">
        <v>444</v>
      </c>
      <c r="D9" s="14"/>
      <c r="E9" s="14"/>
      <c r="F9" s="536">
        <f>SUM(F8)</f>
        <v>0</v>
      </c>
      <c r="G9" s="537">
        <f>SUM(G8)</f>
        <v>0</v>
      </c>
      <c r="I9" s="600"/>
    </row>
    <row r="10" spans="1:9" ht="14.25" customHeight="1" x14ac:dyDescent="0.2">
      <c r="B10" s="56">
        <v>3</v>
      </c>
      <c r="C10" s="12" t="s">
        <v>445</v>
      </c>
      <c r="D10" s="12"/>
      <c r="E10" s="12"/>
      <c r="F10" s="538">
        <v>111058.304</v>
      </c>
      <c r="G10" s="539">
        <v>115193.18000000001</v>
      </c>
      <c r="H10" s="92"/>
      <c r="I10" s="92"/>
    </row>
    <row r="11" spans="1:9" ht="14.25" customHeight="1" x14ac:dyDescent="0.2">
      <c r="B11" s="56">
        <v>4</v>
      </c>
      <c r="C11" s="460" t="s">
        <v>446</v>
      </c>
      <c r="D11" s="460"/>
      <c r="E11" s="460"/>
      <c r="F11" s="538">
        <f>1066287.513-F22</f>
        <v>965493.74699999997</v>
      </c>
      <c r="G11" s="539">
        <v>1178754.5232500001</v>
      </c>
      <c r="I11" s="600"/>
    </row>
    <row r="12" spans="1:9" ht="14.25" customHeight="1" x14ac:dyDescent="0.2">
      <c r="B12" s="56">
        <v>5</v>
      </c>
      <c r="C12" s="460"/>
      <c r="D12" s="461" t="s">
        <v>447</v>
      </c>
      <c r="E12" s="460"/>
      <c r="F12" s="540">
        <v>778468.28300000005</v>
      </c>
      <c r="G12" s="541">
        <v>878006.55025000009</v>
      </c>
      <c r="H12" s="92"/>
      <c r="I12" s="92"/>
    </row>
    <row r="13" spans="1:9" ht="14.25" customHeight="1" x14ac:dyDescent="0.2">
      <c r="B13" s="56">
        <v>6</v>
      </c>
      <c r="C13" s="460" t="s">
        <v>448</v>
      </c>
      <c r="D13" s="460"/>
      <c r="E13" s="460"/>
      <c r="F13" s="538">
        <v>8238182.8540000003</v>
      </c>
      <c r="G13" s="539">
        <v>7988058.901250001</v>
      </c>
      <c r="I13" s="600"/>
    </row>
    <row r="14" spans="1:9" ht="14.25" customHeight="1" x14ac:dyDescent="0.2">
      <c r="B14" s="56">
        <v>7</v>
      </c>
      <c r="C14" s="460"/>
      <c r="D14" s="461" t="s">
        <v>447</v>
      </c>
      <c r="E14" s="460"/>
      <c r="F14" s="540">
        <v>0</v>
      </c>
      <c r="G14" s="541">
        <v>0</v>
      </c>
      <c r="H14" s="92"/>
      <c r="I14" s="92"/>
    </row>
    <row r="15" spans="1:9" ht="14.25" customHeight="1" x14ac:dyDescent="0.2">
      <c r="B15" s="56">
        <v>8</v>
      </c>
      <c r="C15" s="460" t="s">
        <v>449</v>
      </c>
      <c r="D15" s="460"/>
      <c r="E15" s="460"/>
      <c r="F15" s="538">
        <v>1012817.716</v>
      </c>
      <c r="G15" s="539">
        <v>1063066.34075</v>
      </c>
      <c r="I15" s="600"/>
    </row>
    <row r="16" spans="1:9" ht="14.25" customHeight="1" x14ac:dyDescent="0.2">
      <c r="B16" s="56">
        <v>9</v>
      </c>
      <c r="C16" s="460"/>
      <c r="D16" s="461" t="s">
        <v>447</v>
      </c>
      <c r="E16" s="460"/>
      <c r="F16" s="540">
        <v>1012817.716</v>
      </c>
      <c r="G16" s="541">
        <v>1063066.34075</v>
      </c>
      <c r="H16" s="92"/>
      <c r="I16" s="92"/>
    </row>
    <row r="17" spans="2:9" ht="14.25" customHeight="1" x14ac:dyDescent="0.2">
      <c r="B17" s="56">
        <v>10</v>
      </c>
      <c r="C17" s="460" t="s">
        <v>450</v>
      </c>
      <c r="D17" s="461"/>
      <c r="E17" s="460"/>
      <c r="F17" s="538">
        <v>1283489.4779999999</v>
      </c>
      <c r="G17" s="539">
        <v>1158102.1572499999</v>
      </c>
      <c r="I17" s="600"/>
    </row>
    <row r="18" spans="2:9" ht="14.25" customHeight="1" x14ac:dyDescent="0.2">
      <c r="B18" s="56">
        <v>11</v>
      </c>
      <c r="C18" s="460"/>
      <c r="D18" s="461" t="s">
        <v>447</v>
      </c>
      <c r="E18" s="460"/>
      <c r="F18" s="540">
        <v>0</v>
      </c>
      <c r="G18" s="541">
        <v>0</v>
      </c>
      <c r="H18" s="92"/>
      <c r="I18" s="92"/>
    </row>
    <row r="19" spans="2:9" ht="14.25" customHeight="1" x14ac:dyDescent="0.2">
      <c r="B19" s="56">
        <v>12</v>
      </c>
      <c r="C19" s="460" t="s">
        <v>451</v>
      </c>
      <c r="D19" s="460"/>
      <c r="E19" s="460"/>
      <c r="F19" s="538">
        <v>0</v>
      </c>
      <c r="G19" s="539">
        <v>0</v>
      </c>
      <c r="I19" s="600"/>
    </row>
    <row r="20" spans="2:9" ht="14.25" customHeight="1" x14ac:dyDescent="0.2">
      <c r="B20" s="56">
        <v>13</v>
      </c>
      <c r="C20" s="460" t="s">
        <v>452</v>
      </c>
      <c r="D20" s="460"/>
      <c r="E20" s="460"/>
      <c r="F20" s="538">
        <v>155747.576</v>
      </c>
      <c r="G20" s="539">
        <v>145358.37299999999</v>
      </c>
      <c r="H20" s="92"/>
      <c r="I20" s="92"/>
    </row>
    <row r="21" spans="2:9" ht="14.25" customHeight="1" x14ac:dyDescent="0.2">
      <c r="B21" s="56">
        <v>14</v>
      </c>
      <c r="C21" s="460"/>
      <c r="D21" s="461" t="s">
        <v>447</v>
      </c>
      <c r="E21" s="460"/>
      <c r="F21" s="540">
        <v>0</v>
      </c>
      <c r="G21" s="541">
        <v>0</v>
      </c>
      <c r="I21" s="600"/>
    </row>
    <row r="22" spans="2:9" ht="14.25" customHeight="1" x14ac:dyDescent="0.2">
      <c r="B22" s="56">
        <v>15</v>
      </c>
      <c r="C22" s="460" t="s">
        <v>453</v>
      </c>
      <c r="D22" s="461"/>
      <c r="E22" s="460"/>
      <c r="F22" s="561">
        <v>100793.766</v>
      </c>
      <c r="G22" s="562">
        <v>64488.775999999998</v>
      </c>
      <c r="H22" s="92"/>
      <c r="I22" s="92"/>
    </row>
    <row r="23" spans="2:9" ht="14.25" customHeight="1" x14ac:dyDescent="0.2">
      <c r="B23" s="56">
        <v>16</v>
      </c>
      <c r="C23" s="460" t="s">
        <v>454</v>
      </c>
      <c r="D23" s="461"/>
      <c r="E23" s="460"/>
      <c r="F23" s="540">
        <v>100493.505</v>
      </c>
      <c r="G23" s="541">
        <v>63039.182000000001</v>
      </c>
      <c r="I23" s="92"/>
    </row>
    <row r="24" spans="2:9" ht="14.25" customHeight="1" thickBot="1" x14ac:dyDescent="0.25">
      <c r="B24" s="577">
        <v>17</v>
      </c>
      <c r="C24" s="460" t="s">
        <v>455</v>
      </c>
      <c r="D24" s="461"/>
      <c r="E24" s="460"/>
      <c r="F24" s="561">
        <f>SUM(N4:N7)</f>
        <v>0</v>
      </c>
      <c r="G24" s="562">
        <v>672409.13124999998</v>
      </c>
      <c r="H24" s="92"/>
      <c r="I24" s="92"/>
    </row>
    <row r="25" spans="2:9" ht="11.25" customHeight="1" thickBot="1" x14ac:dyDescent="0.25">
      <c r="B25" s="578">
        <v>18</v>
      </c>
      <c r="C25" s="579" t="s">
        <v>456</v>
      </c>
      <c r="D25" s="580"/>
      <c r="E25" s="581"/>
      <c r="F25" s="575">
        <f>F10+F11+F13+F15+F17+F19+F20+F23+F22+F24</f>
        <v>11968076.946000002</v>
      </c>
      <c r="G25" s="576">
        <f>G10+G11+G13+G15+G17+G19+G20+G23+G22+G24</f>
        <v>12448470.564750001</v>
      </c>
      <c r="I25" s="92"/>
    </row>
    <row r="26" spans="2:9" ht="14.25" hidden="1" customHeight="1" x14ac:dyDescent="0.2">
      <c r="H26" s="92"/>
      <c r="I26" s="92"/>
    </row>
    <row r="27" spans="2:9" ht="14.25" customHeight="1" x14ac:dyDescent="0.2">
      <c r="I27" s="92"/>
    </row>
    <row r="28" spans="2:9" ht="14.25" customHeight="1" x14ac:dyDescent="0.2">
      <c r="H28" s="92"/>
      <c r="I28" s="92"/>
    </row>
    <row r="29" spans="2:9" ht="14.25" customHeight="1" x14ac:dyDescent="0.2">
      <c r="I29" s="600"/>
    </row>
    <row r="30" spans="2:9" ht="14.25" customHeight="1" x14ac:dyDescent="0.2"/>
    <row r="31" spans="2:9" ht="14.25" customHeight="1" x14ac:dyDescent="0.2"/>
    <row r="32" spans="2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7"/>
  <sheetViews>
    <sheetView zoomScale="110" zoomScaleNormal="110" workbookViewId="0">
      <selection activeCell="H60" sqref="H60"/>
    </sheetView>
  </sheetViews>
  <sheetFormatPr baseColWidth="10" defaultColWidth="11.42578125" defaultRowHeight="14.25" x14ac:dyDescent="0.2"/>
  <cols>
    <col min="1" max="2" width="4.28515625" style="238" customWidth="1"/>
    <col min="3" max="3" width="45.28515625" style="238" customWidth="1"/>
    <col min="4" max="10" width="14.28515625" style="238" customWidth="1"/>
    <col min="11" max="11" width="24.140625" style="238" customWidth="1"/>
    <col min="12" max="14" width="14.28515625" style="238" customWidth="1"/>
    <col min="15" max="16384" width="11.42578125" style="238"/>
  </cols>
  <sheetData>
    <row r="1" spans="1:14" ht="18.75" customHeight="1" x14ac:dyDescent="0.2">
      <c r="F1" s="601"/>
    </row>
    <row r="2" spans="1:14" ht="18.75" customHeight="1" x14ac:dyDescent="0.2">
      <c r="A2" s="255" t="s">
        <v>36</v>
      </c>
      <c r="B2" s="297"/>
      <c r="C2" s="297"/>
      <c r="D2" s="601"/>
    </row>
    <row r="3" spans="1:14" ht="14.25" customHeight="1" x14ac:dyDescent="0.2">
      <c r="A3" s="255"/>
      <c r="B3" s="297"/>
      <c r="C3" s="297"/>
    </row>
    <row r="4" spans="1:14" ht="14.25" customHeight="1" x14ac:dyDescent="0.2">
      <c r="A4" s="255"/>
      <c r="B4" s="254" t="s">
        <v>120</v>
      </c>
      <c r="C4" s="296"/>
      <c r="D4" s="295"/>
      <c r="E4" s="295"/>
    </row>
    <row r="5" spans="1:14" ht="50.25" customHeight="1" thickBot="1" x14ac:dyDescent="0.25">
      <c r="A5" s="255"/>
      <c r="B5" s="279"/>
      <c r="C5" s="279"/>
      <c r="D5" s="279"/>
      <c r="E5" s="602"/>
      <c r="F5" s="279"/>
      <c r="G5" s="92"/>
      <c r="H5" s="279"/>
      <c r="I5" s="279"/>
      <c r="J5" s="279"/>
      <c r="K5" s="279"/>
      <c r="L5" s="279"/>
      <c r="M5" s="279"/>
      <c r="N5" s="279"/>
    </row>
    <row r="6" spans="1:14" ht="14.25" customHeight="1" x14ac:dyDescent="0.2">
      <c r="B6" s="279"/>
      <c r="C6" s="279"/>
      <c r="D6" s="294" t="s">
        <v>122</v>
      </c>
      <c r="E6" s="293" t="s">
        <v>457</v>
      </c>
      <c r="G6" s="92"/>
      <c r="H6" s="279"/>
    </row>
    <row r="7" spans="1:14" ht="14.25" customHeight="1" x14ac:dyDescent="0.2">
      <c r="B7" s="292"/>
      <c r="C7" s="292"/>
      <c r="D7" s="652" t="s">
        <v>458</v>
      </c>
      <c r="E7" s="653"/>
      <c r="G7" s="92"/>
      <c r="H7" s="279"/>
    </row>
    <row r="8" spans="1:14" ht="15" thickBot="1" x14ac:dyDescent="0.25">
      <c r="B8" s="291"/>
      <c r="C8" s="290"/>
      <c r="D8" s="240" t="s">
        <v>459</v>
      </c>
      <c r="E8" s="289" t="s">
        <v>460</v>
      </c>
      <c r="G8" s="92"/>
      <c r="H8" s="279"/>
    </row>
    <row r="9" spans="1:14" ht="14.25" customHeight="1" x14ac:dyDescent="0.2">
      <c r="B9" s="288">
        <v>1</v>
      </c>
      <c r="C9" s="287" t="s">
        <v>443</v>
      </c>
      <c r="D9" s="88"/>
      <c r="E9" s="89" t="s">
        <v>461</v>
      </c>
      <c r="G9" s="92"/>
      <c r="H9" s="279"/>
    </row>
    <row r="10" spans="1:14" ht="14.25" customHeight="1" x14ac:dyDescent="0.2">
      <c r="B10" s="286">
        <v>2</v>
      </c>
      <c r="C10" s="285" t="s">
        <v>430</v>
      </c>
      <c r="D10" s="90"/>
      <c r="E10" s="86" t="s">
        <v>461</v>
      </c>
      <c r="G10" s="92"/>
      <c r="H10" s="279"/>
    </row>
    <row r="11" spans="1:14" ht="14.25" customHeight="1" x14ac:dyDescent="0.2">
      <c r="B11" s="286">
        <v>3</v>
      </c>
      <c r="C11" s="285" t="s">
        <v>462</v>
      </c>
      <c r="D11" s="90"/>
      <c r="E11" s="86"/>
      <c r="G11" s="92"/>
      <c r="H11" s="279"/>
    </row>
    <row r="12" spans="1:14" ht="14.25" customHeight="1" x14ac:dyDescent="0.2">
      <c r="B12" s="286">
        <v>4</v>
      </c>
      <c r="C12" s="285" t="s">
        <v>463</v>
      </c>
      <c r="D12" s="90"/>
      <c r="E12" s="86"/>
      <c r="G12" s="92"/>
      <c r="H12" s="279"/>
    </row>
    <row r="13" spans="1:14" ht="14.25" customHeight="1" x14ac:dyDescent="0.2">
      <c r="B13" s="286">
        <v>5</v>
      </c>
      <c r="C13" s="285" t="s">
        <v>464</v>
      </c>
      <c r="D13" s="90" t="s">
        <v>461</v>
      </c>
      <c r="E13" s="143" t="s">
        <v>461</v>
      </c>
      <c r="G13" s="92"/>
      <c r="H13" s="279"/>
    </row>
    <row r="14" spans="1:14" ht="14.25" customHeight="1" thickBot="1" x14ac:dyDescent="0.25">
      <c r="B14" s="284">
        <v>6</v>
      </c>
      <c r="C14" s="283" t="s">
        <v>444</v>
      </c>
      <c r="D14" s="316"/>
      <c r="E14" s="317"/>
      <c r="G14" s="92"/>
      <c r="H14" s="279"/>
      <c r="K14" s="154"/>
    </row>
    <row r="15" spans="1:14" ht="14.25" customHeight="1" x14ac:dyDescent="0.2">
      <c r="B15" s="286">
        <v>7</v>
      </c>
      <c r="C15" s="315" t="s">
        <v>446</v>
      </c>
      <c r="D15" s="318">
        <f>'11'!F11</f>
        <v>965493.74699999997</v>
      </c>
      <c r="E15" s="319">
        <v>0</v>
      </c>
      <c r="G15" s="92"/>
      <c r="H15" s="279"/>
    </row>
    <row r="16" spans="1:14" ht="14.25" customHeight="1" x14ac:dyDescent="0.2">
      <c r="B16" s="286">
        <v>8</v>
      </c>
      <c r="C16" s="315" t="s">
        <v>449</v>
      </c>
      <c r="D16" s="320">
        <f>'11'!F15</f>
        <v>1012817.716</v>
      </c>
      <c r="E16" s="321">
        <v>0</v>
      </c>
      <c r="G16" s="92"/>
      <c r="H16" s="279"/>
    </row>
    <row r="17" spans="2:11" ht="14.25" customHeight="1" x14ac:dyDescent="0.2">
      <c r="B17" s="286">
        <v>9</v>
      </c>
      <c r="C17" s="315" t="s">
        <v>430</v>
      </c>
      <c r="D17" s="320">
        <f>'11'!F17</f>
        <v>1283489.4779999999</v>
      </c>
      <c r="E17" s="321">
        <v>0</v>
      </c>
      <c r="G17" s="92"/>
      <c r="H17" s="279"/>
      <c r="K17" s="616"/>
    </row>
    <row r="18" spans="2:11" ht="14.25" customHeight="1" x14ac:dyDescent="0.2">
      <c r="B18" s="286">
        <v>10</v>
      </c>
      <c r="C18" s="315" t="s">
        <v>452</v>
      </c>
      <c r="D18" s="320">
        <v>155747.57822</v>
      </c>
      <c r="E18" s="321">
        <v>0</v>
      </c>
      <c r="G18" s="92"/>
      <c r="H18" s="279"/>
    </row>
    <row r="19" spans="2:11" ht="14.25" customHeight="1" x14ac:dyDescent="0.2">
      <c r="B19" s="286">
        <v>11</v>
      </c>
      <c r="C19" s="315" t="s">
        <v>445</v>
      </c>
      <c r="D19" s="320">
        <f>'11'!F10</f>
        <v>111058.304</v>
      </c>
      <c r="E19" s="321">
        <v>0</v>
      </c>
      <c r="G19" s="92"/>
      <c r="H19" s="279"/>
    </row>
    <row r="20" spans="2:11" ht="14.25" customHeight="1" x14ac:dyDescent="0.2">
      <c r="B20" s="286">
        <v>12</v>
      </c>
      <c r="C20" s="315" t="s">
        <v>454</v>
      </c>
      <c r="D20" s="320">
        <f>'11'!F23</f>
        <v>100493.505</v>
      </c>
      <c r="E20" s="321">
        <v>0</v>
      </c>
      <c r="G20" s="92"/>
      <c r="H20" s="279"/>
    </row>
    <row r="21" spans="2:11" ht="14.25" customHeight="1" x14ac:dyDescent="0.2">
      <c r="B21" s="286">
        <v>13</v>
      </c>
      <c r="C21" s="315" t="s">
        <v>448</v>
      </c>
      <c r="D21" s="320">
        <f>'11'!F13</f>
        <v>8238182.8540000003</v>
      </c>
      <c r="E21" s="321">
        <v>0</v>
      </c>
      <c r="G21" s="92"/>
      <c r="H21" s="279"/>
    </row>
    <row r="22" spans="2:11" ht="14.25" customHeight="1" x14ac:dyDescent="0.2">
      <c r="B22" s="286">
        <v>14</v>
      </c>
      <c r="C22" s="315" t="s">
        <v>453</v>
      </c>
      <c r="D22" s="320">
        <v>100793.766</v>
      </c>
      <c r="E22" s="321"/>
      <c r="G22" s="92"/>
      <c r="H22" s="279"/>
    </row>
    <row r="23" spans="2:11" ht="14.25" customHeight="1" thickBot="1" x14ac:dyDescent="0.25">
      <c r="B23" s="286">
        <v>14</v>
      </c>
      <c r="C23" s="315" t="s">
        <v>455</v>
      </c>
      <c r="D23" s="553">
        <f>'11'!F24</f>
        <v>0</v>
      </c>
      <c r="E23" s="555"/>
      <c r="G23" s="92"/>
      <c r="H23" s="279"/>
    </row>
    <row r="24" spans="2:11" ht="14.25" customHeight="1" x14ac:dyDescent="0.2">
      <c r="B24" s="284">
        <v>16</v>
      </c>
      <c r="C24" s="283" t="s">
        <v>465</v>
      </c>
      <c r="D24" s="582">
        <f>SUM(D15:D23)</f>
        <v>11968076.948220002</v>
      </c>
      <c r="E24" s="583">
        <f>SUM(E15:E21)</f>
        <v>0</v>
      </c>
      <c r="G24" s="92"/>
      <c r="H24" s="279"/>
    </row>
    <row r="25" spans="2:11" ht="14.25" customHeight="1" thickBot="1" x14ac:dyDescent="0.25">
      <c r="B25" s="282">
        <v>17</v>
      </c>
      <c r="C25" s="281" t="s">
        <v>466</v>
      </c>
      <c r="D25" s="144">
        <f>D24</f>
        <v>11968076.948220002</v>
      </c>
      <c r="E25" s="280">
        <f>E24</f>
        <v>0</v>
      </c>
      <c r="G25" s="92"/>
      <c r="H25" s="279"/>
    </row>
    <row r="26" spans="2:11" ht="14.25" customHeight="1" x14ac:dyDescent="0.2">
      <c r="B26" s="279"/>
      <c r="C26" s="279"/>
      <c r="D26" s="279"/>
      <c r="E26" s="279"/>
      <c r="G26" s="92"/>
      <c r="H26" s="279"/>
    </row>
    <row r="27" spans="2:11" ht="14.25" customHeight="1" x14ac:dyDescent="0.2">
      <c r="B27" s="279"/>
      <c r="C27" s="279"/>
      <c r="D27" s="279"/>
      <c r="E27" s="279"/>
      <c r="G27" s="92"/>
      <c r="H27" s="279"/>
    </row>
    <row r="28" spans="2:11" ht="14.25" customHeight="1" x14ac:dyDescent="0.2">
      <c r="B28" s="279"/>
      <c r="C28" s="279"/>
      <c r="D28" s="279"/>
      <c r="E28" s="279"/>
    </row>
    <row r="29" spans="2:11" ht="14.25" customHeight="1" x14ac:dyDescent="0.2">
      <c r="B29" s="279"/>
      <c r="C29" s="279"/>
      <c r="D29" s="279"/>
      <c r="E29" s="279"/>
    </row>
    <row r="30" spans="2:11" ht="14.25" customHeight="1" x14ac:dyDescent="0.2"/>
    <row r="31" spans="2:11" ht="14.25" customHeight="1" x14ac:dyDescent="0.2"/>
    <row r="32" spans="2:11" ht="14.25" customHeight="1" x14ac:dyDescent="0.2"/>
    <row r="33" spans="6:14" ht="14.25" customHeight="1" x14ac:dyDescent="0.2"/>
    <row r="34" spans="6:14" x14ac:dyDescent="0.2">
      <c r="F34" s="279"/>
      <c r="G34" s="279"/>
      <c r="H34" s="279"/>
      <c r="I34" s="279"/>
      <c r="J34" s="279"/>
      <c r="K34" s="279"/>
      <c r="L34" s="279"/>
      <c r="M34" s="279"/>
      <c r="N34" s="279"/>
    </row>
    <row r="35" spans="6:14" x14ac:dyDescent="0.2">
      <c r="F35" s="279"/>
      <c r="G35" s="279"/>
      <c r="H35" s="279"/>
      <c r="I35" s="279"/>
      <c r="J35" s="279"/>
      <c r="K35" s="279"/>
      <c r="L35" s="279"/>
      <c r="M35" s="279"/>
      <c r="N35" s="279"/>
    </row>
    <row r="36" spans="6:14" x14ac:dyDescent="0.2">
      <c r="F36" s="279"/>
      <c r="G36" s="279"/>
      <c r="H36" s="279"/>
      <c r="I36" s="279"/>
      <c r="J36" s="279"/>
      <c r="K36" s="279"/>
      <c r="L36" s="279"/>
      <c r="M36" s="279"/>
      <c r="N36" s="279"/>
    </row>
    <row r="37" spans="6:14" x14ac:dyDescent="0.2">
      <c r="F37" s="279"/>
      <c r="G37" s="279"/>
      <c r="H37" s="279"/>
      <c r="I37" s="279"/>
      <c r="J37" s="279"/>
      <c r="K37" s="279"/>
      <c r="L37" s="279"/>
      <c r="M37" s="279"/>
      <c r="N37" s="279"/>
    </row>
  </sheetData>
  <mergeCells count="1">
    <mergeCell ref="D7:E7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/>
  <dimension ref="A1:AC30"/>
  <sheetViews>
    <sheetView topLeftCell="A2" zoomScaleNormal="100" workbookViewId="0">
      <selection activeCell="H60" sqref="H60"/>
    </sheetView>
  </sheetViews>
  <sheetFormatPr baseColWidth="10" defaultColWidth="11.42578125" defaultRowHeight="14.25" x14ac:dyDescent="0.2"/>
  <cols>
    <col min="1" max="2" width="4.28515625" style="19" customWidth="1"/>
    <col min="3" max="3" width="45.28515625" style="19" bestFit="1" customWidth="1"/>
    <col min="4" max="4" width="11.28515625" style="19" bestFit="1" customWidth="1"/>
    <col min="5" max="5" width="9.5703125" style="19" bestFit="1" customWidth="1"/>
    <col min="6" max="6" width="10.85546875" style="19" bestFit="1" customWidth="1"/>
    <col min="7" max="7" width="9.7109375" style="19" bestFit="1" customWidth="1"/>
    <col min="8" max="8" width="7.7109375" style="19" bestFit="1" customWidth="1"/>
    <col min="9" max="9" width="9.5703125" style="19" bestFit="1" customWidth="1"/>
    <col min="10" max="10" width="9" style="19" bestFit="1" customWidth="1"/>
    <col min="11" max="11" width="8.5703125" style="19" bestFit="1" customWidth="1"/>
    <col min="12" max="12" width="8.42578125" style="19" bestFit="1" customWidth="1"/>
    <col min="13" max="13" width="7.7109375" style="19" bestFit="1" customWidth="1"/>
    <col min="14" max="14" width="11.85546875" style="19" bestFit="1" customWidth="1"/>
    <col min="15" max="15" width="10.28515625" style="19" bestFit="1" customWidth="1"/>
    <col min="16" max="16" width="8.140625" style="19" bestFit="1" customWidth="1"/>
    <col min="17" max="17" width="8.7109375" style="19" bestFit="1" customWidth="1"/>
    <col min="18" max="18" width="8.5703125" style="19" bestFit="1" customWidth="1"/>
    <col min="19" max="19" width="8.140625" style="19" bestFit="1" customWidth="1"/>
    <col min="20" max="20" width="7.5703125" style="19" bestFit="1" customWidth="1"/>
    <col min="21" max="21" width="7.7109375" style="19" bestFit="1" customWidth="1"/>
    <col min="22" max="22" width="11.85546875" style="19" bestFit="1" customWidth="1"/>
    <col min="23" max="24" width="11.42578125" style="19"/>
    <col min="25" max="25" width="14.7109375" style="19" bestFit="1" customWidth="1"/>
    <col min="26" max="26" width="18.28515625" style="19" customWidth="1"/>
    <col min="27" max="27" width="13" style="19" customWidth="1"/>
    <col min="28" max="16384" width="11.42578125" style="19"/>
  </cols>
  <sheetData>
    <row r="1" spans="1:25" ht="18.75" customHeight="1" x14ac:dyDescent="0.2"/>
    <row r="2" spans="1:25" ht="18.75" customHeight="1" x14ac:dyDescent="0.2">
      <c r="A2" s="20" t="s">
        <v>39</v>
      </c>
      <c r="B2" s="21"/>
      <c r="C2" s="21"/>
      <c r="D2" s="22"/>
      <c r="E2" s="22"/>
      <c r="F2" s="22"/>
      <c r="G2" s="451"/>
      <c r="H2" s="22"/>
      <c r="I2" s="92"/>
      <c r="L2" s="21"/>
    </row>
    <row r="3" spans="1:25" ht="15" customHeight="1" x14ac:dyDescent="0.2">
      <c r="A3" s="20"/>
      <c r="B3" s="21"/>
      <c r="C3" s="21"/>
      <c r="D3" s="22"/>
      <c r="E3" s="22"/>
      <c r="F3" s="22"/>
      <c r="G3" s="22"/>
      <c r="H3" s="22"/>
      <c r="I3" s="92"/>
      <c r="J3" s="279"/>
      <c r="K3" s="279"/>
      <c r="L3" s="279"/>
      <c r="M3" s="279"/>
    </row>
    <row r="4" spans="1:25" ht="14.25" customHeight="1" x14ac:dyDescent="0.2">
      <c r="A4" s="20"/>
      <c r="B4" s="23" t="s">
        <v>120</v>
      </c>
      <c r="C4" s="24"/>
      <c r="D4" s="22"/>
      <c r="E4" s="22"/>
      <c r="F4" s="22"/>
      <c r="G4" s="22"/>
      <c r="H4" s="22"/>
      <c r="L4" s="24"/>
    </row>
    <row r="5" spans="1:25" ht="14.25" customHeight="1" thickBot="1" x14ac:dyDescent="0.25">
      <c r="A5" s="20"/>
      <c r="B5" s="22"/>
      <c r="C5" s="22"/>
      <c r="D5" s="22"/>
      <c r="E5" s="22"/>
      <c r="F5" s="22"/>
      <c r="G5" s="22"/>
      <c r="H5" s="22"/>
    </row>
    <row r="6" spans="1:25" ht="14.25" customHeight="1" x14ac:dyDescent="0.2">
      <c r="B6" s="22"/>
      <c r="C6" s="22"/>
      <c r="D6" s="55" t="s">
        <v>122</v>
      </c>
      <c r="E6" s="58" t="s">
        <v>123</v>
      </c>
      <c r="F6" s="58" t="s">
        <v>124</v>
      </c>
      <c r="G6" s="58" t="s">
        <v>125</v>
      </c>
      <c r="H6" s="58" t="s">
        <v>126</v>
      </c>
      <c r="I6" s="58" t="s">
        <v>127</v>
      </c>
      <c r="J6" s="58" t="s">
        <v>128</v>
      </c>
      <c r="K6" s="58" t="s">
        <v>467</v>
      </c>
      <c r="L6" s="58" t="s">
        <v>468</v>
      </c>
      <c r="M6" s="58" t="s">
        <v>469</v>
      </c>
      <c r="N6" s="58" t="s">
        <v>470</v>
      </c>
      <c r="O6" s="58" t="s">
        <v>471</v>
      </c>
      <c r="P6" s="58" t="s">
        <v>457</v>
      </c>
      <c r="Q6" s="58" t="s">
        <v>472</v>
      </c>
      <c r="R6" s="58" t="s">
        <v>473</v>
      </c>
      <c r="S6" s="58" t="s">
        <v>474</v>
      </c>
      <c r="T6" s="58" t="s">
        <v>475</v>
      </c>
      <c r="U6" s="58" t="s">
        <v>476</v>
      </c>
      <c r="V6" s="58" t="s">
        <v>477</v>
      </c>
      <c r="W6" s="58" t="s">
        <v>478</v>
      </c>
      <c r="X6" s="58" t="s">
        <v>477</v>
      </c>
      <c r="Y6" s="75" t="s">
        <v>479</v>
      </c>
    </row>
    <row r="7" spans="1:25" s="59" customFormat="1" ht="93" thickBot="1" x14ac:dyDescent="0.25">
      <c r="B7" s="146"/>
      <c r="C7" s="146"/>
      <c r="D7" s="155" t="s">
        <v>480</v>
      </c>
      <c r="E7" s="18" t="s">
        <v>481</v>
      </c>
      <c r="F7" s="18" t="s">
        <v>482</v>
      </c>
      <c r="G7" s="18" t="s">
        <v>483</v>
      </c>
      <c r="H7" s="18" t="s">
        <v>484</v>
      </c>
      <c r="I7" s="18" t="s">
        <v>485</v>
      </c>
      <c r="J7" s="18" t="s">
        <v>486</v>
      </c>
      <c r="K7" s="18" t="s">
        <v>487</v>
      </c>
      <c r="L7" s="18" t="s">
        <v>488</v>
      </c>
      <c r="M7" s="18" t="s">
        <v>489</v>
      </c>
      <c r="N7" s="18" t="s">
        <v>490</v>
      </c>
      <c r="O7" s="18" t="s">
        <v>491</v>
      </c>
      <c r="P7" s="18" t="s">
        <v>492</v>
      </c>
      <c r="Q7" s="18" t="s">
        <v>493</v>
      </c>
      <c r="R7" s="18" t="s">
        <v>494</v>
      </c>
      <c r="S7" s="18" t="s">
        <v>495</v>
      </c>
      <c r="T7" s="18" t="s">
        <v>496</v>
      </c>
      <c r="U7" s="18" t="s">
        <v>497</v>
      </c>
      <c r="V7" s="18" t="s">
        <v>498</v>
      </c>
      <c r="W7" s="18" t="s">
        <v>499</v>
      </c>
      <c r="X7" s="18" t="s">
        <v>500</v>
      </c>
      <c r="Y7" s="74" t="s">
        <v>501</v>
      </c>
    </row>
    <row r="8" spans="1:25" s="59" customFormat="1" ht="14.25" customHeight="1" x14ac:dyDescent="0.2">
      <c r="B8" s="55">
        <v>1</v>
      </c>
      <c r="C8" s="16"/>
      <c r="D8" s="88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</row>
    <row r="9" spans="1:25" s="59" customFormat="1" ht="14.25" customHeight="1" x14ac:dyDescent="0.2">
      <c r="B9" s="56">
        <v>2</v>
      </c>
      <c r="C9" s="17"/>
      <c r="D9" s="90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spans="1:25" s="59" customFormat="1" ht="14.25" customHeight="1" x14ac:dyDescent="0.2">
      <c r="B10" s="56">
        <v>3</v>
      </c>
      <c r="C10" s="17"/>
      <c r="D10" s="90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5" s="59" customFormat="1" ht="14.25" customHeight="1" x14ac:dyDescent="0.2">
      <c r="B11" s="56">
        <v>4</v>
      </c>
      <c r="C11" s="17"/>
      <c r="D11" s="90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 spans="1:25" s="59" customFormat="1" ht="14.25" customHeight="1" x14ac:dyDescent="0.2">
      <c r="B12" s="56">
        <v>5</v>
      </c>
      <c r="C12" s="17"/>
      <c r="D12" s="90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613"/>
      <c r="Y12" s="134"/>
    </row>
    <row r="13" spans="1:25" s="59" customFormat="1" ht="14.25" customHeight="1" thickBot="1" x14ac:dyDescent="0.25">
      <c r="B13" s="57">
        <v>6</v>
      </c>
      <c r="C13" s="325" t="s">
        <v>444</v>
      </c>
      <c r="D13" s="156"/>
      <c r="E13" s="141"/>
      <c r="F13" s="141"/>
      <c r="G13" s="141"/>
      <c r="H13" s="141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614"/>
      <c r="Y13" s="142"/>
    </row>
    <row r="14" spans="1:25" s="59" customFormat="1" ht="14.25" customHeight="1" x14ac:dyDescent="0.15">
      <c r="B14" s="450">
        <v>7</v>
      </c>
      <c r="C14" s="585" t="s">
        <v>446</v>
      </c>
      <c r="D14" s="328">
        <v>48388.186139999998</v>
      </c>
      <c r="E14" s="314">
        <v>227.30631</v>
      </c>
      <c r="F14" s="314">
        <v>55785.94311</v>
      </c>
      <c r="G14" s="314">
        <v>22.739930000000001</v>
      </c>
      <c r="H14" s="314">
        <v>4.0015400000000003</v>
      </c>
      <c r="I14" s="314">
        <v>303766.02168000001</v>
      </c>
      <c r="J14" s="314">
        <v>93392.385550000006</v>
      </c>
      <c r="K14" s="314">
        <v>243665.40479999999</v>
      </c>
      <c r="L14" s="314">
        <v>29.825399999999998</v>
      </c>
      <c r="M14" s="314"/>
      <c r="N14" s="314">
        <v>84232.955579999994</v>
      </c>
      <c r="O14" s="314">
        <v>79554.871620000005</v>
      </c>
      <c r="P14" s="314">
        <v>8.0012600000000003</v>
      </c>
      <c r="Q14" s="314">
        <v>5578.6765299999997</v>
      </c>
      <c r="R14" s="314"/>
      <c r="S14" s="314"/>
      <c r="T14" s="314"/>
      <c r="U14" s="314"/>
      <c r="V14" s="314">
        <v>45.001519999999999</v>
      </c>
      <c r="W14" s="314"/>
      <c r="X14" s="615">
        <f>32554.20121+18238</f>
        <v>50792.201209999999</v>
      </c>
      <c r="Y14" s="327">
        <f t="shared" ref="Y14:Y22" si="0">SUM(D14:X14)</f>
        <v>965493.52218000009</v>
      </c>
    </row>
    <row r="15" spans="1:25" s="59" customFormat="1" ht="14.25" customHeight="1" x14ac:dyDescent="0.15">
      <c r="B15" s="450">
        <v>8</v>
      </c>
      <c r="C15" s="586" t="s">
        <v>449</v>
      </c>
      <c r="D15" s="328">
        <v>41652.477350000001</v>
      </c>
      <c r="E15" s="314">
        <v>18692.863089999999</v>
      </c>
      <c r="F15" s="314">
        <v>34955.432280000001</v>
      </c>
      <c r="G15" s="314">
        <v>5632.7196199999998</v>
      </c>
      <c r="H15" s="314">
        <v>3134.8256700000002</v>
      </c>
      <c r="I15" s="314">
        <v>51352.90337</v>
      </c>
      <c r="J15" s="314">
        <v>43216.528559999999</v>
      </c>
      <c r="K15" s="314">
        <v>6125.2470199999998</v>
      </c>
      <c r="L15" s="314">
        <v>4438.6868400000003</v>
      </c>
      <c r="M15" s="314">
        <v>3863.1030500000002</v>
      </c>
      <c r="N15" s="314">
        <v>11893.58135</v>
      </c>
      <c r="O15" s="314">
        <v>177072.38751</v>
      </c>
      <c r="P15" s="314">
        <v>23293.87859</v>
      </c>
      <c r="Q15" s="314">
        <v>26649.909680000001</v>
      </c>
      <c r="R15" s="314"/>
      <c r="S15" s="314">
        <v>2538.0188600000001</v>
      </c>
      <c r="T15" s="314">
        <v>35968.659570000003</v>
      </c>
      <c r="U15" s="314">
        <v>26119.515780000002</v>
      </c>
      <c r="V15" s="314">
        <v>22539.00488</v>
      </c>
      <c r="W15" s="314">
        <v>7.9149999999999998E-2</v>
      </c>
      <c r="X15" s="615">
        <f>477577.98735-3900</f>
        <v>473677.98735000001</v>
      </c>
      <c r="Y15" s="327">
        <f t="shared" si="0"/>
        <v>1012817.80957</v>
      </c>
    </row>
    <row r="16" spans="1:25" s="59" customFormat="1" ht="14.25" customHeight="1" x14ac:dyDescent="0.15">
      <c r="B16" s="450">
        <v>9</v>
      </c>
      <c r="C16" s="586" t="s">
        <v>450</v>
      </c>
      <c r="D16" s="328"/>
      <c r="E16" s="314"/>
      <c r="F16" s="314"/>
      <c r="G16" s="314"/>
      <c r="H16" s="314"/>
      <c r="I16" s="314"/>
      <c r="J16" s="314"/>
      <c r="K16" s="314"/>
      <c r="L16" s="314"/>
      <c r="M16" s="314"/>
      <c r="N16" s="314">
        <v>55047.26266</v>
      </c>
      <c r="O16" s="314"/>
      <c r="P16" s="314"/>
      <c r="Q16" s="314"/>
      <c r="R16" s="314"/>
      <c r="S16" s="314"/>
      <c r="T16" s="314"/>
      <c r="U16" s="314"/>
      <c r="V16" s="314"/>
      <c r="W16" s="314"/>
      <c r="X16" s="615">
        <v>1228442</v>
      </c>
      <c r="Y16" s="327">
        <f t="shared" si="0"/>
        <v>1283489.26266</v>
      </c>
    </row>
    <row r="17" spans="2:29" s="59" customFormat="1" ht="14.25" customHeight="1" x14ac:dyDescent="0.15">
      <c r="B17" s="450">
        <v>10</v>
      </c>
      <c r="C17" s="586" t="s">
        <v>452</v>
      </c>
      <c r="D17" s="328"/>
      <c r="E17" s="314">
        <v>101147.54771</v>
      </c>
      <c r="F17" s="314">
        <v>38.700490000000002</v>
      </c>
      <c r="G17" s="314"/>
      <c r="H17" s="314"/>
      <c r="I17" s="314">
        <v>4572.85581</v>
      </c>
      <c r="J17" s="314">
        <v>568.64273000000003</v>
      </c>
      <c r="K17" s="314"/>
      <c r="L17" s="314">
        <v>8028.5049200000003</v>
      </c>
      <c r="M17" s="314"/>
      <c r="N17" s="314"/>
      <c r="O17" s="314"/>
      <c r="P17" s="314">
        <v>0.16411999999999999</v>
      </c>
      <c r="Q17" s="314"/>
      <c r="R17" s="314"/>
      <c r="S17" s="314"/>
      <c r="T17" s="314"/>
      <c r="U17" s="314"/>
      <c r="V17" s="314"/>
      <c r="W17" s="314"/>
      <c r="X17" s="615">
        <v>41391.16244</v>
      </c>
      <c r="Y17" s="327">
        <f t="shared" si="0"/>
        <v>155747.57822000002</v>
      </c>
    </row>
    <row r="18" spans="2:29" s="59" customFormat="1" ht="14.25" customHeight="1" x14ac:dyDescent="0.15">
      <c r="B18" s="450">
        <v>11</v>
      </c>
      <c r="C18" s="586" t="s">
        <v>445</v>
      </c>
      <c r="D18" s="328">
        <v>45.424100000000003</v>
      </c>
      <c r="E18" s="314">
        <v>1980</v>
      </c>
      <c r="F18" s="314">
        <v>202.5</v>
      </c>
      <c r="G18" s="314"/>
      <c r="H18" s="314">
        <v>36</v>
      </c>
      <c r="I18" s="314">
        <v>1485.0009</v>
      </c>
      <c r="J18" s="314">
        <v>5182.2</v>
      </c>
      <c r="K18" s="314"/>
      <c r="L18" s="314">
        <v>263.7</v>
      </c>
      <c r="M18" s="314"/>
      <c r="N18" s="314"/>
      <c r="O18" s="314"/>
      <c r="P18" s="314">
        <v>72</v>
      </c>
      <c r="Q18" s="314">
        <v>1350</v>
      </c>
      <c r="R18" s="314"/>
      <c r="S18" s="314"/>
      <c r="T18" s="314"/>
      <c r="U18" s="314"/>
      <c r="V18" s="314">
        <v>405</v>
      </c>
      <c r="W18" s="314"/>
      <c r="X18" s="615">
        <f>9+100027</f>
        <v>100036</v>
      </c>
      <c r="Y18" s="327">
        <f t="shared" si="0"/>
        <v>111057.825</v>
      </c>
    </row>
    <row r="19" spans="2:29" s="59" customFormat="1" ht="14.25" customHeight="1" x14ac:dyDescent="0.15">
      <c r="B19" s="450">
        <v>12</v>
      </c>
      <c r="C19" s="586" t="s">
        <v>454</v>
      </c>
      <c r="D19" s="328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>
        <v>100000.00149</v>
      </c>
      <c r="S19" s="314"/>
      <c r="T19" s="314"/>
      <c r="U19" s="314"/>
      <c r="V19" s="314">
        <v>493.50328000000002</v>
      </c>
      <c r="W19" s="314"/>
      <c r="X19" s="615"/>
      <c r="Y19" s="327">
        <f t="shared" si="0"/>
        <v>100493.50477</v>
      </c>
    </row>
    <row r="20" spans="2:29" s="59" customFormat="1" ht="14.25" customHeight="1" x14ac:dyDescent="0.15">
      <c r="B20" s="450">
        <v>13</v>
      </c>
      <c r="C20" s="586" t="s">
        <v>448</v>
      </c>
      <c r="D20" s="328">
        <v>104966.68836</v>
      </c>
      <c r="E20" s="314"/>
      <c r="F20" s="314">
        <v>15761.056</v>
      </c>
      <c r="G20" s="314">
        <v>12388.415999999999</v>
      </c>
      <c r="H20" s="314"/>
      <c r="I20" s="314">
        <v>30275.742999999999</v>
      </c>
      <c r="J20" s="314">
        <v>55269.682999999997</v>
      </c>
      <c r="K20" s="314">
        <v>1124.9059999999999</v>
      </c>
      <c r="L20" s="314">
        <v>700</v>
      </c>
      <c r="M20" s="314">
        <v>240.44800000000001</v>
      </c>
      <c r="N20" s="314">
        <v>32126.273000000001</v>
      </c>
      <c r="O20" s="314">
        <v>275300.53899999999</v>
      </c>
      <c r="P20" s="314">
        <v>14469.999</v>
      </c>
      <c r="Q20" s="314">
        <v>17342.127</v>
      </c>
      <c r="R20" s="314"/>
      <c r="S20" s="314"/>
      <c r="T20" s="314">
        <v>286.82</v>
      </c>
      <c r="U20" s="314">
        <v>1787.643</v>
      </c>
      <c r="V20" s="314">
        <v>7482.8270000000002</v>
      </c>
      <c r="W20" s="314">
        <v>37.679000000000002</v>
      </c>
      <c r="X20" s="615">
        <f>7624946.28182+43676</f>
        <v>7668622.2818200001</v>
      </c>
      <c r="Y20" s="327">
        <f t="shared" si="0"/>
        <v>8238183.1291800002</v>
      </c>
    </row>
    <row r="21" spans="2:29" s="59" customFormat="1" ht="14.25" customHeight="1" x14ac:dyDescent="0.15">
      <c r="B21" s="450">
        <v>14</v>
      </c>
      <c r="C21" s="586" t="s">
        <v>502</v>
      </c>
      <c r="D21" s="584"/>
      <c r="E21" s="303"/>
      <c r="F21" s="303"/>
      <c r="G21" s="303"/>
      <c r="H21" s="303"/>
      <c r="I21" s="314">
        <v>100793.766</v>
      </c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615"/>
      <c r="Y21" s="327">
        <f t="shared" si="0"/>
        <v>100793.766</v>
      </c>
    </row>
    <row r="22" spans="2:29" s="59" customFormat="1" ht="14.25" customHeight="1" x14ac:dyDescent="0.15">
      <c r="B22" s="450">
        <v>15</v>
      </c>
      <c r="C22" s="586" t="s">
        <v>455</v>
      </c>
      <c r="D22" s="584"/>
      <c r="E22" s="303"/>
      <c r="F22" s="303"/>
      <c r="G22" s="303"/>
      <c r="H22" s="303"/>
      <c r="I22" s="314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615">
        <v>618488.0959999999</v>
      </c>
      <c r="Y22" s="327">
        <f t="shared" si="0"/>
        <v>618488.0959999999</v>
      </c>
    </row>
    <row r="23" spans="2:29" s="59" customFormat="1" ht="14.25" customHeight="1" x14ac:dyDescent="0.2">
      <c r="B23" s="324">
        <v>16</v>
      </c>
      <c r="C23" s="587" t="s">
        <v>465</v>
      </c>
      <c r="D23" s="156">
        <f t="shared" ref="D23:W23" si="1">SUM(D14:D22)</f>
        <v>195052.77595000001</v>
      </c>
      <c r="E23" s="156">
        <f t="shared" si="1"/>
        <v>122047.71711</v>
      </c>
      <c r="F23" s="156">
        <f t="shared" si="1"/>
        <v>106743.63188</v>
      </c>
      <c r="G23" s="156">
        <f t="shared" si="1"/>
        <v>18043.875549999997</v>
      </c>
      <c r="H23" s="156">
        <f t="shared" si="1"/>
        <v>3174.8272100000004</v>
      </c>
      <c r="I23" s="156">
        <f t="shared" si="1"/>
        <v>492246.29076</v>
      </c>
      <c r="J23" s="156">
        <f t="shared" si="1"/>
        <v>197629.43984000001</v>
      </c>
      <c r="K23" s="156">
        <f t="shared" si="1"/>
        <v>250915.55781999999</v>
      </c>
      <c r="L23" s="156">
        <f t="shared" si="1"/>
        <v>13460.71716</v>
      </c>
      <c r="M23" s="156">
        <f t="shared" si="1"/>
        <v>4103.55105</v>
      </c>
      <c r="N23" s="156">
        <f t="shared" si="1"/>
        <v>183300.07259</v>
      </c>
      <c r="O23" s="156">
        <f t="shared" si="1"/>
        <v>531927.79813000001</v>
      </c>
      <c r="P23" s="156">
        <f t="shared" si="1"/>
        <v>37844.042970000002</v>
      </c>
      <c r="Q23" s="156">
        <f t="shared" si="1"/>
        <v>50920.713210000002</v>
      </c>
      <c r="R23" s="156">
        <f t="shared" si="1"/>
        <v>100000.00149</v>
      </c>
      <c r="S23" s="156">
        <f t="shared" si="1"/>
        <v>2538.0188600000001</v>
      </c>
      <c r="T23" s="156">
        <f t="shared" si="1"/>
        <v>36255.479570000003</v>
      </c>
      <c r="U23" s="156">
        <f t="shared" si="1"/>
        <v>27907.158780000002</v>
      </c>
      <c r="V23" s="156">
        <f t="shared" si="1"/>
        <v>30965.336680000004</v>
      </c>
      <c r="W23" s="156">
        <f t="shared" si="1"/>
        <v>37.758150000000001</v>
      </c>
      <c r="X23" s="156">
        <f>SUM(X14:X22)</f>
        <v>10181449.72882</v>
      </c>
      <c r="Y23" s="589">
        <f t="shared" ref="Y23" si="2">SUM(D23:X23)</f>
        <v>12586564.49358</v>
      </c>
    </row>
    <row r="24" spans="2:29" s="59" customFormat="1" ht="14.25" customHeight="1" thickBot="1" x14ac:dyDescent="0.25">
      <c r="B24" s="324">
        <v>17</v>
      </c>
      <c r="C24" s="588" t="s">
        <v>466</v>
      </c>
      <c r="D24" s="584">
        <f>D23</f>
        <v>195052.77595000001</v>
      </c>
      <c r="E24" s="156">
        <f t="shared" ref="E24:Y24" si="3">E23</f>
        <v>122047.71711</v>
      </c>
      <c r="F24" s="156">
        <f t="shared" si="3"/>
        <v>106743.63188</v>
      </c>
      <c r="G24" s="156">
        <f t="shared" si="3"/>
        <v>18043.875549999997</v>
      </c>
      <c r="H24" s="156">
        <f t="shared" si="3"/>
        <v>3174.8272100000004</v>
      </c>
      <c r="I24" s="156">
        <f t="shared" si="3"/>
        <v>492246.29076</v>
      </c>
      <c r="J24" s="156">
        <f t="shared" si="3"/>
        <v>197629.43984000001</v>
      </c>
      <c r="K24" s="156">
        <f t="shared" si="3"/>
        <v>250915.55781999999</v>
      </c>
      <c r="L24" s="156">
        <f t="shared" si="3"/>
        <v>13460.71716</v>
      </c>
      <c r="M24" s="156">
        <f t="shared" si="3"/>
        <v>4103.55105</v>
      </c>
      <c r="N24" s="156">
        <f t="shared" si="3"/>
        <v>183300.07259</v>
      </c>
      <c r="O24" s="156">
        <f t="shared" si="3"/>
        <v>531927.79813000001</v>
      </c>
      <c r="P24" s="156">
        <f t="shared" si="3"/>
        <v>37844.042970000002</v>
      </c>
      <c r="Q24" s="156">
        <f t="shared" si="3"/>
        <v>50920.713210000002</v>
      </c>
      <c r="R24" s="156">
        <f t="shared" si="3"/>
        <v>100000.00149</v>
      </c>
      <c r="S24" s="156">
        <f t="shared" si="3"/>
        <v>2538.0188600000001</v>
      </c>
      <c r="T24" s="156">
        <f t="shared" si="3"/>
        <v>36255.479570000003</v>
      </c>
      <c r="U24" s="156">
        <f t="shared" si="3"/>
        <v>27907.158780000002</v>
      </c>
      <c r="V24" s="156">
        <f t="shared" si="3"/>
        <v>30965.336680000004</v>
      </c>
      <c r="W24" s="156">
        <f t="shared" si="3"/>
        <v>37.758150000000001</v>
      </c>
      <c r="X24" s="156">
        <f t="shared" si="3"/>
        <v>10181449.72882</v>
      </c>
      <c r="Y24" s="156">
        <f t="shared" si="3"/>
        <v>12586564.49358</v>
      </c>
    </row>
    <row r="25" spans="2:29" s="59" customFormat="1" ht="14.25" customHeight="1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2:29" s="59" customFormat="1" ht="14.25" customHeigh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2:29" s="59" customFormat="1" ht="14.25" customHeight="1" x14ac:dyDescent="0.2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2:29" x14ac:dyDescent="0.2">
      <c r="Z28" s="59"/>
      <c r="AA28" s="59"/>
      <c r="AB28" s="59"/>
      <c r="AC28" s="59"/>
    </row>
    <row r="29" spans="2:29" x14ac:dyDescent="0.2">
      <c r="Z29" s="59"/>
      <c r="AA29" s="59"/>
      <c r="AB29" s="59"/>
      <c r="AC29" s="59"/>
    </row>
    <row r="30" spans="2:29" x14ac:dyDescent="0.2">
      <c r="Z30" s="59"/>
      <c r="AA30" s="59"/>
      <c r="AB30" s="59"/>
      <c r="AC30" s="59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1"/>
  <dimension ref="A1:J25"/>
  <sheetViews>
    <sheetView zoomScaleNormal="100" workbookViewId="0">
      <selection activeCell="H60" sqref="H60"/>
    </sheetView>
  </sheetViews>
  <sheetFormatPr baseColWidth="10" defaultColWidth="11.42578125" defaultRowHeight="14.25" x14ac:dyDescent="0.2"/>
  <cols>
    <col min="1" max="2" width="4.28515625" style="19" customWidth="1"/>
    <col min="3" max="3" width="45.28515625" style="19" bestFit="1" customWidth="1"/>
    <col min="4" max="9" width="14.28515625" style="19" customWidth="1"/>
    <col min="10" max="16384" width="11.42578125" style="19"/>
  </cols>
  <sheetData>
    <row r="1" spans="1:10" ht="18.75" customHeight="1" x14ac:dyDescent="0.2"/>
    <row r="2" spans="1:10" ht="18.75" customHeight="1" x14ac:dyDescent="0.2">
      <c r="A2" s="20" t="s">
        <v>41</v>
      </c>
      <c r="B2" s="21"/>
      <c r="C2" s="21"/>
      <c r="D2" s="22"/>
      <c r="E2" s="22"/>
      <c r="G2" s="92"/>
      <c r="J2" s="21"/>
    </row>
    <row r="3" spans="1:10" ht="14.25" customHeight="1" x14ac:dyDescent="0.2">
      <c r="A3" s="20"/>
      <c r="B3" s="21"/>
      <c r="C3" s="21"/>
      <c r="D3" s="22"/>
      <c r="E3" s="22"/>
      <c r="G3" s="279"/>
      <c r="H3" s="279"/>
      <c r="I3" s="279"/>
      <c r="J3" s="279"/>
    </row>
    <row r="4" spans="1:10" ht="14.25" customHeight="1" x14ac:dyDescent="0.2">
      <c r="A4" s="20"/>
      <c r="B4" s="23" t="s">
        <v>120</v>
      </c>
      <c r="C4" s="24"/>
      <c r="D4" s="594"/>
      <c r="E4" s="22"/>
      <c r="G4" s="92"/>
      <c r="I4" s="24"/>
    </row>
    <row r="5" spans="1:10" ht="14.25" customHeight="1" thickBot="1" x14ac:dyDescent="0.25">
      <c r="A5" s="20"/>
      <c r="B5" s="21"/>
      <c r="C5" s="21"/>
      <c r="D5" s="22"/>
      <c r="E5" s="22"/>
    </row>
    <row r="6" spans="1:10" ht="14.25" customHeight="1" x14ac:dyDescent="0.2">
      <c r="B6" s="59"/>
      <c r="C6" s="59"/>
      <c r="D6" s="60" t="s">
        <v>122</v>
      </c>
      <c r="E6" s="27" t="s">
        <v>123</v>
      </c>
      <c r="F6" s="27" t="s">
        <v>124</v>
      </c>
      <c r="G6" s="27" t="s">
        <v>125</v>
      </c>
      <c r="H6" s="27" t="s">
        <v>126</v>
      </c>
      <c r="I6" s="53" t="s">
        <v>127</v>
      </c>
    </row>
    <row r="7" spans="1:10" ht="14.25" customHeight="1" x14ac:dyDescent="0.2">
      <c r="B7" s="61"/>
      <c r="C7" s="61"/>
      <c r="D7" s="654" t="s">
        <v>503</v>
      </c>
      <c r="E7" s="655"/>
      <c r="F7" s="655"/>
      <c r="G7" s="655"/>
      <c r="H7" s="655"/>
      <c r="I7" s="656"/>
    </row>
    <row r="8" spans="1:10" ht="14.25" customHeight="1" thickBot="1" x14ac:dyDescent="0.25">
      <c r="B8" s="455"/>
      <c r="C8" s="62"/>
      <c r="D8" s="63" t="s">
        <v>504</v>
      </c>
      <c r="E8" s="15" t="s">
        <v>505</v>
      </c>
      <c r="F8" s="15" t="s">
        <v>506</v>
      </c>
      <c r="G8" s="15" t="s">
        <v>507</v>
      </c>
      <c r="H8" s="15" t="s">
        <v>508</v>
      </c>
      <c r="I8" s="64" t="s">
        <v>466</v>
      </c>
    </row>
    <row r="9" spans="1:10" ht="14.25" customHeight="1" x14ac:dyDescent="0.2">
      <c r="B9" s="456">
        <v>1</v>
      </c>
      <c r="C9" s="452" t="s">
        <v>443</v>
      </c>
      <c r="D9" s="88"/>
      <c r="E9" s="133"/>
      <c r="F9" s="133"/>
      <c r="G9" s="133"/>
      <c r="H9" s="133"/>
      <c r="I9" s="89"/>
    </row>
    <row r="10" spans="1:10" ht="14.25" customHeight="1" x14ac:dyDescent="0.2">
      <c r="B10" s="457">
        <v>2</v>
      </c>
      <c r="C10" s="453" t="s">
        <v>430</v>
      </c>
      <c r="D10" s="90"/>
      <c r="E10" s="134"/>
      <c r="F10" s="134"/>
      <c r="G10" s="134"/>
      <c r="H10" s="134"/>
      <c r="I10" s="86"/>
    </row>
    <row r="11" spans="1:10" ht="14.25" customHeight="1" x14ac:dyDescent="0.2">
      <c r="B11" s="457">
        <v>3</v>
      </c>
      <c r="C11" s="453" t="s">
        <v>462</v>
      </c>
      <c r="D11" s="90"/>
      <c r="E11" s="134"/>
      <c r="F11" s="134"/>
      <c r="G11" s="134"/>
      <c r="H11" s="134"/>
      <c r="I11" s="86"/>
    </row>
    <row r="12" spans="1:10" ht="14.25" customHeight="1" x14ac:dyDescent="0.2">
      <c r="B12" s="457">
        <v>4</v>
      </c>
      <c r="C12" s="453" t="s">
        <v>463</v>
      </c>
      <c r="D12" s="90"/>
      <c r="E12" s="134"/>
      <c r="F12" s="134"/>
      <c r="G12" s="134"/>
      <c r="H12" s="134"/>
      <c r="I12" s="86"/>
    </row>
    <row r="13" spans="1:10" ht="14.25" customHeight="1" x14ac:dyDescent="0.2">
      <c r="B13" s="457">
        <v>5</v>
      </c>
      <c r="C13" s="453" t="s">
        <v>464</v>
      </c>
      <c r="D13" s="90"/>
      <c r="E13" s="142"/>
      <c r="F13" s="142"/>
      <c r="G13" s="142"/>
      <c r="H13" s="142"/>
      <c r="I13" s="143"/>
    </row>
    <row r="14" spans="1:10" ht="14.25" customHeight="1" thickBot="1" x14ac:dyDescent="0.25">
      <c r="B14" s="458">
        <v>6</v>
      </c>
      <c r="C14" s="454" t="s">
        <v>444</v>
      </c>
      <c r="D14" s="144"/>
      <c r="E14" s="139"/>
      <c r="F14" s="139"/>
      <c r="G14" s="139"/>
      <c r="H14" s="139"/>
      <c r="I14" s="140"/>
    </row>
    <row r="15" spans="1:10" ht="14.25" customHeight="1" x14ac:dyDescent="0.2">
      <c r="B15" s="457">
        <v>7</v>
      </c>
      <c r="C15" s="585" t="s">
        <v>450</v>
      </c>
      <c r="D15" s="328">
        <v>1283489.4779999999</v>
      </c>
      <c r="E15" s="142"/>
      <c r="F15" s="142"/>
      <c r="G15" s="142"/>
      <c r="H15" s="142"/>
      <c r="I15" s="143">
        <f>SUM(D15:H15)</f>
        <v>1283489.4779999999</v>
      </c>
    </row>
    <row r="16" spans="1:10" ht="14.25" customHeight="1" x14ac:dyDescent="0.2">
      <c r="B16" s="457">
        <v>8</v>
      </c>
      <c r="C16" s="586" t="s">
        <v>449</v>
      </c>
      <c r="D16" s="328">
        <v>1012817.716</v>
      </c>
      <c r="E16" s="142"/>
      <c r="F16" s="142"/>
      <c r="G16" s="142"/>
      <c r="H16" s="142"/>
      <c r="I16" s="143">
        <f t="shared" ref="I16:I25" si="0">SUM(D16:H16)</f>
        <v>1012817.716</v>
      </c>
    </row>
    <row r="17" spans="2:9" ht="14.25" customHeight="1" x14ac:dyDescent="0.2">
      <c r="B17" s="457">
        <v>9</v>
      </c>
      <c r="C17" s="586" t="s">
        <v>448</v>
      </c>
      <c r="D17" s="328">
        <v>8238182.8540000003</v>
      </c>
      <c r="E17" s="142"/>
      <c r="F17" s="142"/>
      <c r="G17" s="142"/>
      <c r="H17" s="142"/>
      <c r="I17" s="143">
        <f t="shared" si="0"/>
        <v>8238182.8540000003</v>
      </c>
    </row>
    <row r="18" spans="2:9" ht="14.25" customHeight="1" x14ac:dyDescent="0.2">
      <c r="B18" s="457">
        <v>10</v>
      </c>
      <c r="C18" s="586" t="s">
        <v>446</v>
      </c>
      <c r="D18" s="328">
        <v>965493.74699999997</v>
      </c>
      <c r="E18" s="142"/>
      <c r="F18" s="142"/>
      <c r="G18" s="142"/>
      <c r="H18" s="142"/>
      <c r="I18" s="143">
        <f t="shared" si="0"/>
        <v>965493.74699999997</v>
      </c>
    </row>
    <row r="19" spans="2:9" ht="14.25" customHeight="1" x14ac:dyDescent="0.2">
      <c r="B19" s="457">
        <v>11</v>
      </c>
      <c r="C19" s="586" t="s">
        <v>452</v>
      </c>
      <c r="D19" s="328">
        <v>155747.57822</v>
      </c>
      <c r="E19" s="142"/>
      <c r="F19" s="142"/>
      <c r="G19" s="142"/>
      <c r="H19" s="142"/>
      <c r="I19" s="143">
        <f t="shared" si="0"/>
        <v>155747.57822</v>
      </c>
    </row>
    <row r="20" spans="2:9" ht="14.25" customHeight="1" x14ac:dyDescent="0.2">
      <c r="B20" s="457">
        <v>12</v>
      </c>
      <c r="C20" s="591" t="s">
        <v>454</v>
      </c>
      <c r="D20" s="328">
        <v>100493.505</v>
      </c>
      <c r="E20" s="142"/>
      <c r="F20" s="142"/>
      <c r="G20" s="142"/>
      <c r="H20" s="142"/>
      <c r="I20" s="143">
        <f t="shared" si="0"/>
        <v>100493.505</v>
      </c>
    </row>
    <row r="21" spans="2:9" ht="14.25" customHeight="1" x14ac:dyDescent="0.2">
      <c r="B21" s="457">
        <v>13</v>
      </c>
      <c r="C21" s="591" t="s">
        <v>445</v>
      </c>
      <c r="D21" s="328">
        <v>111058.304</v>
      </c>
      <c r="E21" s="142"/>
      <c r="F21" s="142"/>
      <c r="G21" s="142"/>
      <c r="H21" s="142"/>
      <c r="I21" s="143">
        <f t="shared" si="0"/>
        <v>111058.304</v>
      </c>
    </row>
    <row r="22" spans="2:9" ht="14.25" customHeight="1" x14ac:dyDescent="0.2">
      <c r="B22" s="457">
        <v>14</v>
      </c>
      <c r="C22" s="591" t="s">
        <v>502</v>
      </c>
      <c r="D22" s="328">
        <v>100793.766</v>
      </c>
      <c r="E22" s="142"/>
      <c r="F22" s="142"/>
      <c r="G22" s="142"/>
      <c r="H22" s="142"/>
      <c r="I22" s="143">
        <f t="shared" si="0"/>
        <v>100793.766</v>
      </c>
    </row>
    <row r="23" spans="2:9" ht="14.25" customHeight="1" x14ac:dyDescent="0.2">
      <c r="B23" s="457">
        <v>15</v>
      </c>
      <c r="C23" s="591" t="s">
        <v>455</v>
      </c>
      <c r="D23" s="328">
        <f>SUM(N5:N8)</f>
        <v>0</v>
      </c>
      <c r="E23" s="142"/>
      <c r="F23" s="142"/>
      <c r="G23" s="142"/>
      <c r="H23" s="142"/>
      <c r="I23" s="143">
        <f t="shared" si="0"/>
        <v>0</v>
      </c>
    </row>
    <row r="24" spans="2:9" ht="14.25" customHeight="1" x14ac:dyDescent="0.2">
      <c r="B24" s="458">
        <v>16</v>
      </c>
      <c r="C24" s="592" t="s">
        <v>509</v>
      </c>
      <c r="D24" s="590">
        <f>SUM(D15:D23)</f>
        <v>11968076.948220002</v>
      </c>
      <c r="E24" s="142"/>
      <c r="F24" s="142"/>
      <c r="G24" s="142"/>
      <c r="H24" s="142"/>
      <c r="I24" s="143">
        <f>SUM(D24:H24)</f>
        <v>11968076.948220002</v>
      </c>
    </row>
    <row r="25" spans="2:9" ht="14.25" customHeight="1" thickBot="1" x14ac:dyDescent="0.25">
      <c r="B25" s="459">
        <v>17</v>
      </c>
      <c r="C25" s="593" t="s">
        <v>466</v>
      </c>
      <c r="D25" s="590">
        <f>D24</f>
        <v>11968076.948220002</v>
      </c>
      <c r="E25" s="142"/>
      <c r="F25" s="142"/>
      <c r="G25" s="142"/>
      <c r="H25" s="142"/>
      <c r="I25" s="143">
        <f t="shared" si="0"/>
        <v>11968076.948220002</v>
      </c>
    </row>
  </sheetData>
  <mergeCells count="1">
    <mergeCell ref="D7:I7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7"/>
  <sheetViews>
    <sheetView zoomScale="120" zoomScaleNormal="120" workbookViewId="0">
      <selection activeCell="H60" sqref="H60"/>
    </sheetView>
  </sheetViews>
  <sheetFormatPr baseColWidth="10" defaultColWidth="11.42578125" defaultRowHeight="12.75" x14ac:dyDescent="0.2"/>
  <cols>
    <col min="1" max="1" width="11.42578125" style="154"/>
    <col min="2" max="2" width="39.5703125" style="154" bestFit="1" customWidth="1"/>
    <col min="3" max="3" width="22.140625" style="154" bestFit="1" customWidth="1"/>
    <col min="4" max="4" width="24.85546875" style="154" bestFit="1" customWidth="1"/>
    <col min="5" max="5" width="22.42578125" style="154" bestFit="1" customWidth="1"/>
    <col min="6" max="6" width="22.7109375" style="154" bestFit="1" customWidth="1"/>
    <col min="7" max="7" width="31.140625" style="154" bestFit="1" customWidth="1"/>
    <col min="8" max="8" width="22.5703125" style="154" bestFit="1" customWidth="1"/>
    <col min="9" max="16384" width="11.42578125" style="154"/>
  </cols>
  <sheetData>
    <row r="1" spans="1:12" x14ac:dyDescent="0.2">
      <c r="E1" s="595"/>
    </row>
    <row r="2" spans="1:12" ht="15" x14ac:dyDescent="0.2">
      <c r="A2" s="503" t="s">
        <v>43</v>
      </c>
      <c r="J2" s="515"/>
      <c r="K2" s="515"/>
      <c r="L2" s="515"/>
    </row>
    <row r="3" spans="1:12" ht="13.5" thickBot="1" x14ac:dyDescent="0.25">
      <c r="E3" s="611"/>
      <c r="F3" s="603"/>
      <c r="G3" s="611"/>
      <c r="J3" s="515"/>
      <c r="K3" s="515"/>
      <c r="L3" s="515"/>
    </row>
    <row r="4" spans="1:12" x14ac:dyDescent="0.2">
      <c r="B4" s="504" t="s">
        <v>510</v>
      </c>
      <c r="C4" s="505" t="s">
        <v>511</v>
      </c>
      <c r="D4" s="505" t="s">
        <v>512</v>
      </c>
      <c r="E4" s="505" t="s">
        <v>513</v>
      </c>
      <c r="F4" s="505" t="s">
        <v>514</v>
      </c>
      <c r="G4" s="505" t="s">
        <v>515</v>
      </c>
      <c r="H4" s="506" t="s">
        <v>516</v>
      </c>
      <c r="J4" s="515"/>
      <c r="K4" s="515"/>
      <c r="L4" s="515"/>
    </row>
    <row r="5" spans="1:12" x14ac:dyDescent="0.2">
      <c r="B5" s="507" t="s">
        <v>448</v>
      </c>
      <c r="C5" s="508"/>
      <c r="D5" s="508"/>
      <c r="E5" s="509">
        <v>8238182.8540000003</v>
      </c>
      <c r="F5" s="509">
        <v>0</v>
      </c>
      <c r="G5" s="509">
        <v>0</v>
      </c>
      <c r="H5" s="510">
        <v>0</v>
      </c>
      <c r="J5" s="515"/>
      <c r="K5" s="515"/>
      <c r="L5" s="515"/>
    </row>
    <row r="6" spans="1:12" s="515" customFormat="1" x14ac:dyDescent="0.2">
      <c r="B6" s="511" t="s">
        <v>447</v>
      </c>
      <c r="C6" s="512"/>
      <c r="D6" s="512"/>
      <c r="E6" s="513">
        <v>0</v>
      </c>
      <c r="F6" s="513">
        <v>0</v>
      </c>
      <c r="G6" s="513">
        <v>0</v>
      </c>
      <c r="H6" s="514">
        <v>0</v>
      </c>
    </row>
    <row r="7" spans="1:12" x14ac:dyDescent="0.2">
      <c r="B7" s="507" t="s">
        <v>449</v>
      </c>
      <c r="C7" s="508"/>
      <c r="D7" s="508"/>
      <c r="E7" s="509">
        <v>1012817.716</v>
      </c>
      <c r="F7" s="509">
        <v>0</v>
      </c>
      <c r="G7" s="509">
        <v>0</v>
      </c>
      <c r="H7" s="510">
        <v>0</v>
      </c>
      <c r="J7" s="515"/>
      <c r="K7" s="515"/>
      <c r="L7" s="515"/>
    </row>
    <row r="8" spans="1:12" s="515" customFormat="1" x14ac:dyDescent="0.2">
      <c r="B8" s="511" t="s">
        <v>447</v>
      </c>
      <c r="C8" s="512"/>
      <c r="D8" s="512"/>
      <c r="E8" s="513">
        <v>477545.43900000001</v>
      </c>
      <c r="F8" s="513">
        <v>0</v>
      </c>
      <c r="G8" s="513">
        <v>0</v>
      </c>
      <c r="H8" s="514">
        <v>0</v>
      </c>
    </row>
    <row r="9" spans="1:12" x14ac:dyDescent="0.2">
      <c r="B9" s="507" t="s">
        <v>452</v>
      </c>
      <c r="C9" s="508"/>
      <c r="D9" s="508"/>
      <c r="E9" s="509">
        <v>0</v>
      </c>
      <c r="F9" s="509">
        <v>166779.63800000001</v>
      </c>
      <c r="G9" s="509">
        <v>8430.3073999999997</v>
      </c>
      <c r="H9" s="510">
        <v>0</v>
      </c>
      <c r="J9" s="515"/>
      <c r="K9" s="515"/>
      <c r="L9" s="515"/>
    </row>
    <row r="10" spans="1:12" s="515" customFormat="1" x14ac:dyDescent="0.2">
      <c r="B10" s="511" t="s">
        <v>447</v>
      </c>
      <c r="C10" s="512"/>
      <c r="D10" s="512"/>
      <c r="E10" s="513">
        <v>0</v>
      </c>
      <c r="F10" s="513">
        <v>116804.36474999999</v>
      </c>
      <c r="G10" s="513">
        <v>2601.7550000000001</v>
      </c>
      <c r="H10" s="514">
        <v>0</v>
      </c>
    </row>
    <row r="11" spans="1:12" x14ac:dyDescent="0.2">
      <c r="B11" s="507" t="s">
        <v>446</v>
      </c>
      <c r="C11" s="508"/>
      <c r="D11" s="508"/>
      <c r="E11" s="509">
        <v>1066287.513</v>
      </c>
      <c r="F11" s="509">
        <v>0</v>
      </c>
      <c r="G11" s="509">
        <v>0</v>
      </c>
      <c r="H11" s="510">
        <v>0</v>
      </c>
    </row>
    <row r="12" spans="1:12" s="515" customFormat="1" x14ac:dyDescent="0.2">
      <c r="B12" s="511" t="s">
        <v>447</v>
      </c>
      <c r="C12" s="512"/>
      <c r="D12" s="512"/>
      <c r="E12" s="513">
        <v>778468.28300000005</v>
      </c>
      <c r="F12" s="513">
        <v>0</v>
      </c>
      <c r="G12" s="513">
        <v>0</v>
      </c>
      <c r="H12" s="514">
        <v>0</v>
      </c>
    </row>
    <row r="13" spans="1:12" s="515" customFormat="1" x14ac:dyDescent="0.2">
      <c r="B13" s="516" t="s">
        <v>445</v>
      </c>
      <c r="C13" s="512"/>
      <c r="D13" s="512"/>
      <c r="E13" s="509">
        <v>111058.304</v>
      </c>
      <c r="F13" s="513">
        <v>0</v>
      </c>
      <c r="G13" s="513">
        <v>0</v>
      </c>
      <c r="H13" s="514"/>
    </row>
    <row r="14" spans="1:12" s="515" customFormat="1" x14ac:dyDescent="0.2">
      <c r="B14" s="511" t="s">
        <v>447</v>
      </c>
      <c r="C14" s="512"/>
      <c r="D14" s="512"/>
      <c r="E14" s="513">
        <v>0</v>
      </c>
      <c r="F14" s="513">
        <v>0</v>
      </c>
      <c r="G14" s="513">
        <v>0</v>
      </c>
      <c r="H14" s="514"/>
    </row>
    <row r="15" spans="1:12" x14ac:dyDescent="0.2">
      <c r="B15" s="516" t="s">
        <v>454</v>
      </c>
      <c r="C15" s="508"/>
      <c r="D15" s="508"/>
      <c r="E15" s="509">
        <v>100493.50477</v>
      </c>
      <c r="F15" s="509">
        <v>0</v>
      </c>
      <c r="G15" s="509">
        <v>0</v>
      </c>
      <c r="H15" s="510">
        <v>0</v>
      </c>
    </row>
    <row r="16" spans="1:12" x14ac:dyDescent="0.2">
      <c r="B16" s="516" t="s">
        <v>450</v>
      </c>
      <c r="C16" s="508"/>
      <c r="D16" s="508"/>
      <c r="E16" s="509">
        <v>1283489.4779999999</v>
      </c>
      <c r="F16" s="509">
        <v>0</v>
      </c>
      <c r="G16" s="509">
        <v>0</v>
      </c>
      <c r="H16" s="510">
        <v>0</v>
      </c>
    </row>
    <row r="17" spans="2:8" x14ac:dyDescent="0.2">
      <c r="B17" s="516" t="s">
        <v>455</v>
      </c>
      <c r="C17" s="508"/>
      <c r="D17" s="508"/>
      <c r="E17" s="509">
        <f>SUM(K4:K7)</f>
        <v>0</v>
      </c>
      <c r="F17" s="509"/>
      <c r="G17" s="509"/>
      <c r="H17" s="510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36"/>
  <sheetViews>
    <sheetView zoomScaleNormal="100" workbookViewId="0">
      <selection activeCell="H60" sqref="H60"/>
    </sheetView>
  </sheetViews>
  <sheetFormatPr baseColWidth="10" defaultColWidth="11.42578125" defaultRowHeight="12.75" x14ac:dyDescent="0.2"/>
  <cols>
    <col min="1" max="1" width="11.42578125" style="154"/>
    <col min="2" max="2" width="21.85546875" style="154" bestFit="1" customWidth="1"/>
    <col min="3" max="3" width="22.5703125" style="154" bestFit="1" customWidth="1"/>
    <col min="4" max="4" width="22.42578125" style="154" bestFit="1" customWidth="1"/>
    <col min="5" max="5" width="22.7109375" style="154" bestFit="1" customWidth="1"/>
    <col min="6" max="6" width="31.140625" style="154" bestFit="1" customWidth="1"/>
    <col min="7" max="7" width="22.5703125" style="154" bestFit="1" customWidth="1"/>
    <col min="8" max="16384" width="11.42578125" style="154"/>
  </cols>
  <sheetData>
    <row r="2" spans="1:7" ht="15" x14ac:dyDescent="0.2">
      <c r="A2" s="503" t="s">
        <v>45</v>
      </c>
      <c r="F2" s="595"/>
    </row>
    <row r="3" spans="1:7" ht="13.5" thickBot="1" x14ac:dyDescent="0.25">
      <c r="D3" s="618"/>
      <c r="E3" s="595"/>
      <c r="F3" s="595"/>
      <c r="G3" s="595"/>
    </row>
    <row r="4" spans="1:7" x14ac:dyDescent="0.2">
      <c r="B4" s="517" t="s">
        <v>517</v>
      </c>
      <c r="C4" s="518" t="s">
        <v>518</v>
      </c>
      <c r="D4" s="518" t="s">
        <v>513</v>
      </c>
      <c r="E4" s="518" t="s">
        <v>514</v>
      </c>
      <c r="F4" s="518" t="s">
        <v>515</v>
      </c>
      <c r="G4" s="519" t="s">
        <v>516</v>
      </c>
    </row>
    <row r="5" spans="1:7" x14ac:dyDescent="0.2">
      <c r="B5" s="516" t="s">
        <v>519</v>
      </c>
      <c r="C5" s="508" t="s">
        <v>520</v>
      </c>
      <c r="D5" s="606">
        <v>30965.33668</v>
      </c>
      <c r="E5" s="606">
        <v>0</v>
      </c>
      <c r="F5" s="606">
        <v>0</v>
      </c>
      <c r="G5" s="607">
        <v>0</v>
      </c>
    </row>
    <row r="6" spans="1:7" x14ac:dyDescent="0.2">
      <c r="B6" s="516" t="s">
        <v>521</v>
      </c>
      <c r="C6" s="508" t="s">
        <v>522</v>
      </c>
      <c r="D6" s="606">
        <v>20900.169399999999</v>
      </c>
      <c r="E6" s="606">
        <v>101147.54771</v>
      </c>
      <c r="F6" s="606">
        <v>0</v>
      </c>
      <c r="G6" s="607">
        <v>0</v>
      </c>
    </row>
    <row r="7" spans="1:7" x14ac:dyDescent="0.2">
      <c r="B7" s="516" t="s">
        <v>523</v>
      </c>
      <c r="C7" s="508" t="s">
        <v>524</v>
      </c>
      <c r="D7" s="606">
        <v>386879.66895000002</v>
      </c>
      <c r="E7" s="606">
        <v>6772.85581</v>
      </c>
      <c r="F7" s="606">
        <v>2200</v>
      </c>
      <c r="G7" s="607">
        <v>0</v>
      </c>
    </row>
    <row r="8" spans="1:7" x14ac:dyDescent="0.2">
      <c r="B8" s="516" t="s">
        <v>525</v>
      </c>
      <c r="C8" s="508" t="s">
        <v>526</v>
      </c>
      <c r="D8" s="606">
        <v>18043.875550000001</v>
      </c>
      <c r="E8" s="606">
        <v>0</v>
      </c>
      <c r="F8" s="606">
        <v>0</v>
      </c>
      <c r="G8" s="607">
        <v>0</v>
      </c>
    </row>
    <row r="9" spans="1:7" x14ac:dyDescent="0.2">
      <c r="B9" s="516" t="s">
        <v>527</v>
      </c>
      <c r="C9" s="508" t="s">
        <v>528</v>
      </c>
      <c r="D9" s="606">
        <v>37843.878850000001</v>
      </c>
      <c r="E9" s="606">
        <v>0.16411999999999999</v>
      </c>
      <c r="F9" s="606">
        <v>0</v>
      </c>
      <c r="G9" s="607">
        <v>0</v>
      </c>
    </row>
    <row r="10" spans="1:7" x14ac:dyDescent="0.2">
      <c r="B10" s="516" t="s">
        <v>529</v>
      </c>
      <c r="C10" s="508" t="s">
        <v>530</v>
      </c>
      <c r="D10" s="606">
        <v>183300.07259</v>
      </c>
      <c r="E10" s="606">
        <v>0</v>
      </c>
      <c r="F10" s="606">
        <v>0</v>
      </c>
      <c r="G10" s="607">
        <v>0</v>
      </c>
    </row>
    <row r="11" spans="1:7" x14ac:dyDescent="0.2">
      <c r="B11" s="516" t="s">
        <v>531</v>
      </c>
      <c r="C11" s="508" t="s">
        <v>532</v>
      </c>
      <c r="D11" s="606">
        <v>50920.713210000002</v>
      </c>
      <c r="E11" s="606">
        <v>0</v>
      </c>
      <c r="F11" s="606">
        <v>0</v>
      </c>
      <c r="G11" s="607">
        <v>0</v>
      </c>
    </row>
    <row r="12" spans="1:7" x14ac:dyDescent="0.2">
      <c r="B12" s="516" t="s">
        <v>533</v>
      </c>
      <c r="C12" s="508" t="s">
        <v>534</v>
      </c>
      <c r="D12" s="606">
        <v>36255.479570000003</v>
      </c>
      <c r="E12" s="606">
        <v>0</v>
      </c>
      <c r="F12" s="606">
        <v>0</v>
      </c>
      <c r="G12" s="607">
        <v>0</v>
      </c>
    </row>
    <row r="13" spans="1:7" x14ac:dyDescent="0.2">
      <c r="B13" s="516" t="s">
        <v>535</v>
      </c>
      <c r="C13" s="508" t="s">
        <v>536</v>
      </c>
      <c r="D13" s="606">
        <v>106704.93139</v>
      </c>
      <c r="E13" s="606">
        <v>38.700490000000002</v>
      </c>
      <c r="F13" s="606">
        <v>0</v>
      </c>
      <c r="G13" s="607">
        <v>0</v>
      </c>
    </row>
    <row r="14" spans="1:7" x14ac:dyDescent="0.2">
      <c r="B14" s="516" t="s">
        <v>537</v>
      </c>
      <c r="C14" s="508" t="s">
        <v>538</v>
      </c>
      <c r="D14" s="606">
        <v>4103.55105</v>
      </c>
      <c r="E14" s="606">
        <v>0</v>
      </c>
      <c r="F14" s="606">
        <v>0</v>
      </c>
      <c r="G14" s="607">
        <v>0</v>
      </c>
    </row>
    <row r="15" spans="1:7" x14ac:dyDescent="0.2">
      <c r="B15" s="516" t="s">
        <v>539</v>
      </c>
      <c r="C15" s="508" t="s">
        <v>540</v>
      </c>
      <c r="D15" s="606">
        <v>195052.77595000001</v>
      </c>
      <c r="E15" s="606">
        <v>0</v>
      </c>
      <c r="F15" s="606">
        <v>0</v>
      </c>
      <c r="G15" s="607">
        <v>0</v>
      </c>
    </row>
    <row r="16" spans="1:7" x14ac:dyDescent="0.2">
      <c r="B16" s="516" t="s">
        <v>541</v>
      </c>
      <c r="C16" s="508" t="s">
        <v>542</v>
      </c>
      <c r="D16" s="606">
        <v>27907.158780000002</v>
      </c>
      <c r="E16" s="606">
        <v>0</v>
      </c>
      <c r="F16" s="606">
        <v>0</v>
      </c>
      <c r="G16" s="607">
        <v>0</v>
      </c>
    </row>
    <row r="17" spans="2:7" x14ac:dyDescent="0.2">
      <c r="B17" s="516" t="s">
        <v>543</v>
      </c>
      <c r="C17" s="508" t="s">
        <v>544</v>
      </c>
      <c r="D17" s="606">
        <v>37.758150000000001</v>
      </c>
      <c r="E17" s="606">
        <v>0</v>
      </c>
      <c r="F17" s="606">
        <v>0</v>
      </c>
      <c r="G17" s="607">
        <v>0</v>
      </c>
    </row>
    <row r="18" spans="2:7" x14ac:dyDescent="0.2">
      <c r="B18" s="516" t="s">
        <v>545</v>
      </c>
      <c r="C18" s="508" t="s">
        <v>546</v>
      </c>
      <c r="D18" s="606">
        <v>100000.00149</v>
      </c>
      <c r="E18" s="606">
        <v>0</v>
      </c>
      <c r="F18" s="606">
        <v>0</v>
      </c>
      <c r="G18" s="607">
        <v>0</v>
      </c>
    </row>
    <row r="19" spans="2:7" x14ac:dyDescent="0.2">
      <c r="B19" s="516" t="s">
        <v>547</v>
      </c>
      <c r="C19" s="508" t="s">
        <v>548</v>
      </c>
      <c r="D19" s="606">
        <v>531927.79813000001</v>
      </c>
      <c r="E19" s="606">
        <v>0</v>
      </c>
      <c r="F19" s="606">
        <v>0</v>
      </c>
      <c r="G19" s="607">
        <v>0</v>
      </c>
    </row>
    <row r="20" spans="2:7" x14ac:dyDescent="0.2">
      <c r="B20" s="516" t="s">
        <v>549</v>
      </c>
      <c r="C20" s="508" t="s">
        <v>550</v>
      </c>
      <c r="D20" s="606">
        <v>5432.2122399999998</v>
      </c>
      <c r="E20" s="606">
        <v>8134.3389200000001</v>
      </c>
      <c r="F20" s="606">
        <v>105.834</v>
      </c>
      <c r="G20" s="607">
        <v>105.834</v>
      </c>
    </row>
    <row r="21" spans="2:7" x14ac:dyDescent="0.2">
      <c r="B21" s="516" t="s">
        <v>551</v>
      </c>
      <c r="C21" s="508" t="s">
        <v>552</v>
      </c>
      <c r="D21" s="606">
        <v>250915.55781999999</v>
      </c>
      <c r="E21" s="606">
        <v>0</v>
      </c>
      <c r="F21" s="606">
        <v>0</v>
      </c>
      <c r="G21" s="607">
        <v>0</v>
      </c>
    </row>
    <row r="22" spans="2:7" x14ac:dyDescent="0.2">
      <c r="B22" s="516" t="s">
        <v>553</v>
      </c>
      <c r="C22" s="508" t="s">
        <v>554</v>
      </c>
      <c r="D22" s="610">
        <f>10282243.72882-E22+F22</f>
        <v>10240852.56638</v>
      </c>
      <c r="E22" s="606">
        <v>49821.469839999998</v>
      </c>
      <c r="F22" s="606">
        <v>8430.3073999999997</v>
      </c>
      <c r="G22" s="607">
        <v>4143.5357700000004</v>
      </c>
    </row>
    <row r="23" spans="2:7" x14ac:dyDescent="0.2">
      <c r="B23" s="516" t="s">
        <v>555</v>
      </c>
      <c r="C23" s="508" t="s">
        <v>495</v>
      </c>
      <c r="D23" s="606">
        <v>2538.0188600000001</v>
      </c>
      <c r="E23" s="606">
        <v>0</v>
      </c>
      <c r="F23" s="606">
        <v>0</v>
      </c>
      <c r="G23" s="607">
        <v>0</v>
      </c>
    </row>
    <row r="24" spans="2:7" x14ac:dyDescent="0.2">
      <c r="B24" s="516" t="s">
        <v>556</v>
      </c>
      <c r="C24" s="508" t="s">
        <v>557</v>
      </c>
      <c r="D24" s="606">
        <v>3174.8272099999999</v>
      </c>
      <c r="E24" s="606">
        <v>0</v>
      </c>
      <c r="F24" s="606">
        <v>0</v>
      </c>
      <c r="G24" s="607">
        <v>0</v>
      </c>
    </row>
    <row r="25" spans="2:7" ht="13.5" thickBot="1" x14ac:dyDescent="0.25">
      <c r="B25" s="522" t="s">
        <v>558</v>
      </c>
      <c r="C25" s="523" t="s">
        <v>559</v>
      </c>
      <c r="D25" s="608">
        <v>197060.79711000001</v>
      </c>
      <c r="E25" s="608">
        <v>864.56372999999996</v>
      </c>
      <c r="F25" s="608">
        <v>295.92099999999999</v>
      </c>
      <c r="G25" s="609">
        <v>295.92099999999999</v>
      </c>
    </row>
    <row r="27" spans="2:7" x14ac:dyDescent="0.2">
      <c r="D27" s="574"/>
    </row>
    <row r="32" spans="2:7" x14ac:dyDescent="0.2">
      <c r="F32" s="574"/>
      <c r="G32" s="574"/>
    </row>
    <row r="36" spans="7:7" x14ac:dyDescent="0.2">
      <c r="G36" s="574"/>
    </row>
  </sheetData>
  <sortState xmlns:xlrd2="http://schemas.microsoft.com/office/spreadsheetml/2017/richdata2" ref="B5:G25">
    <sortCondition ref="C5:C25"/>
  </sortState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8"/>
  <sheetViews>
    <sheetView workbookViewId="0">
      <selection activeCell="H60" sqref="H60"/>
    </sheetView>
  </sheetViews>
  <sheetFormatPr baseColWidth="10" defaultColWidth="11.42578125" defaultRowHeight="12.75" x14ac:dyDescent="0.2"/>
  <cols>
    <col min="1" max="1" width="11.42578125" style="154"/>
    <col min="2" max="2" width="11.140625" style="154" bestFit="1" customWidth="1"/>
    <col min="3" max="3" width="22.42578125" style="154" bestFit="1" customWidth="1"/>
    <col min="4" max="4" width="20" style="154" bestFit="1" customWidth="1"/>
    <col min="5" max="5" width="31.140625" style="154" bestFit="1" customWidth="1"/>
    <col min="6" max="6" width="22.5703125" style="154" bestFit="1" customWidth="1"/>
    <col min="7" max="16384" width="11.42578125" style="154"/>
  </cols>
  <sheetData>
    <row r="1" spans="1:6" x14ac:dyDescent="0.2">
      <c r="F1" s="595"/>
    </row>
    <row r="2" spans="1:6" ht="15" x14ac:dyDescent="0.2">
      <c r="A2" s="503" t="s">
        <v>47</v>
      </c>
      <c r="F2" s="595"/>
    </row>
    <row r="3" spans="1:6" ht="13.5" thickBot="1" x14ac:dyDescent="0.25"/>
    <row r="4" spans="1:6" ht="13.5" thickBot="1" x14ac:dyDescent="0.25">
      <c r="B4" s="526" t="s">
        <v>560</v>
      </c>
      <c r="C4" s="527" t="s">
        <v>513</v>
      </c>
      <c r="D4" s="527" t="s">
        <v>561</v>
      </c>
      <c r="E4" s="527" t="s">
        <v>515</v>
      </c>
      <c r="F4" s="528" t="s">
        <v>516</v>
      </c>
    </row>
    <row r="5" spans="1:6" x14ac:dyDescent="0.2">
      <c r="B5" s="507" t="s">
        <v>562</v>
      </c>
      <c r="C5" s="529">
        <v>28763.824140000001</v>
      </c>
      <c r="D5" s="529">
        <v>0</v>
      </c>
      <c r="E5" s="529">
        <v>0</v>
      </c>
      <c r="F5" s="530">
        <v>0</v>
      </c>
    </row>
    <row r="6" spans="1:6" x14ac:dyDescent="0.2">
      <c r="B6" s="543" t="s">
        <v>563</v>
      </c>
      <c r="C6" s="520">
        <v>15.00088</v>
      </c>
      <c r="D6" s="520">
        <v>0</v>
      </c>
      <c r="E6" s="520">
        <v>0</v>
      </c>
      <c r="F6" s="521">
        <v>0</v>
      </c>
    </row>
    <row r="7" spans="1:6" x14ac:dyDescent="0.2">
      <c r="B7" s="543" t="s">
        <v>564</v>
      </c>
      <c r="C7" s="520">
        <v>6.0749999999999998E-2</v>
      </c>
      <c r="D7" s="520">
        <v>0</v>
      </c>
      <c r="E7" s="520">
        <v>0</v>
      </c>
      <c r="F7" s="521">
        <v>0</v>
      </c>
    </row>
    <row r="8" spans="1:6" x14ac:dyDescent="0.2">
      <c r="B8" s="543" t="s">
        <v>565</v>
      </c>
      <c r="C8" s="520">
        <v>900.00084000000004</v>
      </c>
      <c r="D8" s="520">
        <v>0</v>
      </c>
      <c r="E8" s="520">
        <v>0</v>
      </c>
      <c r="F8" s="521">
        <v>0</v>
      </c>
    </row>
    <row r="9" spans="1:6" x14ac:dyDescent="0.2">
      <c r="B9" s="543" t="s">
        <v>566</v>
      </c>
      <c r="C9" s="520">
        <v>115.38567</v>
      </c>
      <c r="D9" s="520">
        <v>0</v>
      </c>
      <c r="E9" s="520">
        <v>0</v>
      </c>
      <c r="F9" s="521">
        <v>0</v>
      </c>
    </row>
    <row r="10" spans="1:6" x14ac:dyDescent="0.2">
      <c r="B10" s="543" t="s">
        <v>567</v>
      </c>
      <c r="C10" s="520">
        <v>1650.0023100000001</v>
      </c>
      <c r="D10" s="520">
        <v>0</v>
      </c>
      <c r="E10" s="520">
        <v>0</v>
      </c>
      <c r="F10" s="521">
        <v>0</v>
      </c>
    </row>
    <row r="11" spans="1:6" x14ac:dyDescent="0.2">
      <c r="B11" s="543" t="s">
        <v>568</v>
      </c>
      <c r="C11" s="520">
        <v>0.41313</v>
      </c>
      <c r="D11" s="520">
        <v>0</v>
      </c>
      <c r="E11" s="520">
        <v>0</v>
      </c>
      <c r="F11" s="521">
        <v>0</v>
      </c>
    </row>
    <row r="12" spans="1:6" x14ac:dyDescent="0.2">
      <c r="B12" s="543" t="s">
        <v>569</v>
      </c>
      <c r="C12" s="520">
        <v>3.8000000000000002E-4</v>
      </c>
      <c r="D12" s="520">
        <v>0</v>
      </c>
      <c r="E12" s="520">
        <v>0</v>
      </c>
      <c r="F12" s="521">
        <v>0</v>
      </c>
    </row>
    <row r="13" spans="1:6" x14ac:dyDescent="0.2">
      <c r="B13" s="543" t="s">
        <v>570</v>
      </c>
      <c r="C13" s="520">
        <v>5.3600000000000002E-2</v>
      </c>
      <c r="D13" s="520">
        <v>0</v>
      </c>
      <c r="E13" s="520">
        <v>0</v>
      </c>
      <c r="F13" s="521">
        <v>0</v>
      </c>
    </row>
    <row r="14" spans="1:6" x14ac:dyDescent="0.2">
      <c r="B14" s="543" t="s">
        <v>571</v>
      </c>
      <c r="C14" s="520">
        <v>1027.34024</v>
      </c>
      <c r="D14" s="520">
        <v>0</v>
      </c>
      <c r="E14" s="520">
        <v>0</v>
      </c>
      <c r="F14" s="521">
        <v>0</v>
      </c>
    </row>
    <row r="15" spans="1:6" x14ac:dyDescent="0.2">
      <c r="B15" s="543" t="s">
        <v>572</v>
      </c>
      <c r="C15" s="520">
        <v>1.1496200000000001</v>
      </c>
      <c r="D15" s="520">
        <v>0</v>
      </c>
      <c r="E15" s="520">
        <v>0</v>
      </c>
      <c r="F15" s="521">
        <v>0</v>
      </c>
    </row>
    <row r="16" spans="1:6" x14ac:dyDescent="0.2">
      <c r="B16" s="543" t="s">
        <v>573</v>
      </c>
      <c r="C16" s="520">
        <v>2.9960000000000001E-2</v>
      </c>
      <c r="D16" s="520">
        <v>0</v>
      </c>
      <c r="E16" s="520">
        <v>0</v>
      </c>
      <c r="F16" s="521">
        <v>0</v>
      </c>
    </row>
    <row r="17" spans="2:6" x14ac:dyDescent="0.2">
      <c r="B17" s="543" t="s">
        <v>574</v>
      </c>
      <c r="C17" s="606">
        <f>10289928.56855+2105765</f>
        <v>12395693.56855</v>
      </c>
      <c r="D17" s="520">
        <v>166779.64061999999</v>
      </c>
      <c r="E17" s="520">
        <v>11032.062400000001</v>
      </c>
      <c r="F17" s="521">
        <v>4545.2907699999996</v>
      </c>
    </row>
    <row r="18" spans="2:6" x14ac:dyDescent="0.2">
      <c r="B18" s="543" t="s">
        <v>575</v>
      </c>
      <c r="C18" s="520">
        <v>0.26471</v>
      </c>
      <c r="D18" s="520">
        <v>0</v>
      </c>
      <c r="E18" s="520">
        <v>0</v>
      </c>
      <c r="F18" s="521">
        <v>0</v>
      </c>
    </row>
    <row r="19" spans="2:6" x14ac:dyDescent="0.2">
      <c r="B19" s="543" t="s">
        <v>576</v>
      </c>
      <c r="C19" s="520">
        <v>9.8580000000000001E-2</v>
      </c>
      <c r="D19" s="520">
        <v>0</v>
      </c>
      <c r="E19" s="520">
        <v>0</v>
      </c>
      <c r="F19" s="521">
        <v>0</v>
      </c>
    </row>
    <row r="20" spans="2:6" x14ac:dyDescent="0.2">
      <c r="B20" s="543" t="s">
        <v>577</v>
      </c>
      <c r="C20" s="520">
        <v>0.1517</v>
      </c>
      <c r="D20" s="520">
        <v>0</v>
      </c>
      <c r="E20" s="520">
        <v>0</v>
      </c>
      <c r="F20" s="521">
        <v>0</v>
      </c>
    </row>
    <row r="21" spans="2:6" x14ac:dyDescent="0.2">
      <c r="B21" s="543" t="s">
        <v>578</v>
      </c>
      <c r="C21" s="520">
        <v>1948.3951500000001</v>
      </c>
      <c r="D21" s="520">
        <v>0</v>
      </c>
      <c r="E21" s="520">
        <v>0</v>
      </c>
      <c r="F21" s="521">
        <v>0</v>
      </c>
    </row>
    <row r="22" spans="2:6" x14ac:dyDescent="0.2">
      <c r="B22" s="543" t="s">
        <v>579</v>
      </c>
      <c r="C22" s="520">
        <v>701.31314999999995</v>
      </c>
      <c r="D22" s="520">
        <v>0</v>
      </c>
      <c r="E22" s="520">
        <v>0</v>
      </c>
      <c r="F22" s="521">
        <v>0</v>
      </c>
    </row>
    <row r="23" spans="2:6" ht="13.5" thickBot="1" x14ac:dyDescent="0.25">
      <c r="B23" s="522"/>
      <c r="C23" s="524"/>
      <c r="D23" s="524"/>
      <c r="E23" s="524"/>
      <c r="F23" s="525"/>
    </row>
    <row r="24" spans="2:6" x14ac:dyDescent="0.2">
      <c r="C24" s="531"/>
      <c r="D24" s="531"/>
      <c r="E24" s="531"/>
      <c r="F24" s="531"/>
    </row>
    <row r="25" spans="2:6" x14ac:dyDescent="0.2">
      <c r="C25" s="531"/>
      <c r="D25" s="531"/>
      <c r="E25" s="531"/>
      <c r="F25" s="531"/>
    </row>
    <row r="26" spans="2:6" x14ac:dyDescent="0.2">
      <c r="C26" s="531"/>
      <c r="D26" s="531"/>
      <c r="E26" s="531"/>
      <c r="F26" s="531"/>
    </row>
    <row r="27" spans="2:6" x14ac:dyDescent="0.2">
      <c r="C27" s="531"/>
      <c r="D27" s="531"/>
      <c r="E27" s="531"/>
      <c r="F27" s="531"/>
    </row>
    <row r="28" spans="2:6" x14ac:dyDescent="0.2">
      <c r="C28" s="531"/>
      <c r="D28" s="531"/>
      <c r="E28" s="531"/>
      <c r="F28" s="531"/>
    </row>
    <row r="29" spans="2:6" x14ac:dyDescent="0.2">
      <c r="C29" s="531"/>
      <c r="D29" s="531"/>
      <c r="E29" s="531"/>
      <c r="F29" s="531"/>
    </row>
    <row r="30" spans="2:6" x14ac:dyDescent="0.2">
      <c r="C30" s="531"/>
      <c r="D30" s="531"/>
      <c r="E30" s="531"/>
      <c r="F30" s="531"/>
    </row>
    <row r="38" spans="3:3" x14ac:dyDescent="0.2">
      <c r="C38" s="574"/>
    </row>
  </sheetData>
  <sortState xmlns:xlrd2="http://schemas.microsoft.com/office/spreadsheetml/2017/richdata2" ref="B5:F23">
    <sortCondition ref="B4"/>
  </sortState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6"/>
  <sheetViews>
    <sheetView workbookViewId="0">
      <selection activeCell="H60" sqref="H60"/>
    </sheetView>
  </sheetViews>
  <sheetFormatPr baseColWidth="10" defaultColWidth="11.42578125" defaultRowHeight="12.75" x14ac:dyDescent="0.2"/>
  <cols>
    <col min="1" max="1" width="11.42578125" style="154"/>
    <col min="2" max="2" width="16.5703125" style="154" customWidth="1"/>
    <col min="3" max="3" width="15.5703125" style="154" bestFit="1" customWidth="1"/>
    <col min="4" max="5" width="22" style="154" bestFit="1" customWidth="1"/>
    <col min="6" max="6" width="22.42578125" style="154" bestFit="1" customWidth="1"/>
    <col min="7" max="7" width="19.7109375" style="154" bestFit="1" customWidth="1"/>
    <col min="8" max="8" width="14.85546875" style="154" bestFit="1" customWidth="1"/>
    <col min="9" max="9" width="16.140625" style="154" bestFit="1" customWidth="1"/>
    <col min="10" max="10" width="22.42578125" style="154" bestFit="1" customWidth="1"/>
    <col min="11" max="16384" width="11.42578125" style="154"/>
  </cols>
  <sheetData>
    <row r="2" spans="1:9" ht="15" x14ac:dyDescent="0.2">
      <c r="A2" s="503" t="s">
        <v>49</v>
      </c>
    </row>
    <row r="4" spans="1:9" ht="13.5" thickBot="1" x14ac:dyDescent="0.25">
      <c r="I4" s="595"/>
    </row>
    <row r="5" spans="1:9" x14ac:dyDescent="0.2">
      <c r="B5" s="504" t="s">
        <v>580</v>
      </c>
      <c r="C5" s="505" t="s">
        <v>581</v>
      </c>
      <c r="D5" s="505" t="s">
        <v>582</v>
      </c>
      <c r="E5" s="505" t="s">
        <v>583</v>
      </c>
      <c r="F5" s="505" t="s">
        <v>584</v>
      </c>
      <c r="G5" s="505" t="s">
        <v>585</v>
      </c>
      <c r="H5" s="505" t="s">
        <v>586</v>
      </c>
      <c r="I5" s="506" t="s">
        <v>587</v>
      </c>
    </row>
    <row r="6" spans="1:9" ht="13.5" thickBot="1" x14ac:dyDescent="0.25">
      <c r="B6" s="522" t="s">
        <v>588</v>
      </c>
      <c r="C6" s="524">
        <v>88811.872440000006</v>
      </c>
      <c r="D6" s="524">
        <v>2763.6173699999999</v>
      </c>
      <c r="E6" s="524">
        <v>6.9482100000000004</v>
      </c>
      <c r="F6" s="524">
        <v>4638.2628599999998</v>
      </c>
      <c r="G6" s="524">
        <v>1589.1230700000001</v>
      </c>
      <c r="H6" s="524">
        <v>33341.712359999998</v>
      </c>
      <c r="I6" s="525">
        <f>9577377.62739+764506</f>
        <v>10341883.627389999</v>
      </c>
    </row>
  </sheetData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0"/>
  <dimension ref="A1:H24"/>
  <sheetViews>
    <sheetView zoomScale="110" zoomScaleNormal="110" workbookViewId="0">
      <selection activeCell="H60" sqref="H60"/>
    </sheetView>
  </sheetViews>
  <sheetFormatPr baseColWidth="10" defaultColWidth="11.42578125" defaultRowHeight="14.25" x14ac:dyDescent="0.2"/>
  <cols>
    <col min="1" max="2" width="4.28515625" style="19" customWidth="1"/>
    <col min="3" max="3" width="16.28515625" style="19" customWidth="1"/>
    <col min="4" max="8" width="14.28515625" style="19" customWidth="1"/>
    <col min="9" max="16384" width="11.42578125" style="19"/>
  </cols>
  <sheetData>
    <row r="1" spans="1:8" ht="18.75" customHeight="1" x14ac:dyDescent="0.2">
      <c r="F1" s="595"/>
    </row>
    <row r="2" spans="1:8" ht="18.75" customHeight="1" x14ac:dyDescent="0.2">
      <c r="A2" s="20" t="s">
        <v>58</v>
      </c>
      <c r="B2" s="21"/>
      <c r="C2" s="21"/>
      <c r="D2" s="22"/>
      <c r="E2" s="22"/>
      <c r="F2" s="595"/>
      <c r="G2" s="22"/>
      <c r="H2" s="22"/>
    </row>
    <row r="3" spans="1:8" ht="14.25" customHeight="1" x14ac:dyDescent="0.2">
      <c r="A3" s="20"/>
      <c r="B3" s="21"/>
      <c r="C3" s="21"/>
      <c r="D3" s="22"/>
      <c r="E3" s="22"/>
      <c r="F3" s="22"/>
      <c r="G3" s="22"/>
      <c r="H3" s="22"/>
    </row>
    <row r="4" spans="1:8" ht="14.25" customHeight="1" x14ac:dyDescent="0.2">
      <c r="A4" s="20"/>
      <c r="B4" s="23" t="s">
        <v>120</v>
      </c>
      <c r="C4" s="24"/>
      <c r="D4" s="22"/>
      <c r="E4" s="22"/>
      <c r="F4" s="22"/>
      <c r="G4" s="22"/>
      <c r="H4" s="22"/>
    </row>
    <row r="5" spans="1:8" ht="14.25" customHeight="1" thickBot="1" x14ac:dyDescent="0.25">
      <c r="A5" s="20"/>
      <c r="B5" s="21"/>
      <c r="C5" s="21"/>
      <c r="D5" s="22"/>
      <c r="E5" s="22"/>
      <c r="F5" s="22"/>
      <c r="G5" s="617"/>
      <c r="H5" s="22"/>
    </row>
    <row r="6" spans="1:8" ht="14.25" customHeight="1" x14ac:dyDescent="0.2">
      <c r="B6" s="25"/>
      <c r="C6" s="26"/>
      <c r="D6" s="60" t="s">
        <v>122</v>
      </c>
      <c r="E6" s="27" t="s">
        <v>123</v>
      </c>
      <c r="F6" s="27" t="s">
        <v>124</v>
      </c>
      <c r="G6" s="27" t="s">
        <v>125</v>
      </c>
      <c r="H6" s="53" t="s">
        <v>126</v>
      </c>
    </row>
    <row r="7" spans="1:8" ht="18.75" thickBot="1" x14ac:dyDescent="0.25">
      <c r="B7" s="25"/>
      <c r="C7" s="34"/>
      <c r="D7" s="312" t="s">
        <v>589</v>
      </c>
      <c r="E7" s="311" t="s">
        <v>590</v>
      </c>
      <c r="F7" s="311" t="s">
        <v>591</v>
      </c>
      <c r="G7" s="311" t="s">
        <v>592</v>
      </c>
      <c r="H7" s="313" t="s">
        <v>593</v>
      </c>
    </row>
    <row r="8" spans="1:8" ht="14.25" customHeight="1" x14ac:dyDescent="0.2">
      <c r="B8" s="65">
        <v>1</v>
      </c>
      <c r="C8" s="330" t="s">
        <v>588</v>
      </c>
      <c r="D8" s="318">
        <v>1965332.4989400001</v>
      </c>
      <c r="E8" s="331">
        <f>8475330.52688+2105765</f>
        <v>10581095.52688</v>
      </c>
      <c r="F8" s="331">
        <v>40136.605759999999</v>
      </c>
      <c r="G8" s="331">
        <f>SUM(D8:F8)</f>
        <v>12586564.631580001</v>
      </c>
      <c r="H8" s="319">
        <v>21320368.953000002</v>
      </c>
    </row>
    <row r="9" spans="1:8" ht="14.25" customHeight="1" thickBot="1" x14ac:dyDescent="0.25">
      <c r="B9" s="462">
        <v>2</v>
      </c>
      <c r="C9" s="463" t="s">
        <v>594</v>
      </c>
      <c r="D9" s="322">
        <v>10238.097529999999</v>
      </c>
      <c r="E9" s="329">
        <v>145285.01169000001</v>
      </c>
      <c r="F9" s="329">
        <v>224.46899999999999</v>
      </c>
      <c r="G9" s="329">
        <v>155747.57822</v>
      </c>
      <c r="H9" s="323">
        <v>561632.44700000004</v>
      </c>
    </row>
    <row r="23" spans="7:7" x14ac:dyDescent="0.2">
      <c r="G23" s="620"/>
    </row>
    <row r="24" spans="7:7" x14ac:dyDescent="0.2">
      <c r="G24" s="596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1"/>
  <dimension ref="A1:K32"/>
  <sheetViews>
    <sheetView zoomScaleNormal="100" workbookViewId="0">
      <selection activeCell="H60" sqref="H60"/>
    </sheetView>
  </sheetViews>
  <sheetFormatPr baseColWidth="10" defaultColWidth="11.42578125" defaultRowHeight="14.25" x14ac:dyDescent="0.2"/>
  <cols>
    <col min="1" max="2" width="4.28515625" style="19" customWidth="1"/>
    <col min="3" max="3" width="39.85546875" style="19" bestFit="1" customWidth="1"/>
    <col min="4" max="9" width="14.28515625" style="19" customWidth="1"/>
    <col min="10" max="10" width="17.28515625" style="19" bestFit="1" customWidth="1"/>
    <col min="11" max="16384" width="11.42578125" style="19"/>
  </cols>
  <sheetData>
    <row r="1" spans="1:11" ht="18.75" customHeight="1" x14ac:dyDescent="0.2">
      <c r="G1" s="92"/>
      <c r="K1" s="21"/>
    </row>
    <row r="2" spans="1:11" ht="18.75" customHeight="1" x14ac:dyDescent="0.2">
      <c r="A2" s="20" t="s">
        <v>60</v>
      </c>
      <c r="B2" s="21"/>
      <c r="C2" s="21"/>
      <c r="D2" s="22"/>
      <c r="E2" s="22"/>
      <c r="F2" s="22"/>
      <c r="G2" s="22"/>
      <c r="H2" s="92"/>
      <c r="I2" s="279"/>
      <c r="J2" s="279"/>
      <c r="K2" s="279"/>
    </row>
    <row r="3" spans="1:11" ht="14.25" customHeight="1" x14ac:dyDescent="0.2">
      <c r="A3" s="20"/>
      <c r="B3" s="21"/>
      <c r="C3" s="21"/>
      <c r="D3" s="22"/>
      <c r="E3" s="22"/>
      <c r="F3" s="22"/>
      <c r="G3" s="22"/>
      <c r="H3" s="612"/>
      <c r="I3" s="22"/>
      <c r="J3" s="596"/>
    </row>
    <row r="4" spans="1:11" ht="14.25" customHeight="1" x14ac:dyDescent="0.2">
      <c r="A4" s="20"/>
      <c r="B4" s="23" t="s">
        <v>120</v>
      </c>
      <c r="C4" s="24"/>
      <c r="D4" s="597"/>
      <c r="E4" s="597"/>
      <c r="F4" s="597"/>
      <c r="G4" s="597"/>
      <c r="H4" s="597"/>
      <c r="I4" s="597"/>
    </row>
    <row r="5" spans="1:11" ht="14.25" customHeight="1" thickBot="1" x14ac:dyDescent="0.25">
      <c r="A5" s="20"/>
      <c r="B5" s="21"/>
      <c r="C5" s="21"/>
      <c r="D5" s="28"/>
      <c r="E5" s="28"/>
      <c r="F5" s="28"/>
      <c r="G5" s="28"/>
      <c r="H5" s="597"/>
      <c r="I5" s="28"/>
    </row>
    <row r="6" spans="1:11" ht="14.25" customHeight="1" x14ac:dyDescent="0.2">
      <c r="B6" s="25"/>
      <c r="C6" s="26"/>
      <c r="D6" s="206" t="s">
        <v>122</v>
      </c>
      <c r="E6" s="560" t="s">
        <v>123</v>
      </c>
      <c r="F6" s="560" t="s">
        <v>124</v>
      </c>
      <c r="G6" s="207" t="s">
        <v>125</v>
      </c>
      <c r="H6" s="75" t="s">
        <v>126</v>
      </c>
      <c r="I6" s="75" t="s">
        <v>127</v>
      </c>
    </row>
    <row r="7" spans="1:11" ht="15" thickBot="1" x14ac:dyDescent="0.25">
      <c r="B7" s="25"/>
      <c r="C7" s="97"/>
      <c r="D7" s="661"/>
      <c r="E7" s="646"/>
      <c r="F7" s="645"/>
      <c r="G7" s="662"/>
      <c r="H7" s="657" t="s">
        <v>595</v>
      </c>
      <c r="I7" s="659" t="s">
        <v>596</v>
      </c>
    </row>
    <row r="8" spans="1:11" ht="18.75" thickBot="1" x14ac:dyDescent="0.25">
      <c r="B8" s="104"/>
      <c r="C8" s="34" t="s">
        <v>597</v>
      </c>
      <c r="D8" s="332" t="s">
        <v>598</v>
      </c>
      <c r="E8" s="559" t="s">
        <v>599</v>
      </c>
      <c r="F8" s="559" t="s">
        <v>600</v>
      </c>
      <c r="G8" s="559" t="s">
        <v>601</v>
      </c>
      <c r="H8" s="658"/>
      <c r="I8" s="660"/>
    </row>
    <row r="9" spans="1:11" ht="14.25" customHeight="1" x14ac:dyDescent="0.2">
      <c r="B9" s="464">
        <v>1</v>
      </c>
      <c r="C9" s="585" t="s">
        <v>449</v>
      </c>
      <c r="D9" s="318">
        <v>859636.79399999999</v>
      </c>
      <c r="E9" s="331">
        <v>153180.92199999999</v>
      </c>
      <c r="F9" s="331">
        <v>859636.79399999999</v>
      </c>
      <c r="G9" s="331">
        <v>69495.337</v>
      </c>
      <c r="H9" s="331">
        <v>622004.53500000003</v>
      </c>
      <c r="I9" s="319">
        <v>0.66903551923953042</v>
      </c>
      <c r="J9" s="605"/>
    </row>
    <row r="10" spans="1:11" ht="14.25" customHeight="1" x14ac:dyDescent="0.2">
      <c r="B10" s="466">
        <v>2</v>
      </c>
      <c r="C10" s="586" t="s">
        <v>454</v>
      </c>
      <c r="D10" s="320">
        <v>33469.050999999999</v>
      </c>
      <c r="E10" s="314">
        <v>67024.544999999998</v>
      </c>
      <c r="F10" s="314">
        <v>33469.050999999999</v>
      </c>
      <c r="G10" s="314">
        <v>13434.891</v>
      </c>
      <c r="H10" s="314">
        <v>9380.7870000000003</v>
      </c>
      <c r="I10" s="321">
        <v>0.19999999986355091</v>
      </c>
    </row>
    <row r="11" spans="1:11" ht="14.25" customHeight="1" x14ac:dyDescent="0.2">
      <c r="B11" s="466">
        <v>3</v>
      </c>
      <c r="C11" s="586" t="s">
        <v>446</v>
      </c>
      <c r="D11" s="320">
        <v>763858.29599999997</v>
      </c>
      <c r="E11" s="314">
        <v>302429.217</v>
      </c>
      <c r="F11" s="314">
        <v>763858.29599999997</v>
      </c>
      <c r="G11" s="314">
        <v>98595.194000000003</v>
      </c>
      <c r="H11" s="314">
        <v>894146.40099999995</v>
      </c>
      <c r="I11" s="321">
        <v>0.97859770701826898</v>
      </c>
    </row>
    <row r="12" spans="1:11" ht="14.25" customHeight="1" x14ac:dyDescent="0.2">
      <c r="B12" s="466">
        <v>4</v>
      </c>
      <c r="C12" s="586" t="s">
        <v>450</v>
      </c>
      <c r="D12" s="320">
        <v>1272574.298</v>
      </c>
      <c r="E12" s="314">
        <v>0</v>
      </c>
      <c r="F12" s="320">
        <v>1272574.298</v>
      </c>
      <c r="G12" s="314">
        <v>0</v>
      </c>
      <c r="H12" s="314">
        <v>259756.45</v>
      </c>
      <c r="I12" s="321">
        <v>0.19999999996366757</v>
      </c>
    </row>
    <row r="13" spans="1:11" ht="14.25" customHeight="1" x14ac:dyDescent="0.2">
      <c r="B13" s="466">
        <v>5</v>
      </c>
      <c r="C13" s="586" t="s">
        <v>448</v>
      </c>
      <c r="D13" s="320">
        <v>7764829.9129999997</v>
      </c>
      <c r="E13" s="314">
        <v>473352.94099999999</v>
      </c>
      <c r="F13" s="314">
        <v>7764829.9129999997</v>
      </c>
      <c r="G13" s="314">
        <v>197735.98</v>
      </c>
      <c r="H13" s="314">
        <v>2987423.53</v>
      </c>
      <c r="I13" s="321">
        <v>0.37518015612764383</v>
      </c>
    </row>
    <row r="14" spans="1:11" ht="14.25" customHeight="1" thickBot="1" x14ac:dyDescent="0.25">
      <c r="B14" s="119">
        <v>6</v>
      </c>
      <c r="C14" s="586" t="s">
        <v>445</v>
      </c>
      <c r="D14" s="553">
        <v>104735.825</v>
      </c>
      <c r="E14" s="554">
        <v>6322.4790000000003</v>
      </c>
      <c r="F14" s="554">
        <v>104735.825</v>
      </c>
      <c r="G14" s="554">
        <v>3161.24</v>
      </c>
      <c r="H14" s="554">
        <v>0</v>
      </c>
      <c r="I14" s="555">
        <v>0</v>
      </c>
    </row>
    <row r="15" spans="1:11" ht="14.25" customHeight="1" thickBot="1" x14ac:dyDescent="0.25">
      <c r="B15" s="119">
        <v>7</v>
      </c>
      <c r="C15" s="586" t="s">
        <v>452</v>
      </c>
      <c r="D15" s="320">
        <v>155701.52794999999</v>
      </c>
      <c r="E15" s="314">
        <v>46.050269999999998</v>
      </c>
      <c r="F15" s="314">
        <v>155701.52794999999</v>
      </c>
      <c r="G15" s="314">
        <v>23.025134999999999</v>
      </c>
      <c r="H15" s="314">
        <v>207864.55061000001</v>
      </c>
      <c r="I15" s="321">
        <v>1.3348219435668576</v>
      </c>
    </row>
    <row r="16" spans="1:11" ht="14.25" customHeight="1" thickBot="1" x14ac:dyDescent="0.25">
      <c r="B16" s="119">
        <v>8</v>
      </c>
      <c r="C16" s="586" t="s">
        <v>602</v>
      </c>
      <c r="D16" s="320">
        <v>0</v>
      </c>
      <c r="E16" s="314">
        <v>0</v>
      </c>
      <c r="F16" s="314">
        <v>0</v>
      </c>
      <c r="G16" s="314">
        <v>0</v>
      </c>
      <c r="H16" s="314">
        <v>0</v>
      </c>
      <c r="I16" s="321"/>
    </row>
    <row r="17" spans="2:9" ht="14.25" customHeight="1" thickBot="1" x14ac:dyDescent="0.25">
      <c r="B17" s="119">
        <v>9</v>
      </c>
      <c r="C17" s="598" t="s">
        <v>455</v>
      </c>
      <c r="D17" s="322">
        <f>120797.845+181556.174+219758.117+96375.96</f>
        <v>618488.0959999999</v>
      </c>
      <c r="E17" s="329">
        <f>0</f>
        <v>0</v>
      </c>
      <c r="F17" s="322">
        <f>120797.845+181556.174+219758.117+96375.96</f>
        <v>618488.0959999999</v>
      </c>
      <c r="G17" s="329">
        <v>0</v>
      </c>
      <c r="H17" s="329">
        <f>12079.785+8290.553+218782.378+87648.124</f>
        <v>326800.83999999997</v>
      </c>
      <c r="I17" s="604"/>
    </row>
    <row r="30" spans="2:9" x14ac:dyDescent="0.2">
      <c r="E30" s="444"/>
    </row>
    <row r="32" spans="2:9" x14ac:dyDescent="0.2">
      <c r="E32" s="596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 filterMode="1">
    <pageSetUpPr fitToPage="1"/>
  </sheetPr>
  <dimension ref="A1:K62"/>
  <sheetViews>
    <sheetView showGridLines="0" topLeftCell="B1" zoomScale="130" zoomScaleNormal="130" zoomScaleSheetLayoutView="90" workbookViewId="0">
      <selection activeCell="H60" sqref="H60"/>
    </sheetView>
  </sheetViews>
  <sheetFormatPr baseColWidth="10" defaultColWidth="11.42578125" defaultRowHeight="12.75" x14ac:dyDescent="0.2"/>
  <cols>
    <col min="1" max="1" width="4.7109375" style="9" customWidth="1"/>
    <col min="2" max="2" width="4.7109375" style="4" customWidth="1"/>
    <col min="3" max="3" width="86.140625" style="5" bestFit="1" customWidth="1"/>
    <col min="4" max="4" width="17.42578125" style="4" bestFit="1" customWidth="1"/>
    <col min="5" max="5" width="9.28515625" style="5" bestFit="1" customWidth="1"/>
    <col min="6" max="6" width="10.42578125" style="5" bestFit="1" customWidth="1"/>
    <col min="7" max="7" width="11.85546875" style="4" customWidth="1"/>
    <col min="8" max="8" width="24.85546875" style="4" customWidth="1"/>
    <col min="9" max="16384" width="11.42578125" style="4"/>
  </cols>
  <sheetData>
    <row r="1" spans="1:11" s="1" customFormat="1" ht="18.75" customHeight="1" x14ac:dyDescent="0.2">
      <c r="A1" s="174"/>
      <c r="B1" s="175"/>
      <c r="C1" s="176"/>
      <c r="D1" s="175"/>
      <c r="E1" s="176"/>
      <c r="F1" s="176"/>
      <c r="G1" s="176"/>
      <c r="J1" s="6"/>
      <c r="K1" s="6"/>
    </row>
    <row r="2" spans="1:11" ht="18.75" customHeight="1" x14ac:dyDescent="0.2">
      <c r="B2" s="2" t="s">
        <v>0</v>
      </c>
      <c r="C2" s="177"/>
      <c r="D2" s="3"/>
      <c r="E2" s="177"/>
      <c r="F2" s="177"/>
      <c r="G2" s="177"/>
      <c r="J2" s="6"/>
      <c r="K2" s="6"/>
    </row>
    <row r="3" spans="1:11" ht="14.25" customHeight="1" x14ac:dyDescent="0.2">
      <c r="A3" s="178"/>
      <c r="B3" s="208" t="s">
        <v>1</v>
      </c>
      <c r="C3" s="209" t="s">
        <v>2</v>
      </c>
      <c r="D3" s="209" t="s">
        <v>3</v>
      </c>
      <c r="E3" s="209" t="s">
        <v>4</v>
      </c>
      <c r="F3" s="209" t="s">
        <v>5</v>
      </c>
      <c r="G3" s="209" t="s">
        <v>6</v>
      </c>
      <c r="J3" s="6"/>
      <c r="K3" s="6"/>
    </row>
    <row r="4" spans="1:11" s="8" customFormat="1" ht="14.25" customHeight="1" x14ac:dyDescent="0.2">
      <c r="A4" s="7"/>
      <c r="B4" s="180">
        <v>1</v>
      </c>
      <c r="C4" s="145" t="s">
        <v>7</v>
      </c>
      <c r="D4" s="145" t="s">
        <v>8</v>
      </c>
      <c r="E4" s="145" t="s">
        <v>9</v>
      </c>
      <c r="F4" s="145" t="s">
        <v>10</v>
      </c>
      <c r="G4" s="333" t="s">
        <v>11</v>
      </c>
      <c r="H4" s="542"/>
      <c r="J4" s="6"/>
      <c r="K4" s="6"/>
    </row>
    <row r="5" spans="1:11" s="8" customFormat="1" ht="14.25" hidden="1" customHeight="1" x14ac:dyDescent="0.15">
      <c r="A5" s="7"/>
      <c r="B5" s="194">
        <v>2</v>
      </c>
      <c r="C5" s="192" t="s">
        <v>12</v>
      </c>
      <c r="D5" s="192" t="s">
        <v>13</v>
      </c>
      <c r="E5" s="192" t="s">
        <v>9</v>
      </c>
      <c r="F5" s="145" t="s">
        <v>14</v>
      </c>
      <c r="G5" s="334" t="s">
        <v>15</v>
      </c>
      <c r="J5" s="8" t="s">
        <v>16</v>
      </c>
      <c r="K5" s="8" t="s">
        <v>17</v>
      </c>
    </row>
    <row r="6" spans="1:11" s="8" customFormat="1" ht="14.25" customHeight="1" x14ac:dyDescent="0.2">
      <c r="A6" s="7"/>
      <c r="B6" s="180">
        <v>3</v>
      </c>
      <c r="C6" s="145" t="s">
        <v>18</v>
      </c>
      <c r="D6" s="145" t="s">
        <v>19</v>
      </c>
      <c r="E6" s="145" t="s">
        <v>9</v>
      </c>
      <c r="F6" s="145" t="s">
        <v>10</v>
      </c>
      <c r="G6" s="333" t="s">
        <v>11</v>
      </c>
      <c r="J6" s="6"/>
      <c r="K6" s="6"/>
    </row>
    <row r="7" spans="1:11" s="8" customFormat="1" ht="14.25" customHeight="1" x14ac:dyDescent="0.2">
      <c r="A7" s="179"/>
      <c r="B7" s="194">
        <v>4</v>
      </c>
      <c r="C7" s="192" t="s">
        <v>20</v>
      </c>
      <c r="D7" s="192" t="s">
        <v>21</v>
      </c>
      <c r="E7" s="192" t="s">
        <v>9</v>
      </c>
      <c r="F7" s="145" t="s">
        <v>10</v>
      </c>
      <c r="G7" s="334" t="s">
        <v>11</v>
      </c>
      <c r="H7" s="542"/>
      <c r="J7" s="6"/>
      <c r="K7" s="6"/>
    </row>
    <row r="8" spans="1:11" s="8" customFormat="1" ht="14.25" customHeight="1" x14ac:dyDescent="0.2">
      <c r="A8" s="179"/>
      <c r="B8" s="213">
        <v>5</v>
      </c>
      <c r="C8" s="212" t="s">
        <v>22</v>
      </c>
      <c r="D8" s="212" t="s">
        <v>21</v>
      </c>
      <c r="E8" s="212" t="s">
        <v>9</v>
      </c>
      <c r="F8" s="145" t="s">
        <v>10</v>
      </c>
      <c r="G8" s="335" t="s">
        <v>11</v>
      </c>
      <c r="H8" s="542"/>
      <c r="J8" s="6"/>
      <c r="K8" s="6"/>
    </row>
    <row r="9" spans="1:11" s="8" customFormat="1" ht="14.25" customHeight="1" x14ac:dyDescent="0.2">
      <c r="A9" s="179"/>
      <c r="B9" s="194">
        <v>6</v>
      </c>
      <c r="C9" s="192" t="s">
        <v>23</v>
      </c>
      <c r="D9" s="192" t="s">
        <v>24</v>
      </c>
      <c r="E9" s="192" t="s">
        <v>9</v>
      </c>
      <c r="F9" s="145" t="s">
        <v>10</v>
      </c>
      <c r="G9" s="334" t="s">
        <v>11</v>
      </c>
      <c r="J9" s="6"/>
      <c r="K9" s="6"/>
    </row>
    <row r="10" spans="1:11" s="8" customFormat="1" ht="14.25" hidden="1" customHeight="1" x14ac:dyDescent="0.15">
      <c r="A10" s="7"/>
      <c r="B10" s="180">
        <v>7</v>
      </c>
      <c r="C10" s="145" t="s">
        <v>25</v>
      </c>
      <c r="D10" s="145" t="s">
        <v>26</v>
      </c>
      <c r="E10" s="145" t="s">
        <v>27</v>
      </c>
      <c r="F10" s="145" t="s">
        <v>28</v>
      </c>
      <c r="G10" s="333" t="s">
        <v>15</v>
      </c>
    </row>
    <row r="11" spans="1:11" ht="14.25" hidden="1" customHeight="1" x14ac:dyDescent="0.2">
      <c r="A11" s="7"/>
      <c r="B11" s="194">
        <v>8</v>
      </c>
      <c r="C11" s="192" t="s">
        <v>29</v>
      </c>
      <c r="D11" s="192" t="s">
        <v>30</v>
      </c>
      <c r="E11" s="192" t="s">
        <v>27</v>
      </c>
      <c r="F11" s="192" t="s">
        <v>28</v>
      </c>
      <c r="G11" s="334" t="s">
        <v>31</v>
      </c>
    </row>
    <row r="12" spans="1:11" ht="14.25" customHeight="1" x14ac:dyDescent="0.2">
      <c r="A12" s="179"/>
      <c r="B12" s="213">
        <v>9</v>
      </c>
      <c r="C12" s="212" t="s">
        <v>32</v>
      </c>
      <c r="D12" s="212" t="s">
        <v>30</v>
      </c>
      <c r="E12" s="212" t="s">
        <v>9</v>
      </c>
      <c r="F12" s="145" t="s">
        <v>10</v>
      </c>
      <c r="G12" s="335" t="s">
        <v>11</v>
      </c>
      <c r="H12" s="542"/>
      <c r="J12" s="6"/>
      <c r="K12" s="6"/>
    </row>
    <row r="13" spans="1:11" ht="14.25" customHeight="1" x14ac:dyDescent="0.2">
      <c r="A13" s="179"/>
      <c r="B13" s="194">
        <v>10</v>
      </c>
      <c r="C13" s="192" t="s">
        <v>33</v>
      </c>
      <c r="D13" s="192" t="s">
        <v>30</v>
      </c>
      <c r="E13" s="192" t="s">
        <v>9</v>
      </c>
      <c r="F13" s="145" t="s">
        <v>10</v>
      </c>
      <c r="G13" s="334" t="s">
        <v>11</v>
      </c>
      <c r="J13" s="6"/>
      <c r="K13" s="6"/>
    </row>
    <row r="14" spans="1:11" s="6" customFormat="1" ht="14.25" customHeight="1" x14ac:dyDescent="0.2">
      <c r="A14" s="179"/>
      <c r="B14" s="180">
        <v>11</v>
      </c>
      <c r="C14" s="145" t="s">
        <v>34</v>
      </c>
      <c r="D14" s="145" t="s">
        <v>35</v>
      </c>
      <c r="E14" s="145" t="s">
        <v>9</v>
      </c>
      <c r="F14" s="145" t="s">
        <v>10</v>
      </c>
      <c r="G14" s="333" t="s">
        <v>11</v>
      </c>
    </row>
    <row r="15" spans="1:11" s="6" customFormat="1" ht="14.25" customHeight="1" x14ac:dyDescent="0.2">
      <c r="A15" s="179"/>
      <c r="B15" s="194">
        <v>12</v>
      </c>
      <c r="C15" s="192" t="s">
        <v>36</v>
      </c>
      <c r="D15" s="192" t="s">
        <v>37</v>
      </c>
      <c r="E15" s="192" t="s">
        <v>9</v>
      </c>
      <c r="F15" s="192" t="s">
        <v>38</v>
      </c>
      <c r="G15" s="334" t="s">
        <v>11</v>
      </c>
    </row>
    <row r="16" spans="1:11" s="6" customFormat="1" ht="14.25" customHeight="1" x14ac:dyDescent="0.2">
      <c r="A16" s="179"/>
      <c r="B16" s="180">
        <v>13</v>
      </c>
      <c r="C16" s="145" t="s">
        <v>39</v>
      </c>
      <c r="D16" s="145" t="s">
        <v>40</v>
      </c>
      <c r="E16" s="145" t="s">
        <v>9</v>
      </c>
      <c r="F16" s="145" t="s">
        <v>10</v>
      </c>
      <c r="G16" s="333" t="s">
        <v>11</v>
      </c>
    </row>
    <row r="17" spans="1:7" s="6" customFormat="1" ht="14.25" customHeight="1" x14ac:dyDescent="0.2">
      <c r="A17" s="179"/>
      <c r="B17" s="194">
        <v>14</v>
      </c>
      <c r="C17" s="192" t="s">
        <v>41</v>
      </c>
      <c r="D17" s="192" t="s">
        <v>42</v>
      </c>
      <c r="E17" s="192" t="s">
        <v>9</v>
      </c>
      <c r="F17" s="145" t="s">
        <v>10</v>
      </c>
      <c r="G17" s="334" t="s">
        <v>11</v>
      </c>
    </row>
    <row r="18" spans="1:7" s="6" customFormat="1" ht="14.25" customHeight="1" x14ac:dyDescent="0.2">
      <c r="A18" s="179"/>
      <c r="B18" s="180">
        <v>15</v>
      </c>
      <c r="C18" s="145" t="s">
        <v>43</v>
      </c>
      <c r="D18" s="145" t="s">
        <v>44</v>
      </c>
      <c r="E18" s="145" t="s">
        <v>9</v>
      </c>
      <c r="F18" s="145" t="s">
        <v>10</v>
      </c>
      <c r="G18" s="333"/>
    </row>
    <row r="19" spans="1:7" s="6" customFormat="1" ht="14.25" customHeight="1" x14ac:dyDescent="0.2">
      <c r="A19" s="179"/>
      <c r="B19" s="194">
        <v>16</v>
      </c>
      <c r="C19" s="192" t="s">
        <v>45</v>
      </c>
      <c r="D19" s="192" t="s">
        <v>46</v>
      </c>
      <c r="E19" s="192" t="s">
        <v>9</v>
      </c>
      <c r="F19" s="145" t="s">
        <v>10</v>
      </c>
      <c r="G19" s="334"/>
    </row>
    <row r="20" spans="1:7" s="6" customFormat="1" ht="14.25" customHeight="1" x14ac:dyDescent="0.2">
      <c r="A20" s="179"/>
      <c r="B20" s="180">
        <v>17</v>
      </c>
      <c r="C20" s="145" t="s">
        <v>47</v>
      </c>
      <c r="D20" s="145" t="s">
        <v>48</v>
      </c>
      <c r="E20" s="145" t="s">
        <v>9</v>
      </c>
      <c r="F20" s="145" t="s">
        <v>10</v>
      </c>
      <c r="G20" s="333"/>
    </row>
    <row r="21" spans="1:7" s="6" customFormat="1" ht="14.25" customHeight="1" x14ac:dyDescent="0.2">
      <c r="A21" s="179"/>
      <c r="B21" s="194">
        <v>18</v>
      </c>
      <c r="C21" s="192" t="s">
        <v>49</v>
      </c>
      <c r="D21" s="192" t="s">
        <v>50</v>
      </c>
      <c r="E21" s="192" t="s">
        <v>9</v>
      </c>
      <c r="F21" s="145" t="s">
        <v>10</v>
      </c>
      <c r="G21" s="334"/>
    </row>
    <row r="22" spans="1:7" s="6" customFormat="1" ht="14.25" hidden="1" customHeight="1" x14ac:dyDescent="0.2">
      <c r="A22" s="179"/>
      <c r="B22" s="180">
        <v>19</v>
      </c>
      <c r="C22" s="145" t="s">
        <v>51</v>
      </c>
      <c r="D22" s="145" t="s">
        <v>52</v>
      </c>
      <c r="E22" s="145" t="s">
        <v>9</v>
      </c>
      <c r="F22" s="145" t="s">
        <v>14</v>
      </c>
      <c r="G22" s="333" t="s">
        <v>31</v>
      </c>
    </row>
    <row r="23" spans="1:7" s="6" customFormat="1" ht="14.25" hidden="1" customHeight="1" x14ac:dyDescent="0.2">
      <c r="A23" s="179"/>
      <c r="B23" s="194">
        <v>20</v>
      </c>
      <c r="C23" s="192" t="s">
        <v>53</v>
      </c>
      <c r="D23" s="192" t="s">
        <v>54</v>
      </c>
      <c r="E23" s="192" t="s">
        <v>55</v>
      </c>
      <c r="F23" s="192" t="s">
        <v>28</v>
      </c>
      <c r="G23" s="334" t="s">
        <v>31</v>
      </c>
    </row>
    <row r="24" spans="1:7" s="6" customFormat="1" ht="14.25" hidden="1" customHeight="1" x14ac:dyDescent="0.2">
      <c r="A24" s="179"/>
      <c r="B24" s="180">
        <v>21</v>
      </c>
      <c r="C24" s="145" t="s">
        <v>56</v>
      </c>
      <c r="D24" s="145" t="s">
        <v>57</v>
      </c>
      <c r="E24" s="145" t="s">
        <v>55</v>
      </c>
      <c r="F24" s="145" t="s">
        <v>28</v>
      </c>
      <c r="G24" s="333" t="s">
        <v>31</v>
      </c>
    </row>
    <row r="25" spans="1:7" s="6" customFormat="1" ht="14.25" customHeight="1" x14ac:dyDescent="0.2">
      <c r="A25" s="179"/>
      <c r="B25" s="194">
        <v>22</v>
      </c>
      <c r="C25" s="192" t="s">
        <v>58</v>
      </c>
      <c r="D25" s="192" t="s">
        <v>59</v>
      </c>
      <c r="E25" s="192" t="s">
        <v>9</v>
      </c>
      <c r="F25" s="145" t="s">
        <v>10</v>
      </c>
      <c r="G25" s="334" t="s">
        <v>11</v>
      </c>
    </row>
    <row r="26" spans="1:7" s="6" customFormat="1" ht="14.25" customHeight="1" x14ac:dyDescent="0.2">
      <c r="A26" s="179"/>
      <c r="B26" s="180">
        <v>23</v>
      </c>
      <c r="C26" s="145" t="s">
        <v>60</v>
      </c>
      <c r="D26" s="145" t="s">
        <v>61</v>
      </c>
      <c r="E26" s="145" t="s">
        <v>9</v>
      </c>
      <c r="F26" s="145" t="s">
        <v>10</v>
      </c>
      <c r="G26" s="333" t="s">
        <v>11</v>
      </c>
    </row>
    <row r="27" spans="1:7" s="6" customFormat="1" ht="14.25" customHeight="1" x14ac:dyDescent="0.2">
      <c r="A27" s="179"/>
      <c r="B27" s="194">
        <v>24</v>
      </c>
      <c r="C27" s="192" t="s">
        <v>62</v>
      </c>
      <c r="D27" s="192" t="s">
        <v>63</v>
      </c>
      <c r="E27" s="192" t="s">
        <v>9</v>
      </c>
      <c r="F27" s="145" t="s">
        <v>10</v>
      </c>
      <c r="G27" s="334" t="s">
        <v>11</v>
      </c>
    </row>
    <row r="28" spans="1:7" s="6" customFormat="1" ht="14.25" hidden="1" customHeight="1" x14ac:dyDescent="0.2">
      <c r="A28" s="179"/>
      <c r="B28" s="180">
        <v>25</v>
      </c>
      <c r="C28" s="145" t="s">
        <v>64</v>
      </c>
      <c r="D28" s="145" t="s">
        <v>65</v>
      </c>
      <c r="E28" s="145" t="s">
        <v>9</v>
      </c>
      <c r="F28" s="145" t="s">
        <v>14</v>
      </c>
      <c r="G28" s="333" t="s">
        <v>15</v>
      </c>
    </row>
    <row r="29" spans="1:7" s="6" customFormat="1" ht="14.25" hidden="1" customHeight="1" x14ac:dyDescent="0.2">
      <c r="A29" s="179"/>
      <c r="B29" s="194">
        <v>26</v>
      </c>
      <c r="C29" s="192" t="s">
        <v>66</v>
      </c>
      <c r="D29" s="192" t="s">
        <v>67</v>
      </c>
      <c r="E29" s="192" t="s">
        <v>55</v>
      </c>
      <c r="F29" s="192" t="s">
        <v>28</v>
      </c>
      <c r="G29" s="334" t="s">
        <v>15</v>
      </c>
    </row>
    <row r="30" spans="1:7" s="6" customFormat="1" ht="14.25" hidden="1" customHeight="1" x14ac:dyDescent="0.2">
      <c r="A30" s="179"/>
      <c r="B30" s="180">
        <v>27</v>
      </c>
      <c r="C30" s="145" t="s">
        <v>68</v>
      </c>
      <c r="D30" s="145" t="s">
        <v>69</v>
      </c>
      <c r="E30" s="145" t="s">
        <v>27</v>
      </c>
      <c r="F30" s="145" t="s">
        <v>28</v>
      </c>
      <c r="G30" s="335" t="s">
        <v>15</v>
      </c>
    </row>
    <row r="31" spans="1:7" s="6" customFormat="1" ht="14.25" hidden="1" customHeight="1" x14ac:dyDescent="0.2">
      <c r="A31" s="179"/>
      <c r="B31" s="194">
        <v>28</v>
      </c>
      <c r="C31" s="192" t="s">
        <v>70</v>
      </c>
      <c r="D31" s="192" t="s">
        <v>71</v>
      </c>
      <c r="E31" s="192" t="s">
        <v>9</v>
      </c>
      <c r="F31" s="145" t="s">
        <v>14</v>
      </c>
      <c r="G31" s="334" t="s">
        <v>15</v>
      </c>
    </row>
    <row r="32" spans="1:7" s="6" customFormat="1" ht="14.25" hidden="1" customHeight="1" x14ac:dyDescent="0.2">
      <c r="A32" s="179"/>
      <c r="B32" s="180">
        <v>29</v>
      </c>
      <c r="C32" s="145" t="s">
        <v>72</v>
      </c>
      <c r="D32" s="145" t="s">
        <v>73</v>
      </c>
      <c r="E32" s="145" t="s">
        <v>55</v>
      </c>
      <c r="F32" s="145" t="s">
        <v>28</v>
      </c>
      <c r="G32" s="333" t="s">
        <v>15</v>
      </c>
    </row>
    <row r="33" spans="1:7" s="8" customFormat="1" ht="14.25" hidden="1" customHeight="1" x14ac:dyDescent="0.15">
      <c r="A33" s="179"/>
      <c r="B33" s="194">
        <v>30</v>
      </c>
      <c r="C33" s="192" t="s">
        <v>74</v>
      </c>
      <c r="D33" s="192" t="s">
        <v>75</v>
      </c>
      <c r="E33" s="192" t="s">
        <v>55</v>
      </c>
      <c r="F33" s="192" t="s">
        <v>28</v>
      </c>
      <c r="G33" s="334" t="s">
        <v>15</v>
      </c>
    </row>
    <row r="34" spans="1:7" s="8" customFormat="1" ht="14.25" customHeight="1" x14ac:dyDescent="0.15">
      <c r="A34" s="179"/>
      <c r="B34" s="213">
        <v>31</v>
      </c>
      <c r="C34" s="212" t="s">
        <v>76</v>
      </c>
      <c r="D34" s="212" t="s">
        <v>77</v>
      </c>
      <c r="E34" s="212" t="s">
        <v>9</v>
      </c>
      <c r="F34" s="145" t="s">
        <v>10</v>
      </c>
      <c r="G34" s="335" t="s">
        <v>11</v>
      </c>
    </row>
    <row r="35" spans="1:7" s="8" customFormat="1" ht="14.25" hidden="1" customHeight="1" x14ac:dyDescent="0.15">
      <c r="A35" s="179"/>
      <c r="B35" s="194">
        <v>32</v>
      </c>
      <c r="C35" s="192" t="s">
        <v>78</v>
      </c>
      <c r="D35" s="192" t="s">
        <v>79</v>
      </c>
      <c r="E35" s="192" t="s">
        <v>55</v>
      </c>
      <c r="F35" s="192" t="s">
        <v>28</v>
      </c>
      <c r="G35" s="334" t="s">
        <v>15</v>
      </c>
    </row>
    <row r="36" spans="1:7" s="8" customFormat="1" ht="14.25" hidden="1" customHeight="1" x14ac:dyDescent="0.15">
      <c r="A36" s="179"/>
      <c r="B36" s="180">
        <v>33</v>
      </c>
      <c r="C36" s="145" t="s">
        <v>80</v>
      </c>
      <c r="D36" s="145" t="s">
        <v>81</v>
      </c>
      <c r="E36" s="145" t="s">
        <v>55</v>
      </c>
      <c r="F36" s="145" t="s">
        <v>28</v>
      </c>
      <c r="G36" s="333" t="s">
        <v>15</v>
      </c>
    </row>
    <row r="37" spans="1:7" s="8" customFormat="1" ht="14.25" hidden="1" customHeight="1" x14ac:dyDescent="0.15">
      <c r="A37" s="179"/>
      <c r="B37" s="194">
        <v>34</v>
      </c>
      <c r="C37" s="192" t="s">
        <v>82</v>
      </c>
      <c r="D37" s="192" t="s">
        <v>83</v>
      </c>
      <c r="E37" s="192" t="s">
        <v>55</v>
      </c>
      <c r="F37" s="192" t="s">
        <v>28</v>
      </c>
      <c r="G37" s="334" t="s">
        <v>15</v>
      </c>
    </row>
    <row r="38" spans="1:7" s="8" customFormat="1" ht="14.25" customHeight="1" x14ac:dyDescent="0.15">
      <c r="A38" s="179"/>
      <c r="B38" s="180">
        <v>35</v>
      </c>
      <c r="C38" s="145" t="s">
        <v>84</v>
      </c>
      <c r="D38" s="145" t="s">
        <v>85</v>
      </c>
      <c r="E38" s="145" t="s">
        <v>9</v>
      </c>
      <c r="F38" s="145" t="s">
        <v>10</v>
      </c>
      <c r="G38" s="333" t="s">
        <v>11</v>
      </c>
    </row>
    <row r="39" spans="1:7" s="8" customFormat="1" ht="14.25" hidden="1" customHeight="1" x14ac:dyDescent="0.15">
      <c r="A39" s="179"/>
      <c r="B39" s="194">
        <v>36</v>
      </c>
      <c r="C39" s="192" t="s">
        <v>86</v>
      </c>
      <c r="D39" s="192" t="s">
        <v>87</v>
      </c>
      <c r="E39" s="192" t="s">
        <v>55</v>
      </c>
      <c r="F39" s="192" t="s">
        <v>28</v>
      </c>
      <c r="G39" s="334" t="s">
        <v>15</v>
      </c>
    </row>
    <row r="40" spans="1:7" s="8" customFormat="1" ht="14.25" hidden="1" customHeight="1" x14ac:dyDescent="0.15">
      <c r="A40" s="179"/>
      <c r="B40" s="180">
        <v>37</v>
      </c>
      <c r="C40" s="145" t="s">
        <v>88</v>
      </c>
      <c r="D40" s="145" t="s">
        <v>89</v>
      </c>
      <c r="E40" s="145" t="s">
        <v>27</v>
      </c>
      <c r="F40" s="145" t="s">
        <v>28</v>
      </c>
      <c r="G40" s="333" t="s">
        <v>15</v>
      </c>
    </row>
    <row r="41" spans="1:7" s="8" customFormat="1" ht="14.25" hidden="1" customHeight="1" x14ac:dyDescent="0.15">
      <c r="A41" s="179"/>
      <c r="B41" s="194">
        <v>38</v>
      </c>
      <c r="C41" s="192" t="s">
        <v>90</v>
      </c>
      <c r="D41" s="192" t="s">
        <v>91</v>
      </c>
      <c r="E41" s="192" t="s">
        <v>55</v>
      </c>
      <c r="F41" s="192" t="s">
        <v>28</v>
      </c>
      <c r="G41" s="334" t="s">
        <v>15</v>
      </c>
    </row>
    <row r="42" spans="1:7" s="8" customFormat="1" ht="14.25" hidden="1" customHeight="1" x14ac:dyDescent="0.15">
      <c r="A42" s="179"/>
      <c r="B42" s="180">
        <v>39</v>
      </c>
      <c r="C42" s="145" t="s">
        <v>92</v>
      </c>
      <c r="D42" s="145" t="s">
        <v>93</v>
      </c>
      <c r="E42" s="145" t="s">
        <v>55</v>
      </c>
      <c r="F42" s="145" t="s">
        <v>28</v>
      </c>
      <c r="G42" s="333" t="s">
        <v>15</v>
      </c>
    </row>
    <row r="43" spans="1:7" s="8" customFormat="1" ht="14.25" hidden="1" customHeight="1" x14ac:dyDescent="0.15">
      <c r="A43" s="179"/>
      <c r="B43" s="194">
        <v>40</v>
      </c>
      <c r="C43" s="192" t="s">
        <v>94</v>
      </c>
      <c r="D43" s="192" t="s">
        <v>93</v>
      </c>
      <c r="E43" s="192" t="s">
        <v>55</v>
      </c>
      <c r="F43" s="192" t="s">
        <v>28</v>
      </c>
      <c r="G43" s="334" t="s">
        <v>15</v>
      </c>
    </row>
    <row r="44" spans="1:7" s="8" customFormat="1" ht="14.25" hidden="1" customHeight="1" x14ac:dyDescent="0.15">
      <c r="A44" s="179"/>
      <c r="B44" s="180">
        <v>41</v>
      </c>
      <c r="C44" s="145" t="s">
        <v>95</v>
      </c>
      <c r="D44" s="145" t="s">
        <v>93</v>
      </c>
      <c r="E44" s="145" t="s">
        <v>55</v>
      </c>
      <c r="F44" s="145" t="s">
        <v>28</v>
      </c>
      <c r="G44" s="333" t="s">
        <v>15</v>
      </c>
    </row>
    <row r="45" spans="1:7" s="8" customFormat="1" ht="14.25" hidden="1" customHeight="1" x14ac:dyDescent="0.15">
      <c r="A45" s="179"/>
      <c r="B45" s="194">
        <v>42</v>
      </c>
      <c r="C45" s="192" t="s">
        <v>96</v>
      </c>
      <c r="D45" s="192" t="s">
        <v>93</v>
      </c>
      <c r="E45" s="192" t="s">
        <v>55</v>
      </c>
      <c r="F45" s="192" t="s">
        <v>28</v>
      </c>
      <c r="G45" s="334" t="s">
        <v>15</v>
      </c>
    </row>
    <row r="46" spans="1:7" s="8" customFormat="1" ht="14.25" hidden="1" customHeight="1" x14ac:dyDescent="0.15">
      <c r="A46" s="179"/>
      <c r="B46" s="180">
        <v>43</v>
      </c>
      <c r="C46" s="145" t="s">
        <v>97</v>
      </c>
      <c r="D46" s="145" t="s">
        <v>98</v>
      </c>
      <c r="E46" s="145" t="s">
        <v>55</v>
      </c>
      <c r="F46" s="145" t="s">
        <v>28</v>
      </c>
      <c r="G46" s="333" t="s">
        <v>15</v>
      </c>
    </row>
    <row r="47" spans="1:7" s="8" customFormat="1" ht="14.25" hidden="1" customHeight="1" x14ac:dyDescent="0.15">
      <c r="A47" s="179"/>
      <c r="B47" s="194">
        <v>44</v>
      </c>
      <c r="C47" s="192" t="s">
        <v>99</v>
      </c>
      <c r="D47" s="192" t="s">
        <v>100</v>
      </c>
      <c r="E47" s="192" t="s">
        <v>55</v>
      </c>
      <c r="F47" s="192" t="s">
        <v>28</v>
      </c>
      <c r="G47" s="334" t="s">
        <v>15</v>
      </c>
    </row>
    <row r="48" spans="1:7" s="8" customFormat="1" ht="14.25" hidden="1" customHeight="1" x14ac:dyDescent="0.15">
      <c r="A48" s="179"/>
      <c r="B48" s="180">
        <v>45</v>
      </c>
      <c r="C48" s="145" t="s">
        <v>101</v>
      </c>
      <c r="D48" s="145" t="s">
        <v>102</v>
      </c>
      <c r="E48" s="145" t="s">
        <v>55</v>
      </c>
      <c r="F48" s="145" t="s">
        <v>28</v>
      </c>
      <c r="G48" s="333" t="s">
        <v>15</v>
      </c>
    </row>
    <row r="49" spans="1:7" s="8" customFormat="1" ht="14.25" hidden="1" customHeight="1" x14ac:dyDescent="0.15">
      <c r="A49" s="179"/>
      <c r="B49" s="194">
        <v>46</v>
      </c>
      <c r="C49" s="192" t="s">
        <v>103</v>
      </c>
      <c r="D49" s="192" t="s">
        <v>104</v>
      </c>
      <c r="E49" s="192" t="s">
        <v>55</v>
      </c>
      <c r="F49" s="192" t="s">
        <v>28</v>
      </c>
      <c r="G49" s="334" t="s">
        <v>15</v>
      </c>
    </row>
    <row r="50" spans="1:7" s="8" customFormat="1" ht="14.25" hidden="1" customHeight="1" x14ac:dyDescent="0.15">
      <c r="A50" s="179"/>
      <c r="B50" s="180">
        <v>47</v>
      </c>
      <c r="C50" s="145" t="s">
        <v>105</v>
      </c>
      <c r="D50" s="145" t="s">
        <v>106</v>
      </c>
      <c r="E50" s="145" t="s">
        <v>55</v>
      </c>
      <c r="F50" s="145" t="s">
        <v>28</v>
      </c>
      <c r="G50" s="333" t="s">
        <v>15</v>
      </c>
    </row>
    <row r="51" spans="1:7" s="8" customFormat="1" ht="14.25" customHeight="1" x14ac:dyDescent="0.15">
      <c r="A51" s="179"/>
      <c r="B51" s="194">
        <v>48</v>
      </c>
      <c r="C51" s="192" t="s">
        <v>107</v>
      </c>
      <c r="D51" s="192" t="s">
        <v>108</v>
      </c>
      <c r="E51" s="192" t="s">
        <v>55</v>
      </c>
      <c r="F51" s="192" t="s">
        <v>38</v>
      </c>
      <c r="G51" s="334" t="s">
        <v>11</v>
      </c>
    </row>
    <row r="52" spans="1:7" s="8" customFormat="1" ht="14.25" customHeight="1" x14ac:dyDescent="0.15">
      <c r="A52" s="179"/>
      <c r="B52" s="180">
        <v>49</v>
      </c>
      <c r="C52" s="145" t="s">
        <v>109</v>
      </c>
      <c r="D52" s="145" t="s">
        <v>110</v>
      </c>
      <c r="E52" s="145" t="s">
        <v>55</v>
      </c>
      <c r="F52" s="145" t="s">
        <v>38</v>
      </c>
      <c r="G52" s="333" t="s">
        <v>11</v>
      </c>
    </row>
    <row r="53" spans="1:7" s="8" customFormat="1" ht="14.25" hidden="1" customHeight="1" x14ac:dyDescent="0.15">
      <c r="A53" s="179"/>
      <c r="B53" s="194">
        <v>50</v>
      </c>
      <c r="C53" s="192" t="s">
        <v>111</v>
      </c>
      <c r="D53" s="192" t="s">
        <v>110</v>
      </c>
      <c r="E53" s="192" t="s">
        <v>27</v>
      </c>
      <c r="F53" s="192" t="s">
        <v>28</v>
      </c>
      <c r="G53" s="334" t="s">
        <v>15</v>
      </c>
    </row>
    <row r="54" spans="1:7" s="8" customFormat="1" ht="14.25" hidden="1" customHeight="1" x14ac:dyDescent="0.15">
      <c r="A54" s="179"/>
      <c r="B54" s="180">
        <v>51</v>
      </c>
      <c r="C54" s="145" t="s">
        <v>112</v>
      </c>
      <c r="D54" s="145" t="s">
        <v>110</v>
      </c>
      <c r="E54" s="145" t="s">
        <v>27</v>
      </c>
      <c r="F54" s="145" t="s">
        <v>28</v>
      </c>
      <c r="G54" s="333" t="s">
        <v>15</v>
      </c>
    </row>
    <row r="55" spans="1:7" x14ac:dyDescent="0.2">
      <c r="A55" s="179"/>
      <c r="B55" s="194">
        <v>52</v>
      </c>
      <c r="C55" s="192" t="s">
        <v>113</v>
      </c>
      <c r="D55" s="192" t="s">
        <v>114</v>
      </c>
      <c r="E55" s="192" t="s">
        <v>9</v>
      </c>
      <c r="F55" s="145" t="s">
        <v>10</v>
      </c>
      <c r="G55" s="334" t="s">
        <v>11</v>
      </c>
    </row>
    <row r="56" spans="1:7" x14ac:dyDescent="0.2">
      <c r="A56" s="179"/>
      <c r="B56" s="210">
        <v>53</v>
      </c>
      <c r="C56" s="211" t="s">
        <v>115</v>
      </c>
      <c r="D56" s="211" t="s">
        <v>114</v>
      </c>
      <c r="E56" s="211" t="s">
        <v>9</v>
      </c>
      <c r="F56" s="145" t="s">
        <v>10</v>
      </c>
      <c r="G56" s="336" t="s">
        <v>11</v>
      </c>
    </row>
    <row r="57" spans="1:7" x14ac:dyDescent="0.2">
      <c r="A57" s="7"/>
      <c r="B57" s="193" t="s">
        <v>116</v>
      </c>
    </row>
    <row r="58" spans="1:7" x14ac:dyDescent="0.2">
      <c r="A58" s="7"/>
    </row>
    <row r="59" spans="1:7" x14ac:dyDescent="0.2">
      <c r="A59" s="7"/>
      <c r="B59" s="214" t="s">
        <v>117</v>
      </c>
      <c r="C59" s="215"/>
    </row>
    <row r="60" spans="1:7" x14ac:dyDescent="0.2">
      <c r="A60" s="7"/>
      <c r="B60" s="214" t="s">
        <v>118</v>
      </c>
      <c r="C60" s="215"/>
    </row>
    <row r="61" spans="1:7" x14ac:dyDescent="0.2">
      <c r="A61" s="7"/>
      <c r="B61" s="214"/>
      <c r="C61" s="215"/>
    </row>
    <row r="62" spans="1:7" x14ac:dyDescent="0.2">
      <c r="A62" s="7"/>
    </row>
  </sheetData>
  <autoFilter ref="B3:G57" xr:uid="{00000000-0009-0000-0000-000001000000}">
    <filterColumn colId="5">
      <filters blank="1">
        <filter val="-"/>
      </filters>
    </filterColumn>
  </autoFilter>
  <hyperlinks>
    <hyperlink ref="B5:G5" location="'2'!A1" display="'2'!A1" xr:uid="{00000000-0004-0000-0100-000000000000}"/>
    <hyperlink ref="B6:G6" location="'3'!A1" display="'3'!A1" xr:uid="{00000000-0004-0000-0100-000001000000}"/>
    <hyperlink ref="B4:G4" location="'1'!A1" display="'1'!A1" xr:uid="{00000000-0004-0000-0100-000002000000}"/>
    <hyperlink ref="B7:G7" location="'4'!A1" display="'4'!A1" xr:uid="{00000000-0004-0000-0100-000003000000}"/>
    <hyperlink ref="B8:G8" location="'5'!A1" display="'5'!A1" xr:uid="{00000000-0004-0000-0100-000004000000}"/>
    <hyperlink ref="B9:G9" location="'6'!A1" display="'6'!A1" xr:uid="{00000000-0004-0000-0100-000005000000}"/>
    <hyperlink ref="B12:G12" location="'9'!A1" display="'9'!A1" xr:uid="{00000000-0004-0000-0100-000006000000}"/>
    <hyperlink ref="B13:G13" location="'10'!A1" display="'10'!A1" xr:uid="{00000000-0004-0000-0100-000007000000}"/>
    <hyperlink ref="B14:G14" location="'11'!A1" display="'11'!A1" xr:uid="{00000000-0004-0000-0100-000008000000}"/>
    <hyperlink ref="B16:G16" location="'13'!A1" display="'13'!A1" xr:uid="{00000000-0004-0000-0100-000009000000}"/>
    <hyperlink ref="B17:G17" location="'14'!A1" display="'14'!A1" xr:uid="{00000000-0004-0000-0100-00000A000000}"/>
    <hyperlink ref="B25:G25" location="'22'!A1" display="'22'!A1" xr:uid="{00000000-0004-0000-0100-00000B000000}"/>
    <hyperlink ref="B26:G26" location="'23'!A1" display="'23'!A1" xr:uid="{00000000-0004-0000-0100-00000C000000}"/>
    <hyperlink ref="B27:G27" location="'24'!A1" display="'24'!A1" xr:uid="{00000000-0004-0000-0100-00000D000000}"/>
    <hyperlink ref="B28:G28" location="'25'!A1" display="'25'!A1" xr:uid="{00000000-0004-0000-0100-00000E000000}"/>
    <hyperlink ref="B51:G51" location="'48'!A1" display="'48'!A1" xr:uid="{00000000-0004-0000-0100-00000F000000}"/>
    <hyperlink ref="B33:G33" location="'30'!A1" display="'30'!A1" xr:uid="{00000000-0004-0000-0100-000010000000}"/>
    <hyperlink ref="B37:G37" location="'34'!A1" display="'34'!A1" xr:uid="{00000000-0004-0000-0100-000011000000}"/>
    <hyperlink ref="G37" location="'34'!A1" display="'34'!A1" xr:uid="{00000000-0004-0000-0100-000012000000}"/>
    <hyperlink ref="G38" location="'35'!A1" display="'35'!A1" xr:uid="{00000000-0004-0000-0100-000013000000}"/>
    <hyperlink ref="B52:G52" location="'49'!A1" display="'49'!A1" xr:uid="{00000000-0004-0000-0100-000014000000}"/>
    <hyperlink ref="B53:G53" location="'50'!A1" display="'50'!A1" xr:uid="{00000000-0004-0000-0100-000015000000}"/>
    <hyperlink ref="B54:G54" location="'51'!A1" display="'51'!A1" xr:uid="{00000000-0004-0000-0100-000016000000}"/>
    <hyperlink ref="B55:G55" location="'52'!A1" display="'52'!A1" xr:uid="{00000000-0004-0000-0100-000017000000}"/>
    <hyperlink ref="B56:G56" location="'53'!A1" display="'53'!A1" xr:uid="{00000000-0004-0000-0100-000018000000}"/>
    <hyperlink ref="F4" location="'1'!A1" display="'1'!A1" xr:uid="{00000000-0004-0000-0100-00001A000000}"/>
    <hyperlink ref="F30" location="'27'!A1" display="'27'!A1" xr:uid="{00000000-0004-0000-0100-00001B000000}"/>
    <hyperlink ref="F51" location="'48'!A1" display="'48'!A1" xr:uid="{00000000-0004-0000-0100-00001C000000}"/>
    <hyperlink ref="F33" location="'30'!A1" display="'30'!A1" xr:uid="{00000000-0004-0000-0100-00001D000000}"/>
    <hyperlink ref="F37" location="'34'!A1" display="'34'!A1" xr:uid="{00000000-0004-0000-0100-00001E000000}"/>
    <hyperlink ref="F52" location="'49'!A1" display="'49'!A1" xr:uid="{00000000-0004-0000-0100-00001F000000}"/>
    <hyperlink ref="F53" location="'50'!A1" display="'50'!A1" xr:uid="{00000000-0004-0000-0100-000020000000}"/>
    <hyperlink ref="F54" location="'51'!A1" display="'51'!A1" xr:uid="{00000000-0004-0000-0100-000021000000}"/>
    <hyperlink ref="F15" location="'12'!A1" display="'12'!A1" xr:uid="{00000000-0004-0000-0100-000022000000}"/>
    <hyperlink ref="F5:F9" location="'1'!A1" display="'1'!A1" xr:uid="{00000000-0004-0000-0100-000023000000}"/>
    <hyperlink ref="F12:F14" location="'1'!A1" display="'1'!A1" xr:uid="{00000000-0004-0000-0100-000024000000}"/>
    <hyperlink ref="F16:F22" location="'1'!A1" display="'1'!A1" xr:uid="{00000000-0004-0000-0100-000025000000}"/>
    <hyperlink ref="F25:F28" location="'1'!A1" display="'1'!A1" xr:uid="{00000000-0004-0000-0100-000026000000}"/>
    <hyperlink ref="F31" location="'1'!A1" display="'1'!A1" xr:uid="{00000000-0004-0000-0100-000027000000}"/>
    <hyperlink ref="F34" location="'1'!A1" display="'1'!A1" xr:uid="{00000000-0004-0000-0100-000028000000}"/>
    <hyperlink ref="F38" location="'1'!A1" display="'1'!A1" xr:uid="{00000000-0004-0000-0100-000029000000}"/>
    <hyperlink ref="F55:F56" location="'1'!A1" display="'1'!A1" xr:uid="{00000000-0004-0000-0100-00002A000000}"/>
    <hyperlink ref="B15:G15" location="'12'!A1" display="'12'!A1" xr:uid="{00000000-0004-0000-0100-000019000000}"/>
  </hyperlinks>
  <pageMargins left="0.70866141732283472" right="0.70866141732283472" top="0.6692913385826772" bottom="0.39370078740157483" header="0.51181102362204722" footer="0.51181102362204722"/>
  <pageSetup paperSize="9" scale="41" fitToHeight="0" orientation="portrait" r:id="rId1"/>
  <headerFooter scaleWithDoc="0">
    <oddHeader>&amp;L&amp;8FACT BOOK DNB - 4Q15&amp;R&amp;"Calibri"&amp;12&amp;K008000Intern - Søre Sunnmøre&amp;1#_x000D_&amp;"Calibri"&amp;11&amp;K000000&amp;8CONTENTS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2"/>
  <dimension ref="A1:T24"/>
  <sheetViews>
    <sheetView zoomScale="110" zoomScaleNormal="110" workbookViewId="0">
      <selection activeCell="H60" sqref="H60"/>
    </sheetView>
  </sheetViews>
  <sheetFormatPr baseColWidth="10" defaultColWidth="11.42578125" defaultRowHeight="14.25" x14ac:dyDescent="0.2"/>
  <cols>
    <col min="1" max="2" width="4.28515625" style="19" customWidth="1"/>
    <col min="3" max="3" width="39.85546875" style="19" bestFit="1" customWidth="1"/>
    <col min="4" max="9" width="12.28515625" style="19" customWidth="1"/>
    <col min="10" max="11" width="12.42578125" style="19" customWidth="1"/>
    <col min="12" max="19" width="14.28515625" style="19" customWidth="1"/>
    <col min="20" max="20" width="13.5703125" style="19" customWidth="1"/>
    <col min="21" max="16384" width="11.42578125" style="19"/>
  </cols>
  <sheetData>
    <row r="1" spans="1:20" ht="18.75" customHeight="1" x14ac:dyDescent="0.2">
      <c r="H1" s="92"/>
      <c r="K1" s="21"/>
    </row>
    <row r="2" spans="1:20" ht="18.75" customHeight="1" x14ac:dyDescent="0.2">
      <c r="A2" s="20" t="s">
        <v>62</v>
      </c>
      <c r="B2" s="21"/>
      <c r="C2" s="21"/>
      <c r="D2" s="22"/>
      <c r="E2" s="22"/>
      <c r="F2" s="22"/>
      <c r="G2" s="22"/>
      <c r="I2" s="279"/>
      <c r="J2" s="279"/>
      <c r="K2" s="279"/>
      <c r="L2" s="279"/>
      <c r="N2" s="22"/>
      <c r="O2" s="22"/>
      <c r="P2" s="22"/>
      <c r="Q2" s="22"/>
      <c r="R2" s="22"/>
      <c r="S2" s="22"/>
      <c r="T2" s="22"/>
    </row>
    <row r="3" spans="1:20" ht="14.25" customHeight="1" x14ac:dyDescent="0.2">
      <c r="A3" s="20"/>
      <c r="B3" s="21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4.25" customHeight="1" x14ac:dyDescent="0.2">
      <c r="A4" s="20"/>
      <c r="B4" s="23" t="s">
        <v>120</v>
      </c>
      <c r="C4" s="24"/>
      <c r="D4" s="599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4.25" customHeight="1" thickBot="1" x14ac:dyDescent="0.25">
      <c r="A5" s="20"/>
      <c r="B5" s="21"/>
      <c r="C5" s="21"/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594"/>
      <c r="S5" s="22"/>
      <c r="T5" s="22"/>
    </row>
    <row r="6" spans="1:20" x14ac:dyDescent="0.2">
      <c r="B6" s="25" t="s">
        <v>603</v>
      </c>
      <c r="C6" s="663" t="s">
        <v>597</v>
      </c>
      <c r="D6" s="665" t="s">
        <v>604</v>
      </c>
      <c r="E6" s="666"/>
      <c r="F6" s="666"/>
      <c r="G6" s="666"/>
      <c r="H6" s="666"/>
      <c r="I6" s="666"/>
      <c r="J6" s="666"/>
      <c r="K6" s="666"/>
      <c r="L6" s="666"/>
      <c r="M6" s="666"/>
      <c r="N6" s="666"/>
      <c r="O6" s="666"/>
      <c r="P6" s="666"/>
      <c r="Q6" s="666"/>
      <c r="R6" s="666"/>
      <c r="S6" s="666"/>
      <c r="T6" s="667"/>
    </row>
    <row r="7" spans="1:20" ht="14.25" customHeight="1" thickBot="1" x14ac:dyDescent="0.25">
      <c r="B7" s="76"/>
      <c r="C7" s="664"/>
      <c r="D7" s="468">
        <v>0</v>
      </c>
      <c r="E7" s="467">
        <v>0.02</v>
      </c>
      <c r="F7" s="467">
        <v>0.04</v>
      </c>
      <c r="G7" s="467">
        <v>0.1</v>
      </c>
      <c r="H7" s="467">
        <v>0.2</v>
      </c>
      <c r="I7" s="467">
        <v>0.35</v>
      </c>
      <c r="J7" s="467">
        <v>0.5</v>
      </c>
      <c r="K7" s="467">
        <v>0.7</v>
      </c>
      <c r="L7" s="467">
        <v>0.75</v>
      </c>
      <c r="M7" s="467">
        <v>1</v>
      </c>
      <c r="N7" s="467">
        <v>1.5</v>
      </c>
      <c r="O7" s="467">
        <v>2.5</v>
      </c>
      <c r="P7" s="467">
        <v>3.7</v>
      </c>
      <c r="Q7" s="467">
        <v>12.5</v>
      </c>
      <c r="R7" s="467" t="s">
        <v>605</v>
      </c>
      <c r="S7" s="467" t="s">
        <v>466</v>
      </c>
      <c r="T7" s="469" t="s">
        <v>606</v>
      </c>
    </row>
    <row r="8" spans="1:20" ht="14.25" customHeight="1" x14ac:dyDescent="0.2">
      <c r="B8" s="464">
        <v>1</v>
      </c>
      <c r="C8" s="326" t="s">
        <v>448</v>
      </c>
      <c r="D8" s="320"/>
      <c r="E8" s="314"/>
      <c r="F8" s="314"/>
      <c r="G8" s="314"/>
      <c r="H8" s="314"/>
      <c r="I8" s="314">
        <v>7879104.4680000003</v>
      </c>
      <c r="J8" s="314"/>
      <c r="K8" s="314"/>
      <c r="L8" s="314"/>
      <c r="M8" s="314">
        <v>359078.386</v>
      </c>
      <c r="N8" s="314"/>
      <c r="O8" s="314"/>
      <c r="P8" s="314"/>
      <c r="Q8" s="314"/>
      <c r="R8" s="314"/>
      <c r="S8" s="191">
        <f>SUM(D8:R8)</f>
        <v>8238182.8540000003</v>
      </c>
      <c r="T8" s="101"/>
    </row>
    <row r="9" spans="1:20" ht="14.25" customHeight="1" x14ac:dyDescent="0.2">
      <c r="B9" s="465">
        <v>2</v>
      </c>
      <c r="C9" s="326" t="s">
        <v>446</v>
      </c>
      <c r="D9" s="320"/>
      <c r="E9" s="314"/>
      <c r="F9" s="314"/>
      <c r="G9" s="314"/>
      <c r="H9" s="314"/>
      <c r="I9" s="314"/>
      <c r="J9" s="314"/>
      <c r="K9" s="314"/>
      <c r="L9" s="314"/>
      <c r="M9" s="314">
        <v>965493.74699999997</v>
      </c>
      <c r="N9" s="314">
        <v>100793.766</v>
      </c>
      <c r="O9" s="314"/>
      <c r="P9" s="314"/>
      <c r="Q9" s="314"/>
      <c r="R9" s="314"/>
      <c r="S9" s="191">
        <f t="shared" ref="S9:S16" si="0">SUM(D9:R9)</f>
        <v>1066287.513</v>
      </c>
      <c r="T9" s="101"/>
    </row>
    <row r="10" spans="1:20" ht="14.25" customHeight="1" x14ac:dyDescent="0.2">
      <c r="B10" s="465">
        <v>3</v>
      </c>
      <c r="C10" s="326" t="s">
        <v>452</v>
      </c>
      <c r="D10" s="320"/>
      <c r="E10" s="314"/>
      <c r="F10" s="314"/>
      <c r="G10" s="314"/>
      <c r="H10" s="314"/>
      <c r="I10" s="314"/>
      <c r="J10" s="314"/>
      <c r="K10" s="314"/>
      <c r="L10" s="314"/>
      <c r="M10" s="314">
        <v>51467.584000000003</v>
      </c>
      <c r="N10" s="314">
        <v>104279.992</v>
      </c>
      <c r="O10" s="314"/>
      <c r="P10" s="314"/>
      <c r="Q10" s="314"/>
      <c r="R10" s="314"/>
      <c r="S10" s="191">
        <f t="shared" si="0"/>
        <v>155747.576</v>
      </c>
      <c r="T10" s="101"/>
    </row>
    <row r="11" spans="1:20" ht="14.25" customHeight="1" x14ac:dyDescent="0.2">
      <c r="B11" s="466">
        <v>4</v>
      </c>
      <c r="C11" s="326" t="s">
        <v>450</v>
      </c>
      <c r="D11" s="320"/>
      <c r="E11" s="314"/>
      <c r="F11" s="314"/>
      <c r="G11" s="314"/>
      <c r="H11" s="314">
        <v>1273294.298</v>
      </c>
      <c r="I11" s="314"/>
      <c r="J11" s="314">
        <v>10195.18</v>
      </c>
      <c r="K11" s="314"/>
      <c r="L11" s="314"/>
      <c r="M11" s="314"/>
      <c r="N11" s="314"/>
      <c r="O11" s="314"/>
      <c r="P11" s="314"/>
      <c r="Q11" s="314"/>
      <c r="R11" s="314"/>
      <c r="S11" s="191">
        <f t="shared" si="0"/>
        <v>1283489.4779999999</v>
      </c>
      <c r="T11" s="101"/>
    </row>
    <row r="12" spans="1:20" ht="14.25" customHeight="1" x14ac:dyDescent="0.2">
      <c r="B12" s="465">
        <v>5</v>
      </c>
      <c r="C12" s="326" t="s">
        <v>454</v>
      </c>
      <c r="D12" s="320"/>
      <c r="E12" s="314"/>
      <c r="F12" s="314"/>
      <c r="G12" s="314"/>
      <c r="H12" s="314">
        <v>100493.505</v>
      </c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191">
        <f t="shared" si="0"/>
        <v>100493.505</v>
      </c>
      <c r="T12" s="101"/>
    </row>
    <row r="13" spans="1:20" ht="14.25" customHeight="1" x14ac:dyDescent="0.2">
      <c r="B13" s="465">
        <v>6</v>
      </c>
      <c r="C13" s="326" t="s">
        <v>449</v>
      </c>
      <c r="D13" s="320"/>
      <c r="E13" s="314"/>
      <c r="F13" s="314"/>
      <c r="G13" s="314"/>
      <c r="H13" s="314"/>
      <c r="I13" s="314"/>
      <c r="J13" s="314"/>
      <c r="K13" s="314"/>
      <c r="L13" s="314">
        <v>1012817.716</v>
      </c>
      <c r="M13" s="314"/>
      <c r="N13" s="314"/>
      <c r="O13" s="314"/>
      <c r="P13" s="314"/>
      <c r="Q13" s="314"/>
      <c r="R13" s="314"/>
      <c r="S13" s="191">
        <f t="shared" si="0"/>
        <v>1012817.716</v>
      </c>
      <c r="T13" s="101"/>
    </row>
    <row r="14" spans="1:20" ht="14.25" customHeight="1" x14ac:dyDescent="0.2">
      <c r="B14" s="465">
        <v>7</v>
      </c>
      <c r="C14" s="326" t="s">
        <v>445</v>
      </c>
      <c r="D14" s="320">
        <v>111058.304</v>
      </c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191">
        <f t="shared" si="0"/>
        <v>111058.304</v>
      </c>
      <c r="T14" s="101"/>
    </row>
    <row r="15" spans="1:20" ht="14.25" customHeight="1" x14ac:dyDescent="0.2">
      <c r="B15" s="465">
        <v>8</v>
      </c>
      <c r="C15" s="326" t="s">
        <v>602</v>
      </c>
      <c r="D15" s="320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191">
        <f t="shared" si="0"/>
        <v>0</v>
      </c>
      <c r="T15" s="101"/>
    </row>
    <row r="16" spans="1:20" ht="14.25" customHeight="1" x14ac:dyDescent="0.2">
      <c r="B16" s="465"/>
      <c r="C16" s="326" t="s">
        <v>455</v>
      </c>
      <c r="D16" s="320">
        <f>102805.664+975.739+10570.855</f>
        <v>114352.258</v>
      </c>
      <c r="E16" s="314"/>
      <c r="F16" s="314"/>
      <c r="G16" s="314">
        <f>120797.845+74595.484</f>
        <v>195393.329</v>
      </c>
      <c r="H16" s="314">
        <f>4155.026</f>
        <v>4155.0259999999998</v>
      </c>
      <c r="I16" s="314"/>
      <c r="J16" s="314"/>
      <c r="K16" s="314"/>
      <c r="L16" s="314"/>
      <c r="M16" s="314">
        <f>218782.378+82119.071</f>
        <v>300901.44900000002</v>
      </c>
      <c r="N16" s="314">
        <v>3686.0340000000001</v>
      </c>
      <c r="O16" s="314"/>
      <c r="P16" s="314"/>
      <c r="Q16" s="314"/>
      <c r="R16" s="314"/>
      <c r="S16" s="191">
        <f t="shared" si="0"/>
        <v>618488.09600000002</v>
      </c>
      <c r="T16" s="101"/>
    </row>
    <row r="17" spans="2:20" ht="15" thickBot="1" x14ac:dyDescent="0.25">
      <c r="B17" s="556">
        <v>9</v>
      </c>
      <c r="C17" s="557" t="s">
        <v>466</v>
      </c>
      <c r="D17" s="190">
        <f t="shared" ref="D17:R17" si="1">SUM(D8:D13)</f>
        <v>0</v>
      </c>
      <c r="E17" s="470">
        <f t="shared" si="1"/>
        <v>0</v>
      </c>
      <c r="F17" s="470">
        <f t="shared" si="1"/>
        <v>0</v>
      </c>
      <c r="G17" s="470">
        <f t="shared" si="1"/>
        <v>0</v>
      </c>
      <c r="H17" s="470">
        <f t="shared" si="1"/>
        <v>1373787.8029999998</v>
      </c>
      <c r="I17" s="470">
        <f t="shared" si="1"/>
        <v>7879104.4680000003</v>
      </c>
      <c r="J17" s="470">
        <f t="shared" si="1"/>
        <v>10195.18</v>
      </c>
      <c r="K17" s="470">
        <f t="shared" si="1"/>
        <v>0</v>
      </c>
      <c r="L17" s="470">
        <f t="shared" si="1"/>
        <v>1012817.716</v>
      </c>
      <c r="M17" s="470">
        <f t="shared" si="1"/>
        <v>1376039.7169999999</v>
      </c>
      <c r="N17" s="470">
        <f>SUM(N8:N15)</f>
        <v>205073.758</v>
      </c>
      <c r="O17" s="470">
        <f t="shared" si="1"/>
        <v>0</v>
      </c>
      <c r="P17" s="470">
        <f t="shared" si="1"/>
        <v>0</v>
      </c>
      <c r="Q17" s="470">
        <f t="shared" si="1"/>
        <v>0</v>
      </c>
      <c r="R17" s="470">
        <f t="shared" si="1"/>
        <v>0</v>
      </c>
      <c r="S17" s="470">
        <f>SUM(S8:S16)</f>
        <v>12586565.042000001</v>
      </c>
      <c r="T17" s="186"/>
    </row>
    <row r="18" spans="2:20" x14ac:dyDescent="0.2">
      <c r="J18" s="221"/>
      <c r="M18" s="221"/>
      <c r="O18" s="221"/>
    </row>
    <row r="20" spans="2:20" x14ac:dyDescent="0.2">
      <c r="H20" s="444"/>
      <c r="I20" s="444"/>
      <c r="J20" s="444"/>
      <c r="K20" s="444"/>
      <c r="L20" s="444"/>
      <c r="M20" s="444"/>
      <c r="N20" s="444"/>
    </row>
    <row r="21" spans="2:20" x14ac:dyDescent="0.2">
      <c r="L21" s="302"/>
    </row>
    <row r="22" spans="2:20" x14ac:dyDescent="0.2">
      <c r="J22" s="444"/>
      <c r="K22" s="444"/>
    </row>
    <row r="24" spans="2:20" x14ac:dyDescent="0.2">
      <c r="J24" s="444"/>
      <c r="K24" s="444"/>
    </row>
  </sheetData>
  <mergeCells count="2">
    <mergeCell ref="C6:C7"/>
    <mergeCell ref="D6:T6"/>
  </mergeCells>
  <phoneticPr fontId="62" type="noConversion"/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30"/>
  <dimension ref="A1:F29"/>
  <sheetViews>
    <sheetView zoomScale="110" zoomScaleNormal="110" workbookViewId="0">
      <selection activeCell="H60" sqref="H60"/>
    </sheetView>
  </sheetViews>
  <sheetFormatPr baseColWidth="10" defaultColWidth="11.42578125" defaultRowHeight="14.25" x14ac:dyDescent="0.2"/>
  <cols>
    <col min="1" max="2" width="4.28515625" style="19" customWidth="1"/>
    <col min="3" max="3" width="32.85546875" style="19" customWidth="1"/>
    <col min="4" max="5" width="14.28515625" style="19" customWidth="1"/>
    <col min="6" max="6" width="12.42578125" style="19" customWidth="1"/>
    <col min="7" max="16384" width="11.42578125" style="19"/>
  </cols>
  <sheetData>
    <row r="1" spans="1:6" ht="18.75" customHeight="1" x14ac:dyDescent="0.2"/>
    <row r="2" spans="1:6" ht="18.75" customHeight="1" x14ac:dyDescent="0.2">
      <c r="A2" s="20" t="s">
        <v>76</v>
      </c>
    </row>
    <row r="3" spans="1:6" ht="14.25" customHeight="1" x14ac:dyDescent="0.2">
      <c r="B3" s="22"/>
      <c r="C3" s="22"/>
      <c r="D3" s="22"/>
      <c r="E3" s="22"/>
      <c r="F3" s="22"/>
    </row>
    <row r="4" spans="1:6" ht="14.25" customHeight="1" x14ac:dyDescent="0.2">
      <c r="B4" s="23" t="s">
        <v>607</v>
      </c>
      <c r="C4" s="22"/>
      <c r="D4" s="22"/>
      <c r="E4" s="22"/>
      <c r="F4" s="22"/>
    </row>
    <row r="5" spans="1:6" ht="14.25" customHeight="1" thickBot="1" x14ac:dyDescent="0.25">
      <c r="B5" s="22"/>
      <c r="C5" s="22"/>
      <c r="D5" s="22"/>
      <c r="E5" s="22"/>
      <c r="F5" s="22"/>
    </row>
    <row r="6" spans="1:6" x14ac:dyDescent="0.2">
      <c r="B6" s="25"/>
      <c r="C6" s="25"/>
      <c r="D6" s="31" t="s">
        <v>122</v>
      </c>
      <c r="E6" s="42" t="s">
        <v>123</v>
      </c>
    </row>
    <row r="7" spans="1:6" ht="14.25" customHeight="1" thickBot="1" x14ac:dyDescent="0.25">
      <c r="B7" s="79"/>
      <c r="C7" s="76"/>
      <c r="D7" s="77" t="s">
        <v>608</v>
      </c>
      <c r="E7" s="78" t="s">
        <v>609</v>
      </c>
    </row>
    <row r="8" spans="1:6" x14ac:dyDescent="0.2">
      <c r="B8" s="80">
        <v>1</v>
      </c>
      <c r="C8" s="81" t="s">
        <v>610</v>
      </c>
      <c r="D8" s="82"/>
      <c r="E8" s="83"/>
    </row>
    <row r="9" spans="1:6" x14ac:dyDescent="0.2">
      <c r="B9" s="66">
        <v>2</v>
      </c>
      <c r="C9" s="84" t="s">
        <v>611</v>
      </c>
      <c r="D9" s="203"/>
      <c r="E9" s="86"/>
    </row>
    <row r="10" spans="1:6" x14ac:dyDescent="0.2">
      <c r="B10" s="66">
        <v>3</v>
      </c>
      <c r="C10" s="84" t="s">
        <v>612</v>
      </c>
      <c r="D10" s="203"/>
      <c r="E10" s="86"/>
    </row>
    <row r="11" spans="1:6" x14ac:dyDescent="0.2">
      <c r="B11" s="66">
        <v>4</v>
      </c>
      <c r="C11" s="84" t="s">
        <v>613</v>
      </c>
      <c r="D11" s="85">
        <v>10.915179999999999</v>
      </c>
      <c r="E11" s="86">
        <v>7.7249129999999999</v>
      </c>
    </row>
    <row r="12" spans="1:6" x14ac:dyDescent="0.2">
      <c r="B12" s="41" t="s">
        <v>614</v>
      </c>
      <c r="C12" s="87" t="s">
        <v>615</v>
      </c>
      <c r="D12" s="88"/>
      <c r="E12" s="89"/>
    </row>
    <row r="13" spans="1:6" ht="15" thickBot="1" x14ac:dyDescent="0.25">
      <c r="B13" s="52">
        <v>5</v>
      </c>
      <c r="C13" s="182" t="s">
        <v>616</v>
      </c>
      <c r="D13" s="183">
        <f>+SUM(D11)</f>
        <v>10.915179999999999</v>
      </c>
      <c r="E13" s="184">
        <f>+SUM(E11)</f>
        <v>7.7249129999999999</v>
      </c>
    </row>
    <row r="29" spans="4:4" x14ac:dyDescent="0.2">
      <c r="D29" s="392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4"/>
  <dimension ref="A1:H14"/>
  <sheetViews>
    <sheetView zoomScale="110" zoomScaleNormal="110" workbookViewId="0">
      <selection activeCell="H60" sqref="H60"/>
    </sheetView>
  </sheetViews>
  <sheetFormatPr baseColWidth="10" defaultColWidth="11.42578125" defaultRowHeight="14.25" x14ac:dyDescent="0.2"/>
  <cols>
    <col min="1" max="1" width="4.28515625" style="19" customWidth="1"/>
    <col min="2" max="2" width="15.85546875" style="19" customWidth="1"/>
    <col min="3" max="8" width="14.28515625" style="19" customWidth="1"/>
    <col min="9" max="16384" width="11.42578125" style="19"/>
  </cols>
  <sheetData>
    <row r="1" spans="1:8" ht="18.75" customHeight="1" x14ac:dyDescent="0.2"/>
    <row r="2" spans="1:8" ht="18.75" customHeight="1" x14ac:dyDescent="0.2">
      <c r="A2" s="20" t="s">
        <v>84</v>
      </c>
    </row>
    <row r="3" spans="1:8" ht="14.25" customHeight="1" x14ac:dyDescent="0.2"/>
    <row r="4" spans="1:8" ht="14.25" customHeight="1" x14ac:dyDescent="0.2">
      <c r="B4" s="23" t="s">
        <v>607</v>
      </c>
    </row>
    <row r="5" spans="1:8" ht="14.25" customHeight="1" thickBot="1" x14ac:dyDescent="0.25">
      <c r="B5" s="23"/>
    </row>
    <row r="6" spans="1:8" ht="14.25" customHeight="1" x14ac:dyDescent="0.2">
      <c r="C6" s="31" t="s">
        <v>122</v>
      </c>
      <c r="D6" s="32" t="s">
        <v>123</v>
      </c>
      <c r="E6" s="32" t="s">
        <v>124</v>
      </c>
      <c r="F6" s="32" t="s">
        <v>125</v>
      </c>
      <c r="G6" s="32" t="s">
        <v>126</v>
      </c>
      <c r="H6" s="42" t="s">
        <v>127</v>
      </c>
    </row>
    <row r="7" spans="1:8" ht="14.25" customHeight="1" x14ac:dyDescent="0.2">
      <c r="C7" s="668" t="s">
        <v>617</v>
      </c>
      <c r="D7" s="669"/>
      <c r="E7" s="669"/>
      <c r="F7" s="670"/>
      <c r="G7" s="671" t="s">
        <v>618</v>
      </c>
      <c r="H7" s="672"/>
    </row>
    <row r="8" spans="1:8" ht="14.25" customHeight="1" x14ac:dyDescent="0.2">
      <c r="C8" s="673" t="s">
        <v>619</v>
      </c>
      <c r="D8" s="674"/>
      <c r="E8" s="675" t="s">
        <v>620</v>
      </c>
      <c r="F8" s="676"/>
      <c r="G8" s="677" t="s">
        <v>619</v>
      </c>
      <c r="H8" s="679" t="s">
        <v>620</v>
      </c>
    </row>
    <row r="9" spans="1:8" ht="15" thickBot="1" x14ac:dyDescent="0.25">
      <c r="B9" s="29"/>
      <c r="C9" s="94" t="s">
        <v>621</v>
      </c>
      <c r="D9" s="93" t="s">
        <v>622</v>
      </c>
      <c r="E9" s="93" t="s">
        <v>621</v>
      </c>
      <c r="F9" s="93" t="s">
        <v>622</v>
      </c>
      <c r="G9" s="678"/>
      <c r="H9" s="680"/>
    </row>
    <row r="10" spans="1:8" ht="14.25" customHeight="1" x14ac:dyDescent="0.2">
      <c r="B10" s="95" t="s">
        <v>623</v>
      </c>
      <c r="C10" s="127"/>
      <c r="D10" s="128"/>
      <c r="E10" s="128">
        <v>24</v>
      </c>
      <c r="F10" s="128"/>
      <c r="G10" s="128"/>
      <c r="H10" s="129"/>
    </row>
    <row r="11" spans="1:8" ht="14.25" customHeight="1" thickBot="1" x14ac:dyDescent="0.25">
      <c r="B11" s="96" t="s">
        <v>466</v>
      </c>
      <c r="C11" s="130"/>
      <c r="D11" s="131"/>
      <c r="E11" s="131">
        <f>+E10</f>
        <v>24</v>
      </c>
      <c r="F11" s="131"/>
      <c r="G11" s="131"/>
      <c r="H11" s="132"/>
    </row>
    <row r="14" spans="1:8" x14ac:dyDescent="0.2">
      <c r="E14" s="92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50"/>
  <dimension ref="A1:F41"/>
  <sheetViews>
    <sheetView zoomScaleNormal="100" workbookViewId="0">
      <selection activeCell="H60" sqref="H60"/>
    </sheetView>
  </sheetViews>
  <sheetFormatPr baseColWidth="10" defaultColWidth="11.42578125" defaultRowHeight="14.25" x14ac:dyDescent="0.2"/>
  <cols>
    <col min="1" max="3" width="4.28515625" style="19" customWidth="1"/>
    <col min="4" max="4" width="53.42578125" style="19" bestFit="1" customWidth="1"/>
    <col min="5" max="5" width="18.42578125" style="19" customWidth="1"/>
    <col min="6" max="6" width="24.85546875" style="19" customWidth="1"/>
    <col min="7" max="16384" width="11.42578125" style="19"/>
  </cols>
  <sheetData>
    <row r="1" spans="1:6" ht="18.75" customHeight="1" x14ac:dyDescent="0.2"/>
    <row r="2" spans="1:6" ht="18.75" customHeight="1" x14ac:dyDescent="0.2">
      <c r="A2" s="181" t="s">
        <v>107</v>
      </c>
      <c r="B2" s="20"/>
      <c r="C2" s="20"/>
    </row>
    <row r="3" spans="1:6" ht="14.25" customHeight="1" x14ac:dyDescent="0.2"/>
    <row r="4" spans="1:6" ht="14.25" customHeight="1" x14ac:dyDescent="0.2">
      <c r="B4" s="23" t="s">
        <v>624</v>
      </c>
      <c r="C4" s="23"/>
    </row>
    <row r="5" spans="1:6" ht="14.25" customHeight="1" thickBot="1" x14ac:dyDescent="0.25">
      <c r="B5" s="21"/>
      <c r="C5" s="21"/>
      <c r="D5" s="21"/>
      <c r="E5" s="22"/>
    </row>
    <row r="6" spans="1:6" ht="14.25" customHeight="1" x14ac:dyDescent="0.2">
      <c r="B6" s="683" t="s">
        <v>625</v>
      </c>
      <c r="C6" s="684"/>
      <c r="D6" s="684"/>
      <c r="E6" s="685" t="s">
        <v>626</v>
      </c>
      <c r="F6" s="687" t="s">
        <v>627</v>
      </c>
    </row>
    <row r="7" spans="1:6" ht="14.25" customHeight="1" x14ac:dyDescent="0.2">
      <c r="B7" s="681" t="s">
        <v>628</v>
      </c>
      <c r="C7" s="682"/>
      <c r="D7" s="682"/>
      <c r="E7" s="686"/>
      <c r="F7" s="688"/>
    </row>
    <row r="8" spans="1:6" ht="14.25" customHeight="1" x14ac:dyDescent="0.2">
      <c r="B8" s="681" t="s">
        <v>629</v>
      </c>
      <c r="C8" s="682"/>
      <c r="D8" s="682"/>
      <c r="E8" s="187"/>
      <c r="F8" s="188"/>
    </row>
    <row r="9" spans="1:6" ht="14.25" customHeight="1" thickBot="1" x14ac:dyDescent="0.25">
      <c r="B9" s="689" t="s">
        <v>630</v>
      </c>
      <c r="C9" s="690"/>
      <c r="D9" s="690"/>
      <c r="E9" s="121">
        <v>1</v>
      </c>
      <c r="F9" s="122">
        <v>1</v>
      </c>
    </row>
    <row r="10" spans="1:6" ht="14.25" customHeight="1" x14ac:dyDescent="0.2">
      <c r="B10" s="691" t="s">
        <v>631</v>
      </c>
      <c r="C10" s="692"/>
      <c r="D10" s="692"/>
      <c r="E10" s="693"/>
      <c r="F10" s="694"/>
    </row>
    <row r="11" spans="1:6" ht="14.25" customHeight="1" x14ac:dyDescent="0.2">
      <c r="B11" s="66">
        <v>1</v>
      </c>
      <c r="C11" s="107" t="s">
        <v>632</v>
      </c>
      <c r="D11" s="100"/>
      <c r="E11" s="201"/>
      <c r="F11" s="438">
        <v>405.30713020000002</v>
      </c>
    </row>
    <row r="12" spans="1:6" ht="14.25" customHeight="1" x14ac:dyDescent="0.2">
      <c r="B12" s="695" t="s">
        <v>633</v>
      </c>
      <c r="C12" s="696"/>
      <c r="D12" s="696"/>
      <c r="E12" s="696"/>
      <c r="F12" s="697"/>
    </row>
    <row r="13" spans="1:6" ht="14.25" customHeight="1" x14ac:dyDescent="0.2">
      <c r="B13" s="66">
        <v>2</v>
      </c>
      <c r="C13" s="107" t="s">
        <v>634</v>
      </c>
      <c r="D13" s="108"/>
      <c r="E13" s="439">
        <v>5627.8556609999996</v>
      </c>
      <c r="F13" s="440">
        <v>205.47675939999999</v>
      </c>
    </row>
    <row r="14" spans="1:6" ht="14.25" customHeight="1" x14ac:dyDescent="0.2">
      <c r="B14" s="66">
        <v>3</v>
      </c>
      <c r="C14" s="109"/>
      <c r="D14" s="298" t="s">
        <v>635</v>
      </c>
      <c r="E14" s="441">
        <v>3259.3934770000001</v>
      </c>
      <c r="F14" s="442">
        <v>162.96967384999999</v>
      </c>
    </row>
    <row r="15" spans="1:6" ht="14.25" customHeight="1" x14ac:dyDescent="0.2">
      <c r="B15" s="66">
        <v>4</v>
      </c>
      <c r="C15" s="109"/>
      <c r="D15" s="298" t="s">
        <v>636</v>
      </c>
      <c r="E15" s="441">
        <v>181.682975</v>
      </c>
      <c r="F15" s="442">
        <v>18.168297500000001</v>
      </c>
    </row>
    <row r="16" spans="1:6" ht="14.25" customHeight="1" x14ac:dyDescent="0.2">
      <c r="B16" s="66">
        <v>5</v>
      </c>
      <c r="C16" s="107" t="s">
        <v>637</v>
      </c>
      <c r="D16" s="108"/>
      <c r="E16" s="439">
        <f>E17+E18</f>
        <v>2579.7633560000004</v>
      </c>
      <c r="F16" s="439">
        <f>F17+F18</f>
        <v>486.76300029999999</v>
      </c>
    </row>
    <row r="17" spans="2:6" ht="14.25" customHeight="1" x14ac:dyDescent="0.2">
      <c r="B17" s="66">
        <v>6</v>
      </c>
      <c r="C17" s="107"/>
      <c r="D17" s="298" t="s">
        <v>638</v>
      </c>
      <c r="E17" s="441">
        <v>2095.7860380000002</v>
      </c>
      <c r="F17" s="442">
        <v>236.1916693</v>
      </c>
    </row>
    <row r="18" spans="2:6" ht="14.25" customHeight="1" x14ac:dyDescent="0.2">
      <c r="B18" s="66">
        <v>7</v>
      </c>
      <c r="C18" s="107"/>
      <c r="D18" s="298" t="s">
        <v>639</v>
      </c>
      <c r="E18" s="441">
        <v>483.97731800000003</v>
      </c>
      <c r="F18" s="442">
        <v>250.57133099999999</v>
      </c>
    </row>
    <row r="19" spans="2:6" ht="14.25" customHeight="1" x14ac:dyDescent="0.2">
      <c r="B19" s="66">
        <v>8</v>
      </c>
      <c r="C19" s="107"/>
      <c r="D19" s="100" t="s">
        <v>640</v>
      </c>
      <c r="E19" s="439"/>
      <c r="F19" s="440"/>
    </row>
    <row r="20" spans="2:6" ht="14.25" customHeight="1" x14ac:dyDescent="0.2">
      <c r="B20" s="66">
        <v>9</v>
      </c>
      <c r="C20" s="107" t="s">
        <v>641</v>
      </c>
      <c r="D20" s="108"/>
      <c r="E20" s="443"/>
      <c r="F20" s="440"/>
    </row>
    <row r="21" spans="2:6" ht="14.25" customHeight="1" x14ac:dyDescent="0.2">
      <c r="B21" s="66">
        <v>10</v>
      </c>
      <c r="C21" s="107" t="s">
        <v>642</v>
      </c>
      <c r="D21" s="108"/>
      <c r="E21" s="439">
        <f>E22+E24</f>
        <v>614.27311899999995</v>
      </c>
      <c r="F21" s="439">
        <f>F22+F24+1</f>
        <v>40.370712699999999</v>
      </c>
    </row>
    <row r="22" spans="2:6" ht="14.25" customHeight="1" x14ac:dyDescent="0.2">
      <c r="B22" s="66">
        <v>11</v>
      </c>
      <c r="C22" s="107"/>
      <c r="D22" s="298" t="s">
        <v>643</v>
      </c>
      <c r="E22" s="564">
        <v>0.36942599999999998</v>
      </c>
      <c r="F22" s="564">
        <v>0.36942599999999998</v>
      </c>
    </row>
    <row r="23" spans="2:6" ht="14.25" customHeight="1" x14ac:dyDescent="0.2">
      <c r="B23" s="66">
        <v>12</v>
      </c>
      <c r="C23" s="107"/>
      <c r="D23" s="298" t="s">
        <v>644</v>
      </c>
      <c r="E23" s="441"/>
      <c r="F23" s="442"/>
    </row>
    <row r="24" spans="2:6" ht="14.25" customHeight="1" x14ac:dyDescent="0.2">
      <c r="B24" s="66">
        <v>13</v>
      </c>
      <c r="C24" s="107"/>
      <c r="D24" s="298" t="s">
        <v>645</v>
      </c>
      <c r="E24" s="441">
        <v>613.90369299999998</v>
      </c>
      <c r="F24" s="442">
        <v>39.001286700000001</v>
      </c>
    </row>
    <row r="25" spans="2:6" ht="14.25" customHeight="1" x14ac:dyDescent="0.2">
      <c r="B25" s="66">
        <v>14</v>
      </c>
      <c r="C25" s="110" t="s">
        <v>646</v>
      </c>
      <c r="D25" s="111"/>
      <c r="E25" s="439">
        <v>399.24724900000001</v>
      </c>
      <c r="F25" s="440">
        <v>71.438071199999996</v>
      </c>
    </row>
    <row r="26" spans="2:6" ht="14.25" customHeight="1" x14ac:dyDescent="0.2">
      <c r="B26" s="66">
        <v>15</v>
      </c>
      <c r="C26" s="110" t="s">
        <v>647</v>
      </c>
      <c r="D26" s="111"/>
      <c r="E26" s="439">
        <v>106.51315031999999</v>
      </c>
      <c r="F26" s="440">
        <v>94.131</v>
      </c>
    </row>
    <row r="27" spans="2:6" ht="14.25" customHeight="1" x14ac:dyDescent="0.2">
      <c r="B27" s="123">
        <v>16</v>
      </c>
      <c r="C27" s="112" t="s">
        <v>648</v>
      </c>
      <c r="D27" s="102"/>
      <c r="E27" s="200"/>
      <c r="F27" s="46">
        <v>939.7421832</v>
      </c>
    </row>
    <row r="28" spans="2:6" ht="14.25" customHeight="1" x14ac:dyDescent="0.2">
      <c r="B28" s="695" t="s">
        <v>649</v>
      </c>
      <c r="C28" s="696"/>
      <c r="D28" s="696"/>
      <c r="E28" s="696"/>
      <c r="F28" s="697"/>
    </row>
    <row r="29" spans="2:6" ht="14.25" customHeight="1" x14ac:dyDescent="0.2">
      <c r="B29" s="41">
        <v>17</v>
      </c>
      <c r="C29" s="113" t="s">
        <v>650</v>
      </c>
      <c r="D29" s="102"/>
      <c r="E29" s="35"/>
      <c r="F29" s="43"/>
    </row>
    <row r="30" spans="2:6" ht="14.25" customHeight="1" x14ac:dyDescent="0.2">
      <c r="B30" s="66">
        <v>18</v>
      </c>
      <c r="C30" s="110" t="s">
        <v>651</v>
      </c>
      <c r="D30" s="111"/>
      <c r="E30" s="49">
        <v>31.406887999999999</v>
      </c>
      <c r="F30" s="51">
        <v>21.388958500000001</v>
      </c>
    </row>
    <row r="31" spans="2:6" ht="14.25" customHeight="1" x14ac:dyDescent="0.2">
      <c r="B31" s="66">
        <v>19</v>
      </c>
      <c r="C31" s="110" t="s">
        <v>652</v>
      </c>
      <c r="D31" s="111"/>
      <c r="E31" s="49">
        <v>1217.5270350000001</v>
      </c>
      <c r="F31" s="49">
        <v>1217.5270350000001</v>
      </c>
    </row>
    <row r="32" spans="2:6" ht="42.75" customHeight="1" x14ac:dyDescent="0.2">
      <c r="B32" s="66" t="s">
        <v>653</v>
      </c>
      <c r="C32" s="698" t="s">
        <v>654</v>
      </c>
      <c r="D32" s="699"/>
      <c r="E32" s="199"/>
      <c r="F32" s="51"/>
    </row>
    <row r="33" spans="2:6" x14ac:dyDescent="0.2">
      <c r="B33" s="66" t="s">
        <v>655</v>
      </c>
      <c r="C33" s="110" t="s">
        <v>656</v>
      </c>
      <c r="D33" s="111"/>
      <c r="E33" s="199"/>
      <c r="F33" s="51"/>
    </row>
    <row r="34" spans="2:6" ht="15" thickBot="1" x14ac:dyDescent="0.25">
      <c r="B34" s="67">
        <v>20</v>
      </c>
      <c r="C34" s="114" t="s">
        <v>657</v>
      </c>
      <c r="D34" s="124"/>
      <c r="E34" s="48">
        <f>E37</f>
        <v>1248.933923</v>
      </c>
      <c r="F34" s="69">
        <f>F37</f>
        <v>1238.9159935</v>
      </c>
    </row>
    <row r="35" spans="2:6" x14ac:dyDescent="0.2">
      <c r="B35" s="67" t="s">
        <v>337</v>
      </c>
      <c r="C35" s="115" t="s">
        <v>658</v>
      </c>
      <c r="D35" s="124"/>
      <c r="E35" s="98"/>
      <c r="F35" s="69"/>
    </row>
    <row r="36" spans="2:6" x14ac:dyDescent="0.2">
      <c r="B36" s="67" t="s">
        <v>341</v>
      </c>
      <c r="C36" s="115" t="s">
        <v>659</v>
      </c>
      <c r="D36" s="124"/>
      <c r="E36" s="98"/>
      <c r="F36" s="69"/>
    </row>
    <row r="37" spans="2:6" ht="15" thickBot="1" x14ac:dyDescent="0.25">
      <c r="B37" s="125" t="s">
        <v>660</v>
      </c>
      <c r="C37" s="116" t="s">
        <v>661</v>
      </c>
      <c r="D37" s="126"/>
      <c r="E37" s="299">
        <f>E30+E31</f>
        <v>1248.933923</v>
      </c>
      <c r="F37" s="300">
        <f>F30+F31</f>
        <v>1238.9159935</v>
      </c>
    </row>
    <row r="38" spans="2:6" ht="15" thickBot="1" x14ac:dyDescent="0.25"/>
    <row r="39" spans="2:6" x14ac:dyDescent="0.2">
      <c r="B39" s="117">
        <v>21</v>
      </c>
      <c r="C39" s="118" t="s">
        <v>662</v>
      </c>
      <c r="D39" s="118"/>
      <c r="E39" s="196"/>
      <c r="F39" s="185">
        <v>381.88455994999998</v>
      </c>
    </row>
    <row r="40" spans="2:6" ht="15" thickBot="1" x14ac:dyDescent="0.25">
      <c r="B40" s="119">
        <v>22</v>
      </c>
      <c r="C40" s="120" t="s">
        <v>663</v>
      </c>
      <c r="D40" s="120"/>
      <c r="E40" s="197"/>
      <c r="F40" s="186">
        <v>234.9355458</v>
      </c>
    </row>
    <row r="41" spans="2:6" ht="15" thickBot="1" x14ac:dyDescent="0.25">
      <c r="B41" s="91">
        <v>23</v>
      </c>
      <c r="C41" s="76" t="s">
        <v>664</v>
      </c>
      <c r="D41" s="76"/>
      <c r="E41" s="198"/>
      <c r="F41" s="189">
        <v>1.6254999999999999</v>
      </c>
    </row>
  </sheetData>
  <mergeCells count="10">
    <mergeCell ref="B9:D9"/>
    <mergeCell ref="B10:F10"/>
    <mergeCell ref="B28:F28"/>
    <mergeCell ref="C32:D32"/>
    <mergeCell ref="B12:F12"/>
    <mergeCell ref="B7:D7"/>
    <mergeCell ref="B6:D6"/>
    <mergeCell ref="E6:E7"/>
    <mergeCell ref="F6:F7"/>
    <mergeCell ref="B8:D8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71"/>
  <sheetViews>
    <sheetView zoomScaleNormal="100" workbookViewId="0">
      <selection activeCell="H60" sqref="H60"/>
    </sheetView>
  </sheetViews>
  <sheetFormatPr baseColWidth="10" defaultColWidth="11.42578125" defaultRowHeight="12.75" x14ac:dyDescent="0.2"/>
  <cols>
    <col min="1" max="2" width="4.42578125" style="154" customWidth="1"/>
    <col min="3" max="4" width="2.140625" style="154" customWidth="1"/>
    <col min="5" max="5" width="61" style="154" customWidth="1"/>
    <col min="6" max="6" width="14.42578125" style="154" customWidth="1"/>
    <col min="7" max="13" width="14.28515625" style="154" customWidth="1"/>
    <col min="14" max="16384" width="11.42578125" style="154"/>
  </cols>
  <sheetData>
    <row r="1" spans="1:13" ht="18.75" customHeight="1" x14ac:dyDescent="0.2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ht="18.75" customHeight="1" x14ac:dyDescent="0.2">
      <c r="A2" s="255" t="s">
        <v>109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3" ht="14.25" customHeight="1" x14ac:dyDescent="0.2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ht="14.25" customHeight="1" x14ac:dyDescent="0.2">
      <c r="A4" s="238"/>
      <c r="B4" s="254" t="s">
        <v>665</v>
      </c>
      <c r="C4" s="254"/>
      <c r="D4" s="254"/>
      <c r="E4" s="238"/>
      <c r="F4" s="238"/>
      <c r="G4" s="238"/>
      <c r="H4" s="238"/>
      <c r="I4" s="238"/>
      <c r="J4" s="238"/>
      <c r="K4" s="238"/>
      <c r="L4" s="238"/>
      <c r="M4" s="238"/>
    </row>
    <row r="5" spans="1:13" ht="14.25" customHeight="1" thickBot="1" x14ac:dyDescent="0.25">
      <c r="A5" s="238"/>
      <c r="B5" s="254"/>
      <c r="C5" s="254"/>
      <c r="D5" s="254"/>
      <c r="E5" s="238"/>
      <c r="F5" s="238"/>
      <c r="G5" s="238"/>
      <c r="H5" s="238"/>
      <c r="I5" s="238"/>
      <c r="J5" s="238"/>
      <c r="K5" s="238"/>
      <c r="L5" s="238"/>
      <c r="M5" s="238"/>
    </row>
    <row r="6" spans="1:13" ht="14.25" customHeight="1" x14ac:dyDescent="0.2">
      <c r="A6" s="238"/>
      <c r="B6" s="238"/>
      <c r="C6" s="238"/>
      <c r="D6" s="238"/>
      <c r="E6" s="238"/>
      <c r="F6" s="700" t="s">
        <v>666</v>
      </c>
      <c r="G6" s="701"/>
      <c r="H6" s="702" t="s">
        <v>667</v>
      </c>
      <c r="I6" s="703"/>
      <c r="J6" s="701" t="s">
        <v>668</v>
      </c>
      <c r="K6" s="701"/>
      <c r="L6" s="702" t="s">
        <v>669</v>
      </c>
      <c r="M6" s="704"/>
    </row>
    <row r="7" spans="1:13" ht="27" x14ac:dyDescent="0.2">
      <c r="A7" s="238"/>
      <c r="B7" s="249"/>
      <c r="C7" s="249"/>
      <c r="D7" s="249"/>
      <c r="E7" s="249"/>
      <c r="F7" s="253"/>
      <c r="G7" s="252" t="s">
        <v>670</v>
      </c>
      <c r="H7" s="251"/>
      <c r="I7" s="252" t="s">
        <v>670</v>
      </c>
      <c r="J7" s="251"/>
      <c r="K7" s="252" t="s">
        <v>671</v>
      </c>
      <c r="L7" s="251"/>
      <c r="M7" s="250" t="s">
        <v>671</v>
      </c>
    </row>
    <row r="8" spans="1:13" ht="14.25" customHeight="1" thickBot="1" x14ac:dyDescent="0.25">
      <c r="A8" s="238"/>
      <c r="B8" s="248"/>
      <c r="C8" s="248"/>
      <c r="D8" s="248"/>
      <c r="E8" s="248"/>
      <c r="F8" s="247">
        <v>10</v>
      </c>
      <c r="G8" s="246">
        <v>30</v>
      </c>
      <c r="H8" s="245">
        <v>40</v>
      </c>
      <c r="I8" s="246">
        <v>50</v>
      </c>
      <c r="J8" s="245">
        <v>60</v>
      </c>
      <c r="K8" s="246">
        <v>80</v>
      </c>
      <c r="L8" s="245">
        <v>90</v>
      </c>
      <c r="M8" s="244">
        <v>100</v>
      </c>
    </row>
    <row r="9" spans="1:13" ht="14.25" customHeight="1" x14ac:dyDescent="0.2">
      <c r="A9" s="238"/>
      <c r="B9" s="243">
        <v>10</v>
      </c>
      <c r="C9" s="256" t="s">
        <v>672</v>
      </c>
      <c r="D9" s="257"/>
      <c r="E9" s="258"/>
      <c r="F9" s="259"/>
      <c r="G9" s="260"/>
      <c r="H9" s="261"/>
      <c r="I9" s="262"/>
      <c r="J9" s="263">
        <v>11921.419595920001</v>
      </c>
      <c r="K9" s="260"/>
      <c r="L9" s="261"/>
      <c r="M9" s="264"/>
    </row>
    <row r="10" spans="1:13" ht="14.25" customHeight="1" x14ac:dyDescent="0.2">
      <c r="A10" s="238"/>
      <c r="B10" s="242">
        <v>20</v>
      </c>
      <c r="C10" s="265" t="s">
        <v>673</v>
      </c>
      <c r="D10" s="265"/>
      <c r="E10" s="265"/>
      <c r="F10" s="90"/>
      <c r="G10" s="137"/>
      <c r="H10" s="266"/>
      <c r="I10" s="232"/>
      <c r="J10" s="134">
        <v>1242.9416702999999</v>
      </c>
      <c r="K10" s="137"/>
      <c r="L10" s="266"/>
      <c r="M10" s="233"/>
    </row>
    <row r="11" spans="1:13" ht="14.25" customHeight="1" x14ac:dyDescent="0.2">
      <c r="A11" s="238"/>
      <c r="B11" s="242">
        <v>30</v>
      </c>
      <c r="C11" s="265" t="s">
        <v>674</v>
      </c>
      <c r="D11" s="265"/>
      <c r="E11" s="265"/>
      <c r="F11" s="90"/>
      <c r="G11" s="137"/>
      <c r="H11" s="266"/>
      <c r="I11" s="232"/>
      <c r="J11" s="134">
        <v>549.38110673000006</v>
      </c>
      <c r="K11" s="137"/>
      <c r="L11" s="266"/>
      <c r="M11" s="233"/>
    </row>
    <row r="12" spans="1:13" ht="14.25" customHeight="1" x14ac:dyDescent="0.2">
      <c r="A12" s="238"/>
      <c r="B12" s="242">
        <v>40</v>
      </c>
      <c r="C12" s="265" t="s">
        <v>675</v>
      </c>
      <c r="D12" s="265"/>
      <c r="E12" s="265"/>
      <c r="F12" s="90"/>
      <c r="G12" s="137"/>
      <c r="H12" s="134"/>
      <c r="I12" s="137"/>
      <c r="J12" s="134">
        <v>205.04577810999999</v>
      </c>
      <c r="K12" s="137"/>
      <c r="L12" s="134"/>
      <c r="M12" s="86"/>
    </row>
    <row r="13" spans="1:13" ht="14.25" customHeight="1" x14ac:dyDescent="0.2">
      <c r="A13" s="238"/>
      <c r="B13" s="471">
        <v>100</v>
      </c>
      <c r="C13" s="472" t="s">
        <v>676</v>
      </c>
      <c r="D13" s="472"/>
      <c r="E13" s="472"/>
      <c r="F13" s="473"/>
      <c r="G13" s="474"/>
      <c r="H13" s="475"/>
      <c r="I13" s="474"/>
      <c r="J13" s="475">
        <v>9645.3620618000004</v>
      </c>
      <c r="K13" s="474"/>
      <c r="L13" s="475"/>
      <c r="M13" s="476"/>
    </row>
    <row r="14" spans="1:13" ht="14.25" customHeight="1" thickBot="1" x14ac:dyDescent="0.25">
      <c r="A14" s="238"/>
      <c r="B14" s="240">
        <v>120</v>
      </c>
      <c r="C14" s="241" t="s">
        <v>677</v>
      </c>
      <c r="D14" s="241"/>
      <c r="E14" s="241"/>
      <c r="F14" s="135"/>
      <c r="G14" s="267"/>
      <c r="H14" s="268"/>
      <c r="I14" s="269"/>
      <c r="J14" s="136">
        <v>278.68897898</v>
      </c>
      <c r="K14" s="267"/>
      <c r="L14" s="268"/>
      <c r="M14" s="270"/>
    </row>
    <row r="15" spans="1:13" ht="14.25" x14ac:dyDescent="0.2">
      <c r="A15" s="238"/>
      <c r="B15" s="238"/>
      <c r="C15" s="238"/>
      <c r="D15" s="238"/>
      <c r="E15" s="238"/>
      <c r="F15" s="239"/>
      <c r="G15" s="239"/>
      <c r="H15" s="239"/>
      <c r="I15" s="239"/>
      <c r="J15" s="239"/>
      <c r="K15" s="239"/>
      <c r="L15" s="239"/>
      <c r="M15" s="239"/>
    </row>
    <row r="16" spans="1:13" ht="14.25" x14ac:dyDescent="0.2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</row>
    <row r="17" spans="1:13" ht="14.25" x14ac:dyDescent="0.2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</row>
    <row r="18" spans="1:13" ht="14.25" x14ac:dyDescent="0.2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</row>
    <row r="19" spans="1:13" ht="14.25" x14ac:dyDescent="0.2">
      <c r="A19" s="238"/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</row>
    <row r="20" spans="1:13" ht="14.25" x14ac:dyDescent="0.2">
      <c r="A20" s="238"/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</row>
    <row r="21" spans="1:13" ht="14.25" x14ac:dyDescent="0.2">
      <c r="A21" s="238"/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</row>
    <row r="22" spans="1:13" ht="14.25" x14ac:dyDescent="0.2">
      <c r="A22" s="238"/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</row>
    <row r="23" spans="1:13" ht="14.25" x14ac:dyDescent="0.2">
      <c r="A23" s="238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</row>
    <row r="24" spans="1:13" ht="14.25" x14ac:dyDescent="0.2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</row>
    <row r="25" spans="1:13" ht="14.25" x14ac:dyDescent="0.2">
      <c r="A25" s="238"/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</row>
    <row r="26" spans="1:13" ht="14.25" x14ac:dyDescent="0.2">
      <c r="A26" s="238"/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</row>
    <row r="27" spans="1:13" ht="14.25" x14ac:dyDescent="0.2">
      <c r="A27" s="238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</row>
    <row r="28" spans="1:13" ht="14.25" x14ac:dyDescent="0.2">
      <c r="A28" s="238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</row>
    <row r="29" spans="1:13" ht="14.25" x14ac:dyDescent="0.2">
      <c r="A29" s="238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</row>
    <row r="30" spans="1:13" ht="14.25" x14ac:dyDescent="0.2">
      <c r="A30" s="238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</row>
    <row r="31" spans="1:13" ht="14.25" x14ac:dyDescent="0.2">
      <c r="A31" s="238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</row>
    <row r="32" spans="1:13" ht="14.25" x14ac:dyDescent="0.2">
      <c r="A32" s="238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</row>
    <row r="33" spans="1:13" ht="14.25" x14ac:dyDescent="0.2">
      <c r="A33" s="238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</row>
    <row r="34" spans="1:13" ht="14.25" x14ac:dyDescent="0.2">
      <c r="A34" s="238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</row>
    <row r="35" spans="1:13" ht="14.25" x14ac:dyDescent="0.2">
      <c r="A35" s="238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</row>
    <row r="36" spans="1:13" ht="14.25" x14ac:dyDescent="0.2">
      <c r="A36" s="238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</row>
    <row r="37" spans="1:13" ht="14.25" x14ac:dyDescent="0.2">
      <c r="A37" s="238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</row>
    <row r="38" spans="1:13" ht="14.25" x14ac:dyDescent="0.2">
      <c r="A38" s="238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</row>
    <row r="39" spans="1:13" ht="14.25" x14ac:dyDescent="0.2">
      <c r="A39" s="238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</row>
    <row r="40" spans="1:13" ht="14.25" x14ac:dyDescent="0.2">
      <c r="A40" s="238"/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</row>
    <row r="41" spans="1:13" ht="14.25" x14ac:dyDescent="0.2">
      <c r="A41" s="238"/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</row>
    <row r="42" spans="1:13" ht="14.25" x14ac:dyDescent="0.2">
      <c r="A42" s="23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</row>
    <row r="43" spans="1:13" ht="14.25" x14ac:dyDescent="0.2">
      <c r="A43" s="23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</row>
    <row r="44" spans="1:13" ht="14.25" x14ac:dyDescent="0.2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  <row r="45" spans="1:13" ht="14.25" x14ac:dyDescent="0.2">
      <c r="A45" s="238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</row>
    <row r="46" spans="1:13" ht="14.25" x14ac:dyDescent="0.2">
      <c r="A46" s="238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</row>
    <row r="47" spans="1:13" ht="14.25" x14ac:dyDescent="0.2">
      <c r="A47" s="238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</row>
    <row r="48" spans="1:13" ht="14.25" x14ac:dyDescent="0.2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</row>
    <row r="49" spans="1:13" ht="14.25" x14ac:dyDescent="0.2">
      <c r="A49" s="238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</row>
    <row r="50" spans="1:13" ht="14.25" x14ac:dyDescent="0.2">
      <c r="A50" s="238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</row>
    <row r="51" spans="1:13" ht="14.25" x14ac:dyDescent="0.2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</row>
    <row r="52" spans="1:13" ht="14.25" x14ac:dyDescent="0.2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</row>
    <row r="53" spans="1:13" ht="14.25" x14ac:dyDescent="0.2">
      <c r="A53" s="238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</row>
    <row r="54" spans="1:13" ht="14.25" x14ac:dyDescent="0.2">
      <c r="A54" s="238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</row>
    <row r="55" spans="1:13" ht="14.25" x14ac:dyDescent="0.2">
      <c r="A55" s="238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</row>
    <row r="56" spans="1:13" ht="14.25" x14ac:dyDescent="0.2">
      <c r="A56" s="238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</row>
    <row r="57" spans="1:13" ht="14.25" x14ac:dyDescent="0.2">
      <c r="A57" s="238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</row>
    <row r="58" spans="1:13" ht="14.25" x14ac:dyDescent="0.2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</row>
    <row r="59" spans="1:13" ht="14.25" x14ac:dyDescent="0.2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</row>
    <row r="60" spans="1:13" ht="14.25" x14ac:dyDescent="0.2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</row>
    <row r="61" spans="1:13" ht="14.25" x14ac:dyDescent="0.2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</row>
    <row r="62" spans="1:13" ht="14.25" x14ac:dyDescent="0.2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</row>
    <row r="63" spans="1:13" ht="14.25" x14ac:dyDescent="0.2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</row>
    <row r="64" spans="1:13" ht="14.25" x14ac:dyDescent="0.2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</row>
    <row r="65" spans="1:13" ht="14.25" x14ac:dyDescent="0.2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</row>
    <row r="66" spans="1:13" ht="14.25" x14ac:dyDescent="0.2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</row>
    <row r="67" spans="1:13" ht="14.25" x14ac:dyDescent="0.2">
      <c r="A67" s="238"/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</row>
    <row r="68" spans="1:13" ht="14.25" x14ac:dyDescent="0.2">
      <c r="A68" s="238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</row>
    <row r="69" spans="1:13" ht="14.25" x14ac:dyDescent="0.2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</row>
    <row r="70" spans="1:13" ht="14.25" x14ac:dyDescent="0.2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</row>
    <row r="71" spans="1:13" ht="14.25" x14ac:dyDescent="0.2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47"/>
  <sheetViews>
    <sheetView zoomScale="110" zoomScaleNormal="110" workbookViewId="0">
      <selection activeCell="H60" sqref="H60"/>
    </sheetView>
  </sheetViews>
  <sheetFormatPr baseColWidth="10" defaultColWidth="11.42578125" defaultRowHeight="14.25" x14ac:dyDescent="0.2"/>
  <cols>
    <col min="1" max="1" width="4.28515625" style="19" customWidth="1"/>
    <col min="2" max="2" width="4.42578125" style="19" customWidth="1"/>
    <col min="3" max="3" width="7.5703125" style="19" customWidth="1"/>
    <col min="4" max="10" width="14.28515625" style="19" customWidth="1"/>
    <col min="11" max="11" width="13" style="19" customWidth="1"/>
    <col min="12" max="16384" width="11.42578125" style="19"/>
  </cols>
  <sheetData>
    <row r="1" spans="1:18" ht="18.75" customHeight="1" x14ac:dyDescent="0.2"/>
    <row r="2" spans="1:18" ht="18.75" customHeight="1" x14ac:dyDescent="0.2">
      <c r="A2" s="20" t="s">
        <v>678</v>
      </c>
      <c r="B2" s="21"/>
      <c r="C2" s="21"/>
      <c r="D2" s="22"/>
      <c r="E2" s="22"/>
      <c r="F2" s="22"/>
    </row>
    <row r="3" spans="1:18" ht="14.25" customHeight="1" x14ac:dyDescent="0.2">
      <c r="A3" s="20"/>
      <c r="B3" s="21"/>
      <c r="C3" s="21"/>
      <c r="D3" s="22"/>
      <c r="E3" s="22"/>
      <c r="F3" s="22"/>
    </row>
    <row r="4" spans="1:18" ht="14.25" customHeight="1" x14ac:dyDescent="0.2">
      <c r="A4" s="20"/>
      <c r="B4" s="23" t="s">
        <v>607</v>
      </c>
      <c r="C4" s="23"/>
      <c r="D4" s="22"/>
      <c r="E4" s="22"/>
      <c r="F4" s="22"/>
    </row>
    <row r="5" spans="1:18" ht="14.25" customHeight="1" x14ac:dyDescent="0.2">
      <c r="A5" s="20"/>
      <c r="B5" s="21"/>
      <c r="C5" s="21"/>
      <c r="D5" s="22"/>
      <c r="E5" s="22"/>
      <c r="F5" s="22"/>
    </row>
    <row r="6" spans="1:18" ht="14.25" customHeight="1" thickBot="1" x14ac:dyDescent="0.25">
      <c r="B6" s="21"/>
      <c r="C6" s="21"/>
      <c r="D6" s="22"/>
      <c r="E6" s="22"/>
      <c r="F6" s="22"/>
    </row>
    <row r="7" spans="1:18" ht="21" customHeight="1" x14ac:dyDescent="0.2">
      <c r="B7" s="25"/>
      <c r="C7" s="25"/>
      <c r="D7" s="707" t="s">
        <v>679</v>
      </c>
      <c r="E7" s="708"/>
      <c r="F7" s="709" t="s">
        <v>680</v>
      </c>
      <c r="G7" s="708"/>
      <c r="H7" s="709" t="s">
        <v>681</v>
      </c>
      <c r="I7" s="708"/>
      <c r="J7" s="709" t="s">
        <v>682</v>
      </c>
      <c r="K7" s="710"/>
      <c r="L7" s="710"/>
      <c r="M7" s="708"/>
      <c r="N7" s="711" t="s">
        <v>683</v>
      </c>
      <c r="O7" s="705" t="s">
        <v>684</v>
      </c>
    </row>
    <row r="8" spans="1:18" ht="32.25" customHeight="1" thickBot="1" x14ac:dyDescent="0.25">
      <c r="B8" s="25"/>
      <c r="C8" s="25"/>
      <c r="D8" s="206" t="s">
        <v>685</v>
      </c>
      <c r="E8" s="560" t="s">
        <v>686</v>
      </c>
      <c r="F8" s="560" t="s">
        <v>687</v>
      </c>
      <c r="G8" s="560" t="s">
        <v>688</v>
      </c>
      <c r="H8" s="560" t="s">
        <v>689</v>
      </c>
      <c r="I8" s="560" t="s">
        <v>690</v>
      </c>
      <c r="J8" s="560" t="s">
        <v>691</v>
      </c>
      <c r="K8" s="560" t="s">
        <v>692</v>
      </c>
      <c r="L8" s="560" t="s">
        <v>693</v>
      </c>
      <c r="M8" s="560" t="s">
        <v>376</v>
      </c>
      <c r="N8" s="712"/>
      <c r="O8" s="706"/>
    </row>
    <row r="9" spans="1:18" ht="14.25" customHeight="1" x14ac:dyDescent="0.2">
      <c r="B9" s="173"/>
      <c r="C9" s="635" t="s">
        <v>694</v>
      </c>
      <c r="D9" s="88">
        <f>SUM('17'!C18:D18)/1000</f>
        <v>2.6470999999999998E-4</v>
      </c>
      <c r="E9" s="133"/>
      <c r="F9" s="133"/>
      <c r="G9" s="133"/>
      <c r="H9" s="133"/>
      <c r="I9" s="133"/>
      <c r="J9" s="133"/>
      <c r="K9" s="133"/>
      <c r="L9" s="133"/>
      <c r="M9" s="133">
        <f>+J9</f>
        <v>0</v>
      </c>
      <c r="N9" s="273">
        <v>1</v>
      </c>
      <c r="O9" s="274">
        <v>0.01</v>
      </c>
    </row>
    <row r="10" spans="1:18" ht="14.25" customHeight="1" thickBot="1" x14ac:dyDescent="0.25">
      <c r="B10" s="365"/>
      <c r="C10" s="636" t="s">
        <v>376</v>
      </c>
      <c r="D10" s="138">
        <f>+D9</f>
        <v>2.6470999999999998E-4</v>
      </c>
      <c r="E10" s="139"/>
      <c r="F10" s="139"/>
      <c r="G10" s="139"/>
      <c r="H10" s="139"/>
      <c r="I10" s="139"/>
      <c r="J10" s="139">
        <f>+J9</f>
        <v>0</v>
      </c>
      <c r="K10" s="139"/>
      <c r="L10" s="139"/>
      <c r="M10" s="139">
        <f>+M9</f>
        <v>0</v>
      </c>
      <c r="N10" s="271">
        <f>+N9</f>
        <v>1</v>
      </c>
      <c r="O10" s="272">
        <f>+O9</f>
        <v>0.01</v>
      </c>
    </row>
    <row r="11" spans="1:18" ht="14.25" customHeight="1" x14ac:dyDescent="0.2"/>
    <row r="12" spans="1:18" ht="14.25" customHeight="1" x14ac:dyDescent="0.2">
      <c r="C12" s="437"/>
    </row>
    <row r="13" spans="1:18" ht="14.25" customHeight="1" x14ac:dyDescent="0.2"/>
    <row r="14" spans="1:18" ht="14.25" customHeight="1" x14ac:dyDescent="0.2">
      <c r="R14" s="532"/>
    </row>
    <row r="15" spans="1:18" ht="14.25" customHeight="1" x14ac:dyDescent="0.2"/>
    <row r="16" spans="1:18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10"/>
  <sheetViews>
    <sheetView zoomScale="110" zoomScaleNormal="110" workbookViewId="0">
      <selection activeCell="H60" sqref="H60"/>
    </sheetView>
  </sheetViews>
  <sheetFormatPr baseColWidth="10" defaultColWidth="11.42578125" defaultRowHeight="14.25" x14ac:dyDescent="0.2"/>
  <cols>
    <col min="1" max="2" width="4.28515625" style="19" customWidth="1"/>
    <col min="3" max="3" width="40.28515625" style="19" customWidth="1"/>
    <col min="4" max="10" width="14.28515625" style="19" customWidth="1"/>
    <col min="11" max="16384" width="11.42578125" style="19"/>
  </cols>
  <sheetData>
    <row r="1" spans="1:6" ht="18.75" customHeight="1" x14ac:dyDescent="0.2"/>
    <row r="2" spans="1:6" ht="18.75" customHeight="1" x14ac:dyDescent="0.2">
      <c r="A2" s="20" t="s">
        <v>115</v>
      </c>
      <c r="B2" s="20"/>
      <c r="C2" s="21"/>
      <c r="D2" s="22"/>
      <c r="E2" s="22"/>
      <c r="F2" s="22"/>
    </row>
    <row r="3" spans="1:6" ht="14.25" customHeight="1" x14ac:dyDescent="0.2">
      <c r="A3" s="20"/>
      <c r="B3" s="20"/>
      <c r="C3" s="21"/>
      <c r="D3" s="22"/>
      <c r="E3" s="22"/>
      <c r="F3" s="22"/>
    </row>
    <row r="4" spans="1:6" ht="14.25" customHeight="1" x14ac:dyDescent="0.2">
      <c r="A4" s="20"/>
      <c r="B4" s="23" t="s">
        <v>607</v>
      </c>
      <c r="D4" s="22"/>
      <c r="E4" s="22"/>
      <c r="F4" s="22"/>
    </row>
    <row r="5" spans="1:6" ht="14.25" customHeight="1" thickBot="1" x14ac:dyDescent="0.25">
      <c r="A5" s="20"/>
      <c r="B5" s="20"/>
      <c r="C5" s="21"/>
      <c r="D5" s="28"/>
      <c r="E5" s="22"/>
      <c r="F5" s="22"/>
    </row>
    <row r="6" spans="1:6" ht="14.25" customHeight="1" x14ac:dyDescent="0.2">
      <c r="C6" s="25"/>
      <c r="D6" s="301"/>
    </row>
    <row r="7" spans="1:6" ht="14.25" customHeight="1" thickBot="1" x14ac:dyDescent="0.25">
      <c r="B7" s="29"/>
      <c r="C7" s="104"/>
      <c r="D7" s="276"/>
    </row>
    <row r="8" spans="1:6" ht="14.25" customHeight="1" x14ac:dyDescent="0.2">
      <c r="B8" s="637"/>
      <c r="C8" s="638" t="s">
        <v>695</v>
      </c>
      <c r="D8" s="106">
        <v>5778.6750000000002</v>
      </c>
    </row>
    <row r="9" spans="1:6" ht="14.25" customHeight="1" x14ac:dyDescent="0.2">
      <c r="B9" s="277"/>
      <c r="C9" s="639" t="s">
        <v>696</v>
      </c>
      <c r="D9" s="275">
        <v>0.01</v>
      </c>
    </row>
    <row r="10" spans="1:6" ht="14.25" customHeight="1" thickBot="1" x14ac:dyDescent="0.25">
      <c r="B10" s="278"/>
      <c r="C10" s="640" t="s">
        <v>697</v>
      </c>
      <c r="D10" s="158">
        <f>+D9*D8</f>
        <v>57.786750000000005</v>
      </c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/>
  <dimension ref="A1:Z54"/>
  <sheetViews>
    <sheetView zoomScale="110" zoomScaleNormal="110" workbookViewId="0">
      <selection activeCell="H26" sqref="H26"/>
    </sheetView>
  </sheetViews>
  <sheetFormatPr baseColWidth="10" defaultColWidth="11.42578125" defaultRowHeight="14.25" x14ac:dyDescent="0.2"/>
  <cols>
    <col min="1" max="1" width="4.28515625" style="19" customWidth="1"/>
    <col min="2" max="2" width="40.28515625" style="19" customWidth="1"/>
    <col min="3" max="3" width="14.28515625" style="19" customWidth="1"/>
    <col min="4" max="4" width="14.28515625" style="570" customWidth="1"/>
    <col min="5" max="9" width="14.28515625" style="19" customWidth="1"/>
    <col min="10" max="10" width="16.7109375" style="19" bestFit="1" customWidth="1"/>
    <col min="11" max="11" width="11.42578125" style="19"/>
    <col min="12" max="12" width="11.42578125" style="19" customWidth="1"/>
    <col min="13" max="13" width="41.5703125" style="479" customWidth="1"/>
    <col min="14" max="18" width="11.42578125" style="19"/>
    <col min="19" max="19" width="24.7109375" style="19" customWidth="1"/>
    <col min="20" max="20" width="6.28515625" style="19" customWidth="1"/>
    <col min="21" max="21" width="17.140625" style="19" bestFit="1" customWidth="1"/>
    <col min="22" max="16384" width="11.42578125" style="19"/>
  </cols>
  <sheetData>
    <row r="1" spans="1:26" ht="18.75" customHeight="1" x14ac:dyDescent="0.2"/>
    <row r="2" spans="1:26" ht="18.75" customHeight="1" x14ac:dyDescent="0.2">
      <c r="A2" s="20" t="s">
        <v>119</v>
      </c>
      <c r="B2" s="21"/>
      <c r="C2" s="22"/>
      <c r="D2" s="24"/>
      <c r="E2" s="22"/>
    </row>
    <row r="3" spans="1:26" ht="14.25" customHeight="1" x14ac:dyDescent="0.2">
      <c r="A3" s="20"/>
      <c r="B3" s="21"/>
      <c r="C3" s="22"/>
      <c r="D3" s="24"/>
      <c r="E3" s="22"/>
    </row>
    <row r="4" spans="1:26" ht="15.75" thickBot="1" x14ac:dyDescent="0.25">
      <c r="A4" s="20"/>
      <c r="B4" s="23" t="s">
        <v>120</v>
      </c>
      <c r="C4" s="22"/>
      <c r="D4" s="22"/>
      <c r="E4" s="22"/>
      <c r="V4" s="92" t="s">
        <v>121</v>
      </c>
    </row>
    <row r="5" spans="1:26" ht="14.25" customHeight="1" x14ac:dyDescent="0.2">
      <c r="A5" s="20"/>
      <c r="B5" s="25"/>
      <c r="C5" s="31" t="s">
        <v>122</v>
      </c>
      <c r="D5" s="27" t="s">
        <v>123</v>
      </c>
      <c r="E5" s="32" t="s">
        <v>124</v>
      </c>
      <c r="F5" s="32" t="s">
        <v>125</v>
      </c>
      <c r="G5" s="32" t="s">
        <v>126</v>
      </c>
      <c r="H5" s="32" t="s">
        <v>127</v>
      </c>
      <c r="I5" s="42" t="s">
        <v>128</v>
      </c>
      <c r="P5" s="547" t="s">
        <v>129</v>
      </c>
      <c r="Q5" s="92"/>
      <c r="R5" s="544"/>
      <c r="S5" s="92"/>
      <c r="T5" s="92"/>
      <c r="U5" s="545">
        <v>1333.921</v>
      </c>
      <c r="V5" s="548" t="s">
        <v>130</v>
      </c>
      <c r="W5" s="92"/>
      <c r="X5" s="92"/>
      <c r="Y5" s="92"/>
      <c r="Z5" s="92"/>
    </row>
    <row r="6" spans="1:26" ht="14.25" customHeight="1" x14ac:dyDescent="0.2">
      <c r="B6" s="25"/>
      <c r="C6" s="641" t="s">
        <v>131</v>
      </c>
      <c r="D6" s="643" t="s">
        <v>132</v>
      </c>
      <c r="E6" s="645" t="s">
        <v>133</v>
      </c>
      <c r="F6" s="646"/>
      <c r="G6" s="646"/>
      <c r="H6" s="646"/>
      <c r="I6" s="647"/>
      <c r="P6" s="571" t="s">
        <v>134</v>
      </c>
      <c r="Q6" s="572"/>
      <c r="R6" s="572"/>
      <c r="S6" s="572"/>
      <c r="T6" s="572"/>
      <c r="U6" s="573">
        <v>175808948.08000001</v>
      </c>
    </row>
    <row r="7" spans="1:26" ht="27.75" customHeight="1" thickBot="1" x14ac:dyDescent="0.25">
      <c r="B7" s="25"/>
      <c r="C7" s="642"/>
      <c r="D7" s="644"/>
      <c r="E7" s="33" t="s">
        <v>135</v>
      </c>
      <c r="F7" s="33" t="s">
        <v>136</v>
      </c>
      <c r="G7" s="33" t="s">
        <v>137</v>
      </c>
      <c r="H7" s="33" t="s">
        <v>138</v>
      </c>
      <c r="I7" s="313" t="s">
        <v>139</v>
      </c>
      <c r="P7" s="571" t="s">
        <v>140</v>
      </c>
      <c r="Q7" s="572"/>
      <c r="R7" s="572"/>
      <c r="S7" s="572"/>
      <c r="T7" s="572"/>
      <c r="U7" s="573">
        <v>36666565.189999998</v>
      </c>
    </row>
    <row r="8" spans="1:26" x14ac:dyDescent="0.2">
      <c r="B8" s="217" t="s">
        <v>141</v>
      </c>
      <c r="C8" s="204"/>
      <c r="D8" s="205"/>
      <c r="E8" s="205"/>
      <c r="F8" s="205"/>
      <c r="G8" s="205"/>
      <c r="H8" s="205"/>
      <c r="I8" s="205"/>
      <c r="P8" s="571" t="s">
        <v>142</v>
      </c>
      <c r="Q8" s="572"/>
      <c r="R8" s="572"/>
      <c r="S8" s="572"/>
      <c r="T8" s="572"/>
      <c r="U8" s="573">
        <v>8886426.9600000009</v>
      </c>
    </row>
    <row r="9" spans="1:26" ht="14.25" customHeight="1" x14ac:dyDescent="0.2">
      <c r="B9" s="72" t="s">
        <v>143</v>
      </c>
      <c r="C9" s="49">
        <v>35.985490319999997</v>
      </c>
      <c r="D9" s="49">
        <v>35.985490319999997</v>
      </c>
      <c r="E9" s="50"/>
      <c r="F9" s="50"/>
      <c r="G9" s="50"/>
      <c r="H9" s="50"/>
      <c r="I9" s="49"/>
      <c r="P9" s="571" t="s">
        <v>144</v>
      </c>
      <c r="Q9" s="572"/>
      <c r="R9" s="572"/>
      <c r="S9" s="572"/>
      <c r="T9" s="572"/>
      <c r="U9" s="573">
        <v>10283772.699999999</v>
      </c>
    </row>
    <row r="10" spans="1:26" ht="14.25" customHeight="1" x14ac:dyDescent="0.2">
      <c r="B10" s="71" t="s">
        <v>145</v>
      </c>
      <c r="C10" s="49">
        <v>1217.5270350200001</v>
      </c>
      <c r="D10" s="49">
        <v>1217.5270350200001</v>
      </c>
      <c r="E10" s="36"/>
      <c r="F10" s="50"/>
      <c r="G10" s="50"/>
      <c r="H10" s="50"/>
      <c r="I10" s="49"/>
      <c r="P10" s="571" t="s">
        <v>146</v>
      </c>
      <c r="Q10" s="572"/>
      <c r="R10" s="572"/>
      <c r="S10" s="572"/>
      <c r="T10" s="572"/>
      <c r="U10" s="573">
        <v>37913417</v>
      </c>
    </row>
    <row r="11" spans="1:26" ht="14.25" customHeight="1" x14ac:dyDescent="0.2">
      <c r="B11" s="71" t="s">
        <v>147</v>
      </c>
      <c r="C11" s="49">
        <v>9645.3620618000004</v>
      </c>
      <c r="D11" s="49">
        <v>9645.3620618000004</v>
      </c>
      <c r="E11" s="50"/>
      <c r="F11" s="50"/>
      <c r="G11" s="50"/>
      <c r="H11" s="36"/>
      <c r="I11" s="49"/>
      <c r="U11" s="239"/>
    </row>
    <row r="12" spans="1:26" ht="14.25" customHeight="1" x14ac:dyDescent="0.2">
      <c r="B12" s="71" t="s">
        <v>148</v>
      </c>
      <c r="C12" s="49">
        <v>0</v>
      </c>
      <c r="D12" s="49">
        <v>0</v>
      </c>
      <c r="E12" s="36"/>
      <c r="F12" s="50"/>
      <c r="G12" s="50"/>
      <c r="H12" s="36"/>
      <c r="I12" s="49"/>
      <c r="U12" s="239"/>
    </row>
    <row r="13" spans="1:26" ht="14.25" customHeight="1" x14ac:dyDescent="0.2">
      <c r="B13" s="70" t="s">
        <v>149</v>
      </c>
      <c r="C13" s="49">
        <v>205.04577810999999</v>
      </c>
      <c r="D13" s="49">
        <v>205.04577810999999</v>
      </c>
      <c r="E13" s="36"/>
      <c r="F13" s="36"/>
      <c r="G13" s="50"/>
      <c r="H13" s="50"/>
      <c r="I13" s="49"/>
    </row>
    <row r="14" spans="1:26" ht="14.25" customHeight="1" x14ac:dyDescent="0.2">
      <c r="B14" s="44" t="s">
        <v>150</v>
      </c>
      <c r="C14" s="49">
        <v>549.38110673000006</v>
      </c>
      <c r="D14" s="49">
        <v>549.38110673000006</v>
      </c>
      <c r="E14" s="36"/>
      <c r="F14" s="50"/>
      <c r="G14" s="50"/>
      <c r="H14" s="36"/>
      <c r="I14" s="49"/>
      <c r="U14" s="239"/>
    </row>
    <row r="15" spans="1:26" ht="14.25" customHeight="1" x14ac:dyDescent="0.2">
      <c r="B15" s="44" t="s">
        <v>151</v>
      </c>
      <c r="C15" s="49">
        <v>172.57587409999999</v>
      </c>
      <c r="D15" s="439">
        <v>172.57587409999999</v>
      </c>
      <c r="E15" s="50"/>
      <c r="F15" s="36"/>
      <c r="G15" s="50"/>
      <c r="H15" s="36"/>
      <c r="I15" s="439"/>
    </row>
    <row r="16" spans="1:26" ht="14.25" customHeight="1" x14ac:dyDescent="0.2">
      <c r="B16" s="44" t="s">
        <v>152</v>
      </c>
      <c r="C16" s="49">
        <v>0</v>
      </c>
      <c r="D16" s="49">
        <v>0</v>
      </c>
      <c r="E16" s="50"/>
      <c r="F16" s="36"/>
      <c r="G16" s="50"/>
      <c r="H16" s="36"/>
      <c r="I16" s="49"/>
      <c r="U16" s="239"/>
    </row>
    <row r="17" spans="2:21" ht="14.25" customHeight="1" x14ac:dyDescent="0.2">
      <c r="B17" s="44" t="s">
        <v>153</v>
      </c>
      <c r="C17" s="49">
        <v>1.7818273199999999</v>
      </c>
      <c r="D17" s="49">
        <v>1.7818273199999999</v>
      </c>
      <c r="E17" s="50"/>
      <c r="F17" s="36"/>
      <c r="G17" s="50"/>
      <c r="H17" s="36"/>
      <c r="I17" s="49"/>
    </row>
    <row r="18" spans="2:21" ht="14.25" customHeight="1" x14ac:dyDescent="0.2">
      <c r="B18" s="44" t="s">
        <v>154</v>
      </c>
      <c r="C18" s="49">
        <v>50.825185880000014</v>
      </c>
      <c r="D18" s="49">
        <v>50.825185880000014</v>
      </c>
      <c r="E18" s="50"/>
      <c r="F18" s="36"/>
      <c r="G18" s="50"/>
      <c r="H18" s="36"/>
      <c r="I18" s="49"/>
      <c r="U18" s="239"/>
    </row>
    <row r="19" spans="2:21" ht="14.25" customHeight="1" x14ac:dyDescent="0.2">
      <c r="B19" s="44" t="s">
        <v>155</v>
      </c>
      <c r="C19" s="49">
        <v>34.977451900000013</v>
      </c>
      <c r="D19" s="439">
        <v>1368.8984519000001</v>
      </c>
      <c r="E19" s="50"/>
      <c r="F19" s="36"/>
      <c r="G19" s="50"/>
      <c r="H19" s="50"/>
      <c r="I19" s="49"/>
    </row>
    <row r="20" spans="2:21" ht="14.25" customHeight="1" x14ac:dyDescent="0.2">
      <c r="B20" s="44" t="s">
        <v>156</v>
      </c>
      <c r="C20" s="49">
        <v>7.9577847399999992</v>
      </c>
      <c r="D20" s="49">
        <v>7.9577847399999992</v>
      </c>
      <c r="E20" s="50"/>
      <c r="F20" s="36"/>
      <c r="G20" s="36"/>
      <c r="H20" s="36"/>
      <c r="I20" s="49"/>
      <c r="U20" s="239"/>
    </row>
    <row r="21" spans="2:21" ht="14.25" customHeight="1" x14ac:dyDescent="0.2">
      <c r="B21" s="45" t="s">
        <v>157</v>
      </c>
      <c r="C21" s="38">
        <v>11921.419595919999</v>
      </c>
      <c r="D21" s="38">
        <v>13255.340595919999</v>
      </c>
      <c r="E21" s="68"/>
      <c r="F21" s="38"/>
      <c r="G21" s="38"/>
      <c r="H21" s="38"/>
      <c r="I21" s="38"/>
    </row>
    <row r="22" spans="2:21" ht="14.25" customHeight="1" x14ac:dyDescent="0.2">
      <c r="B22" s="216" t="s">
        <v>158</v>
      </c>
      <c r="C22" s="202"/>
      <c r="D22" s="195"/>
      <c r="E22" s="195"/>
      <c r="F22" s="195"/>
      <c r="G22" s="195"/>
      <c r="H22" s="195"/>
      <c r="I22" s="195"/>
      <c r="U22" s="239"/>
    </row>
    <row r="23" spans="2:21" ht="14.25" customHeight="1" x14ac:dyDescent="0.2">
      <c r="B23" s="73" t="s">
        <v>159</v>
      </c>
      <c r="C23" s="49">
        <v>5.1601968600000001</v>
      </c>
      <c r="D23" s="49">
        <v>5.1601968600000001</v>
      </c>
      <c r="E23" s="50"/>
      <c r="F23" s="50"/>
      <c r="G23" s="50"/>
      <c r="H23" s="50"/>
      <c r="I23" s="49">
        <v>5.1601968600000001</v>
      </c>
    </row>
    <row r="24" spans="2:21" ht="14.25" customHeight="1" x14ac:dyDescent="0.2">
      <c r="B24" s="73" t="s">
        <v>160</v>
      </c>
      <c r="C24" s="49">
        <v>8397.1367872200026</v>
      </c>
      <c r="D24" s="49">
        <v>8397.1367872200026</v>
      </c>
      <c r="E24" s="36"/>
      <c r="F24" s="50"/>
      <c r="G24" s="50"/>
      <c r="H24" s="50"/>
      <c r="I24" s="49">
        <v>8397.1367872200026</v>
      </c>
      <c r="U24" s="239"/>
    </row>
    <row r="25" spans="2:21" ht="14.25" customHeight="1" x14ac:dyDescent="0.2">
      <c r="B25" s="73" t="s">
        <v>161</v>
      </c>
      <c r="C25" s="49">
        <v>1817.25796739</v>
      </c>
      <c r="D25" s="49">
        <v>1817.25796739</v>
      </c>
      <c r="E25" s="36"/>
      <c r="F25" s="50"/>
      <c r="G25" s="50"/>
      <c r="H25" s="50"/>
      <c r="I25" s="49">
        <v>1817.25796739</v>
      </c>
    </row>
    <row r="26" spans="2:21" ht="14.25" customHeight="1" x14ac:dyDescent="0.2">
      <c r="B26" s="44" t="s">
        <v>162</v>
      </c>
      <c r="C26" s="49">
        <v>61.325124009999108</v>
      </c>
      <c r="D26" s="49">
        <v>61.325124009999108</v>
      </c>
      <c r="E26" s="36"/>
      <c r="F26" s="50"/>
      <c r="G26" s="50"/>
      <c r="H26" s="50"/>
      <c r="I26" s="49">
        <v>61.325124009999108</v>
      </c>
      <c r="U26" s="239"/>
    </row>
    <row r="27" spans="2:21" ht="14.25" customHeight="1" x14ac:dyDescent="0.2">
      <c r="B27" s="44" t="s">
        <v>163</v>
      </c>
      <c r="C27" s="49">
        <v>7.6625193599999992</v>
      </c>
      <c r="D27" s="49">
        <v>7.6625193599999992</v>
      </c>
      <c r="E27" s="36"/>
      <c r="F27" s="50"/>
      <c r="G27" s="50"/>
      <c r="H27" s="50"/>
      <c r="I27" s="49">
        <v>7.6625193599999992</v>
      </c>
    </row>
    <row r="28" spans="2:21" ht="14.25" customHeight="1" x14ac:dyDescent="0.2">
      <c r="B28" s="44" t="s">
        <v>164</v>
      </c>
      <c r="C28" s="49">
        <v>9.6898016699999996</v>
      </c>
      <c r="D28" s="49">
        <v>9.6898016699999996</v>
      </c>
      <c r="E28" s="36"/>
      <c r="F28" s="50"/>
      <c r="G28" s="50"/>
      <c r="H28" s="50"/>
      <c r="I28" s="49">
        <v>9.6898016699999996</v>
      </c>
      <c r="U28" s="239"/>
    </row>
    <row r="29" spans="2:21" ht="14.25" customHeight="1" x14ac:dyDescent="0.2">
      <c r="B29" s="44" t="s">
        <v>165</v>
      </c>
      <c r="C29" s="49">
        <v>150.72183333000001</v>
      </c>
      <c r="D29" s="49">
        <v>150.72183333000001</v>
      </c>
      <c r="E29" s="36"/>
      <c r="F29" s="50"/>
      <c r="G29" s="50"/>
      <c r="H29" s="50"/>
      <c r="I29" s="49">
        <v>150.72183333000001</v>
      </c>
      <c r="J29" s="221"/>
    </row>
    <row r="30" spans="2:21" ht="14.25" customHeight="1" x14ac:dyDescent="0.2">
      <c r="B30" s="222" t="s">
        <v>166</v>
      </c>
      <c r="C30" s="37">
        <v>10448.954229840003</v>
      </c>
      <c r="D30" s="37">
        <v>10448.954229840003</v>
      </c>
      <c r="E30" s="38"/>
      <c r="F30" s="68"/>
      <c r="G30" s="38"/>
      <c r="H30" s="38"/>
      <c r="I30" s="37">
        <v>10448.954229840003</v>
      </c>
      <c r="U30" s="239"/>
    </row>
    <row r="31" spans="2:21" ht="14.25" customHeight="1" x14ac:dyDescent="0.2">
      <c r="B31" s="216" t="s">
        <v>167</v>
      </c>
      <c r="C31" s="202"/>
      <c r="D31" s="195"/>
      <c r="E31" s="195"/>
      <c r="F31" s="195"/>
      <c r="G31" s="195"/>
      <c r="H31" s="195"/>
      <c r="I31" s="195">
        <v>0</v>
      </c>
    </row>
    <row r="32" spans="2:21" ht="14.25" customHeight="1" x14ac:dyDescent="0.2">
      <c r="B32" s="44" t="s">
        <v>168</v>
      </c>
      <c r="C32" s="35">
        <v>100</v>
      </c>
      <c r="D32" s="35">
        <v>100</v>
      </c>
      <c r="E32" s="36"/>
      <c r="F32" s="36"/>
      <c r="G32" s="36"/>
      <c r="H32" s="36"/>
      <c r="I32" s="35">
        <v>100</v>
      </c>
      <c r="U32" s="239"/>
    </row>
    <row r="33" spans="2:21" ht="14.25" customHeight="1" x14ac:dyDescent="0.2">
      <c r="B33" s="44" t="s">
        <v>169</v>
      </c>
      <c r="C33" s="565">
        <v>0.19284200000000001</v>
      </c>
      <c r="D33" s="35">
        <v>0.19284200000000001</v>
      </c>
      <c r="E33" s="36"/>
      <c r="F33" s="36"/>
      <c r="G33" s="36"/>
      <c r="H33" s="36"/>
      <c r="I33" s="35">
        <v>0.19284200000000001</v>
      </c>
    </row>
    <row r="34" spans="2:21" ht="14.25" customHeight="1" x14ac:dyDescent="0.2">
      <c r="B34" s="44" t="s">
        <v>170</v>
      </c>
      <c r="C34" s="35">
        <v>37.790944590000009</v>
      </c>
      <c r="D34" s="35">
        <v>37.790944590000009</v>
      </c>
      <c r="E34" s="36"/>
      <c r="F34" s="36"/>
      <c r="G34" s="36"/>
      <c r="H34" s="36"/>
      <c r="I34" s="35">
        <v>37.790944590000009</v>
      </c>
      <c r="U34" s="239"/>
    </row>
    <row r="35" spans="2:21" ht="14.25" customHeight="1" x14ac:dyDescent="0.2">
      <c r="B35" s="44" t="s">
        <v>171</v>
      </c>
      <c r="C35" s="35">
        <v>1174.8201255399999</v>
      </c>
      <c r="D35" s="35">
        <v>1174.8201255399999</v>
      </c>
      <c r="E35" s="36"/>
      <c r="F35" s="36"/>
      <c r="G35" s="36"/>
      <c r="H35" s="36"/>
      <c r="I35" s="35">
        <v>1174.8201255399999</v>
      </c>
    </row>
    <row r="36" spans="2:21" ht="14.25" customHeight="1" x14ac:dyDescent="0.2">
      <c r="B36" s="44" t="s">
        <v>172</v>
      </c>
      <c r="C36" s="35">
        <v>28.478627280000001</v>
      </c>
      <c r="D36" s="35">
        <v>28.478627280000001</v>
      </c>
      <c r="E36" s="36"/>
      <c r="F36" s="36"/>
      <c r="G36" s="36"/>
      <c r="H36" s="36"/>
      <c r="I36" s="35">
        <v>28.478627280000001</v>
      </c>
      <c r="U36" s="239"/>
    </row>
    <row r="37" spans="2:21" ht="14.25" customHeight="1" x14ac:dyDescent="0.2">
      <c r="B37" s="44" t="s">
        <v>173</v>
      </c>
      <c r="C37" s="35">
        <v>1.4816210000000001</v>
      </c>
      <c r="D37" s="35">
        <v>1.4816210000000001</v>
      </c>
      <c r="E37" s="36"/>
      <c r="F37" s="36"/>
      <c r="G37" s="36"/>
      <c r="H37" s="36"/>
      <c r="I37" s="35">
        <v>1.4816210000000001</v>
      </c>
    </row>
    <row r="38" spans="2:21" ht="14.25" customHeight="1" x14ac:dyDescent="0.2">
      <c r="B38" s="44" t="s">
        <v>174</v>
      </c>
      <c r="C38" s="35">
        <v>71.913937829999995</v>
      </c>
      <c r="D38" s="35">
        <v>71.913937829999995</v>
      </c>
      <c r="E38" s="36"/>
      <c r="F38" s="36"/>
      <c r="G38" s="36"/>
      <c r="H38" s="36"/>
      <c r="I38" s="35">
        <v>71.913937829999995</v>
      </c>
      <c r="U38" s="239"/>
    </row>
    <row r="39" spans="2:21" ht="14.25" customHeight="1" x14ac:dyDescent="0.2">
      <c r="B39" s="44" t="s">
        <v>175</v>
      </c>
      <c r="C39" s="35">
        <v>7.7872666900000009</v>
      </c>
      <c r="D39" s="439">
        <v>1341.7082666900001</v>
      </c>
      <c r="E39" s="36"/>
      <c r="F39" s="36"/>
      <c r="G39" s="36"/>
      <c r="H39" s="36"/>
      <c r="I39" s="35">
        <v>1341.7082666900001</v>
      </c>
    </row>
    <row r="40" spans="2:21" ht="14.25" customHeight="1" x14ac:dyDescent="0.2">
      <c r="B40" s="44" t="s">
        <v>176</v>
      </c>
      <c r="C40" s="35">
        <v>50</v>
      </c>
      <c r="D40" s="35">
        <v>50</v>
      </c>
      <c r="E40" s="36"/>
      <c r="F40" s="36"/>
      <c r="G40" s="50"/>
      <c r="H40" s="36"/>
      <c r="I40" s="35">
        <v>50</v>
      </c>
      <c r="U40" s="239"/>
    </row>
    <row r="41" spans="2:21" ht="14.25" customHeight="1" x14ac:dyDescent="0.2">
      <c r="B41" s="45" t="s">
        <v>177</v>
      </c>
      <c r="C41" s="37">
        <v>1472.4653649299996</v>
      </c>
      <c r="D41" s="37">
        <v>2806.3863649299997</v>
      </c>
      <c r="E41" s="38"/>
      <c r="F41" s="38"/>
      <c r="G41" s="38"/>
      <c r="H41" s="38"/>
      <c r="I41" s="37">
        <v>2806.3863649299997</v>
      </c>
    </row>
    <row r="42" spans="2:21" ht="14.25" customHeight="1" x14ac:dyDescent="0.2">
      <c r="B42" s="216"/>
      <c r="C42" s="202"/>
      <c r="D42" s="195"/>
      <c r="E42" s="195"/>
      <c r="F42" s="195"/>
      <c r="G42" s="195"/>
      <c r="H42" s="195"/>
      <c r="I42" s="195">
        <v>0</v>
      </c>
      <c r="U42" s="239"/>
    </row>
    <row r="43" spans="2:21" ht="14.25" customHeight="1" thickBot="1" x14ac:dyDescent="0.25">
      <c r="B43" s="47" t="s">
        <v>178</v>
      </c>
      <c r="C43" s="48">
        <v>11921.419594770003</v>
      </c>
      <c r="D43" s="48">
        <v>13255.340594770003</v>
      </c>
      <c r="E43" s="40"/>
      <c r="F43" s="40"/>
      <c r="G43" s="40"/>
      <c r="H43" s="40"/>
      <c r="I43" s="48">
        <v>13255.340594770003</v>
      </c>
    </row>
    <row r="44" spans="2:21" ht="14.25" customHeight="1" x14ac:dyDescent="0.2">
      <c r="B44" s="223"/>
      <c r="C44" s="224"/>
      <c r="D44" s="225"/>
      <c r="E44" s="226"/>
      <c r="F44" s="226"/>
      <c r="G44" s="226"/>
      <c r="H44" s="226"/>
      <c r="I44" s="225"/>
      <c r="U44" s="239"/>
    </row>
    <row r="45" spans="2:21" ht="14.25" customHeight="1" x14ac:dyDescent="0.2">
      <c r="B45" s="44"/>
      <c r="C45" s="35"/>
      <c r="D45" s="50"/>
      <c r="E45" s="36"/>
      <c r="F45" s="36"/>
      <c r="G45" s="36"/>
      <c r="H45" s="36"/>
      <c r="I45" s="50"/>
    </row>
    <row r="46" spans="2:21" ht="14.25" customHeight="1" x14ac:dyDescent="0.2">
      <c r="B46" s="44"/>
      <c r="C46" s="35"/>
      <c r="D46" s="50"/>
      <c r="E46" s="36"/>
      <c r="F46" s="36"/>
      <c r="G46" s="50"/>
      <c r="H46" s="36"/>
      <c r="I46" s="50"/>
      <c r="U46" s="239"/>
    </row>
    <row r="47" spans="2:21" ht="14.25" customHeight="1" x14ac:dyDescent="0.2">
      <c r="B47" s="45"/>
      <c r="C47" s="37"/>
      <c r="D47" s="38"/>
      <c r="E47" s="38"/>
      <c r="F47" s="38"/>
      <c r="G47" s="38"/>
      <c r="H47" s="38"/>
      <c r="I47" s="38"/>
    </row>
    <row r="48" spans="2:21" ht="14.25" customHeight="1" x14ac:dyDescent="0.2">
      <c r="B48" s="216"/>
      <c r="C48" s="202"/>
      <c r="D48" s="195"/>
      <c r="E48" s="195"/>
      <c r="F48" s="195"/>
      <c r="G48" s="195"/>
      <c r="H48" s="195"/>
      <c r="I48" s="195"/>
      <c r="U48" s="239"/>
    </row>
    <row r="49" spans="2:21" ht="14.25" customHeight="1" thickBot="1" x14ac:dyDescent="0.25">
      <c r="B49" s="47"/>
      <c r="C49" s="48"/>
      <c r="D49" s="40"/>
      <c r="E49" s="40"/>
      <c r="F49" s="40"/>
      <c r="G49" s="40"/>
      <c r="H49" s="40"/>
      <c r="I49" s="40"/>
    </row>
    <row r="50" spans="2:21" x14ac:dyDescent="0.2">
      <c r="U50" s="239"/>
    </row>
    <row r="52" spans="2:21" x14ac:dyDescent="0.2">
      <c r="U52" s="239"/>
    </row>
    <row r="54" spans="2:21" x14ac:dyDescent="0.2">
      <c r="U54" s="239"/>
    </row>
  </sheetData>
  <mergeCells count="3">
    <mergeCell ref="C6:C7"/>
    <mergeCell ref="D6:D7"/>
    <mergeCell ref="E6:I6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/>
  <dimension ref="A1:E16"/>
  <sheetViews>
    <sheetView zoomScale="120" zoomScaleNormal="120" workbookViewId="0">
      <selection activeCell="H60" sqref="H60"/>
    </sheetView>
  </sheetViews>
  <sheetFormatPr baseColWidth="10" defaultColWidth="11.42578125" defaultRowHeight="14.25" x14ac:dyDescent="0.2"/>
  <cols>
    <col min="1" max="1" width="4.28515625" style="19" customWidth="1"/>
    <col min="2" max="2" width="27.7109375" style="19" bestFit="1" customWidth="1"/>
    <col min="3" max="3" width="23.7109375" style="19" customWidth="1"/>
    <col min="4" max="4" width="32.7109375" style="19" customWidth="1"/>
    <col min="5" max="5" width="42.7109375" style="19" customWidth="1"/>
    <col min="6" max="16384" width="11.42578125" style="19"/>
  </cols>
  <sheetData>
    <row r="1" spans="1:5" ht="18.75" customHeight="1" x14ac:dyDescent="0.2"/>
    <row r="2" spans="1:5" ht="18.75" customHeight="1" x14ac:dyDescent="0.2">
      <c r="A2" s="20" t="s">
        <v>179</v>
      </c>
      <c r="B2" s="21"/>
      <c r="C2" s="21"/>
      <c r="D2" s="22"/>
    </row>
    <row r="3" spans="1:5" ht="14.25" customHeight="1" x14ac:dyDescent="0.2">
      <c r="A3" s="20"/>
      <c r="B3" s="21"/>
      <c r="C3" s="21"/>
      <c r="D3" s="22"/>
    </row>
    <row r="4" spans="1:5" ht="14.25" customHeight="1" thickBot="1" x14ac:dyDescent="0.25">
      <c r="A4" s="20"/>
      <c r="B4" s="23" t="s">
        <v>120</v>
      </c>
      <c r="C4" s="24"/>
      <c r="D4" s="22"/>
    </row>
    <row r="5" spans="1:5" ht="14.25" customHeight="1" x14ac:dyDescent="0.2">
      <c r="B5" s="31" t="s">
        <v>122</v>
      </c>
      <c r="C5" s="39" t="s">
        <v>124</v>
      </c>
      <c r="D5" s="32" t="s">
        <v>124</v>
      </c>
      <c r="E5" s="42" t="s">
        <v>128</v>
      </c>
    </row>
    <row r="6" spans="1:5" ht="14.25" customHeight="1" thickBot="1" x14ac:dyDescent="0.25">
      <c r="B6" s="312" t="s">
        <v>180</v>
      </c>
      <c r="C6" s="311" t="s">
        <v>181</v>
      </c>
      <c r="D6" s="311" t="s">
        <v>182</v>
      </c>
      <c r="E6" s="313" t="s">
        <v>183</v>
      </c>
    </row>
    <row r="7" spans="1:5" x14ac:dyDescent="0.2">
      <c r="B7" s="82" t="s">
        <v>184</v>
      </c>
      <c r="C7" s="229" t="s">
        <v>185</v>
      </c>
      <c r="D7" s="229" t="s">
        <v>186</v>
      </c>
      <c r="E7" s="227" t="s">
        <v>187</v>
      </c>
    </row>
    <row r="8" spans="1:5" x14ac:dyDescent="0.2">
      <c r="B8" s="90" t="s">
        <v>188</v>
      </c>
      <c r="C8" s="230" t="s">
        <v>189</v>
      </c>
      <c r="D8" s="230" t="s">
        <v>186</v>
      </c>
      <c r="E8" s="228" t="s">
        <v>190</v>
      </c>
    </row>
    <row r="9" spans="1:5" ht="14.25" customHeight="1" x14ac:dyDescent="0.2">
      <c r="B9" s="90" t="s">
        <v>191</v>
      </c>
      <c r="C9" s="230" t="s">
        <v>186</v>
      </c>
      <c r="D9" s="230" t="s">
        <v>192</v>
      </c>
      <c r="E9" s="228" t="s">
        <v>193</v>
      </c>
    </row>
    <row r="10" spans="1:5" ht="14.25" customHeight="1" x14ac:dyDescent="0.2">
      <c r="B10" s="90" t="s">
        <v>194</v>
      </c>
      <c r="C10" s="230" t="s">
        <v>186</v>
      </c>
      <c r="D10" s="230" t="s">
        <v>192</v>
      </c>
      <c r="E10" s="228" t="s">
        <v>193</v>
      </c>
    </row>
    <row r="11" spans="1:5" ht="14.25" customHeight="1" x14ac:dyDescent="0.2">
      <c r="B11" s="90" t="s">
        <v>195</v>
      </c>
      <c r="C11" s="230" t="s">
        <v>186</v>
      </c>
      <c r="D11" s="230" t="s">
        <v>192</v>
      </c>
      <c r="E11" s="228" t="s">
        <v>196</v>
      </c>
    </row>
    <row r="12" spans="1:5" ht="14.25" customHeight="1" thickBot="1" x14ac:dyDescent="0.25">
      <c r="B12" s="135" t="s">
        <v>197</v>
      </c>
      <c r="C12" s="448" t="s">
        <v>186</v>
      </c>
      <c r="D12" s="448" t="s">
        <v>192</v>
      </c>
      <c r="E12" s="449" t="s">
        <v>196</v>
      </c>
    </row>
    <row r="13" spans="1:5" ht="14.25" customHeight="1" x14ac:dyDescent="0.2">
      <c r="B13" s="357"/>
      <c r="C13" s="364"/>
      <c r="D13" s="364"/>
      <c r="E13" s="364"/>
    </row>
    <row r="14" spans="1:5" ht="14.25" customHeight="1" x14ac:dyDescent="0.2">
      <c r="E14" s="364"/>
    </row>
    <row r="15" spans="1:5" ht="14.25" customHeight="1" x14ac:dyDescent="0.2">
      <c r="B15" s="357"/>
      <c r="C15" s="364"/>
      <c r="D15" s="364"/>
      <c r="E15" s="364"/>
    </row>
    <row r="16" spans="1:5" ht="14.25" customHeight="1" x14ac:dyDescent="0.2">
      <c r="B16" s="357"/>
      <c r="C16" s="364"/>
      <c r="D16" s="364"/>
      <c r="E16" s="364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3"/>
  <dimension ref="A1:I105"/>
  <sheetViews>
    <sheetView zoomScaleNormal="100" workbookViewId="0">
      <selection activeCell="H60" sqref="H60"/>
    </sheetView>
  </sheetViews>
  <sheetFormatPr baseColWidth="10" defaultColWidth="11.42578125" defaultRowHeight="14.25" x14ac:dyDescent="0.2"/>
  <cols>
    <col min="1" max="2" width="4.28515625" style="147" customWidth="1"/>
    <col min="3" max="3" width="2.140625" style="147" customWidth="1"/>
    <col min="4" max="4" width="97.140625" style="480" customWidth="1"/>
    <col min="5" max="5" width="14.28515625" style="619" customWidth="1"/>
    <col min="6" max="6" width="37.85546875" style="566" customWidth="1"/>
    <col min="7" max="7" width="25.85546875" style="147" customWidth="1"/>
    <col min="8" max="16384" width="11.42578125" style="147"/>
  </cols>
  <sheetData>
    <row r="1" spans="1:7" ht="18.75" customHeight="1" x14ac:dyDescent="0.2">
      <c r="F1" s="567"/>
    </row>
    <row r="2" spans="1:7" ht="18.75" customHeight="1" x14ac:dyDescent="0.2">
      <c r="A2" s="148" t="s">
        <v>198</v>
      </c>
      <c r="B2" s="150"/>
      <c r="C2" s="150"/>
      <c r="D2" s="150"/>
      <c r="E2" s="621"/>
      <c r="F2" s="567"/>
    </row>
    <row r="3" spans="1:7" ht="14.25" customHeight="1" x14ac:dyDescent="0.2">
      <c r="A3" s="148"/>
      <c r="B3" s="150"/>
      <c r="C3" s="150"/>
      <c r="D3" s="150"/>
      <c r="E3" s="621"/>
      <c r="F3" s="567"/>
    </row>
    <row r="4" spans="1:7" ht="14.25" customHeight="1" x14ac:dyDescent="0.2">
      <c r="A4" s="148"/>
      <c r="B4" s="171" t="s">
        <v>120</v>
      </c>
      <c r="C4" s="151"/>
      <c r="D4" s="151"/>
      <c r="E4" s="621"/>
      <c r="F4" s="567"/>
    </row>
    <row r="5" spans="1:7" s="166" customFormat="1" ht="14.25" customHeight="1" x14ac:dyDescent="0.2">
      <c r="A5" s="169"/>
      <c r="B5" s="170"/>
      <c r="C5" s="164"/>
      <c r="D5" s="164"/>
      <c r="E5" s="622"/>
      <c r="F5" s="567"/>
      <c r="G5" s="147"/>
    </row>
    <row r="6" spans="1:7" s="166" customFormat="1" ht="14.25" customHeight="1" thickBot="1" x14ac:dyDescent="0.25">
      <c r="A6" s="169"/>
      <c r="B6" s="171" t="s">
        <v>199</v>
      </c>
      <c r="C6" s="164"/>
      <c r="D6" s="368"/>
      <c r="E6" s="623"/>
      <c r="F6" s="567"/>
      <c r="G6" s="147"/>
    </row>
    <row r="7" spans="1:7" s="166" customFormat="1" ht="14.25" customHeight="1" x14ac:dyDescent="0.2">
      <c r="A7" s="169"/>
      <c r="B7" s="369" t="s">
        <v>200</v>
      </c>
      <c r="C7" s="370"/>
      <c r="D7" s="481"/>
      <c r="E7" s="624" t="s">
        <v>201</v>
      </c>
      <c r="F7" s="567"/>
      <c r="G7" s="147"/>
    </row>
    <row r="8" spans="1:7" s="166" customFormat="1" ht="14.25" customHeight="1" x14ac:dyDescent="0.2">
      <c r="A8" s="169"/>
      <c r="B8" s="371">
        <v>1</v>
      </c>
      <c r="C8" s="372" t="s">
        <v>202</v>
      </c>
      <c r="D8" s="482"/>
      <c r="E8" s="625">
        <f>E9+E10</f>
        <v>100.192842</v>
      </c>
      <c r="F8" s="567"/>
      <c r="G8" s="147"/>
    </row>
    <row r="9" spans="1:7" s="166" customFormat="1" ht="14.25" customHeight="1" x14ac:dyDescent="0.2">
      <c r="A9" s="169"/>
      <c r="B9" s="373"/>
      <c r="C9" s="374" t="s">
        <v>203</v>
      </c>
      <c r="D9" s="483"/>
      <c r="E9" s="626">
        <v>100</v>
      </c>
      <c r="F9" s="567"/>
      <c r="G9" s="147"/>
    </row>
    <row r="10" spans="1:7" s="166" customFormat="1" ht="14.25" customHeight="1" x14ac:dyDescent="0.2">
      <c r="A10" s="169"/>
      <c r="B10" s="373"/>
      <c r="C10" s="374" t="s">
        <v>204</v>
      </c>
      <c r="D10" s="484"/>
      <c r="E10" s="626">
        <v>0.19284200000000001</v>
      </c>
      <c r="F10" s="567"/>
      <c r="G10" s="147"/>
    </row>
    <row r="11" spans="1:7" s="166" customFormat="1" ht="14.25" customHeight="1" x14ac:dyDescent="0.2">
      <c r="A11" s="169"/>
      <c r="B11" s="371">
        <v>2</v>
      </c>
      <c r="C11" s="372" t="s">
        <v>205</v>
      </c>
      <c r="D11" s="482"/>
      <c r="E11" s="625">
        <f>1179.096+38.303+28.479</f>
        <v>1245.8779999999999</v>
      </c>
      <c r="F11" s="567"/>
      <c r="G11" s="147"/>
    </row>
    <row r="12" spans="1:7" s="166" customFormat="1" ht="14.25" customHeight="1" x14ac:dyDescent="0.2">
      <c r="A12" s="169"/>
      <c r="B12" s="371">
        <v>3</v>
      </c>
      <c r="C12" s="372" t="s">
        <v>206</v>
      </c>
      <c r="D12" s="482"/>
      <c r="E12" s="625"/>
      <c r="F12" s="567"/>
      <c r="G12" s="147"/>
    </row>
    <row r="13" spans="1:7" s="166" customFormat="1" ht="14.25" customHeight="1" x14ac:dyDescent="0.2">
      <c r="A13" s="169"/>
      <c r="B13" s="371">
        <v>5</v>
      </c>
      <c r="C13" s="372" t="s">
        <v>207</v>
      </c>
      <c r="D13" s="482"/>
      <c r="E13" s="625"/>
      <c r="F13" s="567"/>
      <c r="G13" s="147"/>
    </row>
    <row r="14" spans="1:7" s="166" customFormat="1" ht="14.25" customHeight="1" x14ac:dyDescent="0.2">
      <c r="A14" s="169"/>
      <c r="B14" s="371" t="s">
        <v>208</v>
      </c>
      <c r="C14" s="372" t="s">
        <v>209</v>
      </c>
      <c r="D14" s="482"/>
      <c r="E14" s="625"/>
      <c r="F14" s="567"/>
      <c r="G14" s="147"/>
    </row>
    <row r="15" spans="1:7" s="166" customFormat="1" ht="14.25" customHeight="1" x14ac:dyDescent="0.2">
      <c r="A15" s="169"/>
      <c r="B15" s="375">
        <v>6</v>
      </c>
      <c r="C15" s="376" t="s">
        <v>210</v>
      </c>
      <c r="D15" s="485"/>
      <c r="E15" s="627">
        <f>E14+E13+E12+E11+E8</f>
        <v>1346.0708419999999</v>
      </c>
      <c r="F15" s="567"/>
      <c r="G15" s="147"/>
    </row>
    <row r="16" spans="1:7" s="166" customFormat="1" ht="14.25" customHeight="1" x14ac:dyDescent="0.2">
      <c r="A16" s="169"/>
      <c r="B16" s="377" t="s">
        <v>211</v>
      </c>
      <c r="C16" s="378"/>
      <c r="D16" s="486"/>
      <c r="E16" s="628"/>
      <c r="F16" s="567"/>
      <c r="G16" s="147"/>
    </row>
    <row r="17" spans="1:7" s="166" customFormat="1" ht="14.25" customHeight="1" x14ac:dyDescent="0.2">
      <c r="A17" s="169"/>
      <c r="B17" s="371">
        <v>7</v>
      </c>
      <c r="C17" s="372" t="s">
        <v>212</v>
      </c>
      <c r="D17" s="482"/>
      <c r="E17" s="625">
        <v>-1.3029999999999999</v>
      </c>
      <c r="F17" s="567"/>
      <c r="G17" s="147"/>
    </row>
    <row r="18" spans="1:7" s="166" customFormat="1" ht="14.25" customHeight="1" x14ac:dyDescent="0.2">
      <c r="A18" s="169"/>
      <c r="B18" s="371">
        <v>8</v>
      </c>
      <c r="C18" s="372" t="s">
        <v>213</v>
      </c>
      <c r="D18" s="482"/>
      <c r="E18" s="625"/>
      <c r="F18" s="567"/>
      <c r="G18" s="147"/>
    </row>
    <row r="19" spans="1:7" s="166" customFormat="1" ht="14.25" customHeight="1" x14ac:dyDescent="0.2">
      <c r="A19" s="169"/>
      <c r="B19" s="371">
        <v>10</v>
      </c>
      <c r="C19" s="372" t="s">
        <v>214</v>
      </c>
      <c r="D19" s="482"/>
      <c r="E19" s="625"/>
      <c r="F19" s="567"/>
      <c r="G19" s="147"/>
    </row>
    <row r="20" spans="1:7" s="166" customFormat="1" ht="14.25" customHeight="1" x14ac:dyDescent="0.2">
      <c r="A20" s="169"/>
      <c r="B20" s="371">
        <v>11</v>
      </c>
      <c r="C20" s="372" t="s">
        <v>215</v>
      </c>
      <c r="D20" s="482"/>
      <c r="E20" s="625"/>
      <c r="F20" s="567"/>
      <c r="G20" s="147"/>
    </row>
    <row r="21" spans="1:7" s="166" customFormat="1" ht="14.25" customHeight="1" x14ac:dyDescent="0.2">
      <c r="A21" s="169"/>
      <c r="B21" s="371">
        <v>12</v>
      </c>
      <c r="C21" s="372" t="s">
        <v>216</v>
      </c>
      <c r="D21" s="482"/>
      <c r="E21" s="625"/>
      <c r="F21" s="567"/>
      <c r="G21" s="147"/>
    </row>
    <row r="22" spans="1:7" s="166" customFormat="1" ht="14.25" customHeight="1" x14ac:dyDescent="0.2">
      <c r="A22" s="169"/>
      <c r="B22" s="371">
        <v>14</v>
      </c>
      <c r="C22" s="372" t="s">
        <v>217</v>
      </c>
      <c r="D22" s="482"/>
      <c r="E22" s="625"/>
      <c r="F22" s="567"/>
      <c r="G22" s="147"/>
    </row>
    <row r="23" spans="1:7" s="166" customFormat="1" ht="14.25" customHeight="1" x14ac:dyDescent="0.2">
      <c r="A23" s="169"/>
      <c r="B23" s="371">
        <v>15</v>
      </c>
      <c r="C23" s="372" t="s">
        <v>218</v>
      </c>
      <c r="D23" s="482"/>
      <c r="E23" s="625"/>
      <c r="F23" s="567"/>
      <c r="G23" s="147"/>
    </row>
    <row r="24" spans="1:7" s="166" customFormat="1" ht="14.25" customHeight="1" x14ac:dyDescent="0.2">
      <c r="A24" s="169"/>
      <c r="B24" s="371">
        <v>16</v>
      </c>
      <c r="C24" s="372" t="s">
        <v>219</v>
      </c>
      <c r="D24" s="482"/>
      <c r="E24" s="625"/>
      <c r="F24" s="567"/>
      <c r="G24" s="147"/>
    </row>
    <row r="25" spans="1:7" s="166" customFormat="1" ht="14.25" customHeight="1" x14ac:dyDescent="0.2">
      <c r="A25" s="169"/>
      <c r="B25" s="371">
        <v>17</v>
      </c>
      <c r="C25" s="372" t="s">
        <v>220</v>
      </c>
      <c r="D25" s="482"/>
      <c r="E25" s="625"/>
      <c r="F25" s="567"/>
      <c r="G25" s="147"/>
    </row>
    <row r="26" spans="1:7" s="166" customFormat="1" ht="27.75" customHeight="1" x14ac:dyDescent="0.2">
      <c r="A26" s="169"/>
      <c r="B26" s="371">
        <v>18</v>
      </c>
      <c r="C26" s="648" t="s">
        <v>221</v>
      </c>
      <c r="D26" s="649"/>
      <c r="E26" s="625">
        <v>-339.625</v>
      </c>
      <c r="F26" s="567"/>
      <c r="G26" s="147"/>
    </row>
    <row r="27" spans="1:7" s="166" customFormat="1" ht="34.5" customHeight="1" x14ac:dyDescent="0.2">
      <c r="A27" s="169"/>
      <c r="B27" s="371">
        <v>19</v>
      </c>
      <c r="C27" s="648" t="s">
        <v>222</v>
      </c>
      <c r="D27" s="649"/>
      <c r="E27" s="625"/>
      <c r="F27" s="567"/>
      <c r="G27" s="147"/>
    </row>
    <row r="28" spans="1:7" s="166" customFormat="1" x14ac:dyDescent="0.2">
      <c r="A28" s="169"/>
      <c r="B28" s="371">
        <v>21</v>
      </c>
      <c r="C28" s="648" t="s">
        <v>223</v>
      </c>
      <c r="D28" s="649"/>
      <c r="E28" s="625"/>
      <c r="F28" s="567"/>
      <c r="G28" s="147"/>
    </row>
    <row r="29" spans="1:7" s="166" customFormat="1" ht="14.25" customHeight="1" x14ac:dyDescent="0.2">
      <c r="A29" s="169"/>
      <c r="B29" s="371">
        <v>22</v>
      </c>
      <c r="C29" s="372" t="s">
        <v>224</v>
      </c>
      <c r="D29" s="482"/>
      <c r="E29" s="625"/>
      <c r="F29" s="567"/>
      <c r="G29" s="147"/>
    </row>
    <row r="30" spans="1:7" s="166" customFormat="1" ht="28.5" customHeight="1" x14ac:dyDescent="0.2">
      <c r="A30" s="169"/>
      <c r="B30" s="371">
        <v>23</v>
      </c>
      <c r="C30" s="648" t="s">
        <v>225</v>
      </c>
      <c r="D30" s="649"/>
      <c r="E30" s="626"/>
      <c r="F30" s="567"/>
      <c r="G30" s="147"/>
    </row>
    <row r="31" spans="1:7" s="166" customFormat="1" ht="14.25" customHeight="1" x14ac:dyDescent="0.2">
      <c r="A31" s="169"/>
      <c r="B31" s="371">
        <v>24</v>
      </c>
      <c r="C31" s="372" t="s">
        <v>226</v>
      </c>
      <c r="D31" s="487"/>
      <c r="E31" s="625"/>
      <c r="F31" s="567"/>
      <c r="G31" s="147"/>
    </row>
    <row r="32" spans="1:7" s="166" customFormat="1" ht="14.25" customHeight="1" x14ac:dyDescent="0.2">
      <c r="A32" s="169"/>
      <c r="B32" s="371">
        <v>25</v>
      </c>
      <c r="C32" s="372" t="s">
        <v>227</v>
      </c>
      <c r="D32" s="487"/>
      <c r="E32" s="626"/>
      <c r="F32" s="567"/>
      <c r="G32" s="147"/>
    </row>
    <row r="33" spans="1:7" s="166" customFormat="1" ht="14.25" customHeight="1" x14ac:dyDescent="0.2">
      <c r="A33" s="169"/>
      <c r="B33" s="371" t="s">
        <v>228</v>
      </c>
      <c r="C33" s="372" t="s">
        <v>229</v>
      </c>
      <c r="D33" s="482"/>
      <c r="E33" s="625"/>
      <c r="F33" s="567"/>
      <c r="G33" s="147"/>
    </row>
    <row r="34" spans="1:7" s="166" customFormat="1" ht="14.25" customHeight="1" x14ac:dyDescent="0.2">
      <c r="A34" s="169"/>
      <c r="B34" s="371" t="s">
        <v>230</v>
      </c>
      <c r="C34" s="372" t="s">
        <v>231</v>
      </c>
      <c r="D34" s="482"/>
      <c r="E34" s="625"/>
      <c r="F34" s="567"/>
      <c r="G34" s="147"/>
    </row>
    <row r="35" spans="1:7" s="166" customFormat="1" ht="14.25" customHeight="1" x14ac:dyDescent="0.2">
      <c r="A35" s="169"/>
      <c r="B35" s="371">
        <v>27</v>
      </c>
      <c r="C35" s="372" t="s">
        <v>232</v>
      </c>
      <c r="D35" s="482"/>
      <c r="E35" s="625"/>
      <c r="F35" s="567"/>
      <c r="G35" s="147"/>
    </row>
    <row r="36" spans="1:7" s="166" customFormat="1" ht="14.25" customHeight="1" x14ac:dyDescent="0.2">
      <c r="A36" s="169"/>
      <c r="B36" s="371">
        <v>28</v>
      </c>
      <c r="C36" s="372" t="s">
        <v>233</v>
      </c>
      <c r="D36" s="482"/>
      <c r="E36" s="625">
        <f>SUM(E17:E35)</f>
        <v>-340.928</v>
      </c>
      <c r="F36" s="567"/>
      <c r="G36" s="147"/>
    </row>
    <row r="37" spans="1:7" s="166" customFormat="1" ht="14.25" customHeight="1" x14ac:dyDescent="0.2">
      <c r="A37" s="169"/>
      <c r="B37" s="375">
        <v>29</v>
      </c>
      <c r="C37" s="376" t="s">
        <v>234</v>
      </c>
      <c r="D37" s="485"/>
      <c r="E37" s="627">
        <f>E15+E36</f>
        <v>1005.1428419999999</v>
      </c>
      <c r="F37" s="567"/>
      <c r="G37" s="147"/>
    </row>
    <row r="38" spans="1:7" s="166" customFormat="1" ht="14.25" customHeight="1" x14ac:dyDescent="0.2">
      <c r="A38" s="169"/>
      <c r="B38" s="377" t="s">
        <v>235</v>
      </c>
      <c r="C38" s="378"/>
      <c r="D38" s="486"/>
      <c r="E38" s="628"/>
      <c r="F38" s="567"/>
      <c r="G38" s="147"/>
    </row>
    <row r="39" spans="1:7" s="166" customFormat="1" ht="14.25" customHeight="1" x14ac:dyDescent="0.2">
      <c r="A39" s="169"/>
      <c r="B39" s="371">
        <v>30</v>
      </c>
      <c r="C39" s="372" t="s">
        <v>202</v>
      </c>
      <c r="D39" s="482"/>
      <c r="E39" s="625">
        <v>50</v>
      </c>
      <c r="F39" s="567"/>
      <c r="G39" s="147"/>
    </row>
    <row r="40" spans="1:7" s="166" customFormat="1" ht="14.25" customHeight="1" x14ac:dyDescent="0.2">
      <c r="A40" s="169"/>
      <c r="B40" s="371">
        <v>31</v>
      </c>
      <c r="C40" s="372" t="s">
        <v>236</v>
      </c>
      <c r="D40" s="487"/>
      <c r="E40" s="626">
        <v>50</v>
      </c>
      <c r="F40" s="567"/>
      <c r="G40" s="147"/>
    </row>
    <row r="41" spans="1:7" s="166" customFormat="1" ht="14.25" customHeight="1" x14ac:dyDescent="0.2">
      <c r="A41" s="169"/>
      <c r="B41" s="371">
        <v>32</v>
      </c>
      <c r="C41" s="372" t="s">
        <v>237</v>
      </c>
      <c r="D41" s="487"/>
      <c r="E41" s="626"/>
      <c r="F41" s="567"/>
      <c r="G41" s="147"/>
    </row>
    <row r="42" spans="1:7" s="166" customFormat="1" ht="14.25" customHeight="1" x14ac:dyDescent="0.2">
      <c r="A42" s="169"/>
      <c r="B42" s="371">
        <v>33</v>
      </c>
      <c r="C42" s="372" t="s">
        <v>238</v>
      </c>
      <c r="D42" s="482"/>
      <c r="E42" s="625"/>
      <c r="F42" s="567"/>
      <c r="G42" s="147"/>
    </row>
    <row r="43" spans="1:7" s="166" customFormat="1" ht="14.25" customHeight="1" x14ac:dyDescent="0.2">
      <c r="A43" s="169"/>
      <c r="B43" s="375">
        <v>36</v>
      </c>
      <c r="C43" s="376" t="s">
        <v>239</v>
      </c>
      <c r="D43" s="485"/>
      <c r="E43" s="627">
        <f>E39+E42</f>
        <v>50</v>
      </c>
      <c r="F43" s="567"/>
      <c r="G43" s="147"/>
    </row>
    <row r="44" spans="1:7" s="166" customFormat="1" ht="14.25" customHeight="1" x14ac:dyDescent="0.2">
      <c r="A44" s="169"/>
      <c r="B44" s="377" t="s">
        <v>240</v>
      </c>
      <c r="C44" s="378"/>
      <c r="D44" s="486"/>
      <c r="E44" s="628"/>
      <c r="F44" s="567"/>
      <c r="G44" s="147"/>
    </row>
    <row r="45" spans="1:7" s="166" customFormat="1" ht="14.25" customHeight="1" x14ac:dyDescent="0.2">
      <c r="A45" s="169"/>
      <c r="B45" s="371">
        <v>37</v>
      </c>
      <c r="C45" s="372" t="s">
        <v>241</v>
      </c>
      <c r="D45" s="482"/>
      <c r="E45" s="625"/>
      <c r="F45" s="567"/>
      <c r="G45" s="147"/>
    </row>
    <row r="46" spans="1:7" s="166" customFormat="1" ht="21" customHeight="1" x14ac:dyDescent="0.2">
      <c r="A46" s="169"/>
      <c r="B46" s="371">
        <v>38</v>
      </c>
      <c r="C46" s="372" t="s">
        <v>242</v>
      </c>
      <c r="D46" s="482"/>
      <c r="E46" s="625"/>
      <c r="F46" s="567"/>
      <c r="G46" s="147"/>
    </row>
    <row r="47" spans="1:7" s="166" customFormat="1" ht="30" customHeight="1" x14ac:dyDescent="0.2">
      <c r="A47" s="169"/>
      <c r="B47" s="371">
        <v>39</v>
      </c>
      <c r="C47" s="648" t="s">
        <v>243</v>
      </c>
      <c r="D47" s="649"/>
      <c r="E47" s="625">
        <v>-2.3969999999999998</v>
      </c>
      <c r="F47" s="567"/>
      <c r="G47" s="147"/>
    </row>
    <row r="48" spans="1:7" s="166" customFormat="1" ht="14.25" customHeight="1" x14ac:dyDescent="0.2">
      <c r="A48" s="169"/>
      <c r="B48" s="371">
        <v>42</v>
      </c>
      <c r="C48" s="372" t="s">
        <v>244</v>
      </c>
      <c r="D48" s="482"/>
      <c r="E48" s="625"/>
      <c r="F48" s="567"/>
      <c r="G48" s="147"/>
    </row>
    <row r="49" spans="1:7" s="166" customFormat="1" ht="14.25" customHeight="1" x14ac:dyDescent="0.2">
      <c r="A49" s="169"/>
      <c r="B49" s="371">
        <v>43</v>
      </c>
      <c r="C49" s="372" t="s">
        <v>245</v>
      </c>
      <c r="D49" s="482"/>
      <c r="E49" s="625">
        <f>SUM(E47:E48)</f>
        <v>-2.3969999999999998</v>
      </c>
      <c r="F49" s="567"/>
      <c r="G49" s="147"/>
    </row>
    <row r="50" spans="1:7" s="166" customFormat="1" ht="14.25" customHeight="1" x14ac:dyDescent="0.2">
      <c r="A50" s="169"/>
      <c r="B50" s="375">
        <v>44</v>
      </c>
      <c r="C50" s="376" t="s">
        <v>246</v>
      </c>
      <c r="D50" s="485"/>
      <c r="E50" s="627">
        <f>E43+E49</f>
        <v>47.603000000000002</v>
      </c>
      <c r="F50" s="567"/>
      <c r="G50" s="147"/>
    </row>
    <row r="51" spans="1:7" s="166" customFormat="1" ht="14.25" customHeight="1" x14ac:dyDescent="0.2">
      <c r="A51" s="169"/>
      <c r="B51" s="375">
        <v>45</v>
      </c>
      <c r="C51" s="376" t="s">
        <v>247</v>
      </c>
      <c r="D51" s="485"/>
      <c r="E51" s="627">
        <f>E50+E37</f>
        <v>1052.7458419999998</v>
      </c>
      <c r="F51" s="567"/>
      <c r="G51" s="147"/>
    </row>
    <row r="52" spans="1:7" s="166" customFormat="1" ht="14.25" customHeight="1" x14ac:dyDescent="0.2">
      <c r="A52" s="169"/>
      <c r="B52" s="377" t="s">
        <v>248</v>
      </c>
      <c r="C52" s="378"/>
      <c r="D52" s="486"/>
      <c r="E52" s="628"/>
      <c r="F52" s="567"/>
      <c r="G52" s="147"/>
    </row>
    <row r="53" spans="1:7" s="166" customFormat="1" ht="14.25" customHeight="1" x14ac:dyDescent="0.2">
      <c r="A53" s="169"/>
      <c r="B53" s="371">
        <v>46</v>
      </c>
      <c r="C53" s="372" t="s">
        <v>202</v>
      </c>
      <c r="D53" s="482"/>
      <c r="E53" s="625">
        <v>150.72200000000001</v>
      </c>
      <c r="F53" s="567"/>
      <c r="G53" s="147"/>
    </row>
    <row r="54" spans="1:7" s="166" customFormat="1" ht="14.25" customHeight="1" x14ac:dyDescent="0.2">
      <c r="A54" s="169"/>
      <c r="B54" s="371">
        <v>47</v>
      </c>
      <c r="C54" s="372" t="s">
        <v>249</v>
      </c>
      <c r="D54" s="482"/>
      <c r="E54" s="625"/>
      <c r="F54" s="567"/>
      <c r="G54" s="147"/>
    </row>
    <row r="55" spans="1:7" s="166" customFormat="1" ht="14.25" customHeight="1" x14ac:dyDescent="0.2">
      <c r="A55" s="169"/>
      <c r="B55" s="371">
        <v>50</v>
      </c>
      <c r="C55" s="372" t="s">
        <v>250</v>
      </c>
      <c r="D55" s="482"/>
      <c r="E55" s="625"/>
      <c r="F55" s="567"/>
      <c r="G55" s="147"/>
    </row>
    <row r="56" spans="1:7" s="166" customFormat="1" ht="14.25" customHeight="1" x14ac:dyDescent="0.2">
      <c r="A56" s="169"/>
      <c r="B56" s="375">
        <v>51</v>
      </c>
      <c r="C56" s="376" t="s">
        <v>251</v>
      </c>
      <c r="D56" s="485"/>
      <c r="E56" s="627">
        <f>SUM(E53:E55)</f>
        <v>150.72200000000001</v>
      </c>
      <c r="F56" s="567"/>
      <c r="G56" s="147"/>
    </row>
    <row r="57" spans="1:7" s="166" customFormat="1" ht="14.25" customHeight="1" x14ac:dyDescent="0.2">
      <c r="A57" s="169"/>
      <c r="B57" s="377" t="s">
        <v>252</v>
      </c>
      <c r="C57" s="378"/>
      <c r="D57" s="486"/>
      <c r="E57" s="628"/>
      <c r="F57" s="567"/>
      <c r="G57" s="147"/>
    </row>
    <row r="58" spans="1:7" s="166" customFormat="1" ht="14.25" customHeight="1" x14ac:dyDescent="0.2">
      <c r="A58" s="169"/>
      <c r="B58" s="371">
        <v>52</v>
      </c>
      <c r="C58" s="372" t="s">
        <v>253</v>
      </c>
      <c r="D58" s="482"/>
      <c r="E58" s="625"/>
      <c r="F58" s="567"/>
      <c r="G58" s="147"/>
    </row>
    <row r="59" spans="1:7" s="166" customFormat="1" ht="14.25" customHeight="1" x14ac:dyDescent="0.2">
      <c r="A59" s="169"/>
      <c r="B59" s="371">
        <v>53</v>
      </c>
      <c r="C59" s="372" t="s">
        <v>254</v>
      </c>
      <c r="D59" s="482"/>
      <c r="E59" s="625"/>
      <c r="F59" s="567"/>
      <c r="G59" s="147"/>
    </row>
    <row r="60" spans="1:7" s="166" customFormat="1" ht="39" customHeight="1" x14ac:dyDescent="0.2">
      <c r="A60" s="169"/>
      <c r="B60" s="371">
        <v>54</v>
      </c>
      <c r="C60" s="648" t="s">
        <v>255</v>
      </c>
      <c r="D60" s="649"/>
      <c r="E60" s="625">
        <v>-5.1989999999999998</v>
      </c>
      <c r="F60" s="567"/>
      <c r="G60" s="147"/>
    </row>
    <row r="61" spans="1:7" s="166" customFormat="1" ht="14.25" customHeight="1" x14ac:dyDescent="0.2">
      <c r="A61" s="169"/>
      <c r="B61" s="371" t="s">
        <v>256</v>
      </c>
      <c r="C61" s="372" t="s">
        <v>257</v>
      </c>
      <c r="D61" s="487"/>
      <c r="E61" s="626">
        <f>+E60</f>
        <v>-5.1989999999999998</v>
      </c>
      <c r="F61" s="567"/>
      <c r="G61" s="147"/>
    </row>
    <row r="62" spans="1:7" s="166" customFormat="1" ht="21" customHeight="1" x14ac:dyDescent="0.2">
      <c r="A62" s="169"/>
      <c r="B62" s="371" t="s">
        <v>258</v>
      </c>
      <c r="C62" s="372" t="s">
        <v>259</v>
      </c>
      <c r="D62" s="487"/>
      <c r="E62" s="626"/>
      <c r="F62" s="567"/>
      <c r="G62" s="147"/>
    </row>
    <row r="63" spans="1:7" s="166" customFormat="1" ht="27" customHeight="1" x14ac:dyDescent="0.2">
      <c r="A63" s="169"/>
      <c r="B63" s="371">
        <v>55</v>
      </c>
      <c r="C63" s="648" t="s">
        <v>260</v>
      </c>
      <c r="D63" s="649"/>
      <c r="E63" s="625"/>
      <c r="F63" s="567"/>
      <c r="G63" s="147"/>
    </row>
    <row r="64" spans="1:7" s="166" customFormat="1" ht="14.25" customHeight="1" x14ac:dyDescent="0.2">
      <c r="A64" s="169"/>
      <c r="B64" s="371">
        <v>57</v>
      </c>
      <c r="C64" s="372" t="s">
        <v>261</v>
      </c>
      <c r="D64" s="482"/>
      <c r="E64" s="625">
        <f>E60</f>
        <v>-5.1989999999999998</v>
      </c>
      <c r="F64" s="567"/>
      <c r="G64" s="147"/>
    </row>
    <row r="65" spans="1:7" s="166" customFormat="1" ht="14.25" customHeight="1" x14ac:dyDescent="0.2">
      <c r="A65" s="169"/>
      <c r="B65" s="375">
        <v>58</v>
      </c>
      <c r="C65" s="376" t="s">
        <v>262</v>
      </c>
      <c r="D65" s="485"/>
      <c r="E65" s="627">
        <f>E56+E64</f>
        <v>145.523</v>
      </c>
      <c r="F65" s="567"/>
      <c r="G65" s="147"/>
    </row>
    <row r="66" spans="1:7" s="166" customFormat="1" ht="14.25" customHeight="1" x14ac:dyDescent="0.2">
      <c r="A66" s="169"/>
      <c r="B66" s="375">
        <v>59</v>
      </c>
      <c r="C66" s="376" t="s">
        <v>263</v>
      </c>
      <c r="D66" s="485"/>
      <c r="E66" s="627">
        <f>E65+E51</f>
        <v>1198.2688419999997</v>
      </c>
      <c r="F66" s="567"/>
      <c r="G66" s="147"/>
    </row>
    <row r="67" spans="1:7" s="166" customFormat="1" ht="14.25" customHeight="1" x14ac:dyDescent="0.2">
      <c r="A67" s="169"/>
      <c r="B67" s="375">
        <v>60</v>
      </c>
      <c r="C67" s="376" t="s">
        <v>264</v>
      </c>
      <c r="D67" s="485"/>
      <c r="E67" s="627">
        <v>5373.3909999999996</v>
      </c>
      <c r="F67" s="567"/>
      <c r="G67" s="147"/>
    </row>
    <row r="68" spans="1:7" s="166" customFormat="1" ht="14.25" customHeight="1" x14ac:dyDescent="0.2">
      <c r="A68" s="169"/>
      <c r="B68" s="377" t="s">
        <v>265</v>
      </c>
      <c r="C68" s="378"/>
      <c r="D68" s="486"/>
      <c r="E68" s="628"/>
      <c r="F68" s="567"/>
      <c r="G68" s="147"/>
    </row>
    <row r="69" spans="1:7" s="166" customFormat="1" ht="14.25" customHeight="1" x14ac:dyDescent="0.2">
      <c r="A69" s="169"/>
      <c r="B69" s="371">
        <v>61</v>
      </c>
      <c r="C69" s="372" t="s">
        <v>266</v>
      </c>
      <c r="D69" s="482"/>
      <c r="E69" s="625">
        <v>0.186</v>
      </c>
      <c r="F69" s="567"/>
      <c r="G69" s="147"/>
    </row>
    <row r="70" spans="1:7" s="166" customFormat="1" ht="14.25" customHeight="1" x14ac:dyDescent="0.2">
      <c r="A70" s="169"/>
      <c r="B70" s="371">
        <v>62</v>
      </c>
      <c r="C70" s="372" t="s">
        <v>267</v>
      </c>
      <c r="D70" s="482"/>
      <c r="E70" s="625">
        <v>0.19400000000000001</v>
      </c>
      <c r="F70" s="567"/>
      <c r="G70" s="147"/>
    </row>
    <row r="71" spans="1:7" s="166" customFormat="1" ht="14.25" customHeight="1" x14ac:dyDescent="0.2">
      <c r="A71" s="169"/>
      <c r="B71" s="371">
        <v>63</v>
      </c>
      <c r="C71" s="372" t="s">
        <v>268</v>
      </c>
      <c r="D71" s="482"/>
      <c r="E71" s="625">
        <v>0.216</v>
      </c>
      <c r="F71" s="567"/>
      <c r="G71" s="147"/>
    </row>
    <row r="72" spans="1:7" s="166" customFormat="1" ht="14.25" customHeight="1" x14ac:dyDescent="0.2">
      <c r="A72" s="169"/>
      <c r="B72" s="371">
        <v>64</v>
      </c>
      <c r="C72" s="372" t="s">
        <v>269</v>
      </c>
      <c r="D72" s="482"/>
      <c r="E72" s="625">
        <f>+SUM(E73:E75)</f>
        <v>6.5000000000000002E-2</v>
      </c>
      <c r="F72" s="567"/>
      <c r="G72" s="147"/>
    </row>
    <row r="73" spans="1:7" s="166" customFormat="1" ht="14.25" customHeight="1" x14ac:dyDescent="0.2">
      <c r="A73" s="169"/>
      <c r="B73" s="371">
        <v>65</v>
      </c>
      <c r="C73" s="372" t="s">
        <v>270</v>
      </c>
      <c r="D73" s="482"/>
      <c r="E73" s="625">
        <v>2.5000000000000001E-2</v>
      </c>
      <c r="F73" s="567"/>
      <c r="G73" s="147"/>
    </row>
    <row r="74" spans="1:7" s="166" customFormat="1" ht="14.25" customHeight="1" x14ac:dyDescent="0.2">
      <c r="A74" s="169"/>
      <c r="B74" s="371">
        <v>66</v>
      </c>
      <c r="C74" s="372" t="s">
        <v>271</v>
      </c>
      <c r="D74" s="482"/>
      <c r="E74" s="625">
        <v>0.01</v>
      </c>
      <c r="F74" s="567"/>
      <c r="G74" s="147"/>
    </row>
    <row r="75" spans="1:7" s="166" customFormat="1" ht="14.25" customHeight="1" x14ac:dyDescent="0.2">
      <c r="A75" s="169"/>
      <c r="B75" s="371">
        <v>67</v>
      </c>
      <c r="C75" s="372" t="s">
        <v>272</v>
      </c>
      <c r="D75" s="482"/>
      <c r="E75" s="625">
        <v>0.03</v>
      </c>
      <c r="F75" s="567"/>
      <c r="G75" s="147"/>
    </row>
    <row r="76" spans="1:7" s="166" customFormat="1" ht="14.25" customHeight="1" x14ac:dyDescent="0.2">
      <c r="A76" s="169"/>
      <c r="B76" s="371">
        <v>68</v>
      </c>
      <c r="C76" s="372" t="s">
        <v>273</v>
      </c>
      <c r="D76" s="482"/>
      <c r="E76" s="625">
        <f>E69-E72</f>
        <v>0.121</v>
      </c>
      <c r="F76" s="567"/>
      <c r="G76" s="147"/>
    </row>
    <row r="77" spans="1:7" s="166" customFormat="1" ht="14.25" customHeight="1" thickBot="1" x14ac:dyDescent="0.25">
      <c r="A77" s="169"/>
      <c r="B77" s="377" t="s">
        <v>274</v>
      </c>
      <c r="C77" s="378"/>
      <c r="D77" s="486"/>
      <c r="E77" s="628"/>
      <c r="F77" s="567"/>
      <c r="G77" s="147"/>
    </row>
    <row r="78" spans="1:7" s="166" customFormat="1" x14ac:dyDescent="0.2">
      <c r="A78" s="169"/>
      <c r="B78" s="371">
        <v>72</v>
      </c>
      <c r="C78" s="648" t="s">
        <v>275</v>
      </c>
      <c r="D78" s="649"/>
      <c r="E78" s="629">
        <v>0</v>
      </c>
      <c r="F78" s="567"/>
      <c r="G78" s="147"/>
    </row>
    <row r="79" spans="1:7" s="166" customFormat="1" x14ac:dyDescent="0.2">
      <c r="A79" s="169"/>
      <c r="B79" s="371">
        <v>73</v>
      </c>
      <c r="C79" s="648" t="s">
        <v>276</v>
      </c>
      <c r="D79" s="649"/>
      <c r="E79" s="625"/>
      <c r="F79" s="567"/>
      <c r="G79" s="147"/>
    </row>
    <row r="80" spans="1:7" s="166" customFormat="1" ht="14.25" customHeight="1" thickBot="1" x14ac:dyDescent="0.25">
      <c r="A80" s="169"/>
      <c r="B80" s="371">
        <v>75</v>
      </c>
      <c r="C80" s="372" t="s">
        <v>277</v>
      </c>
      <c r="D80" s="482"/>
      <c r="E80" s="630"/>
      <c r="F80" s="567"/>
      <c r="G80" s="147"/>
    </row>
    <row r="81" spans="1:7" s="166" customFormat="1" ht="14.25" customHeight="1" x14ac:dyDescent="0.2">
      <c r="A81" s="169"/>
      <c r="B81" s="377" t="s">
        <v>278</v>
      </c>
      <c r="C81" s="378"/>
      <c r="D81" s="486"/>
      <c r="E81" s="628"/>
      <c r="F81" s="567"/>
      <c r="G81" s="147"/>
    </row>
    <row r="82" spans="1:7" s="166" customFormat="1" ht="14.25" customHeight="1" x14ac:dyDescent="0.2">
      <c r="A82" s="169"/>
      <c r="B82" s="371">
        <v>76</v>
      </c>
      <c r="C82" s="372" t="s">
        <v>279</v>
      </c>
      <c r="D82" s="482"/>
      <c r="E82" s="625"/>
      <c r="F82" s="567"/>
      <c r="G82" s="147"/>
    </row>
    <row r="83" spans="1:7" s="166" customFormat="1" ht="14.25" customHeight="1" x14ac:dyDescent="0.2">
      <c r="A83" s="169"/>
      <c r="B83" s="371">
        <v>77</v>
      </c>
      <c r="C83" s="372" t="s">
        <v>280</v>
      </c>
      <c r="D83" s="482"/>
      <c r="E83" s="625"/>
      <c r="F83" s="567"/>
      <c r="G83" s="147"/>
    </row>
    <row r="84" spans="1:7" s="166" customFormat="1" ht="15" customHeight="1" x14ac:dyDescent="0.2">
      <c r="A84" s="169"/>
      <c r="B84" s="371">
        <v>78</v>
      </c>
      <c r="C84" s="372" t="s">
        <v>250</v>
      </c>
      <c r="D84" s="482"/>
      <c r="E84" s="625"/>
      <c r="F84" s="567"/>
      <c r="G84" s="147"/>
    </row>
    <row r="85" spans="1:7" s="166" customFormat="1" ht="15" customHeight="1" thickBot="1" x14ac:dyDescent="0.25">
      <c r="A85" s="169"/>
      <c r="B85" s="379">
        <v>79</v>
      </c>
      <c r="C85" s="380" t="s">
        <v>281</v>
      </c>
      <c r="D85" s="488"/>
      <c r="E85" s="630"/>
      <c r="F85" s="567"/>
      <c r="G85" s="147"/>
    </row>
    <row r="86" spans="1:7" s="166" customFormat="1" ht="15" customHeight="1" x14ac:dyDescent="0.2">
      <c r="A86" s="169"/>
      <c r="B86" s="377" t="s">
        <v>282</v>
      </c>
      <c r="C86" s="378"/>
      <c r="D86" s="486"/>
      <c r="E86" s="628"/>
      <c r="F86" s="567"/>
      <c r="G86" s="147"/>
    </row>
    <row r="87" spans="1:7" s="166" customFormat="1" ht="15" customHeight="1" x14ac:dyDescent="0.2">
      <c r="A87" s="169"/>
      <c r="B87" s="371">
        <v>80</v>
      </c>
      <c r="C87" s="372" t="s">
        <v>283</v>
      </c>
      <c r="D87" s="482"/>
      <c r="E87" s="631" t="s">
        <v>284</v>
      </c>
      <c r="F87" s="567"/>
      <c r="G87" s="147"/>
    </row>
    <row r="88" spans="1:7" s="166" customFormat="1" ht="15" customHeight="1" x14ac:dyDescent="0.2">
      <c r="A88" s="169"/>
      <c r="B88" s="371">
        <v>81</v>
      </c>
      <c r="C88" s="372" t="s">
        <v>285</v>
      </c>
      <c r="D88" s="482"/>
      <c r="E88" s="631" t="s">
        <v>284</v>
      </c>
      <c r="F88" s="567"/>
      <c r="G88" s="147"/>
    </row>
    <row r="89" spans="1:7" s="166" customFormat="1" ht="15" customHeight="1" x14ac:dyDescent="0.2">
      <c r="A89" s="169"/>
      <c r="B89" s="371">
        <v>82</v>
      </c>
      <c r="C89" s="372" t="s">
        <v>286</v>
      </c>
      <c r="D89" s="482"/>
      <c r="E89" s="631" t="s">
        <v>284</v>
      </c>
      <c r="F89" s="567"/>
      <c r="G89" s="147"/>
    </row>
    <row r="90" spans="1:7" s="166" customFormat="1" ht="15" customHeight="1" x14ac:dyDescent="0.2">
      <c r="A90" s="169"/>
      <c r="B90" s="371">
        <v>83</v>
      </c>
      <c r="C90" s="372" t="s">
        <v>287</v>
      </c>
      <c r="D90" s="482"/>
      <c r="E90" s="631" t="s">
        <v>284</v>
      </c>
      <c r="F90" s="567"/>
      <c r="G90" s="147"/>
    </row>
    <row r="91" spans="1:7" s="167" customFormat="1" ht="15" customHeight="1" x14ac:dyDescent="0.2">
      <c r="B91" s="371">
        <v>84</v>
      </c>
      <c r="C91" s="372" t="s">
        <v>288</v>
      </c>
      <c r="D91" s="482"/>
      <c r="E91" s="631" t="s">
        <v>284</v>
      </c>
      <c r="F91" s="567"/>
      <c r="G91" s="147"/>
    </row>
    <row r="92" spans="1:7" s="167" customFormat="1" ht="15" customHeight="1" x14ac:dyDescent="0.2">
      <c r="B92" s="371">
        <v>85</v>
      </c>
      <c r="C92" s="372" t="s">
        <v>289</v>
      </c>
      <c r="D92" s="482"/>
      <c r="E92" s="631" t="s">
        <v>284</v>
      </c>
      <c r="F92" s="567"/>
      <c r="G92" s="147"/>
    </row>
    <row r="93" spans="1:7" s="167" customFormat="1" ht="15" customHeight="1" x14ac:dyDescent="0.2">
      <c r="B93" s="23"/>
      <c r="C93" s="151"/>
      <c r="D93" s="151"/>
      <c r="E93" s="621"/>
      <c r="F93" s="567"/>
      <c r="G93" s="147"/>
    </row>
    <row r="94" spans="1:7" s="167" customFormat="1" ht="15" customHeight="1" x14ac:dyDescent="0.2">
      <c r="B94" s="381" t="s">
        <v>290</v>
      </c>
      <c r="C94" s="382"/>
      <c r="D94" s="383"/>
      <c r="E94" s="632"/>
      <c r="F94" s="567"/>
      <c r="G94" s="147"/>
    </row>
    <row r="95" spans="1:7" s="167" customFormat="1" ht="15" customHeight="1" x14ac:dyDescent="0.2">
      <c r="B95" s="384"/>
      <c r="C95" s="385"/>
      <c r="D95" s="386" t="s">
        <v>234</v>
      </c>
      <c r="E95" s="633">
        <v>1336.1130000000001</v>
      </c>
      <c r="F95" s="567"/>
      <c r="G95" s="147"/>
    </row>
    <row r="96" spans="1:7" s="167" customFormat="1" ht="15" customHeight="1" x14ac:dyDescent="0.2">
      <c r="B96" s="384"/>
      <c r="C96" s="385"/>
      <c r="D96" s="386" t="s">
        <v>247</v>
      </c>
      <c r="E96" s="633">
        <v>1403.354</v>
      </c>
      <c r="F96" s="567"/>
      <c r="G96" s="147"/>
    </row>
    <row r="97" spans="1:9" s="167" customFormat="1" ht="15" customHeight="1" x14ac:dyDescent="0.2">
      <c r="B97" s="384"/>
      <c r="C97" s="385"/>
      <c r="D97" s="386" t="s">
        <v>263</v>
      </c>
      <c r="E97" s="633">
        <v>1577.8019999999999</v>
      </c>
      <c r="F97" s="567"/>
      <c r="G97" s="147"/>
    </row>
    <row r="98" spans="1:9" s="167" customFormat="1" ht="15" customHeight="1" x14ac:dyDescent="0.2">
      <c r="B98" s="384"/>
      <c r="C98" s="385"/>
      <c r="D98" s="386" t="s">
        <v>291</v>
      </c>
      <c r="E98" s="633">
        <v>7098.0739999999996</v>
      </c>
      <c r="F98" s="567"/>
      <c r="G98" s="147"/>
    </row>
    <row r="99" spans="1:9" s="167" customFormat="1" ht="15" customHeight="1" x14ac:dyDescent="0.2">
      <c r="B99" s="384"/>
      <c r="C99" s="385"/>
      <c r="D99" s="386" t="s">
        <v>266</v>
      </c>
      <c r="E99" s="633">
        <v>0.188</v>
      </c>
      <c r="F99" s="567"/>
      <c r="G99" s="147"/>
    </row>
    <row r="100" spans="1:9" s="162" customFormat="1" ht="15" customHeight="1" x14ac:dyDescent="0.2">
      <c r="A100" s="163"/>
      <c r="B100" s="384"/>
      <c r="C100" s="385"/>
      <c r="D100" s="386" t="s">
        <v>267</v>
      </c>
      <c r="E100" s="633">
        <v>0.19800000000000001</v>
      </c>
      <c r="F100" s="567"/>
      <c r="G100" s="147"/>
    </row>
    <row r="101" spans="1:9" ht="15" customHeight="1" x14ac:dyDescent="0.2">
      <c r="A101" s="148"/>
      <c r="B101" s="387"/>
      <c r="C101" s="388"/>
      <c r="D101" s="386" t="s">
        <v>268</v>
      </c>
      <c r="E101" s="633">
        <v>0.222</v>
      </c>
      <c r="F101" s="567"/>
    </row>
    <row r="102" spans="1:9" x14ac:dyDescent="0.2">
      <c r="F102" s="567"/>
    </row>
    <row r="103" spans="1:9" x14ac:dyDescent="0.2">
      <c r="F103" s="567"/>
    </row>
    <row r="104" spans="1:9" x14ac:dyDescent="0.2">
      <c r="F104" s="567"/>
    </row>
    <row r="105" spans="1:9" x14ac:dyDescent="0.2">
      <c r="F105" s="567"/>
      <c r="I105" s="161"/>
    </row>
  </sheetData>
  <mergeCells count="9"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9"/>
  <sheetViews>
    <sheetView zoomScaleNormal="100" workbookViewId="0">
      <selection activeCell="H60" sqref="H60"/>
    </sheetView>
  </sheetViews>
  <sheetFormatPr baseColWidth="10" defaultColWidth="11.42578125" defaultRowHeight="14.25" x14ac:dyDescent="0.2"/>
  <cols>
    <col min="1" max="2" width="4.28515625" style="147" customWidth="1"/>
    <col min="3" max="3" width="86.28515625" style="147" bestFit="1" customWidth="1"/>
    <col min="4" max="4" width="30.85546875" style="147" customWidth="1"/>
    <col min="5" max="5" width="27.42578125" style="147" bestFit="1" customWidth="1"/>
    <col min="6" max="6" width="26.28515625" style="147" customWidth="1"/>
    <col min="7" max="14" width="14.28515625" style="147" customWidth="1"/>
    <col min="15" max="16384" width="11.42578125" style="147"/>
  </cols>
  <sheetData>
    <row r="1" spans="1:14" ht="18.75" customHeight="1" x14ac:dyDescent="0.2">
      <c r="C1" s="563"/>
    </row>
    <row r="2" spans="1:14" ht="18.75" customHeight="1" x14ac:dyDescent="0.2">
      <c r="A2" s="148" t="s">
        <v>22</v>
      </c>
      <c r="B2" s="150"/>
      <c r="C2" s="150"/>
      <c r="D2" s="550"/>
      <c r="E2" s="550"/>
      <c r="F2" s="550"/>
    </row>
    <row r="3" spans="1:14" ht="14.25" customHeight="1" x14ac:dyDescent="0.2">
      <c r="A3" s="148"/>
      <c r="B3" s="150"/>
      <c r="C3" s="150"/>
      <c r="D3" s="149"/>
      <c r="E3" s="549"/>
      <c r="F3" s="149"/>
    </row>
    <row r="4" spans="1:14" ht="14.25" customHeight="1" x14ac:dyDescent="0.2">
      <c r="A4" s="148"/>
      <c r="B4" s="171" t="s">
        <v>120</v>
      </c>
      <c r="C4" s="151"/>
      <c r="D4" s="149"/>
      <c r="E4" s="558"/>
      <c r="F4" s="149"/>
    </row>
    <row r="5" spans="1:14" s="166" customFormat="1" ht="14.25" customHeight="1" x14ac:dyDescent="0.2">
      <c r="A5" s="169"/>
      <c r="B5" s="337" t="s">
        <v>292</v>
      </c>
      <c r="C5" s="154"/>
      <c r="D5" s="338"/>
      <c r="E5" s="338"/>
      <c r="F5" s="338"/>
    </row>
    <row r="6" spans="1:14" s="166" customFormat="1" ht="12.75" x14ac:dyDescent="0.2">
      <c r="A6" s="169"/>
      <c r="B6" s="154"/>
      <c r="C6" s="154"/>
      <c r="D6" s="338"/>
      <c r="E6" s="338"/>
      <c r="F6" s="338"/>
      <c r="G6" s="356"/>
      <c r="H6" s="356"/>
      <c r="I6" s="356"/>
      <c r="J6" s="356"/>
      <c r="K6" s="356"/>
      <c r="L6" s="356"/>
      <c r="M6" s="356"/>
      <c r="N6" s="356"/>
    </row>
    <row r="7" spans="1:14" s="166" customFormat="1" ht="14.25" customHeight="1" x14ac:dyDescent="0.2">
      <c r="A7" s="169"/>
      <c r="B7" s="154"/>
      <c r="C7" s="154"/>
      <c r="D7" s="338"/>
      <c r="E7" s="338"/>
      <c r="F7" s="338"/>
      <c r="G7" s="356"/>
      <c r="H7" s="356"/>
      <c r="I7" s="356"/>
      <c r="J7" s="356"/>
      <c r="K7" s="356"/>
      <c r="L7" s="356"/>
      <c r="M7" s="356"/>
      <c r="N7" s="356"/>
    </row>
    <row r="8" spans="1:14" s="166" customFormat="1" ht="14.25" customHeight="1" thickBot="1" x14ac:dyDescent="0.25">
      <c r="A8" s="169"/>
      <c r="B8" s="339">
        <v>1</v>
      </c>
      <c r="C8" s="340" t="s">
        <v>293</v>
      </c>
      <c r="D8" s="341" t="s">
        <v>184</v>
      </c>
      <c r="E8" s="341" t="s">
        <v>184</v>
      </c>
      <c r="F8" s="489" t="s">
        <v>184</v>
      </c>
      <c r="G8" s="356"/>
      <c r="H8" s="356"/>
      <c r="I8" s="356"/>
      <c r="J8" s="356"/>
      <c r="K8" s="356"/>
      <c r="L8" s="356"/>
      <c r="M8" s="356"/>
      <c r="N8" s="356"/>
    </row>
    <row r="9" spans="1:14" s="166" customFormat="1" ht="14.25" customHeight="1" x14ac:dyDescent="0.2">
      <c r="A9" s="169"/>
      <c r="B9" s="342">
        <v>2</v>
      </c>
      <c r="C9" s="343" t="s">
        <v>294</v>
      </c>
      <c r="D9" s="344" t="s">
        <v>295</v>
      </c>
      <c r="E9" s="344" t="s">
        <v>296</v>
      </c>
      <c r="F9" s="344" t="s">
        <v>297</v>
      </c>
      <c r="G9" s="356"/>
      <c r="H9" s="356"/>
      <c r="I9" s="356"/>
      <c r="J9" s="356"/>
      <c r="K9" s="356"/>
      <c r="L9" s="356"/>
      <c r="M9" s="356"/>
      <c r="N9" s="356"/>
    </row>
    <row r="10" spans="1:14" s="166" customFormat="1" ht="14.25" customHeight="1" x14ac:dyDescent="0.2">
      <c r="A10" s="169"/>
      <c r="B10" s="342">
        <v>3</v>
      </c>
      <c r="C10" s="343" t="s">
        <v>298</v>
      </c>
      <c r="D10" s="344" t="s">
        <v>299</v>
      </c>
      <c r="E10" s="344" t="s">
        <v>299</v>
      </c>
      <c r="F10" s="344" t="s">
        <v>299</v>
      </c>
      <c r="G10" s="361"/>
      <c r="H10" s="361"/>
      <c r="I10" s="361"/>
      <c r="J10" s="361"/>
      <c r="K10" s="361"/>
      <c r="L10" s="361"/>
      <c r="M10" s="361"/>
      <c r="N10" s="361"/>
    </row>
    <row r="11" spans="1:14" s="166" customFormat="1" ht="14.25" customHeight="1" thickBot="1" x14ac:dyDescent="0.25">
      <c r="A11" s="169"/>
      <c r="B11" s="339"/>
      <c r="C11" s="345" t="s">
        <v>300</v>
      </c>
      <c r="D11" s="346"/>
      <c r="E11" s="346"/>
      <c r="F11" s="346"/>
      <c r="G11" s="356"/>
      <c r="H11" s="356"/>
      <c r="I11" s="356"/>
      <c r="J11" s="356"/>
      <c r="K11" s="356"/>
      <c r="L11" s="356"/>
      <c r="M11" s="356"/>
      <c r="N11" s="356"/>
    </row>
    <row r="12" spans="1:14" s="166" customFormat="1" ht="14.25" customHeight="1" x14ac:dyDescent="0.2">
      <c r="A12" s="169"/>
      <c r="B12" s="342">
        <v>4</v>
      </c>
      <c r="C12" s="343" t="s">
        <v>301</v>
      </c>
      <c r="D12" s="344" t="s">
        <v>246</v>
      </c>
      <c r="E12" s="344" t="s">
        <v>302</v>
      </c>
      <c r="F12" s="344" t="s">
        <v>262</v>
      </c>
      <c r="G12" s="356"/>
      <c r="H12" s="356"/>
      <c r="I12" s="356"/>
      <c r="J12" s="356"/>
      <c r="K12" s="356"/>
      <c r="L12" s="356"/>
      <c r="M12" s="356"/>
      <c r="N12" s="356"/>
    </row>
    <row r="13" spans="1:14" s="166" customFormat="1" ht="12" x14ac:dyDescent="0.2">
      <c r="A13" s="169"/>
      <c r="B13" s="342">
        <v>5</v>
      </c>
      <c r="C13" s="343" t="s">
        <v>303</v>
      </c>
      <c r="D13" s="344" t="s">
        <v>246</v>
      </c>
      <c r="E13" s="344" t="s">
        <v>302</v>
      </c>
      <c r="F13" s="344" t="s">
        <v>262</v>
      </c>
      <c r="G13" s="356"/>
      <c r="H13" s="356"/>
      <c r="I13" s="356"/>
      <c r="J13" s="356"/>
      <c r="K13" s="356"/>
      <c r="L13" s="356"/>
      <c r="M13" s="356"/>
      <c r="N13" s="356"/>
    </row>
    <row r="14" spans="1:14" s="166" customFormat="1" ht="12" x14ac:dyDescent="0.2">
      <c r="A14" s="169"/>
      <c r="B14" s="342">
        <v>6</v>
      </c>
      <c r="C14" s="343" t="s">
        <v>304</v>
      </c>
      <c r="D14" s="344" t="s">
        <v>305</v>
      </c>
      <c r="E14" s="344" t="s">
        <v>305</v>
      </c>
      <c r="F14" s="344" t="s">
        <v>305</v>
      </c>
      <c r="G14" s="356"/>
      <c r="H14" s="356"/>
      <c r="I14" s="356"/>
      <c r="J14" s="356"/>
      <c r="K14" s="356"/>
      <c r="L14" s="356"/>
      <c r="M14" s="356"/>
      <c r="N14" s="356"/>
    </row>
    <row r="15" spans="1:14" s="166" customFormat="1" ht="14.25" customHeight="1" x14ac:dyDescent="0.2">
      <c r="A15" s="169"/>
      <c r="B15" s="342">
        <v>7</v>
      </c>
      <c r="C15" s="347" t="s">
        <v>306</v>
      </c>
      <c r="D15" s="344" t="s">
        <v>307</v>
      </c>
      <c r="E15" s="344" t="s">
        <v>308</v>
      </c>
      <c r="F15" s="344" t="s">
        <v>309</v>
      </c>
      <c r="G15" s="357"/>
      <c r="H15" s="357"/>
      <c r="I15" s="357"/>
      <c r="J15" s="357"/>
      <c r="K15" s="357"/>
      <c r="L15" s="357"/>
      <c r="M15" s="357"/>
      <c r="N15" s="357"/>
    </row>
    <row r="16" spans="1:14" s="166" customFormat="1" ht="14.25" customHeight="1" x14ac:dyDescent="0.2">
      <c r="A16" s="169"/>
      <c r="B16" s="342">
        <v>8</v>
      </c>
      <c r="C16" s="347" t="s">
        <v>310</v>
      </c>
      <c r="D16" s="348">
        <v>100</v>
      </c>
      <c r="E16" s="348">
        <v>50</v>
      </c>
      <c r="F16" s="348">
        <v>150</v>
      </c>
      <c r="G16" s="357"/>
      <c r="H16" s="357"/>
      <c r="I16" s="357"/>
      <c r="J16" s="357"/>
      <c r="K16" s="357"/>
      <c r="L16" s="357"/>
      <c r="M16" s="357"/>
      <c r="N16" s="357"/>
    </row>
    <row r="17" spans="1:14" s="166" customFormat="1" ht="14.25" customHeight="1" x14ac:dyDescent="0.2">
      <c r="A17" s="169"/>
      <c r="B17" s="342">
        <v>9</v>
      </c>
      <c r="C17" s="347" t="s">
        <v>311</v>
      </c>
      <c r="D17" s="348">
        <v>100</v>
      </c>
      <c r="E17" s="348">
        <v>50</v>
      </c>
      <c r="F17" s="348">
        <v>150</v>
      </c>
      <c r="G17" s="357"/>
      <c r="H17" s="357"/>
      <c r="I17" s="357"/>
      <c r="J17" s="357"/>
      <c r="K17" s="357"/>
      <c r="L17" s="357"/>
      <c r="M17" s="357"/>
      <c r="N17" s="357"/>
    </row>
    <row r="18" spans="1:14" s="166" customFormat="1" ht="14.25" customHeight="1" x14ac:dyDescent="0.2">
      <c r="A18" s="169"/>
      <c r="B18" s="342" t="s">
        <v>312</v>
      </c>
      <c r="C18" s="347" t="s">
        <v>313</v>
      </c>
      <c r="D18" s="348">
        <v>104</v>
      </c>
      <c r="E18" s="348">
        <v>99.5</v>
      </c>
      <c r="F18" s="348">
        <v>100</v>
      </c>
      <c r="G18" s="357"/>
      <c r="H18" s="357"/>
      <c r="I18" s="357"/>
      <c r="J18" s="357"/>
      <c r="K18" s="357"/>
      <c r="L18" s="357"/>
      <c r="M18" s="357"/>
      <c r="N18" s="357"/>
    </row>
    <row r="19" spans="1:14" s="166" customFormat="1" ht="14.25" customHeight="1" x14ac:dyDescent="0.2">
      <c r="A19" s="169"/>
      <c r="B19" s="342" t="s">
        <v>314</v>
      </c>
      <c r="C19" s="347" t="s">
        <v>315</v>
      </c>
      <c r="D19" s="348" t="s">
        <v>284</v>
      </c>
      <c r="E19" s="348">
        <v>100</v>
      </c>
      <c r="F19" s="348">
        <v>100</v>
      </c>
      <c r="G19" s="357"/>
      <c r="H19" s="357"/>
      <c r="I19" s="357"/>
      <c r="J19" s="357"/>
      <c r="K19" s="357"/>
      <c r="L19" s="357"/>
      <c r="M19" s="357"/>
      <c r="N19" s="357"/>
    </row>
    <row r="20" spans="1:14" s="166" customFormat="1" ht="14.25" customHeight="1" x14ac:dyDescent="0.2">
      <c r="A20" s="169"/>
      <c r="B20" s="342">
        <v>10</v>
      </c>
      <c r="C20" s="347" t="s">
        <v>316</v>
      </c>
      <c r="D20" s="344" t="s">
        <v>167</v>
      </c>
      <c r="E20" s="348" t="s">
        <v>167</v>
      </c>
      <c r="F20" s="344" t="s">
        <v>317</v>
      </c>
      <c r="G20" s="359"/>
      <c r="H20" s="359"/>
      <c r="I20" s="359"/>
      <c r="J20" s="359"/>
      <c r="K20" s="359"/>
      <c r="L20" s="359"/>
      <c r="M20" s="359"/>
      <c r="N20" s="359"/>
    </row>
    <row r="21" spans="1:14" s="166" customFormat="1" ht="14.25" customHeight="1" x14ac:dyDescent="0.2">
      <c r="A21" s="169"/>
      <c r="B21" s="342">
        <v>11</v>
      </c>
      <c r="C21" s="347" t="s">
        <v>318</v>
      </c>
      <c r="D21" s="349">
        <v>43007</v>
      </c>
      <c r="E21" s="349">
        <v>44006</v>
      </c>
      <c r="F21" s="349">
        <v>43760</v>
      </c>
      <c r="G21" s="357"/>
      <c r="H21" s="357"/>
      <c r="I21" s="357"/>
      <c r="J21" s="357"/>
      <c r="K21" s="357"/>
      <c r="L21" s="357"/>
      <c r="M21" s="357"/>
      <c r="N21" s="357"/>
    </row>
    <row r="22" spans="1:14" s="166" customFormat="1" ht="14.25" customHeight="1" x14ac:dyDescent="0.2">
      <c r="A22" s="169"/>
      <c r="B22" s="342">
        <v>12</v>
      </c>
      <c r="C22" s="347" t="s">
        <v>319</v>
      </c>
      <c r="D22" s="344" t="s">
        <v>320</v>
      </c>
      <c r="E22" s="344" t="s">
        <v>320</v>
      </c>
      <c r="F22" s="344" t="s">
        <v>321</v>
      </c>
      <c r="G22" s="357"/>
      <c r="H22" s="359"/>
      <c r="I22" s="357"/>
      <c r="J22" s="357"/>
      <c r="K22" s="357"/>
      <c r="L22" s="357"/>
      <c r="M22" s="357"/>
      <c r="N22" s="359"/>
    </row>
    <row r="23" spans="1:14" s="166" customFormat="1" ht="14.25" customHeight="1" x14ac:dyDescent="0.2">
      <c r="A23" s="169"/>
      <c r="B23" s="342">
        <v>13</v>
      </c>
      <c r="C23" s="347" t="s">
        <v>322</v>
      </c>
      <c r="D23" s="344" t="s">
        <v>323</v>
      </c>
      <c r="E23" s="344" t="s">
        <v>323</v>
      </c>
      <c r="F23" s="344" t="s">
        <v>323</v>
      </c>
      <c r="G23" s="357"/>
      <c r="H23" s="357"/>
      <c r="I23" s="357"/>
      <c r="J23" s="357"/>
      <c r="K23" s="357"/>
      <c r="L23" s="357"/>
      <c r="M23" s="357"/>
      <c r="N23" s="357"/>
    </row>
    <row r="24" spans="1:14" s="166" customFormat="1" ht="14.25" customHeight="1" x14ac:dyDescent="0.2">
      <c r="A24" s="169"/>
      <c r="B24" s="342">
        <v>14</v>
      </c>
      <c r="C24" s="347" t="s">
        <v>324</v>
      </c>
      <c r="D24" s="344" t="s">
        <v>325</v>
      </c>
      <c r="E24" s="344" t="s">
        <v>325</v>
      </c>
      <c r="F24" s="344" t="s">
        <v>325</v>
      </c>
      <c r="G24" s="359"/>
      <c r="H24" s="359"/>
      <c r="I24" s="359"/>
      <c r="J24" s="359"/>
      <c r="K24" s="359"/>
      <c r="L24" s="359"/>
      <c r="M24" s="359"/>
      <c r="N24" s="359"/>
    </row>
    <row r="25" spans="1:14" s="166" customFormat="1" ht="12" x14ac:dyDescent="0.2">
      <c r="A25" s="169"/>
      <c r="B25" s="354">
        <v>15</v>
      </c>
      <c r="C25" s="347" t="s">
        <v>326</v>
      </c>
      <c r="D25" s="350" t="s">
        <v>284</v>
      </c>
      <c r="E25" s="350" t="s">
        <v>284</v>
      </c>
      <c r="F25" s="350">
        <v>47413</v>
      </c>
      <c r="G25" s="357"/>
      <c r="H25" s="357"/>
      <c r="I25" s="357"/>
      <c r="J25" s="357"/>
      <c r="K25" s="357"/>
      <c r="L25" s="357"/>
      <c r="M25" s="357"/>
      <c r="N25" s="357"/>
    </row>
    <row r="26" spans="1:14" s="166" customFormat="1" ht="14.25" customHeight="1" x14ac:dyDescent="0.2">
      <c r="A26" s="169"/>
      <c r="B26" s="342">
        <v>16</v>
      </c>
      <c r="C26" s="347" t="s">
        <v>327</v>
      </c>
      <c r="D26" s="344" t="s">
        <v>284</v>
      </c>
      <c r="E26" s="344" t="s">
        <v>328</v>
      </c>
      <c r="F26" s="344" t="s">
        <v>328</v>
      </c>
      <c r="G26" s="357"/>
      <c r="H26" s="357"/>
      <c r="I26" s="357"/>
      <c r="J26" s="357"/>
      <c r="K26" s="357"/>
      <c r="L26" s="357"/>
      <c r="M26" s="357"/>
      <c r="N26" s="357"/>
    </row>
    <row r="27" spans="1:14" s="166" customFormat="1" ht="14.25" customHeight="1" thickBot="1" x14ac:dyDescent="0.25">
      <c r="A27" s="169"/>
      <c r="B27" s="339"/>
      <c r="C27" s="352" t="s">
        <v>329</v>
      </c>
      <c r="D27" s="346"/>
      <c r="E27" s="353"/>
      <c r="F27" s="346"/>
      <c r="G27" s="362"/>
      <c r="H27" s="362"/>
      <c r="I27" s="362"/>
      <c r="J27" s="362"/>
      <c r="K27" s="362"/>
      <c r="L27" s="362"/>
      <c r="M27" s="362"/>
      <c r="N27" s="362"/>
    </row>
    <row r="28" spans="1:14" s="166" customFormat="1" ht="14.25" customHeight="1" x14ac:dyDescent="0.2">
      <c r="A28" s="169"/>
      <c r="B28" s="342">
        <v>17</v>
      </c>
      <c r="C28" s="347" t="s">
        <v>330</v>
      </c>
      <c r="D28" s="344" t="s">
        <v>331</v>
      </c>
      <c r="E28" s="344" t="s">
        <v>331</v>
      </c>
      <c r="F28" s="344" t="s">
        <v>331</v>
      </c>
      <c r="G28" s="357"/>
      <c r="H28" s="357"/>
      <c r="I28" s="357"/>
      <c r="J28" s="357"/>
      <c r="K28" s="357"/>
      <c r="L28" s="357"/>
      <c r="M28" s="357"/>
      <c r="N28" s="357"/>
    </row>
    <row r="29" spans="1:14" s="166" customFormat="1" ht="12" x14ac:dyDescent="0.2">
      <c r="A29" s="169"/>
      <c r="B29" s="354">
        <v>18</v>
      </c>
      <c r="C29" s="347" t="s">
        <v>332</v>
      </c>
      <c r="D29" s="355" t="s">
        <v>284</v>
      </c>
      <c r="E29" s="344" t="s">
        <v>333</v>
      </c>
      <c r="F29" s="355" t="s">
        <v>334</v>
      </c>
      <c r="G29" s="358"/>
      <c r="H29" s="358"/>
      <c r="I29" s="358"/>
      <c r="J29" s="358"/>
      <c r="K29" s="358"/>
      <c r="L29" s="358"/>
      <c r="M29" s="358"/>
      <c r="N29" s="358"/>
    </row>
    <row r="30" spans="1:14" s="166" customFormat="1" ht="14.25" customHeight="1" x14ac:dyDescent="0.2">
      <c r="A30" s="169"/>
      <c r="B30" s="342">
        <v>19</v>
      </c>
      <c r="C30" s="347" t="s">
        <v>335</v>
      </c>
      <c r="D30" s="355" t="s">
        <v>284</v>
      </c>
      <c r="E30" s="344" t="s">
        <v>284</v>
      </c>
      <c r="F30" s="344" t="s">
        <v>336</v>
      </c>
      <c r="G30" s="357"/>
      <c r="H30" s="357"/>
      <c r="I30" s="357"/>
      <c r="J30" s="357"/>
      <c r="K30" s="357"/>
      <c r="L30" s="357"/>
      <c r="M30" s="357"/>
      <c r="N30" s="357"/>
    </row>
    <row r="31" spans="1:14" s="166" customFormat="1" ht="14.25" customHeight="1" x14ac:dyDescent="0.2">
      <c r="A31" s="169"/>
      <c r="B31" s="342" t="s">
        <v>337</v>
      </c>
      <c r="C31" s="347" t="s">
        <v>338</v>
      </c>
      <c r="D31" s="351" t="s">
        <v>339</v>
      </c>
      <c r="E31" s="344" t="s">
        <v>284</v>
      </c>
      <c r="F31" s="344" t="s">
        <v>340</v>
      </c>
      <c r="G31" s="357"/>
      <c r="H31" s="357"/>
      <c r="I31" s="357"/>
      <c r="J31" s="357"/>
      <c r="K31" s="357"/>
      <c r="L31" s="357"/>
      <c r="M31" s="357"/>
      <c r="N31" s="357"/>
    </row>
    <row r="32" spans="1:14" s="166" customFormat="1" ht="14.25" customHeight="1" x14ac:dyDescent="0.2">
      <c r="A32" s="169"/>
      <c r="B32" s="342" t="s">
        <v>341</v>
      </c>
      <c r="C32" s="347" t="s">
        <v>342</v>
      </c>
      <c r="D32" s="351" t="s">
        <v>339</v>
      </c>
      <c r="E32" s="344" t="s">
        <v>284</v>
      </c>
      <c r="F32" s="344" t="s">
        <v>340</v>
      </c>
      <c r="G32" s="357"/>
      <c r="H32" s="357"/>
      <c r="I32" s="357"/>
      <c r="J32" s="357"/>
      <c r="K32" s="357"/>
      <c r="L32" s="357"/>
      <c r="M32" s="357"/>
      <c r="N32" s="357"/>
    </row>
    <row r="33" spans="1:14" s="166" customFormat="1" ht="14.25" customHeight="1" x14ac:dyDescent="0.2">
      <c r="A33" s="169"/>
      <c r="B33" s="354">
        <v>21</v>
      </c>
      <c r="C33" s="347" t="s">
        <v>343</v>
      </c>
      <c r="D33" s="355" t="s">
        <v>336</v>
      </c>
      <c r="E33" s="344" t="s">
        <v>336</v>
      </c>
      <c r="F33" s="344" t="s">
        <v>336</v>
      </c>
      <c r="G33" s="357"/>
      <c r="H33" s="357"/>
      <c r="I33" s="357"/>
      <c r="J33" s="357"/>
      <c r="K33" s="357"/>
      <c r="L33" s="357"/>
      <c r="M33" s="357"/>
      <c r="N33" s="357"/>
    </row>
    <row r="34" spans="1:14" s="166" customFormat="1" ht="14.25" customHeight="1" x14ac:dyDescent="0.2">
      <c r="A34" s="169"/>
      <c r="B34" s="342">
        <v>22</v>
      </c>
      <c r="C34" s="347" t="s">
        <v>344</v>
      </c>
      <c r="D34" s="344" t="s">
        <v>336</v>
      </c>
      <c r="E34" s="344" t="s">
        <v>284</v>
      </c>
      <c r="F34" s="344" t="s">
        <v>284</v>
      </c>
      <c r="G34" s="357"/>
      <c r="H34" s="357"/>
      <c r="I34" s="357"/>
      <c r="J34" s="357"/>
      <c r="K34" s="357"/>
      <c r="L34" s="357"/>
      <c r="M34" s="357"/>
      <c r="N34" s="357"/>
    </row>
    <row r="35" spans="1:14" s="166" customFormat="1" ht="14.25" customHeight="1" thickBot="1" x14ac:dyDescent="0.25">
      <c r="A35" s="169"/>
      <c r="B35" s="339"/>
      <c r="C35" s="352" t="s">
        <v>345</v>
      </c>
      <c r="D35" s="346"/>
      <c r="E35" s="346"/>
      <c r="F35" s="346"/>
      <c r="G35" s="357"/>
      <c r="H35" s="357"/>
      <c r="I35" s="357"/>
      <c r="J35" s="357"/>
      <c r="K35" s="357"/>
      <c r="L35" s="357"/>
      <c r="M35" s="357"/>
      <c r="N35" s="357"/>
    </row>
    <row r="36" spans="1:14" s="166" customFormat="1" ht="14.25" customHeight="1" x14ac:dyDescent="0.2">
      <c r="A36" s="169"/>
      <c r="B36" s="354">
        <v>23</v>
      </c>
      <c r="C36" s="347" t="s">
        <v>346</v>
      </c>
      <c r="D36" s="344" t="s">
        <v>347</v>
      </c>
      <c r="E36" s="344" t="s">
        <v>347</v>
      </c>
      <c r="F36" s="344" t="s">
        <v>347</v>
      </c>
      <c r="G36" s="360"/>
      <c r="H36" s="360"/>
      <c r="I36" s="360"/>
      <c r="J36" s="360"/>
      <c r="K36" s="360"/>
      <c r="L36" s="360"/>
      <c r="M36" s="360"/>
      <c r="N36" s="360"/>
    </row>
    <row r="37" spans="1:14" s="166" customFormat="1" ht="20.25" customHeight="1" x14ac:dyDescent="0.2">
      <c r="A37" s="169"/>
      <c r="B37" s="342">
        <v>24</v>
      </c>
      <c r="C37" s="347" t="s">
        <v>348</v>
      </c>
      <c r="D37" s="344" t="s">
        <v>284</v>
      </c>
      <c r="E37" s="344" t="s">
        <v>284</v>
      </c>
      <c r="F37" s="344" t="s">
        <v>284</v>
      </c>
      <c r="G37" s="356"/>
      <c r="H37" s="356"/>
      <c r="I37" s="356"/>
      <c r="J37" s="356"/>
      <c r="K37" s="356"/>
      <c r="L37" s="356"/>
      <c r="M37" s="356"/>
      <c r="N37" s="356"/>
    </row>
    <row r="38" spans="1:14" s="166" customFormat="1" ht="14.25" customHeight="1" x14ac:dyDescent="0.2">
      <c r="A38" s="169"/>
      <c r="B38" s="342">
        <v>25</v>
      </c>
      <c r="C38" s="347" t="s">
        <v>349</v>
      </c>
      <c r="D38" s="344" t="s">
        <v>284</v>
      </c>
      <c r="E38" s="344" t="s">
        <v>284</v>
      </c>
      <c r="F38" s="344" t="s">
        <v>284</v>
      </c>
      <c r="G38" s="356"/>
      <c r="H38" s="356"/>
      <c r="I38" s="356"/>
      <c r="J38" s="356"/>
      <c r="K38" s="356"/>
      <c r="L38" s="356"/>
      <c r="M38" s="356"/>
      <c r="N38" s="356"/>
    </row>
    <row r="39" spans="1:14" s="166" customFormat="1" ht="14.25" customHeight="1" x14ac:dyDescent="0.2">
      <c r="A39" s="169"/>
      <c r="B39" s="342">
        <v>26</v>
      </c>
      <c r="C39" s="347" t="s">
        <v>350</v>
      </c>
      <c r="D39" s="344" t="s">
        <v>284</v>
      </c>
      <c r="E39" s="344" t="s">
        <v>284</v>
      </c>
      <c r="F39" s="344" t="s">
        <v>284</v>
      </c>
      <c r="G39" s="356"/>
      <c r="H39" s="356"/>
      <c r="I39" s="356"/>
      <c r="J39" s="356"/>
      <c r="K39" s="356"/>
      <c r="L39" s="356"/>
      <c r="M39" s="356"/>
      <c r="N39" s="356"/>
    </row>
    <row r="40" spans="1:14" s="166" customFormat="1" ht="14.25" customHeight="1" x14ac:dyDescent="0.2">
      <c r="A40" s="169"/>
      <c r="B40" s="342">
        <v>27</v>
      </c>
      <c r="C40" s="347" t="s">
        <v>351</v>
      </c>
      <c r="D40" s="344" t="s">
        <v>284</v>
      </c>
      <c r="E40" s="344" t="s">
        <v>284</v>
      </c>
      <c r="F40" s="344" t="s">
        <v>284</v>
      </c>
      <c r="G40" s="356"/>
      <c r="H40" s="356"/>
      <c r="I40" s="356"/>
      <c r="J40" s="356"/>
      <c r="K40" s="356"/>
      <c r="L40" s="356"/>
      <c r="M40" s="356"/>
      <c r="N40" s="356"/>
    </row>
    <row r="41" spans="1:14" s="166" customFormat="1" ht="14.25" customHeight="1" x14ac:dyDescent="0.2">
      <c r="A41" s="169"/>
      <c r="B41" s="342">
        <v>28</v>
      </c>
      <c r="C41" s="347" t="s">
        <v>352</v>
      </c>
      <c r="D41" s="344" t="s">
        <v>284</v>
      </c>
      <c r="E41" s="344" t="s">
        <v>284</v>
      </c>
      <c r="F41" s="344" t="s">
        <v>284</v>
      </c>
      <c r="G41" s="356"/>
      <c r="H41" s="356"/>
      <c r="I41" s="356"/>
      <c r="J41" s="356"/>
      <c r="K41" s="356"/>
      <c r="L41" s="356"/>
      <c r="M41" s="356"/>
      <c r="N41" s="356"/>
    </row>
    <row r="42" spans="1:14" s="166" customFormat="1" ht="14.25" customHeight="1" x14ac:dyDescent="0.2">
      <c r="A42" s="169"/>
      <c r="B42" s="342">
        <v>29</v>
      </c>
      <c r="C42" s="347" t="s">
        <v>353</v>
      </c>
      <c r="D42" s="344" t="s">
        <v>284</v>
      </c>
      <c r="E42" s="344" t="s">
        <v>284</v>
      </c>
      <c r="F42" s="344" t="s">
        <v>284</v>
      </c>
      <c r="G42" s="356"/>
      <c r="H42" s="356"/>
      <c r="I42" s="356"/>
      <c r="J42" s="356"/>
      <c r="K42" s="356"/>
      <c r="L42" s="356"/>
      <c r="M42" s="356"/>
      <c r="N42" s="356"/>
    </row>
    <row r="43" spans="1:14" s="166" customFormat="1" ht="13.5" customHeight="1" x14ac:dyDescent="0.2">
      <c r="A43" s="169"/>
      <c r="B43" s="354">
        <v>30</v>
      </c>
      <c r="C43" s="347" t="s">
        <v>354</v>
      </c>
      <c r="D43" s="344" t="s">
        <v>336</v>
      </c>
      <c r="E43" s="344" t="s">
        <v>325</v>
      </c>
      <c r="F43" s="344" t="s">
        <v>325</v>
      </c>
      <c r="G43" s="356"/>
      <c r="H43" s="356"/>
      <c r="I43" s="356"/>
      <c r="J43" s="356"/>
      <c r="K43" s="356"/>
      <c r="L43" s="356"/>
      <c r="M43" s="356"/>
      <c r="N43" s="356"/>
    </row>
    <row r="44" spans="1:14" s="166" customFormat="1" ht="83.25" customHeight="1" x14ac:dyDescent="0.2">
      <c r="A44" s="169"/>
      <c r="B44" s="354">
        <v>31</v>
      </c>
      <c r="C44" s="347" t="s">
        <v>355</v>
      </c>
      <c r="D44" s="490" t="s">
        <v>284</v>
      </c>
      <c r="E44" s="351" t="s">
        <v>356</v>
      </c>
      <c r="F44" s="351" t="s">
        <v>356</v>
      </c>
      <c r="G44" s="356"/>
      <c r="H44" s="356"/>
      <c r="I44" s="356"/>
      <c r="J44" s="356"/>
      <c r="K44" s="356"/>
      <c r="L44" s="356"/>
      <c r="M44" s="356"/>
      <c r="N44" s="356"/>
    </row>
    <row r="45" spans="1:14" s="166" customFormat="1" ht="12" x14ac:dyDescent="0.2">
      <c r="A45" s="169"/>
      <c r="B45" s="354">
        <v>32</v>
      </c>
      <c r="C45" s="347" t="s">
        <v>357</v>
      </c>
      <c r="D45" s="490" t="s">
        <v>284</v>
      </c>
      <c r="E45" s="344" t="s">
        <v>358</v>
      </c>
      <c r="F45" s="344" t="s">
        <v>359</v>
      </c>
      <c r="G45" s="356"/>
      <c r="H45" s="356"/>
      <c r="I45" s="356"/>
      <c r="J45" s="356"/>
      <c r="K45" s="356"/>
      <c r="L45" s="356"/>
      <c r="M45" s="356"/>
      <c r="N45" s="356"/>
    </row>
    <row r="46" spans="1:14" s="166" customFormat="1" ht="12" x14ac:dyDescent="0.2">
      <c r="A46" s="169"/>
      <c r="B46" s="342">
        <v>33</v>
      </c>
      <c r="C46" s="347" t="s">
        <v>360</v>
      </c>
      <c r="D46" s="490" t="s">
        <v>284</v>
      </c>
      <c r="E46" s="344" t="s">
        <v>361</v>
      </c>
      <c r="F46" s="351" t="s">
        <v>362</v>
      </c>
      <c r="G46" s="356"/>
      <c r="H46" s="356"/>
      <c r="I46" s="356"/>
      <c r="J46" s="356"/>
      <c r="K46" s="356"/>
      <c r="L46" s="356"/>
      <c r="M46" s="356"/>
      <c r="N46" s="356"/>
    </row>
    <row r="47" spans="1:14" s="166" customFormat="1" ht="12" x14ac:dyDescent="0.2">
      <c r="A47" s="169"/>
      <c r="B47" s="354">
        <v>34</v>
      </c>
      <c r="C47" s="347" t="s">
        <v>363</v>
      </c>
      <c r="D47" s="351" t="s">
        <v>284</v>
      </c>
      <c r="E47" s="344" t="s">
        <v>364</v>
      </c>
      <c r="F47" s="351" t="s">
        <v>284</v>
      </c>
      <c r="G47" s="356"/>
      <c r="H47" s="356"/>
      <c r="I47" s="356"/>
      <c r="J47" s="356"/>
      <c r="K47" s="356"/>
      <c r="L47" s="356"/>
      <c r="M47" s="356"/>
      <c r="N47" s="356"/>
    </row>
    <row r="48" spans="1:14" s="166" customFormat="1" ht="12" x14ac:dyDescent="0.2">
      <c r="A48" s="169"/>
      <c r="B48" s="354">
        <v>35</v>
      </c>
      <c r="C48" s="347" t="s">
        <v>365</v>
      </c>
      <c r="D48" s="344" t="s">
        <v>308</v>
      </c>
      <c r="E48" s="344" t="s">
        <v>309</v>
      </c>
      <c r="F48" s="344" t="s">
        <v>366</v>
      </c>
      <c r="G48" s="356"/>
      <c r="H48" s="356"/>
      <c r="I48" s="356"/>
      <c r="J48" s="356"/>
      <c r="K48" s="356"/>
      <c r="L48" s="356"/>
      <c r="M48" s="356"/>
      <c r="N48" s="356"/>
    </row>
    <row r="49" spans="1:14" s="166" customFormat="1" ht="14.25" customHeight="1" x14ac:dyDescent="0.2">
      <c r="A49" s="169"/>
      <c r="B49" s="342">
        <v>36</v>
      </c>
      <c r="C49" s="347" t="s">
        <v>367</v>
      </c>
      <c r="D49" s="344" t="s">
        <v>336</v>
      </c>
      <c r="E49" s="344" t="s">
        <v>336</v>
      </c>
      <c r="F49" s="344" t="s">
        <v>336</v>
      </c>
      <c r="G49" s="356"/>
      <c r="H49" s="356"/>
      <c r="I49" s="356"/>
      <c r="J49" s="356"/>
      <c r="K49" s="356"/>
      <c r="L49" s="356"/>
      <c r="M49" s="356"/>
      <c r="N49" s="356"/>
    </row>
    <row r="50" spans="1:14" s="166" customFormat="1" ht="14.25" customHeight="1" x14ac:dyDescent="0.2">
      <c r="A50" s="169"/>
      <c r="B50" s="342">
        <v>37</v>
      </c>
      <c r="C50" s="347" t="s">
        <v>368</v>
      </c>
      <c r="D50" s="344" t="s">
        <v>284</v>
      </c>
      <c r="E50" s="344" t="s">
        <v>284</v>
      </c>
      <c r="F50" s="351" t="s">
        <v>284</v>
      </c>
      <c r="G50" s="356"/>
      <c r="H50" s="356"/>
      <c r="I50" s="356"/>
      <c r="J50" s="356"/>
      <c r="K50" s="356"/>
      <c r="L50" s="356"/>
      <c r="M50" s="356"/>
      <c r="N50" s="356"/>
    </row>
    <row r="51" spans="1:14" s="166" customFormat="1" ht="15" customHeight="1" x14ac:dyDescent="0.15">
      <c r="A51" s="169"/>
      <c r="B51" s="173"/>
      <c r="C51" s="26"/>
      <c r="D51" s="491"/>
      <c r="E51" s="491"/>
      <c r="F51" s="491"/>
    </row>
    <row r="52" spans="1:14" s="166" customFormat="1" ht="15" customHeight="1" x14ac:dyDescent="0.15">
      <c r="A52" s="169"/>
      <c r="B52" s="170"/>
      <c r="C52" s="164"/>
      <c r="D52" s="165"/>
      <c r="E52" s="165"/>
      <c r="F52" s="165"/>
    </row>
    <row r="53" spans="1:14" s="166" customFormat="1" ht="15" customHeight="1" x14ac:dyDescent="0.15">
      <c r="A53" s="169"/>
      <c r="B53" s="170"/>
      <c r="C53" s="164"/>
      <c r="D53" s="165"/>
      <c r="E53" s="165"/>
      <c r="F53" s="165"/>
    </row>
    <row r="54" spans="1:14" s="166" customFormat="1" ht="15" customHeight="1" x14ac:dyDescent="0.15">
      <c r="A54" s="169"/>
      <c r="B54" s="170"/>
      <c r="C54" s="164"/>
      <c r="D54" s="165"/>
      <c r="E54" s="165"/>
      <c r="F54" s="165"/>
    </row>
    <row r="55" spans="1:14" s="166" customFormat="1" ht="15" customHeight="1" x14ac:dyDescent="0.15">
      <c r="A55" s="169"/>
      <c r="B55" s="170"/>
      <c r="C55" s="164"/>
      <c r="D55" s="165"/>
      <c r="E55" s="165"/>
      <c r="F55" s="165"/>
    </row>
    <row r="56" spans="1:14" s="166" customFormat="1" ht="15" customHeight="1" x14ac:dyDescent="0.15">
      <c r="A56" s="169"/>
      <c r="B56" s="170"/>
      <c r="C56" s="164"/>
      <c r="D56" s="165"/>
      <c r="E56" s="165"/>
      <c r="F56" s="165"/>
    </row>
    <row r="57" spans="1:14" s="166" customFormat="1" ht="15" customHeight="1" x14ac:dyDescent="0.15">
      <c r="A57" s="169"/>
      <c r="B57" s="170"/>
      <c r="C57" s="164"/>
      <c r="D57" s="165"/>
      <c r="E57" s="165"/>
      <c r="F57" s="165"/>
    </row>
    <row r="58" spans="1:14" s="166" customFormat="1" ht="15" customHeight="1" x14ac:dyDescent="0.15">
      <c r="A58" s="169"/>
      <c r="B58" s="170"/>
      <c r="C58" s="164"/>
      <c r="D58" s="165"/>
      <c r="E58" s="165"/>
      <c r="F58" s="165"/>
    </row>
    <row r="59" spans="1:14" s="167" customFormat="1" ht="15" customHeight="1" x14ac:dyDescent="0.15">
      <c r="B59" s="168"/>
      <c r="C59" s="164"/>
      <c r="D59" s="164"/>
      <c r="E59" s="164"/>
      <c r="F59" s="164"/>
    </row>
    <row r="60" spans="1:14" s="167" customFormat="1" ht="15" customHeight="1" x14ac:dyDescent="0.15">
      <c r="B60" s="168"/>
      <c r="C60" s="164"/>
      <c r="D60" s="164"/>
      <c r="E60" s="164"/>
      <c r="F60" s="164"/>
    </row>
    <row r="61" spans="1:14" s="167" customFormat="1" ht="15" customHeight="1" x14ac:dyDescent="0.15">
      <c r="B61" s="168"/>
      <c r="C61" s="164"/>
      <c r="D61" s="164"/>
      <c r="E61" s="164"/>
      <c r="F61" s="164"/>
    </row>
    <row r="62" spans="1:14" s="167" customFormat="1" ht="15" customHeight="1" x14ac:dyDescent="0.15">
      <c r="B62" s="168"/>
      <c r="C62" s="164"/>
      <c r="D62" s="164"/>
      <c r="E62" s="164"/>
      <c r="F62" s="164"/>
    </row>
    <row r="63" spans="1:14" s="167" customFormat="1" ht="15" customHeight="1" x14ac:dyDescent="0.15">
      <c r="B63" s="168"/>
      <c r="C63" s="164"/>
      <c r="D63" s="164"/>
      <c r="E63" s="164"/>
      <c r="F63" s="164"/>
    </row>
    <row r="64" spans="1:14" s="167" customFormat="1" ht="15" customHeight="1" x14ac:dyDescent="0.15">
      <c r="B64" s="168"/>
      <c r="C64" s="164"/>
      <c r="D64" s="164"/>
      <c r="E64" s="164"/>
      <c r="F64" s="164"/>
    </row>
    <row r="65" spans="1:6" s="167" customFormat="1" ht="15" customHeight="1" x14ac:dyDescent="0.15">
      <c r="B65" s="168"/>
      <c r="C65" s="164"/>
      <c r="D65" s="164"/>
      <c r="E65" s="164"/>
      <c r="F65" s="164"/>
    </row>
    <row r="66" spans="1:6" s="167" customFormat="1" ht="15" customHeight="1" x14ac:dyDescent="0.15">
      <c r="B66" s="168"/>
      <c r="C66" s="164"/>
      <c r="D66" s="164"/>
      <c r="E66" s="164"/>
      <c r="F66" s="164"/>
    </row>
    <row r="67" spans="1:6" s="167" customFormat="1" ht="15" customHeight="1" x14ac:dyDescent="0.15">
      <c r="B67" s="168"/>
      <c r="C67" s="164"/>
      <c r="D67" s="164"/>
      <c r="E67" s="164"/>
      <c r="F67" s="164"/>
    </row>
    <row r="68" spans="1:6" s="162" customFormat="1" ht="15" customHeight="1" x14ac:dyDescent="0.2">
      <c r="A68" s="163"/>
      <c r="B68" s="168"/>
      <c r="C68" s="164"/>
      <c r="D68" s="164"/>
      <c r="E68" s="164"/>
      <c r="F68" s="164"/>
    </row>
    <row r="69" spans="1:6" ht="15" customHeight="1" x14ac:dyDescent="0.2">
      <c r="A69" s="148"/>
      <c r="B69" s="168"/>
      <c r="C69" s="164"/>
      <c r="D69" s="164"/>
      <c r="E69" s="164"/>
      <c r="F69" s="164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3"/>
  <dimension ref="A1:G19"/>
  <sheetViews>
    <sheetView zoomScaleNormal="100" workbookViewId="0">
      <selection activeCell="H60" sqref="H60"/>
    </sheetView>
  </sheetViews>
  <sheetFormatPr baseColWidth="10" defaultColWidth="11.42578125" defaultRowHeight="14.25" x14ac:dyDescent="0.2"/>
  <cols>
    <col min="1" max="2" width="4.28515625" style="19" customWidth="1"/>
    <col min="3" max="3" width="2.140625" style="19" customWidth="1"/>
    <col min="4" max="4" width="50.85546875" style="19" customWidth="1"/>
    <col min="5" max="5" width="15.85546875" style="19" customWidth="1"/>
    <col min="6" max="6" width="14.28515625" style="19" customWidth="1"/>
    <col min="7" max="7" width="17.85546875" style="19" customWidth="1"/>
    <col min="8" max="8" width="11.42578125" style="19"/>
    <col min="9" max="9" width="17.85546875" style="19" bestFit="1" customWidth="1"/>
    <col min="10" max="13" width="11.42578125" style="19"/>
    <col min="14" max="14" width="15.28515625" style="19" bestFit="1" customWidth="1"/>
    <col min="15" max="16384" width="11.42578125" style="19"/>
  </cols>
  <sheetData>
    <row r="1" spans="1:7" ht="18.75" customHeight="1" x14ac:dyDescent="0.2"/>
    <row r="2" spans="1:7" ht="18.75" customHeight="1" x14ac:dyDescent="0.2">
      <c r="A2" s="20" t="s">
        <v>23</v>
      </c>
      <c r="B2" s="21"/>
      <c r="C2" s="21"/>
      <c r="D2" s="21"/>
      <c r="E2" s="22"/>
      <c r="F2" s="22"/>
      <c r="G2" s="22"/>
    </row>
    <row r="3" spans="1:7" ht="14.25" customHeight="1" x14ac:dyDescent="0.2">
      <c r="A3" s="20"/>
      <c r="B3" s="21"/>
      <c r="C3" s="21"/>
      <c r="D3" s="21"/>
      <c r="E3" s="22"/>
      <c r="F3" s="22"/>
      <c r="G3" s="22"/>
    </row>
    <row r="4" spans="1:7" ht="14.25" customHeight="1" x14ac:dyDescent="0.2">
      <c r="A4" s="20"/>
      <c r="B4" s="23" t="s">
        <v>120</v>
      </c>
      <c r="C4" s="23"/>
      <c r="D4" s="24"/>
      <c r="E4" s="22"/>
      <c r="F4" s="22"/>
      <c r="G4" s="22"/>
    </row>
    <row r="5" spans="1:7" ht="14.25" customHeight="1" x14ac:dyDescent="0.2">
      <c r="A5" s="20"/>
      <c r="B5" s="21"/>
      <c r="C5" s="21"/>
      <c r="D5" s="21"/>
      <c r="E5" s="22"/>
      <c r="F5" s="22"/>
      <c r="G5" s="22"/>
    </row>
    <row r="6" spans="1:7" ht="14.25" customHeight="1" x14ac:dyDescent="0.2">
      <c r="B6" s="25"/>
      <c r="C6" s="25"/>
      <c r="D6" s="25"/>
      <c r="E6" s="22"/>
      <c r="F6" s="22"/>
      <c r="G6" s="363"/>
    </row>
    <row r="7" spans="1:7" ht="15" thickBot="1" x14ac:dyDescent="0.25">
      <c r="B7" s="21"/>
      <c r="C7" s="21"/>
      <c r="D7" s="21"/>
      <c r="E7" s="22"/>
      <c r="F7" s="22"/>
      <c r="G7" s="22"/>
    </row>
    <row r="8" spans="1:7" ht="19.5" customHeight="1" x14ac:dyDescent="0.2">
      <c r="B8" s="392"/>
      <c r="C8" s="392"/>
      <c r="D8" s="392"/>
      <c r="E8" s="393" t="s">
        <v>122</v>
      </c>
      <c r="F8" s="394" t="s">
        <v>123</v>
      </c>
      <c r="G8" s="495" t="s">
        <v>124</v>
      </c>
    </row>
    <row r="9" spans="1:7" ht="35.25" customHeight="1" x14ac:dyDescent="0.2">
      <c r="B9" s="392"/>
      <c r="C9" s="392"/>
      <c r="D9" s="395"/>
      <c r="E9" s="650" t="s">
        <v>369</v>
      </c>
      <c r="F9" s="651"/>
      <c r="G9" s="496" t="s">
        <v>370</v>
      </c>
    </row>
    <row r="10" spans="1:7" ht="14.25" customHeight="1" thickBot="1" x14ac:dyDescent="0.25">
      <c r="B10" s="392"/>
      <c r="C10" s="392"/>
      <c r="D10" s="392"/>
      <c r="E10" s="396">
        <v>44561</v>
      </c>
      <c r="F10" s="396">
        <v>44196</v>
      </c>
      <c r="G10" s="497">
        <v>43830</v>
      </c>
    </row>
    <row r="11" spans="1:7" ht="14.25" customHeight="1" x14ac:dyDescent="0.2">
      <c r="B11" s="397">
        <v>1</v>
      </c>
      <c r="C11" s="398" t="s">
        <v>371</v>
      </c>
      <c r="D11" s="399"/>
      <c r="E11" s="400">
        <v>5308.3528290000004</v>
      </c>
      <c r="F11" s="400">
        <v>4914.8739999999998</v>
      </c>
      <c r="G11" s="498">
        <f>E11*8%</f>
        <v>424.66822632000003</v>
      </c>
    </row>
    <row r="12" spans="1:7" ht="14.25" customHeight="1" x14ac:dyDescent="0.2">
      <c r="B12" s="401">
        <v>2</v>
      </c>
      <c r="C12" s="402" t="s">
        <v>372</v>
      </c>
      <c r="D12" s="403"/>
      <c r="E12" s="404">
        <f>+E11</f>
        <v>5308.3528290000004</v>
      </c>
      <c r="F12" s="404">
        <v>4914.8739999999998</v>
      </c>
      <c r="G12" s="499">
        <f t="shared" ref="G12:G17" si="0">E12*8%</f>
        <v>424.66822632000003</v>
      </c>
    </row>
    <row r="13" spans="1:7" ht="14.25" customHeight="1" x14ac:dyDescent="0.2">
      <c r="B13" s="405">
        <v>6</v>
      </c>
      <c r="C13" s="406" t="s">
        <v>373</v>
      </c>
      <c r="D13" s="407"/>
      <c r="E13" s="408">
        <v>7.7249129999999999</v>
      </c>
      <c r="F13" s="408">
        <v>7.08</v>
      </c>
      <c r="G13" s="499">
        <f t="shared" si="0"/>
        <v>0.61799303999999999</v>
      </c>
    </row>
    <row r="14" spans="1:7" ht="14.25" customHeight="1" x14ac:dyDescent="0.2">
      <c r="B14" s="405">
        <v>23</v>
      </c>
      <c r="C14" s="406" t="s">
        <v>374</v>
      </c>
      <c r="D14" s="409"/>
      <c r="E14" s="408">
        <v>463.57299999999998</v>
      </c>
      <c r="F14" s="408">
        <v>451.43700000000001</v>
      </c>
      <c r="G14" s="499">
        <f t="shared" si="0"/>
        <v>37.085839999999997</v>
      </c>
    </row>
    <row r="15" spans="1:7" ht="14.25" customHeight="1" x14ac:dyDescent="0.2">
      <c r="B15" s="410">
        <v>24</v>
      </c>
      <c r="C15" s="492" t="s">
        <v>375</v>
      </c>
      <c r="D15" s="493"/>
      <c r="E15" s="408">
        <v>463.57299999999998</v>
      </c>
      <c r="F15" s="494">
        <v>451.43700000000001</v>
      </c>
      <c r="G15" s="500">
        <f t="shared" si="0"/>
        <v>37.085839999999997</v>
      </c>
    </row>
    <row r="16" spans="1:7" ht="14.25" customHeight="1" x14ac:dyDescent="0.2">
      <c r="B16" s="410"/>
      <c r="C16" s="411" t="s">
        <v>129</v>
      </c>
      <c r="D16" s="412"/>
      <c r="E16" s="634">
        <v>1333.921</v>
      </c>
      <c r="F16" s="533">
        <v>1219.6372918054401</v>
      </c>
      <c r="G16" s="499">
        <f t="shared" si="0"/>
        <v>106.71368000000001</v>
      </c>
    </row>
    <row r="17" spans="2:7" ht="14.25" customHeight="1" thickBot="1" x14ac:dyDescent="0.25">
      <c r="B17" s="413">
        <v>29</v>
      </c>
      <c r="C17" s="414" t="s">
        <v>376</v>
      </c>
      <c r="D17" s="415"/>
      <c r="E17" s="416">
        <f>E14+E13+E11+E16</f>
        <v>7113.571742000001</v>
      </c>
      <c r="F17" s="416">
        <v>6593.0282918054399</v>
      </c>
      <c r="G17" s="501">
        <f t="shared" si="0"/>
        <v>569.08573936000005</v>
      </c>
    </row>
    <row r="18" spans="2:7" ht="14.25" customHeight="1" x14ac:dyDescent="0.2">
      <c r="B18" s="389"/>
      <c r="C18" s="367"/>
      <c r="D18" s="366"/>
      <c r="E18" s="390"/>
      <c r="F18" s="390"/>
      <c r="G18" s="390"/>
    </row>
    <row r="19" spans="2:7" ht="14.25" customHeight="1" x14ac:dyDescent="0.2">
      <c r="B19" s="389"/>
      <c r="C19" s="391"/>
      <c r="D19" s="391"/>
      <c r="E19" s="390"/>
      <c r="F19" s="390"/>
      <c r="G19" s="390"/>
    </row>
  </sheetData>
  <mergeCells count="1">
    <mergeCell ref="E9:F9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2"/>
  <sheetViews>
    <sheetView zoomScale="110" zoomScaleNormal="110" workbookViewId="0">
      <selection activeCell="H60" sqref="H60"/>
    </sheetView>
  </sheetViews>
  <sheetFormatPr baseColWidth="10" defaultColWidth="11.42578125" defaultRowHeight="14.25" x14ac:dyDescent="0.2"/>
  <cols>
    <col min="1" max="1" width="4.28515625" style="19" customWidth="1"/>
    <col min="2" max="2" width="4.5703125" style="19" customWidth="1"/>
    <col min="3" max="3" width="95" style="19" customWidth="1"/>
    <col min="4" max="5" width="11.5703125" style="19" bestFit="1" customWidth="1"/>
    <col min="6" max="6" width="11.42578125" style="568" customWidth="1"/>
    <col min="7" max="9" width="11.42578125" style="19" customWidth="1"/>
    <col min="10" max="10" width="23.28515625" style="19" customWidth="1"/>
    <col min="11" max="11" width="11.42578125" style="19" customWidth="1"/>
    <col min="12" max="16384" width="11.42578125" style="19"/>
  </cols>
  <sheetData>
    <row r="1" spans="1:10" ht="18.75" customHeight="1" x14ac:dyDescent="0.2"/>
    <row r="2" spans="1:10" ht="18.75" customHeight="1" x14ac:dyDescent="0.2">
      <c r="A2" s="20" t="s">
        <v>32</v>
      </c>
      <c r="B2" s="20"/>
      <c r="C2" s="20"/>
    </row>
    <row r="3" spans="1:10" ht="14.25" customHeight="1" x14ac:dyDescent="0.2"/>
    <row r="4" spans="1:10" ht="14.25" customHeight="1" x14ac:dyDescent="0.2">
      <c r="B4" s="23" t="s">
        <v>377</v>
      </c>
      <c r="C4" s="23"/>
    </row>
    <row r="5" spans="1:10" ht="14.25" customHeight="1" x14ac:dyDescent="0.2">
      <c r="B5" s="23"/>
      <c r="C5" s="23"/>
    </row>
    <row r="6" spans="1:10" x14ac:dyDescent="0.2">
      <c r="B6" s="417" t="s">
        <v>378</v>
      </c>
      <c r="C6" s="418"/>
      <c r="D6" s="477">
        <v>44561</v>
      </c>
      <c r="E6" s="477">
        <v>44196</v>
      </c>
    </row>
    <row r="7" spans="1:10" ht="14.25" customHeight="1" x14ac:dyDescent="0.2">
      <c r="B7" s="419" t="s">
        <v>379</v>
      </c>
      <c r="C7" s="420"/>
      <c r="D7" s="421"/>
      <c r="E7" s="421"/>
    </row>
    <row r="8" spans="1:10" ht="14.25" customHeight="1" x14ac:dyDescent="0.2">
      <c r="B8" s="419" t="s">
        <v>380</v>
      </c>
      <c r="C8" s="420"/>
      <c r="D8" s="422"/>
      <c r="E8" s="422"/>
    </row>
    <row r="9" spans="1:10" ht="14.25" customHeight="1" x14ac:dyDescent="0.2">
      <c r="B9" s="419" t="s">
        <v>381</v>
      </c>
      <c r="C9" s="420"/>
      <c r="D9" s="422"/>
      <c r="E9" s="422"/>
    </row>
    <row r="10" spans="1:10" ht="14.25" customHeight="1" x14ac:dyDescent="0.2">
      <c r="B10" s="419" t="s">
        <v>382</v>
      </c>
      <c r="C10" s="420"/>
      <c r="D10" s="422"/>
      <c r="E10" s="422"/>
    </row>
    <row r="11" spans="1:10" ht="14.25" customHeight="1" x14ac:dyDescent="0.2">
      <c r="B11" s="419" t="s">
        <v>383</v>
      </c>
      <c r="C11" s="420"/>
      <c r="D11" s="422"/>
      <c r="E11" s="422"/>
    </row>
    <row r="12" spans="1:10" ht="14.25" customHeight="1" x14ac:dyDescent="0.2">
      <c r="B12" s="419" t="s">
        <v>384</v>
      </c>
      <c r="C12" s="420"/>
      <c r="D12" s="422">
        <v>137.46363299999999</v>
      </c>
      <c r="E12" s="422">
        <v>11.987489</v>
      </c>
    </row>
    <row r="13" spans="1:10" ht="14.25" customHeight="1" x14ac:dyDescent="0.2">
      <c r="B13" s="419" t="s">
        <v>385</v>
      </c>
      <c r="C13" s="420"/>
      <c r="D13" s="422"/>
      <c r="E13" s="422"/>
    </row>
    <row r="14" spans="1:10" ht="14.25" customHeight="1" x14ac:dyDescent="0.2">
      <c r="B14" s="419" t="s">
        <v>386</v>
      </c>
      <c r="C14" s="420"/>
      <c r="D14" s="422"/>
      <c r="E14" s="422"/>
    </row>
    <row r="15" spans="1:10" ht="14.25" customHeight="1" x14ac:dyDescent="0.2">
      <c r="B15" s="419" t="s">
        <v>387</v>
      </c>
      <c r="C15" s="420"/>
      <c r="D15" s="422"/>
      <c r="E15" s="422"/>
      <c r="J15" s="392"/>
    </row>
    <row r="16" spans="1:10" ht="14.25" customHeight="1" x14ac:dyDescent="0.2">
      <c r="B16" s="419" t="s">
        <v>388</v>
      </c>
      <c r="C16" s="420"/>
      <c r="D16" s="422"/>
      <c r="E16" s="422"/>
    </row>
    <row r="17" spans="2:5" ht="14.25" customHeight="1" x14ac:dyDescent="0.2">
      <c r="B17" s="419" t="s">
        <v>389</v>
      </c>
      <c r="C17" s="420"/>
      <c r="D17" s="422"/>
      <c r="E17" s="422"/>
    </row>
    <row r="18" spans="2:5" ht="14.25" customHeight="1" x14ac:dyDescent="0.2">
      <c r="B18" s="419" t="s">
        <v>390</v>
      </c>
      <c r="C18" s="420"/>
      <c r="D18" s="422"/>
      <c r="E18" s="422"/>
    </row>
    <row r="19" spans="2:5" ht="14.25" customHeight="1" x14ac:dyDescent="0.2">
      <c r="B19" s="419" t="s">
        <v>391</v>
      </c>
      <c r="C19" s="420"/>
      <c r="D19" s="422"/>
      <c r="E19" s="422"/>
    </row>
    <row r="20" spans="2:5" ht="14.25" customHeight="1" x14ac:dyDescent="0.2">
      <c r="B20" s="419" t="s">
        <v>392</v>
      </c>
      <c r="C20" s="420"/>
      <c r="D20" s="422"/>
      <c r="E20" s="422"/>
    </row>
    <row r="21" spans="2:5" ht="14.25" customHeight="1" x14ac:dyDescent="0.2">
      <c r="B21" s="419" t="s">
        <v>393</v>
      </c>
      <c r="C21" s="420"/>
      <c r="D21" s="422"/>
      <c r="E21" s="422"/>
    </row>
    <row r="22" spans="2:5" ht="14.25" customHeight="1" x14ac:dyDescent="0.2">
      <c r="B22" s="419" t="s">
        <v>394</v>
      </c>
      <c r="C22" s="420"/>
      <c r="D22" s="422">
        <v>120.360715</v>
      </c>
      <c r="E22" s="422">
        <v>58.330624999999998</v>
      </c>
    </row>
    <row r="23" spans="2:5" ht="14.25" customHeight="1" x14ac:dyDescent="0.2">
      <c r="B23" s="419" t="s">
        <v>395</v>
      </c>
      <c r="C23" s="420"/>
      <c r="D23" s="422">
        <v>308.52858300000003</v>
      </c>
      <c r="E23" s="422">
        <v>272.51401499999997</v>
      </c>
    </row>
    <row r="24" spans="2:5" ht="14.25" customHeight="1" x14ac:dyDescent="0.2">
      <c r="B24" s="419" t="s">
        <v>396</v>
      </c>
      <c r="C24" s="420"/>
      <c r="D24" s="422"/>
      <c r="E24" s="422"/>
    </row>
    <row r="25" spans="2:5" ht="14.25" customHeight="1" x14ac:dyDescent="0.2">
      <c r="B25" s="419" t="s">
        <v>397</v>
      </c>
      <c r="C25" s="420"/>
      <c r="D25" s="422">
        <v>16124.932197</v>
      </c>
      <c r="E25" s="422">
        <v>10457.103223</v>
      </c>
    </row>
    <row r="26" spans="2:5" ht="14.25" customHeight="1" x14ac:dyDescent="0.2">
      <c r="B26" s="419" t="s">
        <v>398</v>
      </c>
      <c r="C26" s="420"/>
      <c r="D26" s="422"/>
      <c r="E26" s="422"/>
    </row>
    <row r="27" spans="2:5" ht="14.25" customHeight="1" x14ac:dyDescent="0.2">
      <c r="B27" s="419" t="s">
        <v>399</v>
      </c>
      <c r="C27" s="420"/>
      <c r="D27" s="422"/>
      <c r="E27" s="422"/>
    </row>
    <row r="28" spans="2:5" ht="14.25" customHeight="1" x14ac:dyDescent="0.2">
      <c r="B28" s="419" t="s">
        <v>400</v>
      </c>
      <c r="C28" s="420"/>
      <c r="D28" s="422"/>
      <c r="E28" s="422"/>
    </row>
    <row r="29" spans="2:5" ht="14.25" customHeight="1" x14ac:dyDescent="0.2">
      <c r="B29" s="419" t="s">
        <v>401</v>
      </c>
      <c r="C29" s="420"/>
      <c r="D29" s="422"/>
      <c r="E29" s="422"/>
    </row>
    <row r="30" spans="2:5" ht="14.25" customHeight="1" x14ac:dyDescent="0.2">
      <c r="B30" s="419" t="s">
        <v>402</v>
      </c>
      <c r="C30" s="420"/>
      <c r="D30" s="422"/>
      <c r="E30" s="422"/>
    </row>
    <row r="31" spans="2:5" x14ac:dyDescent="0.2">
      <c r="B31" s="419" t="s">
        <v>403</v>
      </c>
      <c r="C31" s="420"/>
      <c r="D31" s="422"/>
      <c r="E31" s="422"/>
    </row>
    <row r="32" spans="2:5" x14ac:dyDescent="0.2">
      <c r="B32" s="419" t="s">
        <v>404</v>
      </c>
      <c r="C32" s="420"/>
      <c r="D32" s="422"/>
      <c r="E32" s="422"/>
    </row>
    <row r="33" spans="2:5" x14ac:dyDescent="0.2">
      <c r="B33" s="419" t="s">
        <v>405</v>
      </c>
      <c r="C33" s="420"/>
      <c r="D33" s="422">
        <v>-1.6878599999999999</v>
      </c>
      <c r="E33" s="422">
        <v>-1.499004</v>
      </c>
    </row>
    <row r="34" spans="2:5" x14ac:dyDescent="0.2">
      <c r="B34" s="419" t="s">
        <v>406</v>
      </c>
      <c r="C34" s="420"/>
      <c r="D34" s="422">
        <v>-1.6878599999999999</v>
      </c>
      <c r="E34" s="422">
        <v>-1.499004</v>
      </c>
    </row>
    <row r="35" spans="2:5" x14ac:dyDescent="0.2">
      <c r="B35" s="419" t="s">
        <v>407</v>
      </c>
      <c r="C35" s="420"/>
      <c r="D35" s="422">
        <f>SUM(D7:D33)</f>
        <v>16689.597267999998</v>
      </c>
      <c r="E35" s="422">
        <v>10798.436348000001</v>
      </c>
    </row>
    <row r="36" spans="2:5" x14ac:dyDescent="0.2">
      <c r="B36" s="419" t="s">
        <v>408</v>
      </c>
      <c r="C36" s="420"/>
      <c r="D36" s="551">
        <f>SUM(D8:D34)</f>
        <v>16687.909408</v>
      </c>
      <c r="E36" s="422">
        <v>10796.937344000002</v>
      </c>
    </row>
    <row r="37" spans="2:5" x14ac:dyDescent="0.2">
      <c r="B37" s="423" t="s">
        <v>409</v>
      </c>
      <c r="C37" s="418"/>
      <c r="D37" s="424"/>
      <c r="E37" s="424"/>
    </row>
    <row r="38" spans="2:5" x14ac:dyDescent="0.2">
      <c r="B38" s="419" t="s">
        <v>410</v>
      </c>
      <c r="C38" s="420"/>
      <c r="D38" s="422">
        <v>1403.3540700000001</v>
      </c>
      <c r="E38" s="422">
        <v>1019.674706</v>
      </c>
    </row>
    <row r="39" spans="2:5" x14ac:dyDescent="0.2">
      <c r="B39" s="419" t="s">
        <v>411</v>
      </c>
      <c r="C39" s="420"/>
      <c r="D39" s="422">
        <v>1403.3540700000001</v>
      </c>
      <c r="E39" s="422">
        <v>1019.674706</v>
      </c>
    </row>
    <row r="40" spans="2:5" x14ac:dyDescent="0.2">
      <c r="B40" s="423" t="s">
        <v>412</v>
      </c>
      <c r="C40" s="418"/>
      <c r="D40" s="424"/>
      <c r="E40" s="424"/>
    </row>
    <row r="41" spans="2:5" x14ac:dyDescent="0.2">
      <c r="B41" s="419" t="s">
        <v>412</v>
      </c>
      <c r="C41" s="420"/>
      <c r="D41" s="425">
        <v>8.4099999999999994E-2</v>
      </c>
      <c r="E41" s="425">
        <v>9.4399999999999998E-2</v>
      </c>
    </row>
    <row r="42" spans="2:5" x14ac:dyDescent="0.2">
      <c r="B42" s="426" t="s">
        <v>413</v>
      </c>
      <c r="C42" s="427"/>
      <c r="D42" s="428">
        <v>8.4099999999999994E-2</v>
      </c>
      <c r="E42" s="428">
        <v>9.4399999999999998E-2</v>
      </c>
    </row>
    <row r="43" spans="2:5" x14ac:dyDescent="0.2">
      <c r="B43" s="347"/>
      <c r="C43" s="347"/>
      <c r="D43" s="429"/>
      <c r="E43" s="429"/>
    </row>
    <row r="44" spans="2:5" x14ac:dyDescent="0.2">
      <c r="B44" s="347"/>
      <c r="C44" s="347"/>
      <c r="D44" s="429"/>
      <c r="E44" s="429"/>
    </row>
    <row r="45" spans="2:5" x14ac:dyDescent="0.2">
      <c r="B45" s="430" t="s">
        <v>414</v>
      </c>
      <c r="C45" s="431"/>
      <c r="D45" s="477">
        <f>+D6</f>
        <v>44561</v>
      </c>
      <c r="E45" s="477">
        <v>44196</v>
      </c>
    </row>
    <row r="46" spans="2:5" x14ac:dyDescent="0.2">
      <c r="B46" s="432" t="s">
        <v>407</v>
      </c>
      <c r="C46" s="433"/>
      <c r="D46" s="478">
        <v>7098.0739999999996</v>
      </c>
      <c r="E46" s="478">
        <v>6624.4560000000001</v>
      </c>
    </row>
    <row r="47" spans="2:5" x14ac:dyDescent="0.2">
      <c r="B47" s="419" t="s">
        <v>410</v>
      </c>
      <c r="C47" s="434"/>
      <c r="D47" s="422">
        <v>1403.354</v>
      </c>
      <c r="E47" s="422">
        <v>1281.2750000000001</v>
      </c>
    </row>
    <row r="48" spans="2:5" x14ac:dyDescent="0.2">
      <c r="B48" s="426" t="s">
        <v>412</v>
      </c>
      <c r="C48" s="435"/>
      <c r="D48" s="436">
        <v>8.4000000000000005E-2</v>
      </c>
      <c r="E48" s="436">
        <v>8.5000000000000006E-2</v>
      </c>
    </row>
    <row r="49" spans="2:8" x14ac:dyDescent="0.2">
      <c r="B49" s="23"/>
      <c r="C49" s="23"/>
    </row>
    <row r="50" spans="2:8" x14ac:dyDescent="0.2">
      <c r="B50" s="23"/>
      <c r="C50" s="23"/>
    </row>
    <row r="51" spans="2:8" x14ac:dyDescent="0.2">
      <c r="B51" s="23"/>
      <c r="C51" s="23"/>
    </row>
    <row r="52" spans="2:8" x14ac:dyDescent="0.2">
      <c r="B52" s="23"/>
      <c r="C52" s="23"/>
    </row>
    <row r="53" spans="2:8" x14ac:dyDescent="0.2">
      <c r="B53" s="23"/>
      <c r="C53" s="23"/>
    </row>
    <row r="54" spans="2:8" x14ac:dyDescent="0.2">
      <c r="B54" s="23"/>
      <c r="C54" s="23"/>
    </row>
    <row r="55" spans="2:8" x14ac:dyDescent="0.2">
      <c r="B55" s="23"/>
      <c r="C55" s="23"/>
    </row>
    <row r="56" spans="2:8" x14ac:dyDescent="0.2">
      <c r="B56" s="23"/>
      <c r="C56" s="23"/>
    </row>
    <row r="57" spans="2:8" x14ac:dyDescent="0.2">
      <c r="B57" s="23"/>
      <c r="C57" s="23"/>
    </row>
    <row r="58" spans="2:8" x14ac:dyDescent="0.2">
      <c r="B58" s="23"/>
      <c r="C58" s="23"/>
    </row>
    <row r="59" spans="2:8" x14ac:dyDescent="0.2">
      <c r="B59" s="23"/>
      <c r="C59" s="23"/>
    </row>
    <row r="60" spans="2:8" x14ac:dyDescent="0.2">
      <c r="B60" s="23"/>
      <c r="C60" s="23"/>
    </row>
    <row r="61" spans="2:8" x14ac:dyDescent="0.2">
      <c r="B61" s="23"/>
      <c r="C61" s="23"/>
    </row>
    <row r="62" spans="2:8" x14ac:dyDescent="0.2">
      <c r="B62" s="21"/>
      <c r="C62" s="21"/>
      <c r="D62" s="22"/>
      <c r="E62" s="22"/>
      <c r="F62" s="569"/>
      <c r="G62" s="22"/>
      <c r="H62" s="22"/>
    </row>
  </sheetData>
  <conditionalFormatting sqref="E10:E11 E21 E15 E32">
    <cfRule type="cellIs" dxfId="3" priority="4" operator="lessThan">
      <formula>0</formula>
    </cfRule>
  </conditionalFormatting>
  <conditionalFormatting sqref="E30">
    <cfRule type="cellIs" dxfId="2" priority="3" operator="lessThan">
      <formula>E28</formula>
    </cfRule>
  </conditionalFormatting>
  <conditionalFormatting sqref="D10:D11 D21 D15 D32">
    <cfRule type="cellIs" dxfId="1" priority="8" operator="lessThan">
      <formula>0</formula>
    </cfRule>
  </conditionalFormatting>
  <conditionalFormatting sqref="D30">
    <cfRule type="cellIs" dxfId="0" priority="7" operator="lessThan">
      <formula>D28</formula>
    </cfRule>
  </conditionalFormatting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0"/>
  <sheetViews>
    <sheetView zoomScale="120" zoomScaleNormal="120" workbookViewId="0">
      <selection activeCell="H60" sqref="H60"/>
    </sheetView>
  </sheetViews>
  <sheetFormatPr baseColWidth="10" defaultColWidth="11.42578125" defaultRowHeight="14.25" x14ac:dyDescent="0.2"/>
  <cols>
    <col min="1" max="1" width="4.28515625" style="19" customWidth="1"/>
    <col min="2" max="2" width="4.5703125" style="19" customWidth="1"/>
    <col min="3" max="4" width="2.28515625" style="19" customWidth="1"/>
    <col min="5" max="5" width="74.7109375" style="19" customWidth="1"/>
    <col min="6" max="9" width="11.42578125" style="19" customWidth="1"/>
    <col min="10" max="11" width="15.28515625" style="19" bestFit="1" customWidth="1"/>
    <col min="12" max="12" width="11.42578125" style="19" customWidth="1"/>
    <col min="13" max="16384" width="11.42578125" style="19"/>
  </cols>
  <sheetData>
    <row r="1" spans="1:9" ht="18.75" customHeight="1" x14ac:dyDescent="0.2"/>
    <row r="2" spans="1:9" ht="18.75" customHeight="1" x14ac:dyDescent="0.2">
      <c r="A2" s="20" t="s">
        <v>415</v>
      </c>
      <c r="B2" s="20"/>
      <c r="C2" s="20"/>
      <c r="D2" s="20"/>
      <c r="E2" s="20"/>
    </row>
    <row r="3" spans="1:9" ht="14.25" customHeight="1" x14ac:dyDescent="0.2"/>
    <row r="4" spans="1:9" ht="14.25" customHeight="1" x14ac:dyDescent="0.2">
      <c r="B4" s="23" t="s">
        <v>120</v>
      </c>
      <c r="C4" s="157"/>
      <c r="D4" s="157"/>
      <c r="E4" s="23"/>
    </row>
    <row r="5" spans="1:9" ht="14.25" customHeight="1" thickBot="1" x14ac:dyDescent="0.25">
      <c r="B5" s="23"/>
      <c r="C5" s="23"/>
      <c r="D5" s="23"/>
      <c r="E5" s="23"/>
      <c r="H5" s="392"/>
      <c r="I5" s="392"/>
    </row>
    <row r="6" spans="1:9" ht="18.75" thickBot="1" x14ac:dyDescent="0.25">
      <c r="B6" s="219"/>
      <c r="C6" s="219"/>
      <c r="D6" s="219"/>
      <c r="E6" s="103"/>
      <c r="F6" s="220" t="s">
        <v>416</v>
      </c>
    </row>
    <row r="7" spans="1:9" ht="14.25" customHeight="1" x14ac:dyDescent="0.2">
      <c r="B7" s="105" t="s">
        <v>417</v>
      </c>
      <c r="C7" s="310" t="s">
        <v>418</v>
      </c>
      <c r="D7" s="218"/>
      <c r="E7" s="304"/>
      <c r="F7" s="106">
        <v>11584.325860999999</v>
      </c>
      <c r="G7" s="392"/>
    </row>
    <row r="8" spans="1:9" ht="14.25" customHeight="1" x14ac:dyDescent="0.2">
      <c r="B8" s="99" t="s">
        <v>419</v>
      </c>
      <c r="C8" s="231"/>
      <c r="D8" s="308" t="s">
        <v>420</v>
      </c>
      <c r="E8" s="305"/>
      <c r="F8" s="172"/>
    </row>
    <row r="9" spans="1:9" ht="14.25" customHeight="1" x14ac:dyDescent="0.2">
      <c r="B9" s="153" t="s">
        <v>421</v>
      </c>
      <c r="C9" s="237"/>
      <c r="D9" s="309" t="s">
        <v>422</v>
      </c>
      <c r="E9" s="306"/>
      <c r="F9" s="106">
        <v>11584.325860999999</v>
      </c>
    </row>
    <row r="10" spans="1:9" ht="14.25" customHeight="1" x14ac:dyDescent="0.2">
      <c r="B10" s="153" t="s">
        <v>423</v>
      </c>
      <c r="C10" s="159"/>
      <c r="D10" s="234"/>
      <c r="E10" s="306" t="s">
        <v>424</v>
      </c>
      <c r="F10" s="235">
        <v>120.797845</v>
      </c>
      <c r="G10" s="552"/>
    </row>
    <row r="11" spans="1:9" ht="14.25" customHeight="1" x14ac:dyDescent="0.2">
      <c r="B11" s="153" t="s">
        <v>425</v>
      </c>
      <c r="C11" s="159"/>
      <c r="D11" s="234"/>
      <c r="E11" s="306" t="s">
        <v>426</v>
      </c>
      <c r="F11" s="235"/>
      <c r="G11" s="552"/>
    </row>
    <row r="12" spans="1:9" ht="14.25" customHeight="1" x14ac:dyDescent="0.2">
      <c r="B12" s="153" t="s">
        <v>427</v>
      </c>
      <c r="C12" s="159"/>
      <c r="D12" s="234"/>
      <c r="E12" s="306" t="s">
        <v>428</v>
      </c>
      <c r="F12" s="235">
        <v>33.469051</v>
      </c>
      <c r="G12" s="552"/>
    </row>
    <row r="13" spans="1:9" ht="14.25" customHeight="1" x14ac:dyDescent="0.2">
      <c r="B13" s="153" t="s">
        <v>429</v>
      </c>
      <c r="C13" s="159"/>
      <c r="D13" s="234"/>
      <c r="E13" s="306" t="s">
        <v>430</v>
      </c>
      <c r="F13" s="235">
        <v>1272.574298</v>
      </c>
      <c r="G13" s="552"/>
    </row>
    <row r="14" spans="1:9" ht="14.25" customHeight="1" x14ac:dyDescent="0.2">
      <c r="B14" s="153" t="s">
        <v>431</v>
      </c>
      <c r="C14" s="159"/>
      <c r="D14" s="234"/>
      <c r="E14" s="306" t="s">
        <v>432</v>
      </c>
      <c r="F14" s="235">
        <v>7764.8299129999996</v>
      </c>
      <c r="G14" s="552"/>
    </row>
    <row r="15" spans="1:9" ht="14.25" customHeight="1" x14ac:dyDescent="0.2">
      <c r="B15" s="153" t="s">
        <v>433</v>
      </c>
      <c r="C15" s="159"/>
      <c r="D15" s="234"/>
      <c r="E15" s="306" t="s">
        <v>434</v>
      </c>
      <c r="F15" s="235">
        <v>859.63679400000001</v>
      </c>
      <c r="G15" s="552"/>
    </row>
    <row r="16" spans="1:9" ht="14.25" customHeight="1" x14ac:dyDescent="0.2">
      <c r="B16" s="153" t="s">
        <v>435</v>
      </c>
      <c r="C16" s="159"/>
      <c r="D16" s="234"/>
      <c r="E16" s="306" t="s">
        <v>436</v>
      </c>
      <c r="F16" s="235">
        <v>763.858296</v>
      </c>
      <c r="G16" s="552"/>
    </row>
    <row r="17" spans="2:7" ht="14.25" customHeight="1" x14ac:dyDescent="0.2">
      <c r="B17" s="153" t="s">
        <v>437</v>
      </c>
      <c r="C17" s="159"/>
      <c r="D17" s="234"/>
      <c r="E17" s="306" t="s">
        <v>438</v>
      </c>
      <c r="F17" s="235">
        <v>166.733588</v>
      </c>
      <c r="G17" s="552"/>
    </row>
    <row r="18" spans="2:7" ht="14.25" customHeight="1" thickBot="1" x14ac:dyDescent="0.25">
      <c r="B18" s="152" t="s">
        <v>439</v>
      </c>
      <c r="C18" s="160"/>
      <c r="D18" s="236"/>
      <c r="E18" s="307" t="s">
        <v>440</v>
      </c>
      <c r="F18" s="502">
        <f>F9-SUM(F10:F17)</f>
        <v>602.42607599999974</v>
      </c>
      <c r="G18" s="552"/>
    </row>
    <row r="19" spans="2:7" x14ac:dyDescent="0.2">
      <c r="B19" s="23"/>
      <c r="C19" s="23"/>
      <c r="D19" s="23"/>
      <c r="E19" s="23"/>
    </row>
    <row r="20" spans="2:7" x14ac:dyDescent="0.2">
      <c r="B20" s="23"/>
      <c r="C20" s="23"/>
      <c r="D20" s="23"/>
      <c r="E20" s="23"/>
    </row>
    <row r="21" spans="2:7" x14ac:dyDescent="0.2">
      <c r="B21" s="23"/>
      <c r="C21" s="23"/>
      <c r="D21" s="23"/>
      <c r="E21" s="23"/>
    </row>
    <row r="22" spans="2:7" x14ac:dyDescent="0.2">
      <c r="B22" s="23"/>
      <c r="C22" s="23"/>
      <c r="D22" s="23"/>
      <c r="E22" s="23"/>
    </row>
    <row r="23" spans="2:7" x14ac:dyDescent="0.2">
      <c r="B23" s="23"/>
      <c r="C23" s="23"/>
      <c r="D23" s="23"/>
      <c r="E23" s="23"/>
    </row>
    <row r="24" spans="2:7" x14ac:dyDescent="0.2">
      <c r="B24" s="23"/>
      <c r="C24" s="23"/>
      <c r="D24" s="23"/>
      <c r="E24" s="23"/>
    </row>
    <row r="25" spans="2:7" x14ac:dyDescent="0.2">
      <c r="B25" s="23"/>
      <c r="C25" s="23"/>
      <c r="D25" s="23"/>
      <c r="E25" s="23"/>
    </row>
    <row r="26" spans="2:7" x14ac:dyDescent="0.2">
      <c r="B26" s="23"/>
      <c r="C26" s="23"/>
      <c r="D26" s="23"/>
      <c r="E26" s="23"/>
    </row>
    <row r="27" spans="2:7" x14ac:dyDescent="0.2">
      <c r="B27" s="23"/>
      <c r="C27" s="23"/>
      <c r="D27" s="23"/>
      <c r="E27" s="23"/>
    </row>
    <row r="28" spans="2:7" x14ac:dyDescent="0.2">
      <c r="B28" s="23"/>
      <c r="C28" s="23"/>
      <c r="D28" s="23"/>
      <c r="E28" s="23"/>
    </row>
    <row r="29" spans="2:7" x14ac:dyDescent="0.2">
      <c r="B29" s="23"/>
      <c r="C29" s="23"/>
      <c r="D29" s="23"/>
      <c r="E29" s="23"/>
    </row>
    <row r="30" spans="2:7" x14ac:dyDescent="0.2">
      <c r="B30" s="23"/>
      <c r="C30" s="23"/>
      <c r="D30" s="23"/>
      <c r="E30" s="23"/>
    </row>
    <row r="31" spans="2:7" x14ac:dyDescent="0.2">
      <c r="B31" s="23"/>
      <c r="C31" s="23"/>
      <c r="D31" s="23"/>
      <c r="E31" s="23"/>
    </row>
    <row r="32" spans="2:7" x14ac:dyDescent="0.2">
      <c r="B32" s="23"/>
      <c r="C32" s="23"/>
      <c r="D32" s="23"/>
      <c r="E32" s="23"/>
    </row>
    <row r="33" spans="2:5" x14ac:dyDescent="0.2">
      <c r="B33" s="23"/>
      <c r="C33" s="23"/>
      <c r="D33" s="23"/>
      <c r="E33" s="23"/>
    </row>
    <row r="34" spans="2:5" x14ac:dyDescent="0.2">
      <c r="B34" s="23"/>
      <c r="C34" s="23"/>
      <c r="D34" s="23"/>
      <c r="E34" s="23"/>
    </row>
    <row r="35" spans="2:5" x14ac:dyDescent="0.2">
      <c r="B35" s="23"/>
      <c r="C35" s="23"/>
      <c r="D35" s="23"/>
      <c r="E35" s="23"/>
    </row>
    <row r="36" spans="2:5" x14ac:dyDescent="0.2">
      <c r="B36" s="23"/>
      <c r="C36" s="23"/>
      <c r="D36" s="23"/>
      <c r="E36" s="23"/>
    </row>
    <row r="37" spans="2:5" x14ac:dyDescent="0.2">
      <c r="B37" s="23"/>
      <c r="C37" s="23"/>
      <c r="D37" s="23"/>
      <c r="E37" s="23"/>
    </row>
    <row r="38" spans="2:5" x14ac:dyDescent="0.2">
      <c r="B38" s="23"/>
      <c r="C38" s="23"/>
      <c r="D38" s="23"/>
      <c r="E38" s="23"/>
    </row>
    <row r="39" spans="2:5" x14ac:dyDescent="0.2">
      <c r="B39" s="23"/>
      <c r="C39" s="23"/>
      <c r="D39" s="23"/>
      <c r="E39" s="23"/>
    </row>
    <row r="40" spans="2:5" x14ac:dyDescent="0.2">
      <c r="B40" s="23"/>
      <c r="C40" s="23"/>
      <c r="D40" s="23"/>
      <c r="E40" s="23"/>
    </row>
    <row r="41" spans="2:5" x14ac:dyDescent="0.2">
      <c r="B41" s="23"/>
      <c r="C41" s="23"/>
      <c r="D41" s="23"/>
      <c r="E41" s="23"/>
    </row>
    <row r="42" spans="2:5" x14ac:dyDescent="0.2">
      <c r="B42" s="23"/>
      <c r="C42" s="23"/>
      <c r="D42" s="23"/>
      <c r="E42" s="23"/>
    </row>
    <row r="43" spans="2:5" x14ac:dyDescent="0.2">
      <c r="B43" s="23"/>
      <c r="C43" s="23"/>
      <c r="D43" s="23"/>
      <c r="E43" s="23"/>
    </row>
    <row r="44" spans="2:5" x14ac:dyDescent="0.2">
      <c r="B44" s="23"/>
      <c r="C44" s="23"/>
      <c r="D44" s="23"/>
      <c r="E44" s="23"/>
    </row>
    <row r="45" spans="2:5" x14ac:dyDescent="0.2">
      <c r="B45" s="23"/>
      <c r="C45" s="23"/>
      <c r="D45" s="23"/>
      <c r="E45" s="23"/>
    </row>
    <row r="46" spans="2:5" x14ac:dyDescent="0.2">
      <c r="B46" s="23"/>
      <c r="C46" s="23"/>
      <c r="D46" s="23"/>
      <c r="E46" s="23"/>
    </row>
    <row r="47" spans="2:5" x14ac:dyDescent="0.2">
      <c r="B47" s="23"/>
      <c r="C47" s="23"/>
      <c r="D47" s="23"/>
      <c r="E47" s="23"/>
    </row>
    <row r="48" spans="2:5" x14ac:dyDescent="0.2">
      <c r="B48" s="23"/>
      <c r="C48" s="23"/>
      <c r="D48" s="23"/>
      <c r="E48" s="23"/>
    </row>
    <row r="49" spans="2:9" x14ac:dyDescent="0.2">
      <c r="B49" s="23"/>
      <c r="C49" s="23"/>
      <c r="D49" s="23"/>
      <c r="E49" s="23"/>
    </row>
    <row r="50" spans="2:9" x14ac:dyDescent="0.2">
      <c r="B50" s="21"/>
      <c r="C50" s="21"/>
      <c r="D50" s="21"/>
      <c r="E50" s="21"/>
      <c r="F50" s="22"/>
      <c r="G50" s="22"/>
      <c r="H50" s="22"/>
      <c r="I50" s="22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779BBB064A0249930F2EA83AB35A1C" ma:contentTypeVersion="6" ma:contentTypeDescription="Opprett et nytt dokument." ma:contentTypeScope="" ma:versionID="7dbda2235ee09c25c19e663009f83008">
  <xsd:schema xmlns:xsd="http://www.w3.org/2001/XMLSchema" xmlns:xs="http://www.w3.org/2001/XMLSchema" xmlns:p="http://schemas.microsoft.com/office/2006/metadata/properties" xmlns:ns1="http://schemas.microsoft.com/sharepoint/v3" xmlns:ns2="a7040cb8-4716-4009-94ab-dd2921922c00" xmlns:ns3="c9627fef-87f2-41bf-8466-f556d6e85d8e" targetNamespace="http://schemas.microsoft.com/office/2006/metadata/properties" ma:root="true" ma:fieldsID="7488d544a4df5718f08fa1c2561e64f9" ns1:_="" ns2:_="" ns3:_="">
    <xsd:import namespace="http://schemas.microsoft.com/sharepoint/v3"/>
    <xsd:import namespace="a7040cb8-4716-4009-94ab-dd2921922c00"/>
    <xsd:import namespace="c9627fef-87f2-41bf-8466-f556d6e85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40cb8-4716-4009-94ab-dd2921922c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27fef-87f2-41bf-8466-f556d6e85d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c9627fef-87f2-41bf-8466-f556d6e85d8e">
      <UserInfo>
        <DisplayName>Robert Bratteberg</DisplayName>
        <AccountId>31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23E9A52-BB4B-4EBE-9A1E-86AC0BFB6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040cb8-4716-4009-94ab-dd2921922c00"/>
    <ds:schemaRef ds:uri="c9627fef-87f2-41bf-8466-f556d6e85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9E52D1-0EAE-47D5-9B83-31D5EC8FAB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38D17-5D07-4397-BCCB-E57E266148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9627fef-87f2-41bf-8466-f556d6e85d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Manager/>
  <Company>SpareBank1 Østlandet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christian.hoistad@sb1ostlandet.no</dc:creator>
  <cp:keywords/>
  <dc:description/>
  <cp:lastModifiedBy>Robert Bratteberg</cp:lastModifiedBy>
  <cp:revision/>
  <dcterms:created xsi:type="dcterms:W3CDTF">2017-12-01T09:54:14Z</dcterms:created>
  <dcterms:modified xsi:type="dcterms:W3CDTF">2022-03-25T11:41:55Z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0x010100F3779BBB064A0249930F2EA83AB35A1C</vt:lpwstr>
  </property>
  <property fmtid="{D5CDD505-2E9C-101B-9397-08002B2CF9AE}" pid="3" name="MSIP_Label_611cd0c7-49b8-4616-9a87-00d8061930e4_Enabled">
    <vt:lpwstr>true</vt:lpwstr>
  </property>
  <property fmtid="{D5CDD505-2E9C-101B-9397-08002B2CF9AE}" pid="4" name="MSIP_Label_611cd0c7-49b8-4616-9a87-00d8061930e4_SetDate">
    <vt:lpwstr>2022-03-25T11:41:55Z</vt:lpwstr>
  </property>
  <property fmtid="{D5CDD505-2E9C-101B-9397-08002B2CF9AE}" pid="5" name="MSIP_Label_611cd0c7-49b8-4616-9a87-00d8061930e4_Method">
    <vt:lpwstr>Standard</vt:lpwstr>
  </property>
  <property fmtid="{D5CDD505-2E9C-101B-9397-08002B2CF9AE}" pid="6" name="MSIP_Label_611cd0c7-49b8-4616-9a87-00d8061930e4_Name">
    <vt:lpwstr>Intern - Søre Sunnmøre</vt:lpwstr>
  </property>
  <property fmtid="{D5CDD505-2E9C-101B-9397-08002B2CF9AE}" pid="7" name="MSIP_Label_611cd0c7-49b8-4616-9a87-00d8061930e4_SiteId">
    <vt:lpwstr>491e8cc4-2204-4312-8565-17f85046df01</vt:lpwstr>
  </property>
  <property fmtid="{D5CDD505-2E9C-101B-9397-08002B2CF9AE}" pid="8" name="MSIP_Label_611cd0c7-49b8-4616-9a87-00d8061930e4_ActionId">
    <vt:lpwstr>390a8a53-1fd2-4033-bfdf-d543e50c4e81</vt:lpwstr>
  </property>
  <property fmtid="{D5CDD505-2E9C-101B-9397-08002B2CF9AE}" pid="9" name="MSIP_Label_611cd0c7-49b8-4616-9a87-00d8061930e4_ContentBits">
    <vt:lpwstr>1</vt:lpwstr>
  </property>
</Properties>
</file>