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Risikostyring og Compliance\Innsyn\Prosjekt ny Pilar 3 rapportering\Endelig versjon som skal på nett Q4 20\"/>
    </mc:Choice>
  </mc:AlternateContent>
  <bookViews>
    <workbookView xWindow="0" yWindow="0" windowWidth="14940" windowHeight="7755" firstSheet="1" activeTab="5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B_Addin5" hidden="1">"AAB_Description for addin 5,Description for addin 5,Description for addin 5,Description for addin 5,Description for addin 5,Description for addin 5"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52511" calcMode="manual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0" l="1"/>
  <c r="E31" i="50"/>
  <c r="F15" i="50"/>
  <c r="E15" i="50"/>
  <c r="F14" i="50"/>
  <c r="E14" i="50"/>
  <c r="G16" i="9" l="1"/>
  <c r="G15" i="9"/>
  <c r="G13" i="9"/>
  <c r="G12" i="9"/>
  <c r="G11" i="9"/>
  <c r="D10" i="92" l="1"/>
  <c r="F11" i="3"/>
  <c r="F17" i="3" s="1"/>
  <c r="E61" i="57" l="1"/>
  <c r="I28" i="5" l="1"/>
  <c r="D41" i="5"/>
  <c r="C41" i="5"/>
  <c r="D39" i="5"/>
  <c r="C39" i="5"/>
  <c r="D28" i="5" l="1"/>
  <c r="C28" i="5"/>
  <c r="C20" i="5"/>
  <c r="F37" i="50" l="1"/>
  <c r="F34" i="50" s="1"/>
  <c r="E37" i="50"/>
  <c r="E34" i="50" s="1"/>
  <c r="F21" i="50"/>
  <c r="E21" i="50"/>
  <c r="F16" i="50"/>
  <c r="E16" i="50"/>
  <c r="I41" i="5"/>
  <c r="D20" i="5"/>
  <c r="E17" i="3"/>
  <c r="G17" i="3" s="1"/>
  <c r="G16" i="3"/>
  <c r="G15" i="3"/>
  <c r="G14" i="3"/>
  <c r="G13" i="3"/>
  <c r="G12" i="3"/>
  <c r="G11" i="3"/>
  <c r="E76" i="57"/>
  <c r="E64" i="57"/>
  <c r="E56" i="57"/>
  <c r="E49" i="57"/>
  <c r="E43" i="57"/>
  <c r="E36" i="57"/>
  <c r="E15" i="57"/>
  <c r="E65" i="57" l="1"/>
  <c r="E50" i="57"/>
  <c r="E37" i="57"/>
  <c r="E51" i="57" s="1"/>
  <c r="E66" i="57" s="1"/>
  <c r="E24" i="22" l="1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D24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8" i="22"/>
  <c r="T24" i="22" l="1"/>
  <c r="D31" i="11"/>
  <c r="D32" i="11" s="1"/>
  <c r="E21" i="13"/>
  <c r="E22" i="13" s="1"/>
  <c r="F21" i="13"/>
  <c r="F22" i="13" s="1"/>
  <c r="G21" i="13"/>
  <c r="G22" i="13" s="1"/>
  <c r="H21" i="13"/>
  <c r="I21" i="13"/>
  <c r="I22" i="13" s="1"/>
  <c r="J21" i="13"/>
  <c r="J22" i="13" s="1"/>
  <c r="K21" i="13"/>
  <c r="K22" i="13" s="1"/>
  <c r="L21" i="13"/>
  <c r="L22" i="13" s="1"/>
  <c r="M21" i="13"/>
  <c r="M22" i="13" s="1"/>
  <c r="N21" i="13"/>
  <c r="N22" i="13" s="1"/>
  <c r="O21" i="13"/>
  <c r="O22" i="13" s="1"/>
  <c r="P21" i="13"/>
  <c r="P22" i="13" s="1"/>
  <c r="Q21" i="13"/>
  <c r="Q22" i="13" s="1"/>
  <c r="R21" i="13"/>
  <c r="R22" i="13" s="1"/>
  <c r="S21" i="13"/>
  <c r="S22" i="13" s="1"/>
  <c r="T21" i="13"/>
  <c r="T22" i="13" s="1"/>
  <c r="U21" i="13"/>
  <c r="U22" i="13" s="1"/>
  <c r="V21" i="13"/>
  <c r="V22" i="13" s="1"/>
  <c r="W21" i="13"/>
  <c r="W22" i="13" s="1"/>
  <c r="X21" i="13"/>
  <c r="X22" i="13" s="1"/>
  <c r="D21" i="13"/>
  <c r="D22" i="13" s="1"/>
  <c r="Y20" i="13"/>
  <c r="Y15" i="13"/>
  <c r="Y16" i="13"/>
  <c r="Y17" i="13"/>
  <c r="Y18" i="13"/>
  <c r="Y19" i="13"/>
  <c r="Y14" i="13"/>
  <c r="E23" i="94"/>
  <c r="E24" i="94" s="1"/>
  <c r="D23" i="94"/>
  <c r="D24" i="94" s="1"/>
  <c r="Y21" i="13" l="1"/>
  <c r="Y22" i="13" s="1"/>
  <c r="H22" i="13"/>
  <c r="G9" i="9"/>
  <c r="F9" i="9"/>
  <c r="G18" i="9"/>
  <c r="G19" i="9" s="1"/>
  <c r="F18" i="9"/>
  <c r="F19" i="9" s="1"/>
</calcChain>
</file>

<file path=xl/sharedStrings.xml><?xml version="1.0" encoding="utf-8"?>
<sst xmlns="http://schemas.openxmlformats.org/spreadsheetml/2006/main" count="1240" uniqueCount="734">
  <si>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</si>
  <si>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</si>
  <si>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</si>
  <si>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</si>
  <si>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</si>
  <si>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</si>
  <si>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</si>
  <si>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</si>
  <si>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</si>
  <si>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</si>
  <si>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</si>
  <si>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</si>
  <si>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</si>
  <si>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</si>
  <si>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</si>
  <si>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</si>
  <si>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</si>
  <si>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</si>
  <si>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</si>
  <si>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</si>
  <si>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</si>
  <si>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</si>
  <si>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</si>
  <si>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</si>
  <si>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</si>
  <si>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</si>
  <si>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</si>
  <si>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</si>
  <si>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</si>
  <si>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</si>
  <si>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</si>
  <si>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</si>
  <si>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</si>
  <si>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</si>
  <si>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</si>
  <si>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</si>
  <si>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</si>
  <si>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</si>
  <si>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</si>
  <si>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</si>
  <si>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Other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</si>
  <si>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</si>
  <si>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</si>
  <si>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</si>
  <si>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</si>
  <si>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</si>
  <si>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</si>
  <si>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</si>
  <si>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</si>
  <si>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</si>
  <si>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</si>
  <si>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</si>
  <si>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</si>
  <si>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r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</si>
  <si>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</si>
  <si>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</si>
  <si>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</si>
  <si>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</si>
  <si>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</si>
  <si>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</si>
  <si>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</si>
  <si>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</si>
  <si>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</si>
  <si>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h</t>
  </si>
  <si>
    <t>i</t>
  </si>
  <si>
    <t>j</t>
  </si>
  <si>
    <t>l</t>
  </si>
  <si>
    <t>m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</si>
  <si>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</si>
  <si>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</si>
  <si>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</si>
  <si>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</si>
  <si>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</si>
  <si>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</si>
  <si>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n</t>
  </si>
  <si>
    <t>o</t>
  </si>
  <si>
    <t>p</t>
  </si>
  <si>
    <t>q</t>
  </si>
  <si>
    <t>s</t>
  </si>
  <si>
    <t>u</t>
  </si>
  <si>
    <t>Debt securities</t>
  </si>
  <si>
    <t>Exposure classes</t>
  </si>
  <si>
    <t xml:space="preserve"> </t>
  </si>
  <si>
    <t>Risk weight</t>
  </si>
  <si>
    <t>Others</t>
  </si>
  <si>
    <t>Of which unrated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</si>
  <si>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</si>
  <si>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</si>
  <si>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</si>
  <si>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</si>
  <si>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</si>
  <si>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</si>
  <si>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</si>
  <si>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</si>
  <si>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</si>
  <si>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</si>
  <si>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</si>
  <si>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</si>
  <si>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</si>
  <si>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</si>
  <si>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</si>
  <si>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</si>
  <si>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</si>
  <si>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</si>
  <si>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</si>
  <si>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</si>
  <si>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</si>
  <si>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</si>
  <si>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</si>
  <si>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</si>
  <si>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</si>
  <si>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</si>
  <si>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</si>
  <si>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</si>
  <si>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</si>
  <si>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</si>
  <si>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</si>
  <si>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</si>
  <si>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</si>
  <si>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</si>
  <si>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</si>
  <si>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</si>
  <si>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</si>
  <si>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</si>
  <si>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</si>
  <si>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</si>
  <si>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</si>
  <si>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</si>
  <si>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</si>
  <si>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</si>
  <si>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</si>
  <si>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</si>
  <si>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</si>
  <si>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</si>
  <si>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</si>
  <si>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</si>
  <si>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</si>
  <si>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</si>
  <si>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</si>
  <si>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 xml:space="preserve"> Total</t>
  </si>
  <si>
    <t>Name</t>
  </si>
  <si>
    <t>Comment</t>
  </si>
  <si>
    <t>Frequency</t>
  </si>
  <si>
    <t>Quarterly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</si>
  <si>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</si>
  <si>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</si>
  <si>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</si>
  <si>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</si>
  <si>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</si>
  <si>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</si>
  <si>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</si>
  <si>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</si>
  <si>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</si>
  <si>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</si>
  <si>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</si>
  <si>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</si>
  <si>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</si>
  <si>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</si>
  <si>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</si>
  <si>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</si>
  <si>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</si>
  <si>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</si>
  <si>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</si>
  <si>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</si>
  <si>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</si>
  <si>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</si>
  <si>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</si>
  <si>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</si>
  <si>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</si>
  <si>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</si>
  <si>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</si>
  <si>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</si>
  <si>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</si>
  <si>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</si>
  <si>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</si>
  <si>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</si>
  <si>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9a</t>
  </si>
  <si>
    <t>9b</t>
  </si>
  <si>
    <t>NOK</t>
  </si>
  <si>
    <t>EUR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</si>
  <si>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</si>
  <si>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</si>
  <si>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</si>
  <si>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</si>
  <si>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</si>
  <si>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</si>
  <si>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</si>
  <si>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</si>
  <si>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</si>
  <si>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</si>
  <si>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</si>
  <si>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</si>
  <si>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Currency and units (NOK million)</t>
  </si>
  <si>
    <t/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</si>
  <si>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</si>
  <si>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</si>
  <si>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</si>
  <si>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</si>
  <si>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</si>
  <si>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</si>
  <si>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</si>
  <si>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</si>
  <si>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</si>
  <si>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</si>
  <si>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</si>
  <si>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</si>
  <si>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</si>
  <si>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</si>
  <si>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</si>
  <si>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</si>
  <si>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</si>
  <si>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</si>
  <si>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</si>
  <si>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</si>
  <si>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</si>
  <si>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</si>
  <si>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</si>
  <si>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</si>
  <si>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</si>
  <si>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</si>
  <si>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</si>
  <si>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</si>
  <si>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</si>
  <si>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</si>
  <si>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</si>
  <si>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</si>
  <si>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</si>
  <si>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</si>
  <si>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</si>
  <si>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</si>
  <si>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</si>
  <si>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</si>
  <si>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</si>
  <si>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</si>
  <si>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</si>
  <si>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</si>
  <si>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</si>
  <si>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</si>
  <si>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</si>
  <si>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</si>
  <si>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</si>
  <si>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Semi-annually</t>
  </si>
  <si>
    <t>Outlines of the differences in the scopes of consolidation</t>
  </si>
  <si>
    <t>Outline of the differences in the scopes of consolidation</t>
  </si>
  <si>
    <t>SpareBank 1 Boligkreditt AS</t>
  </si>
  <si>
    <t>SpareBank 1 Næringskreditt AS</t>
  </si>
  <si>
    <t>SpareBank 1 Kredittkort AS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</si>
  <si>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</si>
  <si>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</si>
  <si>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</si>
  <si>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</si>
  <si>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</si>
  <si>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</si>
  <si>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</si>
  <si>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</si>
  <si>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</si>
  <si>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</si>
  <si>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</si>
  <si>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</si>
  <si>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Geographical distribution of credit exposures relevant for the calculation of the countercyclical capital buffer</t>
  </si>
  <si>
    <t>Norway</t>
  </si>
  <si>
    <t>Net value</t>
  </si>
  <si>
    <t>With regards to the templates specified by EBA in GL-2016-11, some of the templates are not included. This is due to one of the following reasons:</t>
  </si>
  <si>
    <t>Last update</t>
  </si>
  <si>
    <t>Q4 2018</t>
  </si>
  <si>
    <t>a) template is not applicable to SpareBank 1 BV or b) data is not available at the time of the reporting.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</si>
  <si>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</si>
  <si>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</si>
  <si>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</si>
  <si>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</si>
  <si>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</si>
  <si>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</si>
  <si>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</si>
  <si>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</si>
  <si>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</si>
  <si>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</si>
  <si>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</si>
  <si>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</si>
  <si>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</si>
  <si>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Lokale og regionale myndigheter</t>
  </si>
  <si>
    <t>NACE_HOVEDGRUPPE</t>
  </si>
  <si>
    <t>NACE_HOVED_NAVN</t>
  </si>
  <si>
    <t>N</t>
  </si>
  <si>
    <t>forretning_tjenesteyting</t>
  </si>
  <si>
    <t>B</t>
  </si>
  <si>
    <t>bergverksdrift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</si>
  <si>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</si>
  <si>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</si>
  <si>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</si>
  <si>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</si>
  <si>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</si>
  <si>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</si>
  <si>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</si>
  <si>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</si>
  <si>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</si>
  <si>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</si>
  <si>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</si>
  <si>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</si>
  <si>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E</t>
  </si>
  <si>
    <t>vannforsyningsvirksomhet</t>
  </si>
  <si>
    <t>T</t>
  </si>
  <si>
    <t>lønnet_arbeid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</si>
  <si>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</si>
  <si>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</si>
  <si>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</si>
  <si>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</si>
  <si>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</si>
  <si>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</si>
  <si>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</si>
  <si>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</si>
  <si>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</si>
  <si>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</si>
  <si>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</si>
  <si>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</si>
  <si>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</si>
  <si>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</si>
  <si>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O</t>
  </si>
  <si>
    <t>offentlig_administrasjon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</si>
  <si>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</si>
  <si>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</si>
  <si>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</si>
  <si>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</si>
  <si>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</si>
  <si>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</si>
  <si>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</si>
  <si>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</si>
  <si>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NL</t>
  </si>
  <si>
    <t>SE</t>
  </si>
  <si>
    <t>CN</t>
  </si>
  <si>
    <t>DE</t>
  </si>
  <si>
    <t>MC</t>
  </si>
  <si>
    <t>TH</t>
  </si>
  <si>
    <t>NO</t>
  </si>
  <si>
    <t>ES</t>
  </si>
  <si>
    <t>PT</t>
  </si>
  <si>
    <t>IE</t>
  </si>
  <si>
    <t>PL</t>
  </si>
  <si>
    <t>AR</t>
  </si>
  <si>
    <t>CH</t>
  </si>
  <si>
    <t>PH</t>
  </si>
  <si>
    <t>US</t>
  </si>
  <si>
    <t>LT</t>
  </si>
  <si>
    <t>FR</t>
  </si>
  <si>
    <t>AU</t>
  </si>
  <si>
    <t>GB</t>
  </si>
  <si>
    <t>IT</t>
  </si>
  <si>
    <t>KR</t>
  </si>
  <si>
    <t>HU</t>
  </si>
  <si>
    <t>DK</t>
  </si>
  <si>
    <t>AE</t>
  </si>
  <si>
    <t>RU</t>
  </si>
  <si>
    <t>GR</t>
  </si>
  <si>
    <t>IS</t>
  </si>
  <si>
    <t>CA</t>
  </si>
  <si>
    <t>Netto eksponering ved slutten av perioden</t>
  </si>
  <si>
    <t>Total standard metoden</t>
  </si>
  <si>
    <t>Netto eksponering snitt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</si>
  <si>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</si>
  <si>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</si>
  <si>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</si>
  <si>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</si>
  <si>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</si>
  <si>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</si>
  <si>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</si>
  <si>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</si>
  <si>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</si>
  <si>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</si>
  <si>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</si>
  <si>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</si>
  <si>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</si>
  <si>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Offentlig administrasjon</t>
  </si>
  <si>
    <t>helse og sosialtjenester</t>
  </si>
  <si>
    <t>Kulturvirksomhet</t>
  </si>
  <si>
    <t>Annen tjenesteyting</t>
  </si>
  <si>
    <t>Lønnet arbeid</t>
  </si>
  <si>
    <t>Udefinert</t>
  </si>
  <si>
    <t>Forretning tjenesteyting</t>
  </si>
  <si>
    <t>Aannually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</si>
  <si>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</si>
  <si>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</si>
  <si>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</si>
  <si>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</si>
  <si>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</si>
  <si>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</si>
  <si>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</si>
  <si>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</si>
  <si>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</si>
  <si>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Herav mislighold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</si>
  <si>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</si>
  <si>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</si>
  <si>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</si>
  <si>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</si>
  <si>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</si>
  <si>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</si>
  <si>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</si>
  <si>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</si>
  <si>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</si>
  <si>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</si>
  <si>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</si>
  <si>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 xml:space="preserve"> De viktigste avtalevilkårene for kapitalinstrumenter</t>
  </si>
  <si>
    <t>Utsteder</t>
  </si>
  <si>
    <t>SpareBank 1 BV</t>
  </si>
  <si>
    <t>Entydig identifikasjonskode (f.eks. CUSIP, ISIN eller Bloombergs identifikasjonskode for rettede emisjoner)</t>
  </si>
  <si>
    <t>NO0006000207</t>
  </si>
  <si>
    <t>NO0010564859</t>
  </si>
  <si>
    <t>NO0010743313</t>
  </si>
  <si>
    <t>NO0010809858</t>
  </si>
  <si>
    <t>NO0010830508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</si>
  <si>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</si>
  <si>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</si>
  <si>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</si>
  <si>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</si>
  <si>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</si>
  <si>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Annen godkjent kjernekapital</t>
  </si>
  <si>
    <t>Tilleggskapital</t>
  </si>
  <si>
    <t>Regler som gjelder etter overgangsperioden</t>
  </si>
  <si>
    <t>Kapital som ikke kan medregnes</t>
  </si>
  <si>
    <t>Medregning på selskaps- eller (del)konsolidert nivå, selskaps- og (del)konsolidert nivå</t>
  </si>
  <si>
    <t>Selskaps nivå</t>
  </si>
  <si>
    <t>Selskapsnivå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</si>
  <si>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</si>
  <si>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</si>
  <si>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</si>
  <si>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</si>
  <si>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</si>
  <si>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</si>
  <si>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Emisjonskurs</t>
  </si>
  <si>
    <t>Innløsningskurs</t>
  </si>
  <si>
    <t>N/A</t>
  </si>
  <si>
    <t>Regnskapsmessig klassifisering</t>
  </si>
  <si>
    <t>Egenkapital</t>
  </si>
  <si>
    <t>Ansvarlig lånekapital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</si>
  <si>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</si>
  <si>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</si>
  <si>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</si>
  <si>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</si>
  <si>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</si>
  <si>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</si>
  <si>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</si>
  <si>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</si>
  <si>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</si>
  <si>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</si>
  <si>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</si>
  <si>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26.02.2020, 100 % av pål. + renter, regulatorisk innløsningsrett</t>
  </si>
  <si>
    <t>7.09.2020, 100 % av pålydende + renter, skatt og regulatorisk innløsningsrett</t>
  </si>
  <si>
    <t>15.11.2022, 100 % av pålydende + renter, skatt og regulatorisk innløsningsrett</t>
  </si>
  <si>
    <t>05.09.2023, 100 % av pålydende + renter, skatt og regulatorisk innløsningsrett</t>
  </si>
  <si>
    <t>Datoer for eventuell etterfølgende innløsningsrett</t>
  </si>
  <si>
    <t>Årlig 26.02.etter første innløsninsrett</t>
  </si>
  <si>
    <t>Deretter ved hver rentebetalingsdato, 07.03., 07.06., 07.09.,07.12., hvert år</t>
  </si>
  <si>
    <t>Deretter ved hver rentebetalingsdato, 15.2., 15.05., 15.08.,15.11., hvert år</t>
  </si>
  <si>
    <t>Deretter ved hver rentebetalingsdato, 05.03., 05.06., 05.09.,05.12., hvert år</t>
  </si>
  <si>
    <t>Renter/utbytte</t>
  </si>
  <si>
    <t>Fast eller flytende rente/utbytte</t>
  </si>
  <si>
    <t>Flytende utbytte</t>
  </si>
  <si>
    <t>Flytende</t>
  </si>
  <si>
    <t>Fast rente</t>
  </si>
  <si>
    <t>Rentesats og eventuell tilknyttet referanserente</t>
  </si>
  <si>
    <t>3mnd NIBOR + 320 bp</t>
  </si>
  <si>
    <t>3mnd NIBOR + 150 bp</t>
  </si>
  <si>
    <t>3mnd NIBOR + 144 bp</t>
  </si>
  <si>
    <t>Vilkår om at det ikke kan betales utbytte hvis det ikke er betalt rente på instrumentet («dividend stopper»)</t>
  </si>
  <si>
    <t>ikke aktuelt</t>
  </si>
  <si>
    <t>Nei</t>
  </si>
  <si>
    <t>Full fleksibilitet, delvis fleksibilitet eller pliktig (med hensyn til tidspunkt)</t>
  </si>
  <si>
    <t>Delvis fleksibilitet</t>
  </si>
  <si>
    <t>pliktig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</si>
  <si>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</si>
  <si>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</si>
  <si>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</si>
  <si>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</si>
  <si>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Ikke kumulativ</t>
  </si>
  <si>
    <t>Ikke kumulaiv</t>
  </si>
  <si>
    <t>Konvertering/nedskrivning</t>
  </si>
  <si>
    <t>Konvertibel eller ikke konvertibel</t>
  </si>
  <si>
    <t>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</si>
  <si>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</si>
  <si>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</si>
  <si>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</si>
  <si>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</si>
  <si>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</si>
  <si>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</si>
  <si>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</si>
  <si>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</si>
  <si>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</si>
  <si>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minstekrav. For tiden : 5 % kjernekapitaldekning og 8 % kapitaldekning fastsatt i beregningsforskriften.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</si>
  <si>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</si>
  <si>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</si>
  <si>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</si>
  <si>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</si>
  <si>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</si>
  <si>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</si>
  <si>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</si>
  <si>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</si>
  <si>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</si>
  <si>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</si>
  <si>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Utstedt i henhold til tidligere regelverk ( vilkår om renteøkning eller annet incitament til innfrielse)</t>
  </si>
  <si>
    <t>Selskapets navn</t>
  </si>
  <si>
    <t>Regnskapsmessig konsolidering</t>
  </si>
  <si>
    <t>Regulatorisk konsolidering</t>
  </si>
  <si>
    <t>Beskrivelse av enhet</t>
  </si>
  <si>
    <t>Full konsolidering</t>
  </si>
  <si>
    <t>Ikke konsolidert</t>
  </si>
  <si>
    <t>Morbank</t>
  </si>
  <si>
    <t>Eiendomsmegler 1 BV</t>
  </si>
  <si>
    <t>Eiendomsmegler 100 % eiet datter</t>
  </si>
  <si>
    <t>SpareBank 1 Regnskapshuset BV AS</t>
  </si>
  <si>
    <t>Regnskapsføring 100 % eiet datter</t>
  </si>
  <si>
    <t>Z-eiendom AS</t>
  </si>
  <si>
    <t>Eiendomsmegler 60 % eiet datter</t>
  </si>
  <si>
    <t>Imingen Holding AS</t>
  </si>
  <si>
    <t>Eiendomsselskap 100 % eiet datter</t>
  </si>
  <si>
    <t>Larvik Marina AS</t>
  </si>
  <si>
    <t>Samarbeidende Sparebanker AS</t>
  </si>
  <si>
    <t>Egenkapitalmetoden</t>
  </si>
  <si>
    <t>Mellomliggende selskap med eierskap i SpareBank 1 Gruppen AS</t>
  </si>
  <si>
    <t>Konsolidering Eierforetak i samarbeidende gruppe</t>
  </si>
  <si>
    <t>Utsteder av Obligasjoner med fortrinnsrett</t>
  </si>
  <si>
    <t>Finansforetak</t>
  </si>
  <si>
    <t>SpareBank 1 Finans Midt-Norge</t>
  </si>
  <si>
    <t>Frequency: Årlig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</si>
  <si>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</si>
  <si>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</si>
  <si>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</si>
  <si>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</si>
  <si>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</si>
  <si>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</si>
  <si>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</si>
  <si>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</si>
  <si>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</si>
  <si>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</si>
  <si>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</si>
  <si>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</si>
  <si>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</si>
  <si>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</si>
  <si>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</si>
  <si>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</si>
  <si>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</si>
  <si>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</si>
  <si>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</si>
  <si>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</si>
  <si>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</si>
  <si>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</si>
  <si>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</si>
  <si>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</si>
  <si>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</si>
  <si>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</si>
  <si>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</si>
  <si>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</si>
  <si>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</si>
  <si>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</si>
  <si>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</si>
  <si>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</si>
  <si>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</si>
  <si>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</si>
  <si>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</si>
  <si>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</si>
  <si>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</si>
  <si>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</si>
  <si>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</si>
  <si>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</si>
  <si>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</si>
  <si>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</si>
  <si>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</si>
  <si>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</si>
  <si>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</si>
  <si>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</si>
  <si>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</si>
  <si>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</si>
  <si>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</si>
  <si>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</si>
  <si>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</si>
  <si>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</si>
  <si>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</si>
  <si>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</si>
  <si>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</si>
  <si>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</si>
  <si>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</si>
  <si>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</si>
  <si>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</si>
  <si>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</si>
  <si>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</si>
  <si>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</si>
  <si>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</si>
  <si>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</si>
  <si>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</si>
  <si>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</si>
  <si>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</si>
  <si>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</si>
  <si>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</si>
  <si>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</si>
  <si>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</si>
  <si>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</si>
  <si>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</si>
  <si>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</si>
  <si>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</si>
  <si>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</si>
  <si>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</si>
  <si>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</si>
  <si>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</si>
  <si>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</si>
  <si>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</si>
  <si>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</si>
  <si>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</si>
  <si>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</si>
  <si>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</si>
  <si>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</si>
  <si>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</si>
  <si>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</si>
  <si>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</si>
  <si>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</si>
  <si>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</si>
  <si>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</si>
  <si>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</si>
  <si>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</si>
  <si>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</si>
  <si>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</si>
  <si>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</si>
  <si>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</si>
  <si>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</si>
  <si>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</si>
  <si>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</si>
  <si>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</si>
  <si>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</si>
  <si>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</si>
  <si>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</si>
  <si>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</si>
  <si>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</si>
  <si>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</si>
  <si>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</si>
  <si>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</si>
  <si>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</si>
  <si>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</si>
  <si>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</si>
  <si>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</si>
  <si>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</si>
  <si>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</si>
  <si>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</si>
  <si>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</si>
  <si>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</si>
  <si>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</si>
  <si>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</si>
  <si>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</si>
  <si>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</si>
  <si>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</si>
  <si>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</si>
  <si>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</si>
  <si>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</si>
  <si>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</si>
  <si>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</si>
  <si>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</si>
  <si>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</si>
  <si>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</si>
  <si>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</si>
  <si>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</si>
  <si>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</si>
  <si>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</si>
  <si>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</si>
  <si>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</si>
  <si>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</si>
  <si>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</si>
  <si>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</si>
  <si>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</si>
  <si>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</si>
  <si>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</si>
  <si>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</si>
  <si>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</si>
  <si>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</si>
  <si>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</si>
  <si>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</si>
  <si>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</si>
  <si>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</si>
  <si>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</si>
  <si>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</si>
  <si>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</si>
  <si>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</si>
  <si>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</si>
  <si>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</si>
  <si>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</si>
  <si>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</si>
  <si>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</si>
  <si>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</si>
  <si>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</si>
  <si>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</si>
  <si>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</si>
  <si>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</si>
  <si>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</si>
  <si>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</si>
  <si>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</si>
  <si>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</si>
  <si>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</si>
  <si>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</si>
  <si>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</si>
  <si>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</si>
  <si>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</si>
  <si>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</si>
  <si>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</si>
  <si>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</si>
  <si>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Sum gjeld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</si>
  <si>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</si>
  <si>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</si>
  <si>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</si>
  <si>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</si>
  <si>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</si>
  <si>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</si>
  <si>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</si>
  <si>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</si>
  <si>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</si>
  <si>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</si>
  <si>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</si>
  <si>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Frequency: Halvårlig</t>
  </si>
  <si>
    <t>BN Bank</t>
  </si>
  <si>
    <t>Herav SMB</t>
  </si>
  <si>
    <t>ZA</t>
  </si>
  <si>
    <t>IQ</t>
  </si>
  <si>
    <t>TR</t>
  </si>
  <si>
    <t>HR</t>
  </si>
  <si>
    <t>FI</t>
  </si>
  <si>
    <t>BA</t>
  </si>
  <si>
    <t>RO</t>
  </si>
  <si>
    <t>CI</t>
  </si>
  <si>
    <t>LV</t>
  </si>
  <si>
    <t>SG</t>
  </si>
  <si>
    <t>EE</t>
  </si>
  <si>
    <t>AF</t>
  </si>
  <si>
    <t>CL</t>
  </si>
  <si>
    <t>PK</t>
  </si>
  <si>
    <t>BR</t>
  </si>
  <si>
    <t>BG</t>
  </si>
  <si>
    <t>Quarter ending on 31. December 2019</t>
  </si>
  <si>
    <t>NO0010858426</t>
  </si>
  <si>
    <t>24.06.2024, 100 % av pålydende + renter, skatt og regulatorisk innløsningsrett</t>
  </si>
  <si>
    <t>Deretter ved hver rentebetalingsdato, 24.03.,24.06., 24.09.,24.12., hvert år</t>
  </si>
  <si>
    <t>3mnd NIBOR + 355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</si>
</sst>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675">
    <xf numFmtId="0" fontId="0" fillId="0" borderId="0" xfId="0"/>
    <xf numFmtId="0" fontId="5" fillId="0" borderId="1" xfId="0" applyFont="1" applyBorder="1"/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49" fontId="5" fillId="0" borderId="0" xfId="0" applyNumberFormat="1" applyFont="1"/>
    <xf numFmtId="0" fontId="11" fillId="0" borderId="0" xfId="0" applyFont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top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7" fillId="2" borderId="0" xfId="3" applyFont="1" applyFill="1" applyBorder="1"/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2" fillId="2" borderId="40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12" fillId="2" borderId="0" xfId="3" applyFont="1" applyFill="1" applyBorder="1"/>
    <xf numFmtId="0" fontId="21" fillId="2" borderId="39" xfId="3" applyFont="1" applyFill="1" applyBorder="1"/>
    <xf numFmtId="165" fontId="21" fillId="2" borderId="16" xfId="1" applyNumberFormat="1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25" xfId="1" applyNumberFormat="1" applyFont="1" applyFill="1" applyBorder="1"/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165" fontId="21" fillId="2" borderId="53" xfId="1" applyNumberFormat="1" applyFont="1" applyFill="1" applyBorder="1"/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165" fontId="21" fillId="2" borderId="51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165" fontId="20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Border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17" fillId="2" borderId="9" xfId="1" applyNumberFormat="1" applyFont="1" applyFill="1" applyBorder="1"/>
    <xf numFmtId="165" fontId="17" fillId="2" borderId="53" xfId="1" applyNumberFormat="1" applyFont="1" applyFill="1" applyBorder="1"/>
    <xf numFmtId="165" fontId="17" fillId="2" borderId="43" xfId="1" applyNumberFormat="1" applyFont="1" applyFill="1" applyBorder="1"/>
    <xf numFmtId="165" fontId="20" fillId="2" borderId="43" xfId="1" applyNumberFormat="1" applyFont="1" applyFill="1" applyBorder="1"/>
    <xf numFmtId="165" fontId="20" fillId="2" borderId="44" xfId="1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31" fillId="3" borderId="0" xfId="0" applyFont="1" applyFill="1"/>
    <xf numFmtId="0" fontId="32" fillId="3" borderId="0" xfId="0" applyFont="1" applyFill="1"/>
    <xf numFmtId="0" fontId="5" fillId="3" borderId="0" xfId="0" applyFont="1" applyFill="1"/>
    <xf numFmtId="0" fontId="8" fillId="4" borderId="0" xfId="5" applyFill="1"/>
    <xf numFmtId="0" fontId="33" fillId="3" borderId="0" xfId="0" applyFont="1" applyFill="1"/>
    <xf numFmtId="0" fontId="8" fillId="0" borderId="0" xfId="0" applyFont="1" applyAlignment="1"/>
    <xf numFmtId="0" fontId="8" fillId="4" borderId="0" xfId="5" applyFill="1" applyAlignment="1">
      <alignment horizontal="center"/>
    </xf>
    <xf numFmtId="165" fontId="12" fillId="4" borderId="53" xfId="1" applyNumberFormat="1" applyFont="1" applyFill="1" applyBorder="1"/>
    <xf numFmtId="165" fontId="12" fillId="4" borderId="23" xfId="1" applyNumberFormat="1" applyFont="1" applyFill="1" applyBorder="1"/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2" fillId="4" borderId="22" xfId="1" applyNumberFormat="1" applyFont="1" applyFill="1" applyBorder="1"/>
    <xf numFmtId="165" fontId="17" fillId="4" borderId="43" xfId="1" applyNumberFormat="1" applyFont="1" applyFill="1" applyBorder="1" applyAlignment="1">
      <alignment vertical="center"/>
    </xf>
    <xf numFmtId="165" fontId="12" fillId="4" borderId="9" xfId="1" applyNumberFormat="1" applyFont="1" applyFill="1" applyBorder="1"/>
    <xf numFmtId="165" fontId="12" fillId="4" borderId="10" xfId="1" applyNumberFormat="1" applyFont="1" applyFill="1" applyBorder="1"/>
    <xf numFmtId="0" fontId="12" fillId="2" borderId="22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4" fillId="0" borderId="0" xfId="0" applyFont="1" applyFill="1" applyAlignment="1">
      <alignment horizontal="left"/>
    </xf>
    <xf numFmtId="49" fontId="8" fillId="0" borderId="0" xfId="0" applyNumberFormat="1" applyFont="1"/>
    <xf numFmtId="0" fontId="12" fillId="4" borderId="59" xfId="3" applyFont="1" applyFill="1" applyBorder="1" applyAlignment="1">
      <alignment horizontal="left" vertical="center"/>
    </xf>
    <xf numFmtId="0" fontId="12" fillId="4" borderId="58" xfId="3" applyFont="1" applyFill="1" applyBorder="1" applyAlignment="1">
      <alignment horizontal="left" vertical="center"/>
    </xf>
    <xf numFmtId="165" fontId="12" fillId="4" borderId="56" xfId="1" applyNumberFormat="1" applyFont="1" applyFill="1" applyBorder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0" fontId="23" fillId="2" borderId="59" xfId="3" applyFont="1" applyFill="1" applyBorder="1" applyAlignment="1">
      <alignment horizontal="left" vertical="center"/>
    </xf>
    <xf numFmtId="165" fontId="23" fillId="2" borderId="22" xfId="1" applyNumberFormat="1" applyFont="1" applyFill="1" applyBorder="1"/>
    <xf numFmtId="165" fontId="23" fillId="2" borderId="14" xfId="1" applyNumberFormat="1" applyFont="1" applyFill="1" applyBorder="1"/>
    <xf numFmtId="165" fontId="23" fillId="2" borderId="23" xfId="1" applyNumberFormat="1" applyFont="1" applyFill="1" applyBorder="1"/>
    <xf numFmtId="165" fontId="23" fillId="2" borderId="53" xfId="1" applyNumberFormat="1" applyFont="1" applyFill="1" applyBorder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165" fontId="23" fillId="2" borderId="61" xfId="1" applyNumberFormat="1" applyFont="1" applyFill="1" applyBorder="1"/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20" fillId="2" borderId="47" xfId="7" applyFont="1" applyFill="1" applyBorder="1" applyAlignment="1">
      <alignment vertical="center"/>
    </xf>
    <xf numFmtId="0" fontId="20" fillId="2" borderId="44" xfId="7" applyFont="1" applyFill="1" applyBorder="1" applyAlignment="1">
      <alignment horizontal="center" vertical="center"/>
    </xf>
    <xf numFmtId="165" fontId="20" fillId="2" borderId="43" xfId="1" applyNumberFormat="1" applyFont="1" applyFill="1" applyBorder="1" applyAlignment="1">
      <alignment vertical="center"/>
    </xf>
    <xf numFmtId="0" fontId="20" fillId="2" borderId="30" xfId="7" applyFont="1" applyFill="1" applyBorder="1" applyAlignment="1">
      <alignment vertical="center"/>
    </xf>
    <xf numFmtId="0" fontId="20" fillId="2" borderId="43" xfId="7" applyFont="1" applyFill="1" applyBorder="1" applyAlignment="1">
      <alignment horizontal="center" vertical="center"/>
    </xf>
    <xf numFmtId="0" fontId="12" fillId="2" borderId="30" xfId="7" applyFont="1" applyFill="1" applyBorder="1" applyAlignment="1">
      <alignment vertical="center"/>
    </xf>
    <xf numFmtId="0" fontId="12" fillId="2" borderId="43" xfId="7" applyFont="1" applyFill="1" applyBorder="1" applyAlignment="1">
      <alignment horizontal="center" vertical="center"/>
    </xf>
    <xf numFmtId="0" fontId="12" fillId="2" borderId="6" xfId="7" applyFont="1" applyFill="1" applyBorder="1" applyAlignment="1">
      <alignment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vertical="center"/>
    </xf>
    <xf numFmtId="0" fontId="17" fillId="2" borderId="24" xfId="10" applyFont="1" applyFill="1" applyBorder="1" applyAlignment="1">
      <alignment vertical="center"/>
    </xf>
    <xf numFmtId="0" fontId="24" fillId="2" borderId="0" xfId="10" applyFont="1" applyFill="1" applyAlignment="1">
      <alignment vertical="center" wrapText="1"/>
    </xf>
    <xf numFmtId="0" fontId="12" fillId="2" borderId="56" xfId="10" applyFont="1" applyFill="1" applyBorder="1" applyAlignment="1">
      <alignment horizontal="center" vertical="center" wrapText="1"/>
    </xf>
    <xf numFmtId="0" fontId="12" fillId="2" borderId="42" xfId="10" applyFont="1" applyFill="1" applyBorder="1" applyAlignment="1">
      <alignment horizontal="center" vertical="center" wrapText="1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 applyAlignment="1"/>
    <xf numFmtId="0" fontId="28" fillId="2" borderId="46" xfId="3" applyFont="1" applyFill="1" applyBorder="1" applyAlignment="1"/>
    <xf numFmtId="0" fontId="28" fillId="2" borderId="66" xfId="3" applyFont="1" applyFill="1" applyBorder="1" applyAlignment="1"/>
    <xf numFmtId="0" fontId="28" fillId="2" borderId="55" xfId="3" applyFont="1" applyFill="1" applyBorder="1" applyAlignment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165" fontId="17" fillId="2" borderId="28" xfId="1" applyNumberFormat="1" applyFont="1" applyFill="1" applyBorder="1"/>
    <xf numFmtId="167" fontId="12" fillId="0" borderId="58" xfId="1" applyNumberFormat="1" applyFont="1" applyBorder="1"/>
    <xf numFmtId="167" fontId="12" fillId="0" borderId="62" xfId="1" applyNumberFormat="1" applyFont="1" applyBorder="1"/>
    <xf numFmtId="167" fontId="12" fillId="0" borderId="61" xfId="1" applyNumberFormat="1" applyFont="1" applyBorder="1"/>
    <xf numFmtId="165" fontId="17" fillId="2" borderId="60" xfId="1" applyNumberFormat="1" applyFont="1" applyFill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167" fontId="12" fillId="0" borderId="45" xfId="1" applyNumberFormat="1" applyFont="1" applyBorder="1"/>
    <xf numFmtId="167" fontId="12" fillId="0" borderId="46" xfId="1" applyNumberFormat="1" applyFont="1" applyBorder="1"/>
    <xf numFmtId="167" fontId="12" fillId="0" borderId="55" xfId="1" applyNumberFormat="1" applyFont="1" applyBorder="1"/>
    <xf numFmtId="0" fontId="12" fillId="0" borderId="14" xfId="0" applyFont="1" applyBorder="1"/>
    <xf numFmtId="0" fontId="12" fillId="2" borderId="14" xfId="0" applyFont="1" applyFill="1" applyBorder="1" applyAlignment="1">
      <alignment horizontal="left" vertical="center"/>
    </xf>
    <xf numFmtId="167" fontId="35" fillId="0" borderId="14" xfId="1" applyNumberFormat="1" applyFont="1" applyBorder="1"/>
    <xf numFmtId="167" fontId="12" fillId="0" borderId="30" xfId="1" applyNumberFormat="1" applyFont="1" applyBorder="1"/>
    <xf numFmtId="165" fontId="20" fillId="2" borderId="28" xfId="1" applyNumberFormat="1" applyFont="1" applyFill="1" applyBorder="1" applyAlignment="1">
      <alignment vertical="center"/>
    </xf>
    <xf numFmtId="165" fontId="21" fillId="2" borderId="60" xfId="1" applyNumberFormat="1" applyFont="1" applyFill="1" applyBorder="1" applyAlignment="1">
      <alignment vertical="center"/>
    </xf>
    <xf numFmtId="167" fontId="35" fillId="0" borderId="9" xfId="1" applyNumberFormat="1" applyFont="1" applyBorder="1"/>
    <xf numFmtId="167" fontId="35" fillId="0" borderId="56" xfId="1" applyNumberFormat="1" applyFont="1" applyBorder="1"/>
    <xf numFmtId="167" fontId="35" fillId="0" borderId="43" xfId="1" applyNumberFormat="1" applyFont="1" applyBorder="1"/>
    <xf numFmtId="167" fontId="35" fillId="0" borderId="51" xfId="1" applyNumberFormat="1" applyFont="1" applyBorder="1"/>
    <xf numFmtId="167" fontId="35" fillId="0" borderId="44" xfId="1" applyNumberFormat="1" applyFont="1" applyBorder="1"/>
    <xf numFmtId="167" fontId="35" fillId="0" borderId="25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5" fillId="0" borderId="58" xfId="0" applyFont="1" applyBorder="1"/>
    <xf numFmtId="0" fontId="35" fillId="0" borderId="62" xfId="0" applyFont="1" applyBorder="1"/>
    <xf numFmtId="0" fontId="35" fillId="0" borderId="61" xfId="0" applyFont="1" applyBorder="1"/>
    <xf numFmtId="0" fontId="35" fillId="0" borderId="42" xfId="0" applyFont="1" applyBorder="1"/>
    <xf numFmtId="0" fontId="35" fillId="0" borderId="12" xfId="0" applyFont="1" applyBorder="1"/>
    <xf numFmtId="0" fontId="35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7" fontId="35" fillId="0" borderId="13" xfId="1" applyNumberFormat="1" applyFont="1" applyBorder="1"/>
    <xf numFmtId="0" fontId="37" fillId="0" borderId="0" xfId="0" applyFont="1"/>
    <xf numFmtId="0" fontId="35" fillId="0" borderId="14" xfId="0" applyFont="1" applyBorder="1"/>
    <xf numFmtId="0" fontId="35" fillId="0" borderId="9" xfId="0" applyFont="1" applyBorder="1"/>
    <xf numFmtId="0" fontId="35" fillId="0" borderId="10" xfId="0" applyFont="1" applyBorder="1"/>
    <xf numFmtId="0" fontId="35" fillId="0" borderId="56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56" xfId="0" applyFont="1" applyBorder="1"/>
    <xf numFmtId="0" fontId="38" fillId="0" borderId="72" xfId="0" applyFont="1" applyBorder="1"/>
    <xf numFmtId="0" fontId="38" fillId="0" borderId="73" xfId="0" applyFont="1" applyBorder="1"/>
    <xf numFmtId="0" fontId="38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0" fontId="12" fillId="2" borderId="2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9" fillId="0" borderId="0" xfId="5" applyFont="1"/>
    <xf numFmtId="0" fontId="39" fillId="4" borderId="0" xfId="5" applyFont="1" applyFill="1"/>
    <xf numFmtId="0" fontId="39" fillId="2" borderId="0" xfId="5" applyFont="1" applyFill="1"/>
    <xf numFmtId="0" fontId="39" fillId="0" borderId="7" xfId="5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40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/>
    <xf numFmtId="0" fontId="41" fillId="2" borderId="75" xfId="0" applyFont="1" applyFill="1" applyBorder="1" applyAlignment="1">
      <alignment horizontal="left" vertical="top"/>
    </xf>
    <xf numFmtId="0" fontId="42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41" fillId="2" borderId="0" xfId="0" applyFont="1" applyFill="1" applyAlignment="1">
      <alignment horizontal="left" vertical="top"/>
    </xf>
    <xf numFmtId="0" fontId="43" fillId="2" borderId="0" xfId="0" applyFont="1" applyFill="1" applyBorder="1" applyAlignment="1">
      <alignment vertical="center"/>
    </xf>
    <xf numFmtId="0" fontId="41" fillId="2" borderId="0" xfId="0" applyFont="1" applyFill="1" applyAlignment="1">
      <alignment horizontal="center"/>
    </xf>
    <xf numFmtId="0" fontId="42" fillId="2" borderId="75" xfId="0" applyFont="1" applyFill="1" applyBorder="1" applyAlignment="1"/>
    <xf numFmtId="0" fontId="41" fillId="2" borderId="24" xfId="0" applyFont="1" applyFill="1" applyBorder="1" applyAlignment="1">
      <alignment horizontal="center"/>
    </xf>
    <xf numFmtId="0" fontId="41" fillId="2" borderId="0" xfId="0" applyFont="1" applyFill="1" applyBorder="1"/>
    <xf numFmtId="3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2" fillId="2" borderId="24" xfId="0" applyFont="1" applyFill="1" applyBorder="1" applyAlignment="1">
      <alignment vertical="center"/>
    </xf>
    <xf numFmtId="0" fontId="44" fillId="2" borderId="24" xfId="0" applyFont="1" applyFill="1" applyBorder="1" applyAlignment="1">
      <alignment horizontal="center"/>
    </xf>
    <xf numFmtId="0" fontId="41" fillId="2" borderId="0" xfId="0" applyFont="1" applyFill="1" applyAlignment="1">
      <alignment horizontal="left"/>
    </xf>
    <xf numFmtId="10" fontId="41" fillId="2" borderId="0" xfId="0" applyNumberFormat="1" applyFont="1" applyFill="1" applyAlignment="1">
      <alignment horizontal="center"/>
    </xf>
    <xf numFmtId="0" fontId="41" fillId="2" borderId="0" xfId="0" applyFont="1" applyFill="1" applyBorder="1" applyAlignment="1">
      <alignment horizontal="center"/>
    </xf>
    <xf numFmtId="0" fontId="41" fillId="2" borderId="0" xfId="0" applyFont="1" applyFill="1" applyAlignment="1">
      <alignment horizontal="left" vertical="top" wrapText="1"/>
    </xf>
    <xf numFmtId="0" fontId="41" fillId="2" borderId="0" xfId="0" applyFont="1" applyFill="1" applyAlignment="1">
      <alignment horizontal="center" vertical="top" wrapText="1"/>
    </xf>
    <xf numFmtId="0" fontId="41" fillId="2" borderId="0" xfId="0" applyFont="1" applyFill="1" applyAlignment="1">
      <alignment horizontal="left" wrapText="1"/>
    </xf>
    <xf numFmtId="0" fontId="17" fillId="2" borderId="0" xfId="8" applyFont="1" applyFill="1" applyBorder="1"/>
    <xf numFmtId="49" fontId="12" fillId="2" borderId="0" xfId="1" applyNumberFormat="1" applyFont="1" applyFill="1" applyBorder="1" applyAlignment="1">
      <alignment horizontal="left" vertical="center" wrapText="1"/>
    </xf>
    <xf numFmtId="49" fontId="23" fillId="4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165" fontId="23" fillId="4" borderId="0" xfId="1" applyNumberFormat="1" applyFont="1" applyFill="1" applyBorder="1" applyAlignment="1">
      <alignment vertical="center"/>
    </xf>
    <xf numFmtId="165" fontId="12" fillId="4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0" fontId="13" fillId="2" borderId="0" xfId="3" applyFont="1" applyFill="1" applyBorder="1"/>
    <xf numFmtId="0" fontId="17" fillId="2" borderId="0" xfId="3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vertical="center"/>
    </xf>
    <xf numFmtId="0" fontId="21" fillId="2" borderId="0" xfId="3" applyFont="1" applyFill="1" applyBorder="1" applyAlignment="1">
      <alignment horizontal="left" vertical="center"/>
    </xf>
    <xf numFmtId="0" fontId="45" fillId="2" borderId="0" xfId="8" applyFont="1" applyFill="1" applyAlignment="1">
      <alignment vertical="top" wrapText="1"/>
    </xf>
    <xf numFmtId="0" fontId="46" fillId="2" borderId="0" xfId="8" applyFont="1" applyFill="1" applyAlignment="1">
      <alignment vertical="top" wrapText="1"/>
    </xf>
    <xf numFmtId="0" fontId="47" fillId="4" borderId="42" xfId="3" applyFont="1" applyFill="1" applyBorder="1" applyAlignment="1">
      <alignment vertical="center"/>
    </xf>
    <xf numFmtId="0" fontId="47" fillId="4" borderId="34" xfId="3" applyFont="1" applyFill="1" applyBorder="1" applyAlignment="1">
      <alignment vertical="center"/>
    </xf>
    <xf numFmtId="0" fontId="47" fillId="4" borderId="45" xfId="3" applyFont="1" applyFill="1" applyBorder="1" applyAlignment="1">
      <alignment horizontal="center" vertical="center"/>
    </xf>
    <xf numFmtId="0" fontId="45" fillId="2" borderId="12" xfId="3" applyFont="1" applyFill="1" applyBorder="1" applyAlignment="1">
      <alignment horizontal="center" vertical="center"/>
    </xf>
    <xf numFmtId="0" fontId="45" fillId="2" borderId="30" xfId="3" applyFont="1" applyFill="1" applyBorder="1" applyAlignment="1">
      <alignment vertical="center"/>
    </xf>
    <xf numFmtId="0" fontId="45" fillId="2" borderId="31" xfId="3" applyFont="1" applyFill="1" applyBorder="1" applyAlignment="1">
      <alignment vertical="center"/>
    </xf>
    <xf numFmtId="165" fontId="45" fillId="2" borderId="62" xfId="1" applyNumberFormat="1" applyFont="1" applyFill="1" applyBorder="1" applyAlignment="1">
      <alignment vertical="center"/>
    </xf>
    <xf numFmtId="0" fontId="45" fillId="2" borderId="43" xfId="3" applyFont="1" applyFill="1" applyBorder="1" applyAlignment="1">
      <alignment horizontal="center" vertical="center"/>
    </xf>
    <xf numFmtId="0" fontId="48" fillId="2" borderId="31" xfId="3" applyFont="1" applyFill="1" applyBorder="1" applyAlignment="1">
      <alignment vertical="center"/>
    </xf>
    <xf numFmtId="0" fontId="46" fillId="2" borderId="46" xfId="8" applyFont="1" applyFill="1" applyBorder="1"/>
    <xf numFmtId="165" fontId="48" fillId="2" borderId="62" xfId="1" applyNumberFormat="1" applyFont="1" applyFill="1" applyBorder="1" applyAlignment="1">
      <alignment vertical="center"/>
    </xf>
    <xf numFmtId="0" fontId="46" fillId="2" borderId="0" xfId="8" applyFont="1" applyFill="1"/>
    <xf numFmtId="0" fontId="47" fillId="2" borderId="12" xfId="3" applyFont="1" applyFill="1" applyBorder="1" applyAlignment="1">
      <alignment horizontal="center" vertical="center"/>
    </xf>
    <xf numFmtId="0" fontId="47" fillId="2" borderId="30" xfId="3" applyFont="1" applyFill="1" applyBorder="1" applyAlignment="1">
      <alignment vertical="center"/>
    </xf>
    <xf numFmtId="0" fontId="47" fillId="2" borderId="31" xfId="3" applyFont="1" applyFill="1" applyBorder="1" applyAlignment="1">
      <alignment vertical="center"/>
    </xf>
    <xf numFmtId="165" fontId="47" fillId="2" borderId="62" xfId="1" applyNumberFormat="1" applyFont="1" applyFill="1" applyBorder="1" applyAlignment="1">
      <alignment vertical="center"/>
    </xf>
    <xf numFmtId="0" fontId="47" fillId="4" borderId="54" xfId="3" applyFont="1" applyFill="1" applyBorder="1" applyAlignment="1">
      <alignment vertical="center"/>
    </xf>
    <xf numFmtId="0" fontId="47" fillId="4" borderId="7" xfId="3" applyFont="1" applyFill="1" applyBorder="1" applyAlignment="1">
      <alignment vertical="center"/>
    </xf>
    <xf numFmtId="0" fontId="47" fillId="4" borderId="21" xfId="3" applyFont="1" applyFill="1" applyBorder="1" applyAlignment="1">
      <alignment vertical="center"/>
    </xf>
    <xf numFmtId="166" fontId="45" fillId="2" borderId="62" xfId="2" applyNumberFormat="1" applyFont="1" applyFill="1" applyBorder="1" applyAlignment="1">
      <alignment vertical="center"/>
    </xf>
    <xf numFmtId="0" fontId="45" fillId="2" borderId="40" xfId="3" applyFont="1" applyFill="1" applyBorder="1" applyAlignment="1">
      <alignment horizontal="center" vertical="center"/>
    </xf>
    <xf numFmtId="0" fontId="45" fillId="2" borderId="47" xfId="3" applyFont="1" applyFill="1" applyBorder="1" applyAlignment="1">
      <alignment vertical="center"/>
    </xf>
    <xf numFmtId="0" fontId="45" fillId="2" borderId="50" xfId="3" applyFont="1" applyFill="1" applyBorder="1" applyAlignment="1">
      <alignment vertical="center"/>
    </xf>
    <xf numFmtId="165" fontId="45" fillId="2" borderId="61" xfId="1" applyNumberFormat="1" applyFont="1" applyFill="1" applyBorder="1" applyAlignment="1">
      <alignment vertical="center"/>
    </xf>
    <xf numFmtId="0" fontId="10" fillId="4" borderId="29" xfId="3" applyFont="1" applyFill="1" applyBorder="1" applyAlignment="1">
      <alignment vertical="top"/>
    </xf>
    <xf numFmtId="0" fontId="16" fillId="4" borderId="29" xfId="8" applyFont="1" applyFill="1" applyBorder="1" applyAlignment="1">
      <alignment vertical="top" wrapText="1"/>
    </xf>
    <xf numFmtId="0" fontId="16" fillId="4" borderId="14" xfId="8" applyFont="1" applyFill="1" applyBorder="1" applyAlignment="1">
      <alignment vertical="top" wrapText="1"/>
    </xf>
    <xf numFmtId="0" fontId="13" fillId="4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45" fillId="2" borderId="13" xfId="8" applyFont="1" applyFill="1" applyBorder="1" applyAlignment="1">
      <alignment vertical="top" wrapText="1"/>
    </xf>
    <xf numFmtId="165" fontId="46" fillId="2" borderId="14" xfId="1" applyNumberFormat="1" applyFont="1" applyFill="1" applyBorder="1" applyAlignment="1">
      <alignment vertical="top" wrapText="1"/>
    </xf>
    <xf numFmtId="10" fontId="46" fillId="2" borderId="14" xfId="2" applyNumberFormat="1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15" fillId="2" borderId="0" xfId="3" applyFont="1" applyFill="1" applyBorder="1" applyAlignment="1">
      <alignment vertical="top" wrapText="1"/>
    </xf>
    <xf numFmtId="0" fontId="13" fillId="2" borderId="0" xfId="3" applyFont="1" applyFill="1" applyBorder="1" applyAlignment="1">
      <alignment vertical="top" wrapText="1"/>
    </xf>
    <xf numFmtId="0" fontId="20" fillId="2" borderId="0" xfId="3" applyFont="1" applyFill="1" applyBorder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Border="1" applyAlignment="1">
      <alignment vertical="center"/>
    </xf>
    <xf numFmtId="0" fontId="46" fillId="2" borderId="0" xfId="3" applyFont="1" applyFill="1"/>
    <xf numFmtId="0" fontId="46" fillId="2" borderId="9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56" xfId="3" applyFont="1" applyFill="1" applyBorder="1" applyAlignment="1">
      <alignment horizontal="center" vertical="center" wrapText="1"/>
    </xf>
    <xf numFmtId="0" fontId="46" fillId="2" borderId="0" xfId="3" applyFont="1" applyFill="1" applyBorder="1"/>
    <xf numFmtId="0" fontId="46" fillId="2" borderId="11" xfId="3" applyFont="1" applyFill="1" applyBorder="1"/>
    <xf numFmtId="0" fontId="45" fillId="2" borderId="51" xfId="3" applyFont="1" applyFill="1" applyBorder="1" applyAlignment="1">
      <alignment horizontal="center" vertical="center" wrapText="1"/>
    </xf>
    <xf numFmtId="14" fontId="45" fillId="2" borderId="15" xfId="3" applyNumberFormat="1" applyFont="1" applyFill="1" applyBorder="1" applyAlignment="1">
      <alignment horizontal="center" vertical="center" wrapText="1"/>
    </xf>
    <xf numFmtId="14" fontId="45" fillId="2" borderId="29" xfId="3" applyNumberFormat="1" applyFont="1" applyFill="1" applyBorder="1" applyAlignment="1">
      <alignment horizontal="center" vertical="center" wrapText="1"/>
    </xf>
    <xf numFmtId="14" fontId="45" fillId="2" borderId="38" xfId="3" applyNumberFormat="1" applyFont="1" applyFill="1" applyBorder="1" applyAlignment="1">
      <alignment horizontal="center" vertical="center" wrapText="1"/>
    </xf>
    <xf numFmtId="0" fontId="46" fillId="2" borderId="9" xfId="3" applyFont="1" applyFill="1" applyBorder="1" applyAlignment="1">
      <alignment horizontal="center" vertical="center"/>
    </xf>
    <xf numFmtId="0" fontId="45" fillId="2" borderId="10" xfId="3" applyFont="1" applyFill="1" applyBorder="1" applyAlignment="1">
      <alignment horizontal="left" vertical="center"/>
    </xf>
    <xf numFmtId="0" fontId="45" fillId="2" borderId="10" xfId="3" applyFont="1" applyFill="1" applyBorder="1" applyAlignment="1">
      <alignment vertical="center"/>
    </xf>
    <xf numFmtId="165" fontId="45" fillId="2" borderId="10" xfId="1" applyNumberFormat="1" applyFont="1" applyFill="1" applyBorder="1"/>
    <xf numFmtId="165" fontId="45" fillId="2" borderId="56" xfId="1" applyNumberFormat="1" applyFont="1" applyFill="1" applyBorder="1"/>
    <xf numFmtId="0" fontId="46" fillId="2" borderId="22" xfId="3" applyFont="1" applyFill="1" applyBorder="1" applyAlignment="1">
      <alignment horizontal="center" vertical="center"/>
    </xf>
    <xf numFmtId="0" fontId="45" fillId="2" borderId="13" xfId="3" applyFont="1" applyFill="1" applyBorder="1" applyAlignment="1">
      <alignment vertical="center"/>
    </xf>
    <xf numFmtId="0" fontId="46" fillId="2" borderId="14" xfId="3" applyFont="1" applyFill="1" applyBorder="1"/>
    <xf numFmtId="165" fontId="45" fillId="2" borderId="8" xfId="1" applyNumberFormat="1" applyFont="1" applyFill="1" applyBorder="1"/>
    <xf numFmtId="165" fontId="45" fillId="2" borderId="51" xfId="1" applyNumberFormat="1" applyFont="1" applyFill="1" applyBorder="1"/>
    <xf numFmtId="0" fontId="46" fillId="2" borderId="43" xfId="3" applyFont="1" applyFill="1" applyBorder="1" applyAlignment="1">
      <alignment horizontal="center" vertical="center"/>
    </xf>
    <xf numFmtId="0" fontId="45" fillId="2" borderId="14" xfId="3" applyFont="1" applyFill="1" applyBorder="1" applyAlignment="1">
      <alignment horizontal="left" vertical="center"/>
    </xf>
    <xf numFmtId="0" fontId="45" fillId="2" borderId="23" xfId="3" applyFont="1" applyFill="1" applyBorder="1" applyAlignment="1">
      <alignment vertical="center"/>
    </xf>
    <xf numFmtId="165" fontId="45" fillId="2" borderId="14" xfId="1" applyNumberFormat="1" applyFont="1" applyFill="1" applyBorder="1"/>
    <xf numFmtId="0" fontId="45" fillId="2" borderId="14" xfId="3" applyFont="1" applyFill="1" applyBorder="1" applyAlignment="1">
      <alignment vertical="center"/>
    </xf>
    <xf numFmtId="0" fontId="46" fillId="2" borderId="28" xfId="3" applyFont="1" applyFill="1" applyBorder="1" applyAlignment="1">
      <alignment horizontal="center" vertical="center"/>
    </xf>
    <xf numFmtId="0" fontId="45" fillId="2" borderId="29" xfId="3" applyFont="1" applyFill="1" applyBorder="1" applyAlignment="1">
      <alignment horizontal="left" vertical="center"/>
    </xf>
    <xf numFmtId="0" fontId="45" fillId="2" borderId="29" xfId="3" applyFont="1" applyFill="1" applyBorder="1" applyAlignment="1">
      <alignment vertical="center"/>
    </xf>
    <xf numFmtId="165" fontId="45" fillId="2" borderId="29" xfId="1" applyNumberFormat="1" applyFont="1" applyFill="1" applyBorder="1"/>
    <xf numFmtId="0" fontId="46" fillId="2" borderId="44" xfId="3" applyFont="1" applyFill="1" applyBorder="1" applyAlignment="1">
      <alignment horizontal="center" vertical="center"/>
    </xf>
    <xf numFmtId="0" fontId="45" fillId="2" borderId="16" xfId="3" applyFont="1" applyFill="1" applyBorder="1" applyAlignment="1">
      <alignment horizontal="left" vertical="center"/>
    </xf>
    <xf numFmtId="0" fontId="45" fillId="2" borderId="16" xfId="3" applyFont="1" applyFill="1" applyBorder="1" applyAlignment="1">
      <alignment vertical="center"/>
    </xf>
    <xf numFmtId="165" fontId="45" fillId="2" borderId="16" xfId="1" applyNumberFormat="1" applyFont="1" applyFill="1" applyBorder="1"/>
    <xf numFmtId="165" fontId="45" fillId="2" borderId="25" xfId="1" applyNumberFormat="1" applyFont="1" applyFill="1" applyBorder="1"/>
    <xf numFmtId="0" fontId="10" fillId="2" borderId="0" xfId="3" applyFont="1" applyFill="1" applyBorder="1" applyAlignment="1">
      <alignment vertical="top"/>
    </xf>
    <xf numFmtId="0" fontId="47" fillId="4" borderId="30" xfId="3" applyFont="1" applyFill="1" applyBorder="1" applyAlignment="1">
      <alignment vertical="top"/>
    </xf>
    <xf numFmtId="0" fontId="45" fillId="4" borderId="31" xfId="0" applyFont="1" applyFill="1" applyBorder="1"/>
    <xf numFmtId="14" fontId="45" fillId="4" borderId="14" xfId="0" applyNumberFormat="1" applyFont="1" applyFill="1" applyBorder="1" applyAlignment="1">
      <alignment horizontal="right"/>
    </xf>
    <xf numFmtId="14" fontId="45" fillId="4" borderId="13" xfId="0" applyNumberFormat="1" applyFont="1" applyFill="1" applyBorder="1" applyAlignment="1">
      <alignment horizontal="right"/>
    </xf>
    <xf numFmtId="0" fontId="45" fillId="2" borderId="74" xfId="0" applyFont="1" applyFill="1" applyBorder="1"/>
    <xf numFmtId="0" fontId="45" fillId="2" borderId="0" xfId="0" applyFont="1" applyFill="1" applyBorder="1"/>
    <xf numFmtId="3" fontId="45" fillId="2" borderId="29" xfId="0" applyNumberFormat="1" applyFont="1" applyFill="1" applyBorder="1"/>
    <xf numFmtId="3" fontId="45" fillId="2" borderId="5" xfId="0" applyNumberFormat="1" applyFont="1" applyFill="1" applyBorder="1"/>
    <xf numFmtId="3" fontId="45" fillId="2" borderId="17" xfId="0" applyNumberFormat="1" applyFont="1" applyFill="1" applyBorder="1"/>
    <xf numFmtId="0" fontId="49" fillId="4" borderId="30" xfId="0" applyFont="1" applyFill="1" applyBorder="1"/>
    <xf numFmtId="3" fontId="49" fillId="4" borderId="14" xfId="0" applyNumberFormat="1" applyFont="1" applyFill="1" applyBorder="1" applyAlignment="1">
      <alignment horizontal="right" wrapText="1"/>
    </xf>
    <xf numFmtId="3" fontId="49" fillId="4" borderId="13" xfId="0" applyNumberFormat="1" applyFont="1" applyFill="1" applyBorder="1" applyAlignment="1">
      <alignment horizontal="right" wrapText="1"/>
    </xf>
    <xf numFmtId="10" fontId="47" fillId="2" borderId="17" xfId="0" applyNumberFormat="1" applyFont="1" applyFill="1" applyBorder="1"/>
    <xf numFmtId="10" fontId="45" fillId="2" borderId="5" xfId="0" applyNumberFormat="1" applyFont="1" applyFill="1" applyBorder="1"/>
    <xf numFmtId="0" fontId="45" fillId="2" borderId="6" xfId="0" applyFont="1" applyFill="1" applyBorder="1"/>
    <xf numFmtId="0" fontId="45" fillId="2" borderId="7" xfId="0" applyFont="1" applyFill="1" applyBorder="1"/>
    <xf numFmtId="10" fontId="47" fillId="2" borderId="23" xfId="0" applyNumberFormat="1" applyFont="1" applyFill="1" applyBorder="1"/>
    <xf numFmtId="10" fontId="45" fillId="2" borderId="8" xfId="0" applyNumberFormat="1" applyFont="1" applyFill="1" applyBorder="1"/>
    <xf numFmtId="10" fontId="50" fillId="2" borderId="0" xfId="0" applyNumberFormat="1" applyFont="1" applyFill="1" applyBorder="1"/>
    <xf numFmtId="10" fontId="41" fillId="2" borderId="0" xfId="0" applyNumberFormat="1" applyFont="1" applyFill="1" applyBorder="1"/>
    <xf numFmtId="0" fontId="49" fillId="4" borderId="3" xfId="0" applyFont="1" applyFill="1" applyBorder="1"/>
    <xf numFmtId="0" fontId="45" fillId="4" borderId="4" xfId="0" applyFont="1" applyFill="1" applyBorder="1"/>
    <xf numFmtId="0" fontId="45" fillId="0" borderId="3" xfId="0" applyFont="1" applyFill="1" applyBorder="1"/>
    <xf numFmtId="0" fontId="45" fillId="0" borderId="76" xfId="0" applyFont="1" applyFill="1" applyBorder="1"/>
    <xf numFmtId="3" fontId="46" fillId="0" borderId="29" xfId="0" applyNumberFormat="1" applyFont="1" applyFill="1" applyBorder="1" applyAlignment="1">
      <alignment horizontal="right" wrapText="1"/>
    </xf>
    <xf numFmtId="0" fontId="45" fillId="2" borderId="5" xfId="0" applyFont="1" applyFill="1" applyBorder="1"/>
    <xf numFmtId="0" fontId="45" fillId="2" borderId="8" xfId="0" applyFont="1" applyFill="1" applyBorder="1"/>
    <xf numFmtId="10" fontId="45" fillId="2" borderId="23" xfId="0" applyNumberFormat="1" applyFont="1" applyFill="1" applyBorder="1"/>
    <xf numFmtId="10" fontId="41" fillId="2" borderId="23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51" fillId="2" borderId="0" xfId="7" applyFont="1" applyFill="1" applyAlignment="1">
      <alignment horizontal="left" vertical="center"/>
    </xf>
    <xf numFmtId="0" fontId="12" fillId="2" borderId="0" xfId="3" applyFont="1" applyFill="1" applyBorder="1" applyAlignment="1">
      <alignment horizontal="left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165" fontId="41" fillId="0" borderId="29" xfId="1" applyNumberFormat="1" applyFont="1" applyFill="1" applyBorder="1"/>
    <xf numFmtId="165" fontId="41" fillId="2" borderId="17" xfId="1" applyNumberFormat="1" applyFont="1" applyFill="1" applyBorder="1"/>
    <xf numFmtId="165" fontId="45" fillId="0" borderId="62" xfId="1" applyNumberFormat="1" applyFont="1" applyFill="1" applyBorder="1" applyAlignment="1">
      <alignment vertical="center"/>
    </xf>
    <xf numFmtId="0" fontId="0" fillId="0" borderId="14" xfId="0" applyBorder="1"/>
    <xf numFmtId="0" fontId="52" fillId="0" borderId="14" xfId="0" applyFont="1" applyBorder="1"/>
    <xf numFmtId="0" fontId="52" fillId="0" borderId="0" xfId="0" applyFont="1"/>
    <xf numFmtId="165" fontId="52" fillId="0" borderId="0" xfId="1" applyNumberFormat="1" applyFont="1"/>
    <xf numFmtId="165" fontId="52" fillId="0" borderId="14" xfId="1" applyNumberFormat="1" applyFont="1" applyBorder="1"/>
    <xf numFmtId="167" fontId="52" fillId="0" borderId="14" xfId="1" applyNumberFormat="1" applyFont="1" applyBorder="1"/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47" fillId="4" borderId="54" xfId="3" applyFont="1" applyFill="1" applyBorder="1" applyAlignment="1">
      <alignment horizontal="left" vertical="center"/>
    </xf>
    <xf numFmtId="0" fontId="47" fillId="4" borderId="7" xfId="3" applyFont="1" applyFill="1" applyBorder="1" applyAlignment="1">
      <alignment horizontal="left" vertical="center"/>
    </xf>
    <xf numFmtId="0" fontId="47" fillId="4" borderId="21" xfId="3" applyFont="1" applyFill="1" applyBorder="1" applyAlignment="1">
      <alignment horizontal="left" vertical="center"/>
    </xf>
    <xf numFmtId="0" fontId="45" fillId="2" borderId="30" xfId="3" applyFont="1" applyFill="1" applyBorder="1" applyAlignment="1">
      <alignment horizontal="left" vertical="center" wrapText="1"/>
    </xf>
    <xf numFmtId="0" fontId="45" fillId="2" borderId="46" xfId="3" applyFont="1" applyFill="1" applyBorder="1" applyAlignment="1">
      <alignment horizontal="left" vertical="center" wrapText="1"/>
    </xf>
    <xf numFmtId="0" fontId="45" fillId="2" borderId="12" xfId="3" applyFont="1" applyFill="1" applyBorder="1" applyAlignment="1">
      <alignment horizontal="center" vertical="center" wrapText="1"/>
    </xf>
    <xf numFmtId="0" fontId="45" fillId="2" borderId="13" xfId="3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1">
    <cellStyle name="Comma 2" xfId="9"/>
    <cellStyle name="Komma" xfId="1" builtinId="3"/>
    <cellStyle name="Komma 55" xfId="4"/>
    <cellStyle name="Normal" xfId="0" builtinId="0"/>
    <cellStyle name="Normal 2" xfId="7"/>
    <cellStyle name="Normal 35" xfId="3"/>
    <cellStyle name="Normal 35 2" xfId="8"/>
    <cellStyle name="Normal 35 3" xfId="10"/>
    <cellStyle name="Overskrift" xfId="6"/>
    <cellStyle name="Prosent" xfId="2" builtinId="5"/>
    <cellStyle name="Vanlig" xf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200025</xdr:colOff>
      <xdr:row>19</xdr:row>
      <xdr:rowOff>162013</xdr:rowOff>
    </xdr:from>
    <xdr:to>
      <xdr:col>2</xdr:col>
      <xdr:colOff>705107</xdr:colOff>
      <xdr:row>21</xdr:row>
      <xdr:rowOff>42883</xdr:rowOff>
    </xdr:to>
    <xdr:sp macro="" textlink="">
      <xdr:nvSpPr>
        <xdr:cNvPr id="7" name="TekstSylinder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3568601"/>
          <a:ext cx="2029082" cy="239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BV Q4 2018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0</xdr:col>
      <xdr:colOff>56029</xdr:colOff>
      <xdr:row>0</xdr:row>
      <xdr:rowOff>33619</xdr:rowOff>
    </xdr:from>
    <xdr:to>
      <xdr:col>10</xdr:col>
      <xdr:colOff>397131</xdr:colOff>
      <xdr:row>12</xdr:row>
      <xdr:rowOff>145678</xdr:rowOff>
    </xdr:to>
    <xdr:pic>
      <xdr:nvPicPr>
        <xdr:cNvPr id="9" name="Bilde 8" descr="https://www.sparebank1.no/content/dam/SB1/bank/bv/OmOss/logo/rgb_SB1_BV_verti_pos_blue_til%20profilsenteret-jpg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33619"/>
          <a:ext cx="7961102" cy="22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24</xdr:row>
      <xdr:rowOff>56030</xdr:rowOff>
    </xdr:from>
    <xdr:to>
      <xdr:col>4</xdr:col>
      <xdr:colOff>941293</xdr:colOff>
      <xdr:row>25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34</xdr:row>
      <xdr:rowOff>0</xdr:rowOff>
    </xdr:from>
    <xdr:to>
      <xdr:col>4</xdr:col>
      <xdr:colOff>705971</xdr:colOff>
      <xdr:row>60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184274</xdr:colOff>
      <xdr:row>34</xdr:row>
      <xdr:rowOff>73896</xdr:rowOff>
    </xdr:from>
    <xdr:to>
      <xdr:col>6</xdr:col>
      <xdr:colOff>150656</xdr:colOff>
      <xdr:row>60</xdr:row>
      <xdr:rowOff>107513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>
        <a:xfrm>
          <a:off x="184274" y="8398746"/>
          <a:ext cx="5671857" cy="4738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22</xdr:row>
      <xdr:rowOff>119342</xdr:rowOff>
    </xdr:from>
    <xdr:to>
      <xdr:col>22</xdr:col>
      <xdr:colOff>21850</xdr:colOff>
      <xdr:row>23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0</xdr:rowOff>
    </xdr:from>
    <xdr:to>
      <xdr:col>3</xdr:col>
      <xdr:colOff>916641</xdr:colOff>
      <xdr:row>50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/>
      </xdr:nvSpPr>
      <xdr:spPr>
        <a:xfrm>
          <a:off x="790575" y="34480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228600</xdr:colOff>
      <xdr:row>19</xdr:row>
      <xdr:rowOff>19050</xdr:rowOff>
    </xdr:from>
    <xdr:to>
      <xdr:col>5</xdr:col>
      <xdr:colOff>753035</xdr:colOff>
      <xdr:row>20</xdr:row>
      <xdr:rowOff>87403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>
        <a:xfrm>
          <a:off x="6934200" y="3133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27</xdr:row>
      <xdr:rowOff>0</xdr:rowOff>
    </xdr:from>
    <xdr:to>
      <xdr:col>4</xdr:col>
      <xdr:colOff>497541</xdr:colOff>
      <xdr:row>56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50</xdr:row>
      <xdr:rowOff>9525</xdr:rowOff>
    </xdr:from>
    <xdr:to>
      <xdr:col>4</xdr:col>
      <xdr:colOff>1440516</xdr:colOff>
      <xdr:row>79</xdr:row>
      <xdr:rowOff>54349</xdr:rowOff>
    </xdr:to>
    <xdr:sp macro="" textlink="">
      <xdr:nvSpPr>
        <xdr:cNvPr id="2" name="Rektangel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/>
      </xdr:nvSpPr>
      <xdr:spPr>
        <a:xfrm>
          <a:off x="771525" y="81534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9525</xdr:colOff>
      <xdr:row>51</xdr:row>
      <xdr:rowOff>0</xdr:rowOff>
    </xdr:from>
    <xdr:to>
      <xdr:col>6</xdr:col>
      <xdr:colOff>524435</xdr:colOff>
      <xdr:row>52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SpPr/>
      </xdr:nvSpPr>
      <xdr:spPr>
        <a:xfrm>
          <a:off x="6419850" y="830580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49</xdr:row>
      <xdr:rowOff>44823</xdr:rowOff>
    </xdr:from>
    <xdr:to>
      <xdr:col>4</xdr:col>
      <xdr:colOff>392206</xdr:colOff>
      <xdr:row>75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BV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47</xdr:row>
      <xdr:rowOff>56029</xdr:rowOff>
    </xdr:from>
    <xdr:to>
      <xdr:col>9</xdr:col>
      <xdr:colOff>2801</xdr:colOff>
      <xdr:row>48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14</xdr:row>
      <xdr:rowOff>22412</xdr:rowOff>
    </xdr:from>
    <xdr:to>
      <xdr:col>6</xdr:col>
      <xdr:colOff>100852</xdr:colOff>
      <xdr:row>40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>
        <a:xfrm>
          <a:off x="246529" y="2711824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38</xdr:row>
      <xdr:rowOff>89646</xdr:rowOff>
    </xdr:to>
    <xdr:sp macro="" textlink="">
      <xdr:nvSpPr>
        <xdr:cNvPr id="2" name="Rektangel 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SpPr/>
      </xdr:nvSpPr>
      <xdr:spPr>
        <a:xfrm>
          <a:off x="268942" y="2678205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26</xdr:row>
      <xdr:rowOff>145677</xdr:rowOff>
    </xdr:from>
    <xdr:to>
      <xdr:col>4</xdr:col>
      <xdr:colOff>123267</xdr:colOff>
      <xdr:row>53</xdr:row>
      <xdr:rowOff>1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19</xdr:row>
      <xdr:rowOff>86286</xdr:rowOff>
    </xdr:from>
    <xdr:to>
      <xdr:col>4</xdr:col>
      <xdr:colOff>2701924</xdr:colOff>
      <xdr:row>20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128</xdr:row>
      <xdr:rowOff>21852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238685" y="18763690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BV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4</xdr:col>
      <xdr:colOff>0</xdr:colOff>
      <xdr:row>77</xdr:row>
      <xdr:rowOff>31378</xdr:rowOff>
    </xdr:to>
    <xdr:sp macro="" textlink="">
      <xdr:nvSpPr>
        <xdr:cNvPr id="2" name="Rektangel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Opptjente renter/verdiendringer</a:t>
          </a:r>
          <a:r>
            <a:rPr lang="nb-NO" sz="1100" b="0" baseline="0">
              <a:solidFill>
                <a:sysClr val="windowText" lastClr="000000"/>
              </a:solidFill>
            </a:rPr>
            <a:t> er inkludert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21</xdr:row>
      <xdr:rowOff>134471</xdr:rowOff>
    </xdr:from>
    <xdr:to>
      <xdr:col>7</xdr:col>
      <xdr:colOff>214313</xdr:colOff>
      <xdr:row>47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19</xdr:row>
      <xdr:rowOff>56029</xdr:rowOff>
    </xdr:from>
    <xdr:to>
      <xdr:col>6</xdr:col>
      <xdr:colOff>0</xdr:colOff>
      <xdr:row>20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05"/>
  <sheetViews>
    <sheetView zoomScale="85" zoomScaleNormal="85" workbookViewId="0">
      <selection activeCell="K30" sqref="K30"/>
    </sheetView>
  </sheetViews>
  <sheetFormatPr baseColWidth="10" defaultRowHeight="12.75" x14ac:dyDescent="0.2"/>
  <cols>
    <col min="1" max="16384" width="11.42578125" style="230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229"/>
    </row>
    <row r="4" spans="2:2" ht="14.25" customHeight="1" x14ac:dyDescent="0.2"/>
    <row r="5" spans="2:2" ht="14.25" customHeight="1" x14ac:dyDescent="0.2">
      <c r="B5" s="232"/>
    </row>
    <row r="6" spans="2:2" ht="14.25" customHeight="1" x14ac:dyDescent="0.2"/>
    <row r="7" spans="2:2" ht="14.25" customHeight="1" x14ac:dyDescent="0.2">
      <c r="B7" s="228"/>
    </row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rgb="FF00B050"/>
  </sheetPr>
  <dimension ref="A1:G43"/>
  <sheetViews>
    <sheetView zoomScale="120" zoomScaleNormal="120" workbookViewId="0">
      <selection activeCell="F12" sqref="F12"/>
    </sheetView>
  </sheetViews>
  <sheetFormatPr baseColWidth="10" defaultRowHeight="14.25" x14ac:dyDescent="0.2"/>
  <cols>
    <col min="1" max="2" width="4.28515625" style="21" customWidth="1"/>
    <col min="3" max="4" width="2.140625" style="21" customWidth="1"/>
    <col min="5" max="5" width="37" style="21" customWidth="1"/>
    <col min="6" max="7" width="14.2851562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3</v>
      </c>
      <c r="B2" s="23"/>
      <c r="C2" s="23"/>
      <c r="D2" s="24"/>
      <c r="E2" s="24"/>
      <c r="F2" s="24"/>
    </row>
    <row r="3" spans="1:7" ht="14.25" customHeight="1" x14ac:dyDescent="0.2">
      <c r="A3" s="22"/>
      <c r="B3" s="23"/>
      <c r="C3" s="23"/>
      <c r="D3" s="24"/>
      <c r="E3" s="24"/>
      <c r="F3" s="24"/>
    </row>
    <row r="4" spans="1:7" ht="14.25" customHeight="1" x14ac:dyDescent="0.2">
      <c r="A4" s="22"/>
      <c r="B4" s="25" t="s">
        <v>520</v>
      </c>
      <c r="C4" s="26"/>
      <c r="D4" s="24"/>
      <c r="E4" s="24"/>
      <c r="F4" s="24"/>
    </row>
    <row r="5" spans="1:7" ht="14.25" customHeight="1" thickBot="1" x14ac:dyDescent="0.25">
      <c r="A5" s="22"/>
      <c r="B5" s="25"/>
      <c r="C5" s="26"/>
      <c r="D5" s="24"/>
      <c r="E5" s="24"/>
      <c r="F5" s="24"/>
    </row>
    <row r="6" spans="1:7" ht="14.25" customHeight="1" x14ac:dyDescent="0.2">
      <c r="B6" s="27"/>
      <c r="C6" s="28"/>
      <c r="F6" s="29" t="s">
        <v>43</v>
      </c>
      <c r="G6" s="62" t="s">
        <v>44</v>
      </c>
    </row>
    <row r="7" spans="1:7" ht="23.25" customHeight="1" thickBot="1" x14ac:dyDescent="0.25">
      <c r="B7" s="31"/>
      <c r="C7" s="32"/>
      <c r="D7" s="32"/>
      <c r="E7" s="33"/>
      <c r="F7" s="34" t="s">
        <v>354</v>
      </c>
      <c r="G7" s="63" t="s">
        <v>356</v>
      </c>
    </row>
    <row r="8" spans="1:7" ht="14.25" customHeight="1" x14ac:dyDescent="0.2">
      <c r="B8" s="64">
        <v>1</v>
      </c>
      <c r="C8" s="11" t="s">
        <v>54</v>
      </c>
      <c r="D8" s="12"/>
      <c r="E8" s="12"/>
      <c r="F8" s="218"/>
      <c r="G8" s="219"/>
    </row>
    <row r="9" spans="1:7" ht="14.25" customHeight="1" x14ac:dyDescent="0.2">
      <c r="B9" s="65">
        <v>2</v>
      </c>
      <c r="C9" s="15" t="s">
        <v>59</v>
      </c>
      <c r="D9" s="16"/>
      <c r="E9" s="16"/>
      <c r="F9" s="221">
        <f>SUM(F8)</f>
        <v>0</v>
      </c>
      <c r="G9" s="124">
        <f>SUM(G8)</f>
        <v>0</v>
      </c>
    </row>
    <row r="10" spans="1:7" ht="14.25" customHeight="1" thickBot="1" x14ac:dyDescent="0.25">
      <c r="B10" s="65">
        <v>3</v>
      </c>
      <c r="C10" s="14"/>
      <c r="D10" s="14"/>
      <c r="E10" s="14"/>
      <c r="F10" s="368"/>
      <c r="G10" s="372"/>
    </row>
    <row r="11" spans="1:7" ht="14.25" customHeight="1" x14ac:dyDescent="0.2">
      <c r="B11" s="65">
        <v>4</v>
      </c>
      <c r="C11" s="379" t="s">
        <v>275</v>
      </c>
      <c r="D11" s="380"/>
      <c r="E11" s="380"/>
      <c r="F11" s="376">
        <v>25857203.605</v>
      </c>
      <c r="G11" s="369">
        <f>(25857204+24512667)/2</f>
        <v>25184935.5</v>
      </c>
    </row>
    <row r="12" spans="1:7" ht="14.25" customHeight="1" x14ac:dyDescent="0.2">
      <c r="B12" s="65">
        <v>5</v>
      </c>
      <c r="C12" s="379" t="s">
        <v>279</v>
      </c>
      <c r="D12" s="380"/>
      <c r="E12" s="380"/>
      <c r="F12" s="377">
        <v>413587</v>
      </c>
      <c r="G12" s="370">
        <f>(413587+219192)/2</f>
        <v>316389.5</v>
      </c>
    </row>
    <row r="13" spans="1:7" ht="14.25" customHeight="1" x14ac:dyDescent="0.2">
      <c r="B13" s="65">
        <v>6</v>
      </c>
      <c r="C13" s="379" t="s">
        <v>274</v>
      </c>
      <c r="D13" s="380"/>
      <c r="E13" s="380"/>
      <c r="F13" s="377">
        <v>135066.9</v>
      </c>
      <c r="G13" s="370">
        <f>(135067+66681)/2</f>
        <v>100874</v>
      </c>
    </row>
    <row r="14" spans="1:7" ht="14.25" customHeight="1" x14ac:dyDescent="0.2">
      <c r="B14" s="65">
        <v>7</v>
      </c>
      <c r="C14" s="379" t="s">
        <v>278</v>
      </c>
      <c r="D14" s="380"/>
      <c r="E14" s="380"/>
      <c r="F14" s="377">
        <v>0.2</v>
      </c>
      <c r="G14" s="370">
        <v>0</v>
      </c>
    </row>
    <row r="15" spans="1:7" ht="14.25" customHeight="1" x14ac:dyDescent="0.2">
      <c r="B15" s="65">
        <v>8</v>
      </c>
      <c r="C15" s="379" t="s">
        <v>276</v>
      </c>
      <c r="D15" s="380"/>
      <c r="E15" s="380"/>
      <c r="F15" s="377">
        <v>2920235</v>
      </c>
      <c r="G15" s="370">
        <f>(2920235+3181473)/2</f>
        <v>3050854</v>
      </c>
    </row>
    <row r="16" spans="1:7" ht="14.25" customHeight="1" thickBot="1" x14ac:dyDescent="0.25">
      <c r="B16" s="65">
        <v>9</v>
      </c>
      <c r="C16" s="379" t="s">
        <v>277</v>
      </c>
      <c r="D16" s="380"/>
      <c r="E16" s="380"/>
      <c r="F16" s="378">
        <v>2239342</v>
      </c>
      <c r="G16" s="371">
        <f>(2239342+1621268)/2</f>
        <v>1930305</v>
      </c>
    </row>
    <row r="17" spans="2:7" ht="14.25" customHeight="1" x14ac:dyDescent="0.2">
      <c r="B17" s="65">
        <v>10</v>
      </c>
      <c r="C17" s="13"/>
      <c r="D17" s="14"/>
      <c r="E17" s="14"/>
      <c r="F17" s="220"/>
      <c r="G17" s="123"/>
    </row>
    <row r="18" spans="2:7" ht="14.25" customHeight="1" x14ac:dyDescent="0.2">
      <c r="B18" s="65">
        <v>11</v>
      </c>
      <c r="C18" s="15" t="s">
        <v>355</v>
      </c>
      <c r="D18" s="16"/>
      <c r="E18" s="16"/>
      <c r="F18" s="221">
        <f>SUM(F11:F17)</f>
        <v>31565434.704999998</v>
      </c>
      <c r="G18" s="124">
        <f>SUM(G11:G17)</f>
        <v>30583358</v>
      </c>
    </row>
    <row r="19" spans="2:7" ht="14.25" customHeight="1" thickBot="1" x14ac:dyDescent="0.25">
      <c r="B19" s="65">
        <v>12</v>
      </c>
      <c r="C19" s="68" t="s">
        <v>47</v>
      </c>
      <c r="D19" s="69"/>
      <c r="E19" s="69"/>
      <c r="F19" s="222">
        <f>F18</f>
        <v>31565434.704999998</v>
      </c>
      <c r="G19" s="214">
        <f>G18</f>
        <v>30583358</v>
      </c>
    </row>
    <row r="20" spans="2:7" ht="14.25" customHeight="1" x14ac:dyDescent="0.2"/>
    <row r="21" spans="2:7" ht="14.25" customHeight="1" x14ac:dyDescent="0.2"/>
    <row r="22" spans="2:7" ht="14.25" customHeight="1" x14ac:dyDescent="0.2"/>
    <row r="23" spans="2:7" ht="14.25" customHeight="1" x14ac:dyDescent="0.2"/>
    <row r="24" spans="2:7" ht="14.25" customHeight="1" x14ac:dyDescent="0.2"/>
    <row r="25" spans="2:7" ht="14.25" customHeight="1" x14ac:dyDescent="0.2"/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6"/>
  <sheetViews>
    <sheetView zoomScale="110" zoomScaleNormal="110" workbookViewId="0">
      <selection activeCell="H9" sqref="H9"/>
    </sheetView>
  </sheetViews>
  <sheetFormatPr baseColWidth="10" defaultRowHeight="14.25" x14ac:dyDescent="0.2"/>
  <cols>
    <col min="1" max="2" width="4.28515625" style="284" customWidth="1"/>
    <col min="3" max="3" width="45.28515625" style="284" customWidth="1"/>
    <col min="4" max="14" width="14.28515625" style="284" customWidth="1"/>
    <col min="15" max="16384" width="11.42578125" style="284"/>
  </cols>
  <sheetData>
    <row r="1" spans="1:14" ht="18.75" customHeight="1" x14ac:dyDescent="0.2"/>
    <row r="2" spans="1:14" ht="18.75" customHeight="1" x14ac:dyDescent="0.2">
      <c r="A2" s="301" t="s">
        <v>4</v>
      </c>
      <c r="B2" s="344"/>
      <c r="C2" s="344"/>
      <c r="D2" s="342"/>
      <c r="E2" s="342"/>
    </row>
    <row r="3" spans="1:14" ht="14.25" customHeight="1" x14ac:dyDescent="0.2">
      <c r="A3" s="301"/>
      <c r="B3" s="344"/>
      <c r="C3" s="344"/>
      <c r="D3" s="342"/>
      <c r="E3" s="342"/>
    </row>
    <row r="4" spans="1:14" ht="14.25" customHeight="1" x14ac:dyDescent="0.2">
      <c r="A4" s="301"/>
      <c r="B4" s="300" t="s">
        <v>520</v>
      </c>
      <c r="C4" s="343"/>
      <c r="D4" s="342"/>
      <c r="E4" s="342"/>
    </row>
    <row r="5" spans="1:14" ht="14.25" customHeight="1" thickBot="1" x14ac:dyDescent="0.25">
      <c r="A5" s="301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</row>
    <row r="6" spans="1:14" ht="14.25" customHeight="1" x14ac:dyDescent="0.2">
      <c r="B6" s="325"/>
      <c r="C6" s="325"/>
      <c r="D6" s="341" t="s">
        <v>43</v>
      </c>
      <c r="E6" s="340" t="s">
        <v>67</v>
      </c>
    </row>
    <row r="7" spans="1:14" ht="14.25" customHeight="1" x14ac:dyDescent="0.2">
      <c r="B7" s="339"/>
      <c r="C7" s="339"/>
      <c r="D7" s="615" t="s">
        <v>261</v>
      </c>
      <c r="E7" s="616"/>
    </row>
    <row r="8" spans="1:14" ht="15" thickBot="1" x14ac:dyDescent="0.25">
      <c r="B8" s="338"/>
      <c r="C8" s="337"/>
      <c r="D8" s="286" t="s">
        <v>260</v>
      </c>
      <c r="E8" s="336" t="s">
        <v>40</v>
      </c>
    </row>
    <row r="9" spans="1:14" ht="14.25" customHeight="1" x14ac:dyDescent="0.2">
      <c r="B9" s="335">
        <v>1</v>
      </c>
      <c r="C9" s="334" t="s">
        <v>54</v>
      </c>
      <c r="D9" s="108"/>
      <c r="E9" s="109" t="s">
        <v>193</v>
      </c>
    </row>
    <row r="10" spans="1:14" ht="14.25" customHeight="1" x14ac:dyDescent="0.2">
      <c r="B10" s="333">
        <v>2</v>
      </c>
      <c r="C10" s="332" t="s">
        <v>55</v>
      </c>
      <c r="D10" s="110"/>
      <c r="E10" s="106" t="s">
        <v>193</v>
      </c>
    </row>
    <row r="11" spans="1:14" ht="14.25" customHeight="1" x14ac:dyDescent="0.2">
      <c r="B11" s="333">
        <v>3</v>
      </c>
      <c r="C11" s="332" t="s">
        <v>56</v>
      </c>
      <c r="D11" s="110"/>
      <c r="E11" s="106"/>
    </row>
    <row r="12" spans="1:14" ht="14.25" customHeight="1" x14ac:dyDescent="0.2">
      <c r="B12" s="333">
        <v>4</v>
      </c>
      <c r="C12" s="332" t="s">
        <v>57</v>
      </c>
      <c r="D12" s="110"/>
      <c r="E12" s="106"/>
    </row>
    <row r="13" spans="1:14" ht="14.25" customHeight="1" x14ac:dyDescent="0.2">
      <c r="B13" s="333">
        <v>5</v>
      </c>
      <c r="C13" s="332" t="s">
        <v>58</v>
      </c>
      <c r="D13" s="110" t="s">
        <v>193</v>
      </c>
      <c r="E13" s="169" t="s">
        <v>193</v>
      </c>
    </row>
    <row r="14" spans="1:14" ht="14.25" customHeight="1" thickBot="1" x14ac:dyDescent="0.25">
      <c r="B14" s="331">
        <v>6</v>
      </c>
      <c r="C14" s="330" t="s">
        <v>59</v>
      </c>
      <c r="D14" s="383"/>
      <c r="E14" s="384"/>
    </row>
    <row r="15" spans="1:14" ht="14.25" customHeight="1" x14ac:dyDescent="0.2">
      <c r="B15" s="333">
        <v>7</v>
      </c>
      <c r="C15" s="382" t="s">
        <v>277</v>
      </c>
      <c r="D15" s="385">
        <v>3215865</v>
      </c>
      <c r="E15" s="386">
        <v>0</v>
      </c>
    </row>
    <row r="16" spans="1:14" ht="14.25" customHeight="1" x14ac:dyDescent="0.2">
      <c r="B16" s="333">
        <v>8</v>
      </c>
      <c r="C16" s="382" t="s">
        <v>276</v>
      </c>
      <c r="D16" s="387">
        <v>3404755</v>
      </c>
      <c r="E16" s="388">
        <v>5003</v>
      </c>
    </row>
    <row r="17" spans="2:5" ht="14.25" customHeight="1" x14ac:dyDescent="0.2">
      <c r="B17" s="333">
        <v>9</v>
      </c>
      <c r="C17" s="382" t="s">
        <v>274</v>
      </c>
      <c r="D17" s="387">
        <v>122481</v>
      </c>
      <c r="E17" s="388">
        <v>214</v>
      </c>
    </row>
    <row r="18" spans="2:5" ht="14.25" customHeight="1" x14ac:dyDescent="0.2">
      <c r="B18" s="333">
        <v>10</v>
      </c>
      <c r="C18" s="382" t="s">
        <v>278</v>
      </c>
      <c r="D18" s="387">
        <v>26845</v>
      </c>
      <c r="E18" s="388">
        <v>0</v>
      </c>
    </row>
    <row r="19" spans="2:5" ht="14.25" customHeight="1" x14ac:dyDescent="0.2">
      <c r="B19" s="333">
        <v>11</v>
      </c>
      <c r="C19" s="382" t="s">
        <v>279</v>
      </c>
      <c r="D19" s="387">
        <v>26845</v>
      </c>
      <c r="E19" s="388">
        <v>0</v>
      </c>
    </row>
    <row r="20" spans="2:5" ht="14.25" customHeight="1" thickBot="1" x14ac:dyDescent="0.25">
      <c r="B20" s="333">
        <v>12</v>
      </c>
      <c r="C20" s="382" t="s">
        <v>275</v>
      </c>
      <c r="D20" s="389">
        <v>26963978</v>
      </c>
      <c r="E20" s="390">
        <v>89380</v>
      </c>
    </row>
    <row r="21" spans="2:5" ht="14.25" customHeight="1" x14ac:dyDescent="0.2">
      <c r="B21" s="333">
        <v>13</v>
      </c>
      <c r="C21" s="332"/>
      <c r="D21" s="108"/>
      <c r="E21" s="109"/>
    </row>
    <row r="22" spans="2:5" ht="14.25" customHeight="1" x14ac:dyDescent="0.2">
      <c r="B22" s="333">
        <v>22</v>
      </c>
      <c r="C22" s="332"/>
      <c r="D22" s="110"/>
      <c r="E22" s="169"/>
    </row>
    <row r="23" spans="2:5" ht="14.25" customHeight="1" x14ac:dyDescent="0.2">
      <c r="B23" s="331">
        <v>23</v>
      </c>
      <c r="C23" s="330" t="s">
        <v>62</v>
      </c>
      <c r="D23" s="329">
        <f>SUM(D15:D22)</f>
        <v>33760769</v>
      </c>
      <c r="E23" s="169">
        <f>SUM(E15:E22)</f>
        <v>94597</v>
      </c>
    </row>
    <row r="24" spans="2:5" ht="14.25" customHeight="1" thickBot="1" x14ac:dyDescent="0.25">
      <c r="B24" s="328">
        <v>24</v>
      </c>
      <c r="C24" s="327" t="s">
        <v>47</v>
      </c>
      <c r="D24" s="170">
        <f>D23</f>
        <v>33760769</v>
      </c>
      <c r="E24" s="326">
        <f>E23</f>
        <v>94597</v>
      </c>
    </row>
    <row r="25" spans="2:5" ht="14.25" customHeight="1" x14ac:dyDescent="0.2">
      <c r="B25" s="325"/>
      <c r="C25" s="325"/>
      <c r="D25" s="325"/>
      <c r="E25" s="325"/>
    </row>
    <row r="26" spans="2:5" ht="14.25" customHeight="1" x14ac:dyDescent="0.2">
      <c r="B26" s="325"/>
      <c r="C26" s="325"/>
      <c r="D26" s="325"/>
      <c r="E26" s="325"/>
    </row>
    <row r="27" spans="2:5" ht="14.25" customHeight="1" x14ac:dyDescent="0.2">
      <c r="B27" s="325"/>
      <c r="C27" s="325"/>
      <c r="D27" s="325"/>
      <c r="E27" s="325"/>
    </row>
    <row r="28" spans="2:5" ht="14.25" customHeight="1" x14ac:dyDescent="0.2">
      <c r="B28" s="325"/>
      <c r="C28" s="325"/>
      <c r="D28" s="325"/>
      <c r="E28" s="325"/>
    </row>
    <row r="29" spans="2:5" ht="14.25" customHeight="1" x14ac:dyDescent="0.2"/>
    <row r="30" spans="2:5" ht="14.25" customHeight="1" x14ac:dyDescent="0.2"/>
    <row r="31" spans="2:5" ht="14.25" customHeight="1" x14ac:dyDescent="0.2"/>
    <row r="32" spans="2:5" ht="14.25" customHeight="1" x14ac:dyDescent="0.2"/>
    <row r="33" spans="6:14" x14ac:dyDescent="0.2">
      <c r="F33" s="325"/>
      <c r="G33" s="325"/>
      <c r="H33" s="325"/>
      <c r="I33" s="325"/>
      <c r="J33" s="325"/>
      <c r="K33" s="325"/>
      <c r="L33" s="325"/>
      <c r="M33" s="325"/>
      <c r="N33" s="325"/>
    </row>
    <row r="34" spans="6:14" x14ac:dyDescent="0.2">
      <c r="F34" s="325"/>
      <c r="G34" s="325"/>
      <c r="H34" s="325"/>
      <c r="I34" s="325"/>
      <c r="J34" s="325"/>
      <c r="K34" s="325"/>
      <c r="L34" s="325"/>
      <c r="M34" s="325"/>
      <c r="N34" s="325"/>
    </row>
    <row r="35" spans="6:14" x14ac:dyDescent="0.2">
      <c r="F35" s="325"/>
      <c r="G35" s="325"/>
      <c r="H35" s="325"/>
      <c r="I35" s="325"/>
      <c r="J35" s="325"/>
      <c r="K35" s="325"/>
      <c r="L35" s="325"/>
      <c r="M35" s="325"/>
      <c r="N35" s="325"/>
    </row>
    <row r="36" spans="6:14" x14ac:dyDescent="0.2">
      <c r="F36" s="325"/>
      <c r="G36" s="325"/>
      <c r="H36" s="325"/>
      <c r="I36" s="325"/>
      <c r="J36" s="325"/>
      <c r="K36" s="325"/>
      <c r="L36" s="325"/>
      <c r="M36" s="325"/>
      <c r="N36" s="325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>
    <tabColor rgb="FF00B050"/>
  </sheetPr>
  <dimension ref="A1:Y31"/>
  <sheetViews>
    <sheetView zoomScaleNormal="100" workbookViewId="0">
      <selection activeCell="A24" sqref="A24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4" width="11.28515625" style="21" bestFit="1" customWidth="1"/>
    <col min="5" max="5" width="9.5703125" style="21" bestFit="1" customWidth="1"/>
    <col min="6" max="6" width="10.85546875" style="21" bestFit="1" customWidth="1"/>
    <col min="7" max="7" width="9.7109375" style="21" bestFit="1" customWidth="1"/>
    <col min="8" max="8" width="7.7109375" style="21" bestFit="1" customWidth="1"/>
    <col min="9" max="9" width="9.5703125" style="21" bestFit="1" customWidth="1"/>
    <col min="10" max="10" width="9" style="21" bestFit="1" customWidth="1"/>
    <col min="11" max="11" width="8.5703125" style="21" bestFit="1" customWidth="1"/>
    <col min="12" max="12" width="8.42578125" style="21" bestFit="1" customWidth="1"/>
    <col min="13" max="13" width="7.7109375" style="21" bestFit="1" customWidth="1"/>
    <col min="14" max="14" width="11.85546875" style="21" bestFit="1" customWidth="1"/>
    <col min="15" max="15" width="10.28515625" style="21" bestFit="1" customWidth="1"/>
    <col min="16" max="16" width="8.140625" style="21" bestFit="1" customWidth="1"/>
    <col min="17" max="17" width="8.7109375" style="21" bestFit="1" customWidth="1"/>
    <col min="18" max="18" width="8.5703125" style="21" bestFit="1" customWidth="1"/>
    <col min="19" max="19" width="8.140625" style="21" bestFit="1" customWidth="1"/>
    <col min="20" max="20" width="7.5703125" style="21" bestFit="1" customWidth="1"/>
    <col min="21" max="21" width="7.7109375" style="21" bestFit="1" customWidth="1"/>
    <col min="22" max="22" width="11.85546875" style="21" bestFit="1" customWidth="1"/>
    <col min="23" max="24" width="11.42578125" style="21"/>
    <col min="25" max="25" width="14.7109375" style="21" bestFit="1" customWidth="1"/>
    <col min="26" max="16384" width="11.42578125" style="21"/>
  </cols>
  <sheetData>
    <row r="1" spans="1:25" ht="18.75" customHeight="1" x14ac:dyDescent="0.2"/>
    <row r="2" spans="1:25" ht="18.75" customHeight="1" x14ac:dyDescent="0.2">
      <c r="A2" s="22" t="s">
        <v>5</v>
      </c>
      <c r="B2" s="23"/>
      <c r="C2" s="23"/>
      <c r="D2" s="24"/>
      <c r="E2" s="24"/>
      <c r="F2" s="24"/>
      <c r="G2" s="24"/>
      <c r="H2" s="24"/>
      <c r="L2" s="23"/>
    </row>
    <row r="3" spans="1:25" ht="15" customHeight="1" x14ac:dyDescent="0.2">
      <c r="A3" s="22"/>
      <c r="B3" s="23"/>
      <c r="C3" s="23"/>
      <c r="D3" s="24"/>
      <c r="E3" s="24"/>
      <c r="F3" s="24"/>
      <c r="G3" s="24"/>
      <c r="H3" s="24"/>
      <c r="L3" s="23"/>
    </row>
    <row r="4" spans="1:25" ht="14.25" customHeight="1" x14ac:dyDescent="0.2">
      <c r="A4" s="22"/>
      <c r="B4" s="25" t="s">
        <v>520</v>
      </c>
      <c r="C4" s="26"/>
      <c r="D4" s="24"/>
      <c r="E4" s="24"/>
      <c r="F4" s="24"/>
      <c r="G4" s="24"/>
      <c r="H4" s="24"/>
      <c r="L4" s="26"/>
    </row>
    <row r="5" spans="1:25" ht="14.25" customHeight="1" thickBot="1" x14ac:dyDescent="0.25">
      <c r="A5" s="22"/>
      <c r="B5" s="24"/>
      <c r="C5" s="24"/>
      <c r="D5" s="24"/>
      <c r="E5" s="24"/>
      <c r="F5" s="24"/>
      <c r="G5" s="24"/>
      <c r="H5" s="24"/>
    </row>
    <row r="6" spans="1:25" ht="14.25" customHeight="1" x14ac:dyDescent="0.2">
      <c r="B6" s="24"/>
      <c r="C6" s="24"/>
      <c r="D6" s="64" t="s">
        <v>43</v>
      </c>
      <c r="E6" s="71" t="s">
        <v>44</v>
      </c>
      <c r="F6" s="71" t="s">
        <v>45</v>
      </c>
      <c r="G6" s="71" t="s">
        <v>48</v>
      </c>
      <c r="H6" s="71" t="s">
        <v>49</v>
      </c>
      <c r="I6" s="71" t="s">
        <v>50</v>
      </c>
      <c r="J6" s="71" t="s">
        <v>51</v>
      </c>
      <c r="K6" s="71" t="s">
        <v>63</v>
      </c>
      <c r="L6" s="71" t="s">
        <v>64</v>
      </c>
      <c r="M6" s="71" t="s">
        <v>65</v>
      </c>
      <c r="N6" s="71" t="s">
        <v>66</v>
      </c>
      <c r="O6" s="71" t="s">
        <v>67</v>
      </c>
      <c r="P6" s="71" t="s">
        <v>74</v>
      </c>
      <c r="Q6" s="71"/>
      <c r="R6" s="71" t="s">
        <v>75</v>
      </c>
      <c r="S6" s="71" t="s">
        <v>76</v>
      </c>
      <c r="T6" s="71" t="s">
        <v>77</v>
      </c>
      <c r="U6" s="71" t="s">
        <v>53</v>
      </c>
      <c r="V6" s="71"/>
      <c r="W6" s="71"/>
      <c r="X6" s="71" t="s">
        <v>78</v>
      </c>
      <c r="Y6" s="91" t="s">
        <v>79</v>
      </c>
    </row>
    <row r="7" spans="1:25" s="72" customFormat="1" ht="93" thickBot="1" x14ac:dyDescent="0.25">
      <c r="B7" s="172"/>
      <c r="C7" s="172"/>
      <c r="D7" s="181" t="s">
        <v>357</v>
      </c>
      <c r="E7" s="20" t="s">
        <v>358</v>
      </c>
      <c r="F7" s="20" t="s">
        <v>359</v>
      </c>
      <c r="G7" s="20" t="s">
        <v>360</v>
      </c>
      <c r="H7" s="20" t="s">
        <v>361</v>
      </c>
      <c r="I7" s="20" t="s">
        <v>362</v>
      </c>
      <c r="J7" s="20" t="s">
        <v>363</v>
      </c>
      <c r="K7" s="20" t="s">
        <v>364</v>
      </c>
      <c r="L7" s="20" t="s">
        <v>365</v>
      </c>
      <c r="M7" s="20" t="s">
        <v>366</v>
      </c>
      <c r="N7" s="20" t="s">
        <v>367</v>
      </c>
      <c r="O7" s="20" t="s">
        <v>368</v>
      </c>
      <c r="P7" s="20" t="s">
        <v>369</v>
      </c>
      <c r="Q7" s="20" t="s">
        <v>376</v>
      </c>
      <c r="R7" s="20" t="s">
        <v>370</v>
      </c>
      <c r="S7" s="20" t="s">
        <v>297</v>
      </c>
      <c r="T7" s="20" t="s">
        <v>371</v>
      </c>
      <c r="U7" s="20" t="s">
        <v>372</v>
      </c>
      <c r="V7" s="20" t="s">
        <v>373</v>
      </c>
      <c r="W7" s="20" t="s">
        <v>374</v>
      </c>
      <c r="X7" s="20" t="s">
        <v>375</v>
      </c>
      <c r="Y7" s="90" t="s">
        <v>139</v>
      </c>
    </row>
    <row r="8" spans="1:25" s="72" customFormat="1" ht="14.25" customHeight="1" x14ac:dyDescent="0.2">
      <c r="B8" s="64">
        <v>1</v>
      </c>
      <c r="C8" s="18"/>
      <c r="D8" s="108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</row>
    <row r="9" spans="1:25" s="72" customFormat="1" ht="14.25" customHeight="1" x14ac:dyDescent="0.2">
      <c r="B9" s="65">
        <v>2</v>
      </c>
      <c r="C9" s="19"/>
      <c r="D9" s="11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25" s="72" customFormat="1" ht="14.25" customHeight="1" x14ac:dyDescent="0.2">
      <c r="B10" s="65">
        <v>3</v>
      </c>
      <c r="C10" s="19"/>
      <c r="D10" s="11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s="72" customFormat="1" ht="14.25" customHeight="1" x14ac:dyDescent="0.2">
      <c r="B11" s="65">
        <v>4</v>
      </c>
      <c r="C11" s="19"/>
      <c r="D11" s="11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spans="1:25" s="72" customFormat="1" ht="14.25" customHeight="1" x14ac:dyDescent="0.2">
      <c r="B12" s="65">
        <v>5</v>
      </c>
      <c r="C12" s="19"/>
      <c r="D12" s="11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s="72" customFormat="1" ht="14.25" customHeight="1" thickBot="1" x14ac:dyDescent="0.25">
      <c r="B13" s="66">
        <v>6</v>
      </c>
      <c r="C13" s="392" t="s">
        <v>59</v>
      </c>
      <c r="D13" s="182"/>
      <c r="E13" s="167"/>
      <c r="F13" s="167"/>
      <c r="G13" s="167"/>
      <c r="H13" s="167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</row>
    <row r="14" spans="1:25" s="72" customFormat="1" ht="14.25" customHeight="1" x14ac:dyDescent="0.15">
      <c r="B14" s="391">
        <v>7</v>
      </c>
      <c r="C14" s="397" t="s">
        <v>277</v>
      </c>
      <c r="D14" s="381">
        <v>33969</v>
      </c>
      <c r="E14" s="381"/>
      <c r="F14" s="381">
        <v>97219</v>
      </c>
      <c r="G14" s="381">
        <v>129148</v>
      </c>
      <c r="H14" s="381">
        <v>4901</v>
      </c>
      <c r="I14" s="381">
        <v>1103961</v>
      </c>
      <c r="J14" s="381">
        <v>186074</v>
      </c>
      <c r="K14" s="381">
        <v>20045</v>
      </c>
      <c r="L14" s="381"/>
      <c r="M14" s="381"/>
      <c r="N14" s="381">
        <v>72654</v>
      </c>
      <c r="O14" s="381">
        <v>1026456</v>
      </c>
      <c r="P14" s="381">
        <v>65168</v>
      </c>
      <c r="Q14" s="381">
        <v>350672</v>
      </c>
      <c r="R14" s="381"/>
      <c r="S14" s="381"/>
      <c r="T14" s="381">
        <v>6258</v>
      </c>
      <c r="U14" s="381">
        <v>26234</v>
      </c>
      <c r="V14" s="381"/>
      <c r="W14" s="381"/>
      <c r="X14" s="381">
        <v>93105</v>
      </c>
      <c r="Y14" s="400">
        <f>SUM(D14:X14)</f>
        <v>3215864</v>
      </c>
    </row>
    <row r="15" spans="1:25" s="72" customFormat="1" ht="14.25" customHeight="1" x14ac:dyDescent="0.15">
      <c r="B15" s="391">
        <v>8</v>
      </c>
      <c r="C15" s="398" t="s">
        <v>276</v>
      </c>
      <c r="D15" s="381">
        <v>98962</v>
      </c>
      <c r="E15" s="381">
        <v>8483</v>
      </c>
      <c r="F15" s="381">
        <v>80130</v>
      </c>
      <c r="G15" s="381">
        <v>5331</v>
      </c>
      <c r="H15" s="381">
        <v>2725</v>
      </c>
      <c r="I15" s="381">
        <v>227208</v>
      </c>
      <c r="J15" s="381">
        <v>192597</v>
      </c>
      <c r="K15" s="381">
        <v>52964</v>
      </c>
      <c r="L15" s="381">
        <v>33172</v>
      </c>
      <c r="M15" s="381">
        <v>20614</v>
      </c>
      <c r="N15" s="381">
        <v>40431</v>
      </c>
      <c r="O15" s="381">
        <v>669029</v>
      </c>
      <c r="P15" s="381">
        <v>72881</v>
      </c>
      <c r="Q15" s="381">
        <v>27996</v>
      </c>
      <c r="R15" s="381"/>
      <c r="S15" s="381">
        <v>4087</v>
      </c>
      <c r="T15" s="381">
        <v>26719</v>
      </c>
      <c r="U15" s="381">
        <v>31703</v>
      </c>
      <c r="V15" s="381">
        <v>56200</v>
      </c>
      <c r="W15" s="381">
        <v>907</v>
      </c>
      <c r="X15" s="381">
        <v>1757619</v>
      </c>
      <c r="Y15" s="400">
        <f t="shared" ref="Y15:Y21" si="0">SUM(D15:X15)</f>
        <v>3409758</v>
      </c>
    </row>
    <row r="16" spans="1:25" s="72" customFormat="1" ht="14.25" customHeight="1" x14ac:dyDescent="0.15">
      <c r="B16" s="391">
        <v>9</v>
      </c>
      <c r="C16" s="398" t="s">
        <v>274</v>
      </c>
      <c r="D16" s="381">
        <v>329</v>
      </c>
      <c r="E16" s="381"/>
      <c r="F16" s="381">
        <v>928</v>
      </c>
      <c r="G16" s="381"/>
      <c r="H16" s="381"/>
      <c r="I16" s="381">
        <v>3880</v>
      </c>
      <c r="J16" s="381">
        <v>206</v>
      </c>
      <c r="K16" s="381">
        <v>338</v>
      </c>
      <c r="L16" s="381">
        <v>3</v>
      </c>
      <c r="M16" s="381">
        <v>10</v>
      </c>
      <c r="N16" s="381"/>
      <c r="O16" s="381">
        <v>47778</v>
      </c>
      <c r="P16" s="381">
        <v>327</v>
      </c>
      <c r="Q16" s="381">
        <v>1</v>
      </c>
      <c r="R16" s="381"/>
      <c r="S16" s="381"/>
      <c r="T16" s="381">
        <v>2</v>
      </c>
      <c r="U16" s="381">
        <v>0</v>
      </c>
      <c r="V16" s="381">
        <v>1806</v>
      </c>
      <c r="W16" s="381"/>
      <c r="X16" s="381">
        <v>67086</v>
      </c>
      <c r="Y16" s="400">
        <f t="shared" si="0"/>
        <v>122694</v>
      </c>
    </row>
    <row r="17" spans="2:25" s="72" customFormat="1" ht="14.25" customHeight="1" x14ac:dyDescent="0.15">
      <c r="B17" s="391">
        <v>10</v>
      </c>
      <c r="C17" s="398" t="s">
        <v>278</v>
      </c>
      <c r="D17" s="381"/>
      <c r="E17" s="381"/>
      <c r="F17" s="381"/>
      <c r="G17" s="381"/>
      <c r="H17" s="381"/>
      <c r="I17" s="381"/>
      <c r="J17" s="381"/>
      <c r="K17" s="381"/>
      <c r="L17" s="381"/>
      <c r="M17" s="381">
        <v>1698</v>
      </c>
      <c r="N17" s="381"/>
      <c r="O17" s="381"/>
      <c r="P17" s="381"/>
      <c r="Q17" s="381"/>
      <c r="R17" s="381">
        <v>0.15287999999999999</v>
      </c>
      <c r="S17" s="381"/>
      <c r="T17" s="381"/>
      <c r="U17" s="381"/>
      <c r="V17" s="381"/>
      <c r="W17" s="381"/>
      <c r="X17" s="381"/>
      <c r="Y17" s="400">
        <f t="shared" si="0"/>
        <v>1698.1528800000001</v>
      </c>
    </row>
    <row r="18" spans="2:25" s="72" customFormat="1" ht="14.25" customHeight="1" x14ac:dyDescent="0.15">
      <c r="B18" s="391">
        <v>11</v>
      </c>
      <c r="C18" s="398" t="s">
        <v>279</v>
      </c>
      <c r="D18" s="381"/>
      <c r="E18" s="381"/>
      <c r="F18" s="381"/>
      <c r="G18" s="381"/>
      <c r="H18" s="381">
        <v>25000.001189999999</v>
      </c>
      <c r="I18" s="381"/>
      <c r="J18" s="381"/>
      <c r="K18" s="381"/>
      <c r="L18" s="381"/>
      <c r="M18" s="381"/>
      <c r="N18" s="381"/>
      <c r="O18" s="381"/>
      <c r="P18" s="381"/>
      <c r="Q18" s="381"/>
      <c r="R18" s="381">
        <v>0.19397</v>
      </c>
      <c r="S18" s="381"/>
      <c r="T18" s="381">
        <v>0.26672000000000001</v>
      </c>
      <c r="U18" s="381"/>
      <c r="V18" s="381">
        <v>147</v>
      </c>
      <c r="W18" s="381"/>
      <c r="X18" s="381"/>
      <c r="Y18" s="400">
        <f t="shared" si="0"/>
        <v>25147.461879999999</v>
      </c>
    </row>
    <row r="19" spans="2:25" s="72" customFormat="1" ht="14.25" customHeight="1" thickBot="1" x14ac:dyDescent="0.2">
      <c r="B19" s="391">
        <v>12</v>
      </c>
      <c r="C19" s="399" t="s">
        <v>275</v>
      </c>
      <c r="D19" s="381">
        <v>132743</v>
      </c>
      <c r="E19" s="381">
        <v>4896</v>
      </c>
      <c r="F19" s="381">
        <v>29701</v>
      </c>
      <c r="G19" s="381"/>
      <c r="H19" s="381">
        <v>12100</v>
      </c>
      <c r="I19" s="381">
        <v>320412</v>
      </c>
      <c r="J19" s="381">
        <v>103668</v>
      </c>
      <c r="K19" s="381">
        <v>60107</v>
      </c>
      <c r="L19" s="381">
        <v>27793</v>
      </c>
      <c r="M19" s="381">
        <v>11265</v>
      </c>
      <c r="N19" s="381">
        <v>5964</v>
      </c>
      <c r="O19" s="381">
        <v>2745864</v>
      </c>
      <c r="P19" s="381">
        <v>76552</v>
      </c>
      <c r="Q19" s="381">
        <v>23650</v>
      </c>
      <c r="R19" s="381"/>
      <c r="S19" s="381">
        <v>9684</v>
      </c>
      <c r="T19" s="381">
        <v>75198</v>
      </c>
      <c r="U19" s="381">
        <v>25465</v>
      </c>
      <c r="V19" s="381">
        <v>18383</v>
      </c>
      <c r="W19" s="381"/>
      <c r="X19" s="381">
        <v>23369912</v>
      </c>
      <c r="Y19" s="400">
        <f t="shared" si="0"/>
        <v>27053357</v>
      </c>
    </row>
    <row r="20" spans="2:25" s="72" customFormat="1" ht="14.25" customHeight="1" x14ac:dyDescent="0.2">
      <c r="B20" s="66">
        <v>22</v>
      </c>
      <c r="C20" s="393"/>
      <c r="D20" s="182"/>
      <c r="E20" s="357"/>
      <c r="F20" s="357"/>
      <c r="G20" s="357"/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400">
        <f t="shared" si="0"/>
        <v>0</v>
      </c>
    </row>
    <row r="21" spans="2:25" s="72" customFormat="1" ht="14.25" customHeight="1" x14ac:dyDescent="0.2">
      <c r="B21" s="66">
        <v>23</v>
      </c>
      <c r="C21" s="358" t="s">
        <v>62</v>
      </c>
      <c r="D21" s="182">
        <f>SUM(D14:D20)</f>
        <v>266003</v>
      </c>
      <c r="E21" s="182">
        <f t="shared" ref="E21:X21" si="1">SUM(E14:E20)</f>
        <v>13379</v>
      </c>
      <c r="F21" s="182">
        <f t="shared" si="1"/>
        <v>207978</v>
      </c>
      <c r="G21" s="182">
        <f t="shared" si="1"/>
        <v>134479</v>
      </c>
      <c r="H21" s="182">
        <f t="shared" si="1"/>
        <v>44726.001189999995</v>
      </c>
      <c r="I21" s="182">
        <f t="shared" si="1"/>
        <v>1655461</v>
      </c>
      <c r="J21" s="182">
        <f t="shared" si="1"/>
        <v>482545</v>
      </c>
      <c r="K21" s="182">
        <f t="shared" si="1"/>
        <v>133454</v>
      </c>
      <c r="L21" s="182">
        <f t="shared" si="1"/>
        <v>60968</v>
      </c>
      <c r="M21" s="182">
        <f t="shared" si="1"/>
        <v>33587</v>
      </c>
      <c r="N21" s="182">
        <f t="shared" si="1"/>
        <v>119049</v>
      </c>
      <c r="O21" s="182">
        <f t="shared" si="1"/>
        <v>4489127</v>
      </c>
      <c r="P21" s="182">
        <f t="shared" si="1"/>
        <v>214928</v>
      </c>
      <c r="Q21" s="182">
        <f t="shared" si="1"/>
        <v>402319</v>
      </c>
      <c r="R21" s="182">
        <f t="shared" si="1"/>
        <v>0.34684999999999999</v>
      </c>
      <c r="S21" s="182">
        <f t="shared" si="1"/>
        <v>13771</v>
      </c>
      <c r="T21" s="182">
        <f t="shared" si="1"/>
        <v>108177.26672</v>
      </c>
      <c r="U21" s="182">
        <f t="shared" si="1"/>
        <v>83402</v>
      </c>
      <c r="V21" s="182">
        <f t="shared" si="1"/>
        <v>76536</v>
      </c>
      <c r="W21" s="182">
        <f t="shared" si="1"/>
        <v>907</v>
      </c>
      <c r="X21" s="182">
        <f t="shared" si="1"/>
        <v>25287722</v>
      </c>
      <c r="Y21" s="400">
        <f t="shared" si="0"/>
        <v>33828518.614759997</v>
      </c>
    </row>
    <row r="22" spans="2:25" s="72" customFormat="1" ht="14.25" customHeight="1" x14ac:dyDescent="0.2">
      <c r="B22" s="66">
        <v>24</v>
      </c>
      <c r="C22" s="358" t="s">
        <v>47</v>
      </c>
      <c r="D22" s="182">
        <f>D21</f>
        <v>266003</v>
      </c>
      <c r="E22" s="182">
        <f t="shared" ref="E22:Y22" si="2">E21</f>
        <v>13379</v>
      </c>
      <c r="F22" s="182">
        <f t="shared" si="2"/>
        <v>207978</v>
      </c>
      <c r="G22" s="182">
        <f t="shared" si="2"/>
        <v>134479</v>
      </c>
      <c r="H22" s="182">
        <f t="shared" si="2"/>
        <v>44726.001189999995</v>
      </c>
      <c r="I22" s="182">
        <f t="shared" si="2"/>
        <v>1655461</v>
      </c>
      <c r="J22" s="182">
        <f t="shared" si="2"/>
        <v>482545</v>
      </c>
      <c r="K22" s="182">
        <f t="shared" si="2"/>
        <v>133454</v>
      </c>
      <c r="L22" s="182">
        <f t="shared" si="2"/>
        <v>60968</v>
      </c>
      <c r="M22" s="182">
        <f t="shared" si="2"/>
        <v>33587</v>
      </c>
      <c r="N22" s="182">
        <f t="shared" si="2"/>
        <v>119049</v>
      </c>
      <c r="O22" s="182">
        <f t="shared" si="2"/>
        <v>4489127</v>
      </c>
      <c r="P22" s="182">
        <f t="shared" si="2"/>
        <v>214928</v>
      </c>
      <c r="Q22" s="182">
        <f t="shared" si="2"/>
        <v>402319</v>
      </c>
      <c r="R22" s="182">
        <f t="shared" si="2"/>
        <v>0.34684999999999999</v>
      </c>
      <c r="S22" s="182">
        <f t="shared" si="2"/>
        <v>13771</v>
      </c>
      <c r="T22" s="182">
        <f t="shared" si="2"/>
        <v>108177.26672</v>
      </c>
      <c r="U22" s="182">
        <f t="shared" si="2"/>
        <v>83402</v>
      </c>
      <c r="V22" s="182">
        <f t="shared" si="2"/>
        <v>76536</v>
      </c>
      <c r="W22" s="182">
        <f t="shared" si="2"/>
        <v>907</v>
      </c>
      <c r="X22" s="182">
        <f t="shared" si="2"/>
        <v>25287722</v>
      </c>
      <c r="Y22" s="182">
        <f t="shared" si="2"/>
        <v>33828518.614759997</v>
      </c>
    </row>
    <row r="23" spans="2:25" s="72" customFormat="1" ht="14.25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2:25" s="72" customFormat="1" ht="14.25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2:25" s="72" customFormat="1" ht="14.25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5" s="72" customFormat="1" ht="14.2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2:25" s="72" customFormat="1" ht="14.2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2:25" s="72" customFormat="1" ht="14.25" customHeight="1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2:25" s="7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2:25" s="72" customFormat="1" ht="14.2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5" s="72" customFormat="1" ht="14.2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rgb="FF00B050"/>
  </sheetPr>
  <dimension ref="A1:I32"/>
  <sheetViews>
    <sheetView zoomScaleNormal="100" workbookViewId="0">
      <selection activeCell="D31" sqref="D31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6</v>
      </c>
      <c r="B2" s="23"/>
      <c r="C2" s="23"/>
      <c r="D2" s="24"/>
      <c r="E2" s="24"/>
      <c r="I2" s="23"/>
    </row>
    <row r="3" spans="1:9" ht="14.25" customHeight="1" x14ac:dyDescent="0.2">
      <c r="A3" s="22"/>
      <c r="B3" s="23"/>
      <c r="C3" s="23"/>
      <c r="D3" s="24"/>
      <c r="E3" s="24"/>
      <c r="I3" s="23"/>
    </row>
    <row r="4" spans="1:9" ht="14.25" customHeight="1" x14ac:dyDescent="0.2">
      <c r="A4" s="22"/>
      <c r="B4" s="25" t="s">
        <v>520</v>
      </c>
      <c r="C4" s="26"/>
      <c r="D4" s="24"/>
      <c r="E4" s="24"/>
      <c r="I4" s="26"/>
    </row>
    <row r="5" spans="1:9" ht="14.25" customHeight="1" thickBot="1" x14ac:dyDescent="0.25">
      <c r="A5" s="22"/>
      <c r="B5" s="23"/>
      <c r="C5" s="23"/>
      <c r="D5" s="24"/>
      <c r="E5" s="24"/>
    </row>
    <row r="6" spans="1:9" ht="14.25" customHeight="1" x14ac:dyDescent="0.2">
      <c r="B6" s="72"/>
      <c r="C6" s="72"/>
      <c r="D6" s="73" t="s">
        <v>43</v>
      </c>
      <c r="E6" s="30" t="s">
        <v>44</v>
      </c>
      <c r="F6" s="30" t="s">
        <v>45</v>
      </c>
      <c r="G6" s="30" t="s">
        <v>48</v>
      </c>
      <c r="H6" s="30" t="s">
        <v>49</v>
      </c>
      <c r="I6" s="62" t="s">
        <v>50</v>
      </c>
    </row>
    <row r="7" spans="1:9" ht="14.25" customHeight="1" x14ac:dyDescent="0.2">
      <c r="B7" s="74"/>
      <c r="C7" s="74"/>
      <c r="D7" s="617" t="s">
        <v>68</v>
      </c>
      <c r="E7" s="618"/>
      <c r="F7" s="618"/>
      <c r="G7" s="618"/>
      <c r="H7" s="618"/>
      <c r="I7" s="619"/>
    </row>
    <row r="8" spans="1:9" ht="14.25" customHeight="1" thickBot="1" x14ac:dyDescent="0.25">
      <c r="B8" s="75"/>
      <c r="C8" s="76"/>
      <c r="D8" s="77" t="s">
        <v>69</v>
      </c>
      <c r="E8" s="17" t="s">
        <v>70</v>
      </c>
      <c r="F8" s="17" t="s">
        <v>71</v>
      </c>
      <c r="G8" s="17" t="s">
        <v>72</v>
      </c>
      <c r="H8" s="17" t="s">
        <v>73</v>
      </c>
      <c r="I8" s="78" t="s">
        <v>47</v>
      </c>
    </row>
    <row r="9" spans="1:9" ht="14.25" customHeight="1" x14ac:dyDescent="0.2">
      <c r="B9" s="64">
        <v>1</v>
      </c>
      <c r="C9" s="18" t="s">
        <v>54</v>
      </c>
      <c r="D9" s="108"/>
      <c r="E9" s="159"/>
      <c r="F9" s="159"/>
      <c r="G9" s="159"/>
      <c r="H9" s="159"/>
      <c r="I9" s="109"/>
    </row>
    <row r="10" spans="1:9" ht="14.25" customHeight="1" x14ac:dyDescent="0.2">
      <c r="B10" s="65">
        <v>2</v>
      </c>
      <c r="C10" s="19" t="s">
        <v>55</v>
      </c>
      <c r="D10" s="110"/>
      <c r="E10" s="160"/>
      <c r="F10" s="160"/>
      <c r="G10" s="160"/>
      <c r="H10" s="160"/>
      <c r="I10" s="106"/>
    </row>
    <row r="11" spans="1:9" ht="14.25" customHeight="1" x14ac:dyDescent="0.2">
      <c r="B11" s="65">
        <v>3</v>
      </c>
      <c r="C11" s="19" t="s">
        <v>56</v>
      </c>
      <c r="D11" s="110"/>
      <c r="E11" s="160"/>
      <c r="F11" s="160"/>
      <c r="G11" s="160"/>
      <c r="H11" s="160"/>
      <c r="I11" s="106"/>
    </row>
    <row r="12" spans="1:9" ht="14.25" customHeight="1" x14ac:dyDescent="0.2">
      <c r="B12" s="65">
        <v>4</v>
      </c>
      <c r="C12" s="19" t="s">
        <v>57</v>
      </c>
      <c r="D12" s="110"/>
      <c r="E12" s="160"/>
      <c r="F12" s="160"/>
      <c r="G12" s="160"/>
      <c r="H12" s="160"/>
      <c r="I12" s="106"/>
    </row>
    <row r="13" spans="1:9" ht="14.25" customHeight="1" x14ac:dyDescent="0.2">
      <c r="B13" s="65">
        <v>5</v>
      </c>
      <c r="C13" s="19" t="s">
        <v>58</v>
      </c>
      <c r="D13" s="110"/>
      <c r="E13" s="168"/>
      <c r="F13" s="168"/>
      <c r="G13" s="168"/>
      <c r="H13" s="168"/>
      <c r="I13" s="169"/>
    </row>
    <row r="14" spans="1:9" ht="14.25" customHeight="1" thickBot="1" x14ac:dyDescent="0.25">
      <c r="B14" s="67">
        <v>6</v>
      </c>
      <c r="C14" s="70" t="s">
        <v>59</v>
      </c>
      <c r="D14" s="170"/>
      <c r="E14" s="165"/>
      <c r="F14" s="165"/>
      <c r="G14" s="165"/>
      <c r="H14" s="165"/>
      <c r="I14" s="166"/>
    </row>
    <row r="15" spans="1:9" ht="14.25" customHeight="1" thickBot="1" x14ac:dyDescent="0.25">
      <c r="B15" s="65">
        <v>7</v>
      </c>
      <c r="C15" s="401"/>
      <c r="D15" s="110"/>
      <c r="E15" s="168"/>
      <c r="F15" s="168"/>
      <c r="G15" s="168"/>
      <c r="H15" s="168"/>
      <c r="I15" s="169"/>
    </row>
    <row r="16" spans="1:9" ht="14.25" customHeight="1" x14ac:dyDescent="0.2">
      <c r="B16" s="367">
        <v>8</v>
      </c>
      <c r="C16" s="394" t="s">
        <v>279</v>
      </c>
      <c r="D16" s="402">
        <v>1845</v>
      </c>
      <c r="E16" s="168"/>
      <c r="F16" s="168"/>
      <c r="G16" s="168"/>
      <c r="H16" s="168"/>
      <c r="I16" s="169"/>
    </row>
    <row r="17" spans="2:9" ht="14.25" customHeight="1" x14ac:dyDescent="0.2">
      <c r="B17" s="367">
        <v>9</v>
      </c>
      <c r="C17" s="395" t="s">
        <v>275</v>
      </c>
      <c r="D17" s="402">
        <v>25899076</v>
      </c>
      <c r="E17" s="168"/>
      <c r="F17" s="168"/>
      <c r="G17" s="168"/>
      <c r="H17" s="168"/>
      <c r="I17" s="169"/>
    </row>
    <row r="18" spans="2:9" ht="14.25" customHeight="1" x14ac:dyDescent="0.2">
      <c r="B18" s="367">
        <v>10</v>
      </c>
      <c r="C18" s="395" t="s">
        <v>277</v>
      </c>
      <c r="D18" s="402">
        <v>2339748</v>
      </c>
      <c r="E18" s="168"/>
      <c r="F18" s="168"/>
      <c r="G18" s="168"/>
      <c r="H18" s="168"/>
      <c r="I18" s="169"/>
    </row>
    <row r="19" spans="2:9" ht="14.25" customHeight="1" x14ac:dyDescent="0.2">
      <c r="B19" s="367">
        <v>11</v>
      </c>
      <c r="C19" s="395" t="s">
        <v>276</v>
      </c>
      <c r="D19" s="402">
        <v>2921971</v>
      </c>
      <c r="E19" s="168"/>
      <c r="F19" s="168"/>
      <c r="G19" s="168"/>
      <c r="H19" s="168"/>
      <c r="I19" s="169"/>
    </row>
    <row r="20" spans="2:9" ht="14.25" customHeight="1" x14ac:dyDescent="0.2">
      <c r="B20" s="367">
        <v>12</v>
      </c>
      <c r="C20" s="395" t="s">
        <v>274</v>
      </c>
      <c r="D20" s="402">
        <v>119316</v>
      </c>
      <c r="E20" s="168"/>
      <c r="F20" s="168"/>
      <c r="G20" s="168"/>
      <c r="H20" s="168"/>
      <c r="I20" s="169"/>
    </row>
    <row r="21" spans="2:9" ht="14.25" customHeight="1" thickBot="1" x14ac:dyDescent="0.25">
      <c r="B21" s="367">
        <v>13</v>
      </c>
      <c r="C21" s="396" t="s">
        <v>278</v>
      </c>
      <c r="D21" s="402">
        <v>0.15287999999999999</v>
      </c>
      <c r="E21" s="168"/>
      <c r="F21" s="168"/>
      <c r="G21" s="168"/>
      <c r="H21" s="168"/>
      <c r="I21" s="169"/>
    </row>
    <row r="22" spans="2:9" ht="14.25" customHeight="1" x14ac:dyDescent="0.2">
      <c r="B22" s="65">
        <v>14</v>
      </c>
      <c r="C22" s="18"/>
      <c r="D22" s="110"/>
      <c r="E22" s="168"/>
      <c r="F22" s="168"/>
      <c r="G22" s="168"/>
      <c r="H22" s="168"/>
      <c r="I22" s="169"/>
    </row>
    <row r="23" spans="2:9" ht="14.25" customHeight="1" x14ac:dyDescent="0.2">
      <c r="B23" s="65">
        <v>15</v>
      </c>
      <c r="C23" s="19"/>
      <c r="D23" s="110"/>
      <c r="E23" s="168"/>
      <c r="F23" s="168"/>
      <c r="G23" s="168"/>
      <c r="H23" s="168"/>
      <c r="I23" s="169"/>
    </row>
    <row r="24" spans="2:9" ht="14.25" customHeight="1" x14ac:dyDescent="0.2">
      <c r="B24" s="65">
        <v>16</v>
      </c>
      <c r="C24" s="19"/>
      <c r="D24" s="110"/>
      <c r="E24" s="168"/>
      <c r="F24" s="168"/>
      <c r="G24" s="168"/>
      <c r="H24" s="168"/>
      <c r="I24" s="169"/>
    </row>
    <row r="25" spans="2:9" ht="14.25" customHeight="1" x14ac:dyDescent="0.2">
      <c r="B25" s="65">
        <v>17</v>
      </c>
      <c r="C25" s="19"/>
      <c r="D25" s="110"/>
      <c r="E25" s="168"/>
      <c r="F25" s="168"/>
      <c r="G25" s="168"/>
      <c r="H25" s="168"/>
      <c r="I25" s="169"/>
    </row>
    <row r="26" spans="2:9" ht="14.25" customHeight="1" x14ac:dyDescent="0.2">
      <c r="B26" s="65">
        <v>18</v>
      </c>
      <c r="C26" s="19"/>
      <c r="D26" s="110"/>
      <c r="E26" s="168"/>
      <c r="F26" s="168"/>
      <c r="G26" s="168"/>
      <c r="H26" s="168"/>
      <c r="I26" s="169"/>
    </row>
    <row r="27" spans="2:9" ht="14.25" customHeight="1" x14ac:dyDescent="0.2">
      <c r="B27" s="65">
        <v>19</v>
      </c>
      <c r="C27" s="19"/>
      <c r="D27" s="110"/>
      <c r="E27" s="168"/>
      <c r="F27" s="168"/>
      <c r="G27" s="168"/>
      <c r="H27" s="168"/>
      <c r="I27" s="169"/>
    </row>
    <row r="28" spans="2:9" ht="14.25" customHeight="1" x14ac:dyDescent="0.2">
      <c r="B28" s="65">
        <v>20</v>
      </c>
      <c r="C28" s="19"/>
      <c r="D28" s="110"/>
      <c r="E28" s="168"/>
      <c r="F28" s="168"/>
      <c r="G28" s="168"/>
      <c r="H28" s="168"/>
      <c r="I28" s="169"/>
    </row>
    <row r="29" spans="2:9" ht="14.25" customHeight="1" x14ac:dyDescent="0.2">
      <c r="B29" s="65">
        <v>21</v>
      </c>
      <c r="C29" s="19"/>
      <c r="D29" s="110"/>
      <c r="E29" s="168"/>
      <c r="F29" s="168"/>
      <c r="G29" s="168"/>
      <c r="H29" s="168"/>
      <c r="I29" s="169"/>
    </row>
    <row r="30" spans="2:9" ht="14.25" customHeight="1" x14ac:dyDescent="0.2">
      <c r="B30" s="65">
        <v>22</v>
      </c>
      <c r="C30" s="19"/>
      <c r="D30" s="110"/>
      <c r="E30" s="168"/>
      <c r="F30" s="168"/>
      <c r="G30" s="168"/>
      <c r="H30" s="168"/>
      <c r="I30" s="169"/>
    </row>
    <row r="31" spans="2:9" ht="14.25" customHeight="1" x14ac:dyDescent="0.2">
      <c r="B31" s="65">
        <v>23</v>
      </c>
      <c r="C31" s="359" t="s">
        <v>266</v>
      </c>
      <c r="D31" s="110">
        <f>SUM(D16:D30)</f>
        <v>31281956.152880002</v>
      </c>
      <c r="E31" s="168"/>
      <c r="F31" s="168"/>
      <c r="G31" s="168"/>
      <c r="H31" s="168"/>
      <c r="I31" s="169"/>
    </row>
    <row r="32" spans="2:9" ht="14.25" customHeight="1" x14ac:dyDescent="0.2">
      <c r="B32" s="65">
        <v>24</v>
      </c>
      <c r="C32" s="359" t="s">
        <v>47</v>
      </c>
      <c r="D32" s="110">
        <f>D31</f>
        <v>31281956.152880002</v>
      </c>
      <c r="E32" s="168"/>
      <c r="F32" s="168"/>
      <c r="G32" s="168"/>
      <c r="H32" s="168"/>
      <c r="I32" s="169"/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4"/>
  <sheetViews>
    <sheetView workbookViewId="0">
      <selection activeCell="G20" sqref="G20"/>
    </sheetView>
  </sheetViews>
  <sheetFormatPr baseColWidth="10" defaultRowHeight="12.75" x14ac:dyDescent="0.2"/>
  <cols>
    <col min="2" max="2" width="42.140625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403" t="s">
        <v>7</v>
      </c>
    </row>
    <row r="3" spans="2:8" ht="13.5" thickBot="1" x14ac:dyDescent="0.25"/>
    <row r="4" spans="2:8" x14ac:dyDescent="0.2">
      <c r="B4" s="405" t="s">
        <v>267</v>
      </c>
      <c r="C4" s="406" t="s">
        <v>268</v>
      </c>
      <c r="D4" s="406" t="s">
        <v>269</v>
      </c>
      <c r="E4" s="406" t="s">
        <v>270</v>
      </c>
      <c r="F4" s="406" t="s">
        <v>271</v>
      </c>
      <c r="G4" s="406" t="s">
        <v>272</v>
      </c>
      <c r="H4" s="407" t="s">
        <v>273</v>
      </c>
    </row>
    <row r="5" spans="2:8" x14ac:dyDescent="0.2">
      <c r="B5" s="595" t="s">
        <v>276</v>
      </c>
      <c r="C5" s="595" t="s">
        <v>712</v>
      </c>
      <c r="D5" s="404"/>
      <c r="E5" s="422">
        <v>1397100.8486599999</v>
      </c>
      <c r="F5" s="422">
        <v>0</v>
      </c>
      <c r="G5" s="422">
        <v>0</v>
      </c>
      <c r="H5" s="381">
        <v>0</v>
      </c>
    </row>
    <row r="6" spans="2:8" x14ac:dyDescent="0.2">
      <c r="B6" s="595" t="s">
        <v>275</v>
      </c>
      <c r="C6" s="595"/>
      <c r="D6" s="404"/>
      <c r="E6" s="422">
        <v>24078066.551860001</v>
      </c>
      <c r="F6" s="422">
        <v>0</v>
      </c>
      <c r="G6" s="422">
        <v>0</v>
      </c>
      <c r="H6" s="381">
        <v>0</v>
      </c>
    </row>
    <row r="7" spans="2:8" x14ac:dyDescent="0.2">
      <c r="B7" s="595" t="s">
        <v>275</v>
      </c>
      <c r="C7" s="595" t="s">
        <v>712</v>
      </c>
      <c r="D7" s="404"/>
      <c r="E7" s="422">
        <v>2975291.2614000002</v>
      </c>
      <c r="F7" s="422">
        <v>0</v>
      </c>
      <c r="G7" s="422">
        <v>0</v>
      </c>
      <c r="H7" s="381">
        <v>0</v>
      </c>
    </row>
    <row r="8" spans="2:8" x14ac:dyDescent="0.2">
      <c r="B8" s="595" t="s">
        <v>274</v>
      </c>
      <c r="C8" s="595"/>
      <c r="D8" s="404"/>
      <c r="E8" s="422">
        <v>0</v>
      </c>
      <c r="F8" s="422">
        <v>87897.142760000002</v>
      </c>
      <c r="G8" s="422">
        <v>18643.203679999999</v>
      </c>
      <c r="H8" s="381">
        <v>0</v>
      </c>
    </row>
    <row r="9" spans="2:8" x14ac:dyDescent="0.2">
      <c r="B9" s="595" t="s">
        <v>277</v>
      </c>
      <c r="C9" s="595"/>
      <c r="D9" s="404"/>
      <c r="E9" s="422">
        <v>179542.76204</v>
      </c>
      <c r="F9" s="422">
        <v>0</v>
      </c>
      <c r="G9" s="422">
        <v>0</v>
      </c>
      <c r="H9" s="381">
        <v>0</v>
      </c>
    </row>
    <row r="10" spans="2:8" x14ac:dyDescent="0.2">
      <c r="B10" s="595" t="s">
        <v>277</v>
      </c>
      <c r="C10" s="595" t="s">
        <v>712</v>
      </c>
      <c r="D10" s="404"/>
      <c r="E10" s="422">
        <v>3036322.2915099999</v>
      </c>
      <c r="F10" s="422">
        <v>0</v>
      </c>
      <c r="G10" s="422">
        <v>0</v>
      </c>
      <c r="H10" s="381">
        <v>0</v>
      </c>
    </row>
    <row r="11" spans="2:8" x14ac:dyDescent="0.2">
      <c r="B11" s="595" t="s">
        <v>276</v>
      </c>
      <c r="C11" s="595"/>
      <c r="D11" s="595"/>
      <c r="E11" s="422">
        <v>2012656.98551</v>
      </c>
      <c r="F11" s="422">
        <v>0</v>
      </c>
      <c r="G11" s="422">
        <v>0</v>
      </c>
      <c r="H11" s="595"/>
    </row>
    <row r="12" spans="2:8" x14ac:dyDescent="0.2">
      <c r="B12" s="595" t="s">
        <v>279</v>
      </c>
      <c r="C12" s="595"/>
      <c r="D12" s="595"/>
      <c r="E12" s="422">
        <v>1845.4375500000001</v>
      </c>
      <c r="F12" s="422">
        <v>0</v>
      </c>
      <c r="G12" s="422">
        <v>0</v>
      </c>
      <c r="H12" s="595"/>
    </row>
    <row r="13" spans="2:8" x14ac:dyDescent="0.2">
      <c r="B13" s="595" t="s">
        <v>279</v>
      </c>
      <c r="C13" s="595" t="s">
        <v>712</v>
      </c>
      <c r="D13" s="595"/>
      <c r="E13" s="422">
        <v>25000.001199999999</v>
      </c>
      <c r="F13" s="422">
        <v>0</v>
      </c>
      <c r="G13" s="422">
        <v>0</v>
      </c>
      <c r="H13" s="595"/>
    </row>
    <row r="14" spans="2:8" x14ac:dyDescent="0.2">
      <c r="B14" s="595" t="s">
        <v>274</v>
      </c>
      <c r="C14" s="595" t="s">
        <v>712</v>
      </c>
      <c r="D14" s="595"/>
      <c r="E14" s="422">
        <v>0</v>
      </c>
      <c r="F14" s="422">
        <v>79919.162609999999</v>
      </c>
      <c r="G14" s="422">
        <v>26478.418809999999</v>
      </c>
      <c r="H14" s="59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workbookViewId="0">
      <selection activeCell="F33" sqref="F33"/>
    </sheetView>
  </sheetViews>
  <sheetFormatPr baseColWidth="10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403" t="s">
        <v>8</v>
      </c>
    </row>
    <row r="2" spans="1:7" ht="13.5" thickBot="1" x14ac:dyDescent="0.25"/>
    <row r="3" spans="1:7" x14ac:dyDescent="0.2">
      <c r="B3" s="408" t="s">
        <v>280</v>
      </c>
      <c r="C3" s="409" t="s">
        <v>281</v>
      </c>
      <c r="D3" s="409" t="s">
        <v>270</v>
      </c>
      <c r="E3" s="409" t="s">
        <v>271</v>
      </c>
      <c r="F3" s="409" t="s">
        <v>272</v>
      </c>
      <c r="G3" s="410" t="s">
        <v>273</v>
      </c>
    </row>
    <row r="4" spans="1:7" x14ac:dyDescent="0.2">
      <c r="B4" s="596" t="s">
        <v>296</v>
      </c>
      <c r="C4" s="596" t="s">
        <v>297</v>
      </c>
      <c r="D4" s="599">
        <v>13771.14</v>
      </c>
      <c r="E4" s="599">
        <v>0</v>
      </c>
      <c r="F4" s="599">
        <v>0</v>
      </c>
      <c r="G4" s="599">
        <v>0</v>
      </c>
    </row>
    <row r="5" spans="1:7" x14ac:dyDescent="0.2">
      <c r="B5" s="596" t="s">
        <v>308</v>
      </c>
      <c r="C5" s="596" t="s">
        <v>309</v>
      </c>
      <c r="D5" s="599">
        <v>133116.02041</v>
      </c>
      <c r="E5" s="599">
        <v>2338.1234800000002</v>
      </c>
      <c r="F5" s="599">
        <v>2000</v>
      </c>
      <c r="G5" s="599">
        <v>0</v>
      </c>
    </row>
    <row r="6" spans="1:7" x14ac:dyDescent="0.2">
      <c r="B6" s="596" t="s">
        <v>312</v>
      </c>
      <c r="C6" s="596" t="s">
        <v>313</v>
      </c>
      <c r="D6" s="599">
        <v>4441348.96691</v>
      </c>
      <c r="E6" s="599">
        <v>62990.714139999996</v>
      </c>
      <c r="F6" s="599">
        <v>15212.395</v>
      </c>
      <c r="G6" s="599">
        <v>15212.395</v>
      </c>
    </row>
    <row r="7" spans="1:7" x14ac:dyDescent="0.2">
      <c r="B7" s="596" t="s">
        <v>310</v>
      </c>
      <c r="C7" s="596" t="s">
        <v>311</v>
      </c>
      <c r="D7" s="599">
        <v>1651581.9764</v>
      </c>
      <c r="E7" s="599">
        <v>8801.4990199999993</v>
      </c>
      <c r="F7" s="599">
        <v>4921</v>
      </c>
      <c r="G7" s="599">
        <v>1157</v>
      </c>
    </row>
    <row r="8" spans="1:7" x14ac:dyDescent="0.2">
      <c r="B8" s="596" t="s">
        <v>306</v>
      </c>
      <c r="C8" s="596" t="s">
        <v>307</v>
      </c>
      <c r="D8" s="599">
        <v>214600.66738999999</v>
      </c>
      <c r="E8" s="599">
        <v>348.69686999999999</v>
      </c>
      <c r="F8" s="599">
        <v>21.725809999999999</v>
      </c>
      <c r="G8" s="599">
        <v>-72.445189999999997</v>
      </c>
    </row>
    <row r="9" spans="1:7" x14ac:dyDescent="0.2">
      <c r="B9" s="596" t="s">
        <v>290</v>
      </c>
      <c r="C9" s="596" t="s">
        <v>291</v>
      </c>
      <c r="D9" s="599">
        <v>207050.7176</v>
      </c>
      <c r="E9" s="599">
        <v>4694.4209700000001</v>
      </c>
      <c r="F9" s="599">
        <v>3766.0520000000001</v>
      </c>
      <c r="G9" s="599">
        <v>3550.2</v>
      </c>
    </row>
    <row r="10" spans="1:7" x14ac:dyDescent="0.2">
      <c r="B10" s="596" t="s">
        <v>294</v>
      </c>
      <c r="C10" s="596" t="s">
        <v>295</v>
      </c>
      <c r="D10" s="599">
        <v>25220636.135809999</v>
      </c>
      <c r="E10" s="599">
        <v>81289.838109999997</v>
      </c>
      <c r="F10" s="599">
        <v>14204.040870000001</v>
      </c>
      <c r="G10" s="599">
        <v>976.89439000000004</v>
      </c>
    </row>
    <row r="11" spans="1:7" x14ac:dyDescent="0.2">
      <c r="B11" s="596" t="s">
        <v>304</v>
      </c>
      <c r="C11" s="596" t="s">
        <v>305</v>
      </c>
      <c r="D11" s="599">
        <v>83402.299119999996</v>
      </c>
      <c r="E11" s="599">
        <v>0</v>
      </c>
      <c r="F11" s="599">
        <v>0</v>
      </c>
      <c r="G11" s="599">
        <v>0</v>
      </c>
    </row>
    <row r="12" spans="1:7" x14ac:dyDescent="0.2">
      <c r="B12" s="596" t="s">
        <v>314</v>
      </c>
      <c r="C12" s="596" t="s">
        <v>315</v>
      </c>
      <c r="D12" s="599">
        <v>74730.568440000003</v>
      </c>
      <c r="E12" s="599">
        <v>3318.09013</v>
      </c>
      <c r="F12" s="599">
        <v>1512.325</v>
      </c>
      <c r="G12" s="599">
        <v>0</v>
      </c>
    </row>
    <row r="13" spans="1:7" x14ac:dyDescent="0.2">
      <c r="B13" s="596" t="s">
        <v>316</v>
      </c>
      <c r="C13" s="596" t="s">
        <v>317</v>
      </c>
      <c r="D13" s="599">
        <v>0.35386000000000001</v>
      </c>
      <c r="E13" s="599">
        <v>0</v>
      </c>
      <c r="F13" s="599">
        <v>0</v>
      </c>
      <c r="G13" s="599">
        <v>0</v>
      </c>
    </row>
    <row r="14" spans="1:7" x14ac:dyDescent="0.2">
      <c r="B14" s="596" t="s">
        <v>282</v>
      </c>
      <c r="C14" s="596" t="s">
        <v>283</v>
      </c>
      <c r="D14" s="599">
        <v>402317.73035000003</v>
      </c>
      <c r="E14" s="599">
        <v>1.139</v>
      </c>
      <c r="F14" s="599">
        <v>0</v>
      </c>
      <c r="G14" s="599">
        <v>0</v>
      </c>
    </row>
    <row r="15" spans="1:7" x14ac:dyDescent="0.2">
      <c r="B15" s="596" t="s">
        <v>302</v>
      </c>
      <c r="C15" s="596" t="s">
        <v>303</v>
      </c>
      <c r="D15" s="599">
        <v>60964.367279999999</v>
      </c>
      <c r="E15" s="599">
        <v>3.3991799999999999</v>
      </c>
      <c r="F15" s="599">
        <v>0</v>
      </c>
      <c r="G15" s="599">
        <v>0</v>
      </c>
    </row>
    <row r="16" spans="1:7" x14ac:dyDescent="0.2">
      <c r="B16" s="596" t="s">
        <v>300</v>
      </c>
      <c r="C16" s="596" t="s">
        <v>301</v>
      </c>
      <c r="D16" s="599">
        <v>906.66860999999994</v>
      </c>
      <c r="E16" s="599">
        <v>0</v>
      </c>
      <c r="F16" s="599">
        <v>0</v>
      </c>
      <c r="G16" s="599">
        <v>0</v>
      </c>
    </row>
    <row r="17" spans="2:7" x14ac:dyDescent="0.2">
      <c r="B17" s="596" t="s">
        <v>292</v>
      </c>
      <c r="C17" s="596" t="s">
        <v>293</v>
      </c>
      <c r="D17" s="599">
        <v>265674.76136</v>
      </c>
      <c r="E17" s="599">
        <v>3057.1227199999998</v>
      </c>
      <c r="F17" s="599">
        <v>2728.1480000000001</v>
      </c>
      <c r="G17" s="599">
        <v>0</v>
      </c>
    </row>
    <row r="18" spans="2:7" x14ac:dyDescent="0.2">
      <c r="B18" s="596" t="s">
        <v>318</v>
      </c>
      <c r="C18" s="596" t="s">
        <v>319</v>
      </c>
      <c r="D18" s="599">
        <v>33577.039129999997</v>
      </c>
      <c r="E18" s="599">
        <v>9.8259899999999991</v>
      </c>
      <c r="F18" s="599">
        <v>0</v>
      </c>
      <c r="G18" s="599">
        <v>0</v>
      </c>
    </row>
    <row r="19" spans="2:7" x14ac:dyDescent="0.2">
      <c r="B19" s="596" t="s">
        <v>298</v>
      </c>
      <c r="C19" s="596" t="s">
        <v>299</v>
      </c>
      <c r="D19" s="599">
        <v>44726.202140000001</v>
      </c>
      <c r="E19" s="599">
        <v>0</v>
      </c>
      <c r="F19" s="599">
        <v>0</v>
      </c>
      <c r="G19" s="599">
        <v>0</v>
      </c>
    </row>
    <row r="20" spans="2:7" x14ac:dyDescent="0.2">
      <c r="B20" s="596" t="s">
        <v>288</v>
      </c>
      <c r="C20" s="596" t="s">
        <v>289</v>
      </c>
      <c r="D20" s="599">
        <v>119048.81228</v>
      </c>
      <c r="E20" s="599">
        <v>0</v>
      </c>
      <c r="F20" s="599">
        <v>0</v>
      </c>
      <c r="G20" s="599">
        <v>0</v>
      </c>
    </row>
    <row r="21" spans="2:7" x14ac:dyDescent="0.2">
      <c r="B21" s="596" t="s">
        <v>286</v>
      </c>
      <c r="C21" s="596" t="s">
        <v>287</v>
      </c>
      <c r="D21" s="599">
        <v>108174.88995</v>
      </c>
      <c r="E21" s="599">
        <v>1.7515099999999999</v>
      </c>
      <c r="F21" s="599">
        <v>0</v>
      </c>
      <c r="G21" s="599">
        <v>0</v>
      </c>
    </row>
    <row r="22" spans="2:7" x14ac:dyDescent="0.2">
      <c r="B22" s="596" t="s">
        <v>320</v>
      </c>
      <c r="C22" s="596" t="s">
        <v>321</v>
      </c>
      <c r="D22" s="599">
        <v>134479.10079</v>
      </c>
      <c r="E22" s="599">
        <v>0</v>
      </c>
      <c r="F22" s="599">
        <v>0</v>
      </c>
      <c r="G22" s="599">
        <v>0</v>
      </c>
    </row>
    <row r="23" spans="2:7" x14ac:dyDescent="0.2">
      <c r="B23" s="596" t="s">
        <v>322</v>
      </c>
      <c r="C23" s="596" t="s">
        <v>323</v>
      </c>
      <c r="D23" s="599">
        <v>482339.09334999998</v>
      </c>
      <c r="E23" s="599">
        <v>961.68425000000002</v>
      </c>
      <c r="F23" s="599">
        <v>755.93580999999995</v>
      </c>
      <c r="G23" s="599">
        <v>260.25380999999999</v>
      </c>
    </row>
    <row r="24" spans="2:7" x14ac:dyDescent="0.2">
      <c r="B24" s="596" t="s">
        <v>284</v>
      </c>
      <c r="C24" s="596" t="s">
        <v>285</v>
      </c>
      <c r="D24" s="599">
        <v>13378.628549999999</v>
      </c>
      <c r="E24" s="599">
        <v>0</v>
      </c>
      <c r="F24" s="599">
        <v>0</v>
      </c>
      <c r="G24" s="599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F48"/>
  <sheetViews>
    <sheetView workbookViewId="0">
      <selection activeCell="H11" sqref="H11"/>
    </sheetView>
  </sheetViews>
  <sheetFormatPr baseColWidth="10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403" t="s">
        <v>9</v>
      </c>
    </row>
    <row r="3" spans="2:6" ht="13.5" thickBot="1" x14ac:dyDescent="0.25"/>
    <row r="4" spans="2:6" ht="13.5" thickBot="1" x14ac:dyDescent="0.25">
      <c r="B4" s="411" t="s">
        <v>324</v>
      </c>
      <c r="C4" s="412" t="s">
        <v>270</v>
      </c>
      <c r="D4" s="412" t="s">
        <v>325</v>
      </c>
      <c r="E4" s="412" t="s">
        <v>272</v>
      </c>
      <c r="F4" s="413" t="s">
        <v>273</v>
      </c>
    </row>
    <row r="5" spans="2:6" x14ac:dyDescent="0.2">
      <c r="B5" s="597" t="s">
        <v>713</v>
      </c>
      <c r="C5" s="597">
        <v>0.43541000000000002</v>
      </c>
      <c r="D5" s="598">
        <v>0</v>
      </c>
      <c r="E5" s="598">
        <v>0</v>
      </c>
      <c r="F5" s="598">
        <v>0</v>
      </c>
    </row>
    <row r="6" spans="2:6" x14ac:dyDescent="0.2">
      <c r="B6" s="597" t="s">
        <v>352</v>
      </c>
      <c r="C6" s="597">
        <v>2.3952499999999999</v>
      </c>
      <c r="D6" s="598">
        <v>29.655080000000002</v>
      </c>
      <c r="E6" s="598">
        <v>16.292999999999999</v>
      </c>
      <c r="F6" s="598">
        <v>0</v>
      </c>
    </row>
    <row r="7" spans="2:6" x14ac:dyDescent="0.2">
      <c r="B7" s="597" t="s">
        <v>353</v>
      </c>
      <c r="C7" s="597">
        <v>3.26207</v>
      </c>
      <c r="D7" s="598">
        <v>0</v>
      </c>
      <c r="E7" s="598">
        <v>0</v>
      </c>
      <c r="F7" s="598">
        <v>0</v>
      </c>
    </row>
    <row r="8" spans="2:6" x14ac:dyDescent="0.2">
      <c r="B8" s="597" t="s">
        <v>350</v>
      </c>
      <c r="C8" s="597">
        <v>10.0017</v>
      </c>
      <c r="D8" s="598">
        <v>0</v>
      </c>
      <c r="E8" s="598">
        <v>0</v>
      </c>
      <c r="F8" s="598">
        <v>0</v>
      </c>
    </row>
    <row r="9" spans="2:6" x14ac:dyDescent="0.2">
      <c r="B9" s="597" t="s">
        <v>714</v>
      </c>
      <c r="C9" s="597">
        <v>0.12408</v>
      </c>
      <c r="D9" s="598">
        <v>0</v>
      </c>
      <c r="E9" s="598">
        <v>0</v>
      </c>
      <c r="F9" s="598">
        <v>0</v>
      </c>
    </row>
    <row r="10" spans="2:6" x14ac:dyDescent="0.2">
      <c r="B10" s="597" t="s">
        <v>347</v>
      </c>
      <c r="C10" s="597">
        <v>1.0173099999999999</v>
      </c>
      <c r="D10" s="598">
        <v>0</v>
      </c>
      <c r="E10" s="598">
        <v>0</v>
      </c>
      <c r="F10" s="598">
        <v>0</v>
      </c>
    </row>
    <row r="11" spans="2:6" x14ac:dyDescent="0.2">
      <c r="B11" s="597" t="s">
        <v>330</v>
      </c>
      <c r="C11" s="597">
        <v>254.6755</v>
      </c>
      <c r="D11" s="598">
        <v>0</v>
      </c>
      <c r="E11" s="598">
        <v>0</v>
      </c>
      <c r="F11" s="598">
        <v>0</v>
      </c>
    </row>
    <row r="12" spans="2:6" x14ac:dyDescent="0.2">
      <c r="B12" s="597" t="s">
        <v>341</v>
      </c>
      <c r="C12" s="597">
        <v>13.83018</v>
      </c>
      <c r="D12" s="598">
        <v>0</v>
      </c>
      <c r="E12" s="598">
        <v>0</v>
      </c>
      <c r="F12" s="598">
        <v>0</v>
      </c>
    </row>
    <row r="13" spans="2:6" x14ac:dyDescent="0.2">
      <c r="B13" s="597" t="s">
        <v>715</v>
      </c>
      <c r="C13" s="597">
        <v>0.38968999999999998</v>
      </c>
      <c r="D13" s="598">
        <v>0</v>
      </c>
      <c r="E13" s="598">
        <v>0</v>
      </c>
      <c r="F13" s="598">
        <v>0</v>
      </c>
    </row>
    <row r="14" spans="2:6" x14ac:dyDescent="0.2">
      <c r="B14" s="597" t="s">
        <v>327</v>
      </c>
      <c r="C14" s="597">
        <v>13819.48264</v>
      </c>
      <c r="D14" s="598">
        <v>121.1698</v>
      </c>
      <c r="E14" s="598">
        <v>0</v>
      </c>
      <c r="F14" s="598">
        <v>0</v>
      </c>
    </row>
    <row r="15" spans="2:6" x14ac:dyDescent="0.2">
      <c r="B15" s="597" t="s">
        <v>333</v>
      </c>
      <c r="C15" s="597">
        <v>5513.8737000000001</v>
      </c>
      <c r="D15" s="598">
        <v>0</v>
      </c>
      <c r="E15" s="598">
        <v>0</v>
      </c>
      <c r="F15" s="598">
        <v>0</v>
      </c>
    </row>
    <row r="16" spans="2:6" x14ac:dyDescent="0.2">
      <c r="B16" s="597" t="s">
        <v>339</v>
      </c>
      <c r="C16" s="597">
        <v>20.033740000000002</v>
      </c>
      <c r="D16" s="598">
        <v>0</v>
      </c>
      <c r="E16" s="598">
        <v>0</v>
      </c>
      <c r="F16" s="598">
        <v>0</v>
      </c>
    </row>
    <row r="17" spans="2:6" x14ac:dyDescent="0.2">
      <c r="B17" s="597" t="s">
        <v>328</v>
      </c>
      <c r="C17" s="597">
        <v>2943.5419200000001</v>
      </c>
      <c r="D17" s="598">
        <v>0</v>
      </c>
      <c r="E17" s="598">
        <v>0</v>
      </c>
      <c r="F17" s="598">
        <v>0</v>
      </c>
    </row>
    <row r="18" spans="2:6" x14ac:dyDescent="0.2">
      <c r="B18" s="597" t="s">
        <v>348</v>
      </c>
      <c r="C18" s="597">
        <v>9359.7402600000005</v>
      </c>
      <c r="D18" s="598">
        <v>0</v>
      </c>
      <c r="E18" s="598">
        <v>0</v>
      </c>
      <c r="F18" s="598">
        <v>-3.0379999999999998</v>
      </c>
    </row>
    <row r="19" spans="2:6" x14ac:dyDescent="0.2">
      <c r="B19" s="597" t="s">
        <v>716</v>
      </c>
      <c r="C19" s="597">
        <v>1.2017100000000001</v>
      </c>
      <c r="D19" s="598">
        <v>0</v>
      </c>
      <c r="E19" s="598">
        <v>0</v>
      </c>
      <c r="F19" s="598">
        <v>0</v>
      </c>
    </row>
    <row r="20" spans="2:6" x14ac:dyDescent="0.2">
      <c r="B20" s="597" t="s">
        <v>334</v>
      </c>
      <c r="C20" s="597">
        <v>269.39704</v>
      </c>
      <c r="D20" s="598">
        <v>0</v>
      </c>
      <c r="E20" s="598">
        <v>0</v>
      </c>
      <c r="F20" s="598">
        <v>0</v>
      </c>
    </row>
    <row r="21" spans="2:6" x14ac:dyDescent="0.2">
      <c r="B21" s="597" t="s">
        <v>326</v>
      </c>
      <c r="C21" s="597">
        <v>1.33951</v>
      </c>
      <c r="D21" s="598">
        <v>0</v>
      </c>
      <c r="E21" s="598">
        <v>0</v>
      </c>
      <c r="F21" s="598">
        <v>0</v>
      </c>
    </row>
    <row r="22" spans="2:6" x14ac:dyDescent="0.2">
      <c r="B22" s="597" t="s">
        <v>345</v>
      </c>
      <c r="C22" s="597">
        <v>2380.4226100000001</v>
      </c>
      <c r="D22" s="598">
        <v>0</v>
      </c>
      <c r="E22" s="598">
        <v>0</v>
      </c>
      <c r="F22" s="598">
        <v>0</v>
      </c>
    </row>
    <row r="23" spans="2:6" x14ac:dyDescent="0.2">
      <c r="B23" s="597" t="s">
        <v>717</v>
      </c>
      <c r="C23" s="597">
        <v>1.3129999999999999E-2</v>
      </c>
      <c r="D23" s="598">
        <v>0</v>
      </c>
      <c r="E23" s="598">
        <v>0</v>
      </c>
      <c r="F23" s="598">
        <v>0</v>
      </c>
    </row>
    <row r="24" spans="2:6" x14ac:dyDescent="0.2">
      <c r="B24" s="597" t="s">
        <v>329</v>
      </c>
      <c r="C24" s="597">
        <v>1893.9473</v>
      </c>
      <c r="D24" s="598">
        <v>34.444270000000003</v>
      </c>
      <c r="E24" s="598">
        <v>3.0739999999999998</v>
      </c>
      <c r="F24" s="598">
        <v>0</v>
      </c>
    </row>
    <row r="25" spans="2:6" x14ac:dyDescent="0.2">
      <c r="B25" s="597" t="s">
        <v>335</v>
      </c>
      <c r="C25" s="597">
        <v>10.33272</v>
      </c>
      <c r="D25" s="598">
        <v>0</v>
      </c>
      <c r="E25" s="598">
        <v>0</v>
      </c>
      <c r="F25" s="598">
        <v>0</v>
      </c>
    </row>
    <row r="26" spans="2:6" x14ac:dyDescent="0.2">
      <c r="B26" s="597" t="s">
        <v>344</v>
      </c>
      <c r="C26" s="597">
        <v>13551.47321</v>
      </c>
      <c r="D26" s="598">
        <v>12.68801</v>
      </c>
      <c r="E26" s="598">
        <v>6.5590000000000002</v>
      </c>
      <c r="F26" s="598">
        <v>0</v>
      </c>
    </row>
    <row r="27" spans="2:6" x14ac:dyDescent="0.2">
      <c r="B27" s="597" t="s">
        <v>331</v>
      </c>
      <c r="C27" s="597">
        <v>1136.77424</v>
      </c>
      <c r="D27" s="598">
        <v>0</v>
      </c>
      <c r="E27" s="598">
        <v>0</v>
      </c>
      <c r="F27" s="598">
        <v>0</v>
      </c>
    </row>
    <row r="28" spans="2:6" x14ac:dyDescent="0.2">
      <c r="B28" s="597" t="s">
        <v>718</v>
      </c>
      <c r="C28" s="597">
        <v>0.55884999999999996</v>
      </c>
      <c r="D28" s="598">
        <v>0</v>
      </c>
      <c r="E28" s="598">
        <v>0</v>
      </c>
      <c r="F28" s="598">
        <v>0</v>
      </c>
    </row>
    <row r="29" spans="2:6" x14ac:dyDescent="0.2">
      <c r="B29" s="597" t="s">
        <v>351</v>
      </c>
      <c r="C29" s="597">
        <v>1.072E-2</v>
      </c>
      <c r="D29" s="598">
        <v>0</v>
      </c>
      <c r="E29" s="598">
        <v>0</v>
      </c>
      <c r="F29" s="598">
        <v>0</v>
      </c>
    </row>
    <row r="30" spans="2:6" x14ac:dyDescent="0.2">
      <c r="B30" s="597" t="s">
        <v>340</v>
      </c>
      <c r="C30" s="597">
        <v>24536.790499999999</v>
      </c>
      <c r="D30" s="598">
        <v>62.21087</v>
      </c>
      <c r="E30" s="598">
        <v>21.888999999999999</v>
      </c>
      <c r="F30" s="598">
        <v>0</v>
      </c>
    </row>
    <row r="31" spans="2:6" x14ac:dyDescent="0.2">
      <c r="B31" s="597" t="s">
        <v>342</v>
      </c>
      <c r="C31" s="597">
        <v>11.42327</v>
      </c>
      <c r="D31" s="598">
        <v>0</v>
      </c>
      <c r="E31" s="598">
        <v>0</v>
      </c>
      <c r="F31" s="598">
        <v>0</v>
      </c>
    </row>
    <row r="32" spans="2:6" x14ac:dyDescent="0.2">
      <c r="B32" s="597" t="s">
        <v>349</v>
      </c>
      <c r="C32" s="597">
        <v>3336.5876600000001</v>
      </c>
      <c r="D32" s="598">
        <v>0</v>
      </c>
      <c r="E32" s="598">
        <v>0</v>
      </c>
      <c r="F32" s="598">
        <v>0</v>
      </c>
    </row>
    <row r="33" spans="2:6" x14ac:dyDescent="0.2">
      <c r="B33" s="597" t="s">
        <v>719</v>
      </c>
      <c r="C33" s="597">
        <v>0.61985999999999997</v>
      </c>
      <c r="D33" s="598">
        <v>0</v>
      </c>
      <c r="E33" s="598">
        <v>0</v>
      </c>
      <c r="F33" s="598">
        <v>0</v>
      </c>
    </row>
    <row r="34" spans="2:6" x14ac:dyDescent="0.2">
      <c r="B34" s="597" t="s">
        <v>720</v>
      </c>
      <c r="C34" s="597">
        <v>0.32562999999999998</v>
      </c>
      <c r="D34" s="598">
        <v>0</v>
      </c>
      <c r="E34" s="598">
        <v>0</v>
      </c>
      <c r="F34" s="598">
        <v>0</v>
      </c>
    </row>
    <row r="35" spans="2:6" x14ac:dyDescent="0.2">
      <c r="B35" s="597" t="s">
        <v>721</v>
      </c>
      <c r="C35" s="597">
        <v>0.46975</v>
      </c>
      <c r="D35" s="598">
        <v>0</v>
      </c>
      <c r="E35" s="598">
        <v>0</v>
      </c>
      <c r="F35" s="598">
        <v>0</v>
      </c>
    </row>
    <row r="36" spans="2:6" x14ac:dyDescent="0.2">
      <c r="B36" s="597" t="s">
        <v>332</v>
      </c>
      <c r="C36" s="597">
        <v>33611443.443000004</v>
      </c>
      <c r="D36" s="598">
        <v>167554.74908000001</v>
      </c>
      <c r="E36" s="598">
        <v>45073.807489999999</v>
      </c>
      <c r="F36" s="598">
        <v>21087.336009999999</v>
      </c>
    </row>
    <row r="37" spans="2:6" x14ac:dyDescent="0.2">
      <c r="B37" s="597" t="s">
        <v>336</v>
      </c>
      <c r="C37" s="597">
        <v>6.5889899999999999</v>
      </c>
      <c r="D37" s="598">
        <v>1.38826</v>
      </c>
      <c r="E37" s="598">
        <v>0</v>
      </c>
      <c r="F37" s="598">
        <v>0</v>
      </c>
    </row>
    <row r="38" spans="2:6" x14ac:dyDescent="0.2">
      <c r="B38" s="597" t="s">
        <v>343</v>
      </c>
      <c r="C38" s="597">
        <v>1802.49658</v>
      </c>
      <c r="D38" s="598">
        <v>0</v>
      </c>
      <c r="E38" s="598">
        <v>0</v>
      </c>
      <c r="F38" s="598">
        <v>0</v>
      </c>
    </row>
    <row r="39" spans="2:6" x14ac:dyDescent="0.2">
      <c r="B39" s="597" t="s">
        <v>337</v>
      </c>
      <c r="C39" s="597">
        <v>532</v>
      </c>
      <c r="D39" s="598">
        <v>0</v>
      </c>
      <c r="E39" s="598">
        <v>0</v>
      </c>
      <c r="F39" s="598">
        <v>0</v>
      </c>
    </row>
    <row r="40" spans="2:6" x14ac:dyDescent="0.2">
      <c r="B40" s="597" t="s">
        <v>346</v>
      </c>
      <c r="C40" s="597">
        <v>1200.0337999999999</v>
      </c>
      <c r="D40" s="598">
        <v>0</v>
      </c>
      <c r="E40" s="598">
        <v>0</v>
      </c>
      <c r="F40" s="598">
        <v>0</v>
      </c>
    </row>
    <row r="41" spans="2:6" x14ac:dyDescent="0.2">
      <c r="B41" s="597" t="s">
        <v>338</v>
      </c>
      <c r="C41" s="597">
        <v>9608.6855599999999</v>
      </c>
      <c r="D41" s="598">
        <v>0</v>
      </c>
      <c r="E41" s="598">
        <v>0</v>
      </c>
      <c r="F41" s="598">
        <v>0</v>
      </c>
    </row>
    <row r="42" spans="2:6" x14ac:dyDescent="0.2">
      <c r="B42" s="597" t="s">
        <v>722</v>
      </c>
      <c r="C42" s="597">
        <v>2157.7621600000002</v>
      </c>
      <c r="D42" s="598">
        <v>0</v>
      </c>
      <c r="E42" s="598">
        <v>0</v>
      </c>
      <c r="F42" s="598">
        <v>0</v>
      </c>
    </row>
    <row r="43" spans="2:6" x14ac:dyDescent="0.2">
      <c r="B43" s="597" t="s">
        <v>723</v>
      </c>
      <c r="C43" s="597">
        <v>0.25064999999999998</v>
      </c>
      <c r="D43" s="598">
        <v>0</v>
      </c>
      <c r="E43" s="598">
        <v>0</v>
      </c>
      <c r="F43" s="598">
        <v>0</v>
      </c>
    </row>
    <row r="44" spans="2:6" x14ac:dyDescent="0.2">
      <c r="B44" s="597" t="s">
        <v>724</v>
      </c>
      <c r="C44" s="597">
        <v>1.6709999999999999E-2</v>
      </c>
      <c r="D44" s="598">
        <v>0</v>
      </c>
      <c r="E44" s="598">
        <v>0</v>
      </c>
      <c r="F44" s="598">
        <v>0</v>
      </c>
    </row>
    <row r="45" spans="2:6" x14ac:dyDescent="0.2">
      <c r="B45" s="597" t="s">
        <v>725</v>
      </c>
      <c r="C45" s="597">
        <v>0.25896000000000002</v>
      </c>
      <c r="D45" s="598">
        <v>0</v>
      </c>
      <c r="E45" s="598">
        <v>0</v>
      </c>
      <c r="F45" s="598">
        <v>0</v>
      </c>
    </row>
    <row r="46" spans="2:6" x14ac:dyDescent="0.2">
      <c r="B46" s="597" t="s">
        <v>726</v>
      </c>
      <c r="C46" s="597">
        <v>1.32E-3</v>
      </c>
      <c r="D46" s="598">
        <v>0</v>
      </c>
      <c r="E46" s="598">
        <v>0</v>
      </c>
      <c r="F46" s="598">
        <v>0</v>
      </c>
    </row>
    <row r="47" spans="2:6" x14ac:dyDescent="0.2">
      <c r="B47" s="597" t="s">
        <v>727</v>
      </c>
      <c r="C47" s="597">
        <v>8.7550000000000003E-2</v>
      </c>
      <c r="D47" s="598">
        <v>0</v>
      </c>
      <c r="E47" s="598">
        <v>0</v>
      </c>
      <c r="F47" s="598">
        <v>0</v>
      </c>
    </row>
    <row r="48" spans="2:6" x14ac:dyDescent="0.2">
      <c r="B48" s="597" t="s">
        <v>728</v>
      </c>
      <c r="C48" s="597">
        <v>2.3290000000000002E-2</v>
      </c>
      <c r="D48" s="598">
        <v>0</v>
      </c>
      <c r="E48" s="598">
        <v>0</v>
      </c>
      <c r="F48" s="598">
        <v>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"/>
  <sheetViews>
    <sheetView workbookViewId="0">
      <selection activeCell="G32" sqref="G32"/>
    </sheetView>
  </sheetViews>
  <sheetFormatPr baseColWidth="10" defaultRowHeight="12.75" x14ac:dyDescent="0.2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403" t="s">
        <v>10</v>
      </c>
    </row>
    <row r="3" spans="1:10" ht="13.5" thickBot="1" x14ac:dyDescent="0.25"/>
    <row r="4" spans="1:10" x14ac:dyDescent="0.2">
      <c r="C4" s="405" t="s">
        <v>378</v>
      </c>
      <c r="D4" s="406" t="s">
        <v>379</v>
      </c>
      <c r="E4" s="406" t="s">
        <v>380</v>
      </c>
      <c r="F4" s="406" t="s">
        <v>381</v>
      </c>
      <c r="G4" s="406" t="s">
        <v>382</v>
      </c>
      <c r="H4" s="406" t="s">
        <v>383</v>
      </c>
      <c r="I4" s="406" t="s">
        <v>384</v>
      </c>
      <c r="J4" s="407" t="s">
        <v>385</v>
      </c>
    </row>
    <row r="5" spans="1:10" x14ac:dyDescent="0.2">
      <c r="C5" s="597" t="s">
        <v>386</v>
      </c>
      <c r="D5" s="598">
        <v>727184.66024</v>
      </c>
      <c r="E5" s="598">
        <v>81087.913180000003</v>
      </c>
      <c r="F5" s="598">
        <v>12884.47899</v>
      </c>
      <c r="G5" s="598">
        <v>50760.92856</v>
      </c>
      <c r="H5" s="598">
        <v>44091.928650000002</v>
      </c>
      <c r="I5" s="598">
        <v>62665.095029999997</v>
      </c>
      <c r="J5" s="598">
        <v>30348144.462669998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tabColor rgb="FF00B050"/>
  </sheetPr>
  <dimension ref="A1:H11"/>
  <sheetViews>
    <sheetView zoomScale="110" zoomScaleNormal="110" workbookViewId="0">
      <selection activeCell="L21" sqref="L21"/>
    </sheetView>
  </sheetViews>
  <sheetFormatPr baseColWidth="10" defaultRowHeight="14.25" x14ac:dyDescent="0.2"/>
  <cols>
    <col min="1" max="2" width="4.28515625" style="21" customWidth="1"/>
    <col min="3" max="3" width="13" style="21" bestFit="1" customWidth="1"/>
    <col min="4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14</v>
      </c>
      <c r="B2" s="23"/>
      <c r="C2" s="23"/>
      <c r="D2" s="24"/>
      <c r="E2" s="24"/>
      <c r="F2" s="24"/>
      <c r="G2" s="24"/>
      <c r="H2" s="24"/>
    </row>
    <row r="3" spans="1:8" ht="14.25" customHeight="1" x14ac:dyDescent="0.2">
      <c r="A3" s="22"/>
      <c r="B3" s="23"/>
      <c r="C3" s="23"/>
      <c r="D3" s="24"/>
      <c r="E3" s="24"/>
      <c r="F3" s="24"/>
      <c r="G3" s="24"/>
      <c r="H3" s="24"/>
    </row>
    <row r="4" spans="1:8" ht="14.25" customHeight="1" x14ac:dyDescent="0.2">
      <c r="A4" s="22"/>
      <c r="B4" s="25" t="s">
        <v>520</v>
      </c>
      <c r="C4" s="26"/>
      <c r="D4" s="24"/>
      <c r="E4" s="24"/>
      <c r="F4" s="24"/>
      <c r="G4" s="24"/>
      <c r="H4" s="24"/>
    </row>
    <row r="5" spans="1:8" ht="14.25" customHeight="1" thickBot="1" x14ac:dyDescent="0.25">
      <c r="A5" s="22"/>
      <c r="B5" s="23"/>
      <c r="C5" s="23"/>
      <c r="D5" s="24"/>
      <c r="E5" s="24"/>
      <c r="F5" s="24"/>
      <c r="G5" s="24"/>
      <c r="H5" s="24"/>
    </row>
    <row r="6" spans="1:8" ht="14.25" customHeight="1" x14ac:dyDescent="0.2">
      <c r="B6" s="27"/>
      <c r="C6" s="28"/>
      <c r="D6" s="73" t="s">
        <v>43</v>
      </c>
      <c r="E6" s="30" t="s">
        <v>44</v>
      </c>
      <c r="F6" s="30" t="s">
        <v>45</v>
      </c>
      <c r="G6" s="30" t="s">
        <v>48</v>
      </c>
      <c r="H6" s="62" t="s">
        <v>49</v>
      </c>
    </row>
    <row r="7" spans="1:8" ht="18.75" thickBot="1" x14ac:dyDescent="0.25">
      <c r="B7" s="31"/>
      <c r="C7" s="38"/>
      <c r="D7" s="374" t="s">
        <v>388</v>
      </c>
      <c r="E7" s="373" t="s">
        <v>389</v>
      </c>
      <c r="F7" s="373" t="s">
        <v>390</v>
      </c>
      <c r="G7" s="373" t="s">
        <v>391</v>
      </c>
      <c r="H7" s="375" t="s">
        <v>392</v>
      </c>
    </row>
    <row r="8" spans="1:8" ht="14.25" customHeight="1" x14ac:dyDescent="0.2">
      <c r="B8" s="79">
        <v>1</v>
      </c>
      <c r="C8" s="414" t="s">
        <v>386</v>
      </c>
      <c r="D8" s="600">
        <v>6620354.7706199996</v>
      </c>
      <c r="E8" s="600">
        <v>27088781.57587</v>
      </c>
      <c r="F8" s="600">
        <v>118884.47612000001</v>
      </c>
      <c r="G8" s="600">
        <v>33828020.822609998</v>
      </c>
      <c r="H8" s="600">
        <v>66784676.059</v>
      </c>
    </row>
    <row r="9" spans="1:8" ht="14.25" customHeight="1" x14ac:dyDescent="0.2">
      <c r="B9" s="48">
        <v>2</v>
      </c>
      <c r="C9" s="415" t="s">
        <v>387</v>
      </c>
      <c r="D9" s="600">
        <v>30280.142380000001</v>
      </c>
      <c r="E9" s="600">
        <v>92186.850040000005</v>
      </c>
      <c r="F9" s="600">
        <v>227.69046</v>
      </c>
      <c r="G9" s="600">
        <v>122694.68287999999</v>
      </c>
      <c r="H9" s="600">
        <v>220583.524</v>
      </c>
    </row>
    <row r="10" spans="1:8" ht="14.25" customHeight="1" x14ac:dyDescent="0.2">
      <c r="B10" s="81">
        <v>3</v>
      </c>
      <c r="C10" s="92"/>
      <c r="D10" s="416"/>
      <c r="E10" s="416"/>
      <c r="F10" s="42"/>
      <c r="G10" s="42"/>
      <c r="H10" s="55"/>
    </row>
    <row r="11" spans="1:8" ht="14.25" customHeight="1" thickBot="1" x14ac:dyDescent="0.25">
      <c r="B11" s="77">
        <v>4</v>
      </c>
      <c r="C11" s="348"/>
      <c r="D11" s="349"/>
      <c r="E11" s="349"/>
      <c r="F11" s="350"/>
      <c r="G11" s="350"/>
      <c r="H11" s="35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tabColor rgb="FF00B050"/>
  </sheetPr>
  <dimension ref="A1:I25"/>
  <sheetViews>
    <sheetView zoomScaleNormal="100" workbookViewId="0">
      <selection activeCell="K12" sqref="K12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15</v>
      </c>
      <c r="B2" s="23"/>
      <c r="C2" s="23"/>
      <c r="D2" s="24"/>
      <c r="E2" s="24"/>
      <c r="F2" s="24"/>
      <c r="G2" s="24"/>
      <c r="H2" s="24"/>
      <c r="I2" s="24"/>
    </row>
    <row r="3" spans="1:9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</row>
    <row r="4" spans="1:9" ht="14.25" customHeight="1" x14ac:dyDescent="0.2">
      <c r="A4" s="22"/>
      <c r="B4" s="25" t="s">
        <v>520</v>
      </c>
      <c r="C4" s="26"/>
      <c r="D4" s="24"/>
      <c r="E4" s="24"/>
      <c r="F4" s="24"/>
      <c r="G4" s="24"/>
      <c r="H4" s="24"/>
      <c r="I4" s="24"/>
    </row>
    <row r="5" spans="1:9" ht="14.25" customHeight="1" thickBot="1" x14ac:dyDescent="0.25">
      <c r="A5" s="22"/>
      <c r="B5" s="23"/>
      <c r="C5" s="23"/>
      <c r="D5" s="32"/>
      <c r="E5" s="32"/>
      <c r="F5" s="32"/>
      <c r="G5" s="32"/>
      <c r="H5" s="32"/>
      <c r="I5" s="32"/>
    </row>
    <row r="6" spans="1:9" ht="14.25" customHeight="1" x14ac:dyDescent="0.2">
      <c r="B6" s="27"/>
      <c r="C6" s="28"/>
      <c r="D6" s="247" t="s">
        <v>43</v>
      </c>
      <c r="E6" s="248" t="s">
        <v>44</v>
      </c>
      <c r="F6" s="248" t="s">
        <v>45</v>
      </c>
      <c r="G6" s="249" t="s">
        <v>48</v>
      </c>
      <c r="H6" s="250" t="s">
        <v>49</v>
      </c>
      <c r="I6" s="91" t="s">
        <v>50</v>
      </c>
    </row>
    <row r="7" spans="1:9" ht="15" thickBot="1" x14ac:dyDescent="0.25">
      <c r="B7" s="31"/>
      <c r="C7" s="117"/>
      <c r="D7" s="624"/>
      <c r="E7" s="606"/>
      <c r="F7" s="605"/>
      <c r="G7" s="625"/>
      <c r="H7" s="620" t="s">
        <v>397</v>
      </c>
      <c r="I7" s="622" t="s">
        <v>398</v>
      </c>
    </row>
    <row r="8" spans="1:9" ht="18.75" thickBot="1" x14ac:dyDescent="0.25">
      <c r="B8" s="127"/>
      <c r="C8" s="38" t="s">
        <v>81</v>
      </c>
      <c r="D8" s="417" t="s">
        <v>393</v>
      </c>
      <c r="E8" s="418" t="s">
        <v>394</v>
      </c>
      <c r="F8" s="418" t="s">
        <v>395</v>
      </c>
      <c r="G8" s="418" t="s">
        <v>396</v>
      </c>
      <c r="H8" s="621"/>
      <c r="I8" s="623"/>
    </row>
    <row r="9" spans="1:9" ht="14.25" customHeight="1" x14ac:dyDescent="0.2">
      <c r="B9" s="79">
        <v>1</v>
      </c>
      <c r="C9" s="595" t="s">
        <v>276</v>
      </c>
      <c r="D9" s="422">
        <v>2921971.40191</v>
      </c>
      <c r="E9" s="422">
        <v>487786.43225999997</v>
      </c>
      <c r="F9" s="422">
        <v>2921971.40191</v>
      </c>
      <c r="G9" s="422">
        <v>245360.40820899999</v>
      </c>
      <c r="H9" s="422">
        <v>2199102.4495899999</v>
      </c>
      <c r="I9" s="422">
        <v>0.69430756909153046</v>
      </c>
    </row>
    <row r="10" spans="1:9" ht="14.25" customHeight="1" x14ac:dyDescent="0.2">
      <c r="B10" s="80">
        <v>2</v>
      </c>
      <c r="C10" s="595" t="s">
        <v>279</v>
      </c>
      <c r="D10" s="422">
        <v>1845.43875</v>
      </c>
      <c r="E10" s="422">
        <v>25000</v>
      </c>
      <c r="F10" s="422">
        <v>1845.43875</v>
      </c>
      <c r="G10" s="422">
        <v>5000</v>
      </c>
      <c r="H10" s="422">
        <v>1369.0877499999999</v>
      </c>
      <c r="I10" s="422">
        <v>0.2</v>
      </c>
    </row>
    <row r="11" spans="1:9" ht="14.25" customHeight="1" x14ac:dyDescent="0.2">
      <c r="B11" s="80">
        <v>3</v>
      </c>
      <c r="C11" s="595" t="s">
        <v>277</v>
      </c>
      <c r="D11" s="422">
        <v>2339747.6420499999</v>
      </c>
      <c r="E11" s="422">
        <v>876117.41150000005</v>
      </c>
      <c r="F11" s="422">
        <v>2339747.6420499999</v>
      </c>
      <c r="G11" s="422">
        <v>419728.90811299998</v>
      </c>
      <c r="H11" s="422">
        <v>2661064.5610500001</v>
      </c>
      <c r="I11" s="422">
        <v>0.96433671845945312</v>
      </c>
    </row>
    <row r="12" spans="1:9" ht="14.25" customHeight="1" x14ac:dyDescent="0.2">
      <c r="B12" s="80">
        <v>4</v>
      </c>
      <c r="C12" s="595" t="s">
        <v>274</v>
      </c>
      <c r="D12" s="422">
        <v>119316.15604</v>
      </c>
      <c r="E12" s="422">
        <v>3378.52684</v>
      </c>
      <c r="F12" s="422">
        <v>119316.15604</v>
      </c>
      <c r="G12" s="422">
        <v>1541.46804</v>
      </c>
      <c r="H12" s="422">
        <v>134146.12318</v>
      </c>
      <c r="I12" s="422">
        <v>1.1099516824127196</v>
      </c>
    </row>
    <row r="13" spans="1:9" ht="14.25" customHeight="1" x14ac:dyDescent="0.2">
      <c r="B13" s="80">
        <v>5</v>
      </c>
      <c r="C13" s="595" t="s">
        <v>275</v>
      </c>
      <c r="D13" s="422">
        <v>25899076.027079999</v>
      </c>
      <c r="E13" s="422">
        <v>1154281.78621</v>
      </c>
      <c r="F13" s="422">
        <v>25899076.027079999</v>
      </c>
      <c r="G13" s="422">
        <v>631833.92469999997</v>
      </c>
      <c r="H13" s="422">
        <v>10554999.66364</v>
      </c>
      <c r="I13" s="422">
        <v>0.39783783077262486</v>
      </c>
    </row>
    <row r="14" spans="1:9" ht="14.25" customHeight="1" x14ac:dyDescent="0.2">
      <c r="B14" s="80">
        <v>6</v>
      </c>
      <c r="C14" s="404"/>
      <c r="D14" s="381"/>
      <c r="E14" s="381"/>
      <c r="F14" s="381"/>
      <c r="G14" s="381"/>
      <c r="H14" s="381"/>
      <c r="I14" s="381"/>
    </row>
    <row r="15" spans="1:9" ht="14.25" customHeight="1" x14ac:dyDescent="0.2">
      <c r="B15" s="80">
        <v>7</v>
      </c>
      <c r="C15" s="88"/>
      <c r="D15" s="39"/>
      <c r="E15" s="40"/>
      <c r="F15" s="40"/>
      <c r="G15" s="40"/>
      <c r="H15" s="40"/>
      <c r="I15" s="346"/>
    </row>
    <row r="16" spans="1:9" ht="14.25" customHeight="1" x14ac:dyDescent="0.2">
      <c r="B16" s="80">
        <v>8</v>
      </c>
      <c r="C16" s="89"/>
      <c r="D16" s="58"/>
      <c r="E16" s="59"/>
      <c r="F16" s="59"/>
      <c r="G16" s="59"/>
      <c r="H16" s="59"/>
      <c r="I16" s="345"/>
    </row>
    <row r="17" spans="2:9" ht="14.25" customHeight="1" x14ac:dyDescent="0.2">
      <c r="B17" s="80">
        <v>9</v>
      </c>
      <c r="C17" s="89"/>
      <c r="D17" s="58"/>
      <c r="E17" s="59"/>
      <c r="F17" s="59"/>
      <c r="G17" s="59"/>
      <c r="H17" s="59"/>
      <c r="I17" s="345"/>
    </row>
    <row r="18" spans="2:9" ht="14.25" customHeight="1" x14ac:dyDescent="0.2">
      <c r="B18" s="80">
        <v>10</v>
      </c>
      <c r="C18" s="89"/>
      <c r="D18" s="58"/>
      <c r="E18" s="59"/>
      <c r="F18" s="59"/>
      <c r="G18" s="59"/>
      <c r="H18" s="59"/>
      <c r="I18" s="345"/>
    </row>
    <row r="19" spans="2:9" ht="14.25" customHeight="1" x14ac:dyDescent="0.2">
      <c r="B19" s="80">
        <v>11</v>
      </c>
      <c r="C19" s="89"/>
      <c r="D19" s="58"/>
      <c r="E19" s="59"/>
      <c r="F19" s="59"/>
      <c r="G19" s="59"/>
      <c r="H19" s="59"/>
      <c r="I19" s="345"/>
    </row>
    <row r="20" spans="2:9" ht="14.25" customHeight="1" x14ac:dyDescent="0.2">
      <c r="B20" s="49">
        <v>12</v>
      </c>
      <c r="C20" s="88"/>
      <c r="D20" s="39"/>
      <c r="E20" s="40"/>
      <c r="F20" s="40"/>
      <c r="G20" s="40"/>
      <c r="H20" s="40"/>
      <c r="I20" s="346"/>
    </row>
    <row r="21" spans="2:9" ht="14.25" customHeight="1" x14ac:dyDescent="0.2">
      <c r="B21" s="80">
        <v>13</v>
      </c>
      <c r="C21" s="89"/>
      <c r="D21" s="58"/>
      <c r="E21" s="59"/>
      <c r="F21" s="59"/>
      <c r="G21" s="59"/>
      <c r="H21" s="59"/>
      <c r="I21" s="345"/>
    </row>
    <row r="22" spans="2:9" ht="14.25" customHeight="1" x14ac:dyDescent="0.2">
      <c r="B22" s="80">
        <v>14</v>
      </c>
      <c r="C22" s="89"/>
      <c r="D22" s="58"/>
      <c r="E22" s="59"/>
      <c r="F22" s="59"/>
      <c r="G22" s="59"/>
      <c r="H22" s="59"/>
      <c r="I22" s="345"/>
    </row>
    <row r="23" spans="2:9" ht="14.25" customHeight="1" x14ac:dyDescent="0.2">
      <c r="B23" s="49">
        <v>15</v>
      </c>
      <c r="C23" s="88"/>
      <c r="D23" s="39"/>
      <c r="E23" s="40"/>
      <c r="F23" s="40"/>
      <c r="G23" s="40"/>
      <c r="H23" s="40"/>
      <c r="I23" s="346"/>
    </row>
    <row r="24" spans="2:9" ht="14.25" customHeight="1" x14ac:dyDescent="0.2">
      <c r="B24" s="49">
        <v>16</v>
      </c>
      <c r="C24" s="88"/>
      <c r="D24" s="39"/>
      <c r="E24" s="40"/>
      <c r="F24" s="40"/>
      <c r="G24" s="40"/>
      <c r="H24" s="40"/>
      <c r="I24" s="346"/>
    </row>
    <row r="25" spans="2:9" ht="14.25" customHeight="1" thickBot="1" x14ac:dyDescent="0.25">
      <c r="B25" s="61">
        <v>17</v>
      </c>
      <c r="C25" s="46"/>
      <c r="D25" s="118"/>
      <c r="E25" s="95"/>
      <c r="F25" s="95"/>
      <c r="G25" s="95"/>
      <c r="H25" s="95"/>
      <c r="I25" s="347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G61"/>
  <sheetViews>
    <sheetView showGridLines="0" zoomScale="110" zoomScaleNormal="110" zoomScaleSheetLayoutView="90" workbookViewId="0"/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16384" width="11.42578125" style="5"/>
  </cols>
  <sheetData>
    <row r="1" spans="1:7" s="1" customFormat="1" ht="18.75" customHeight="1" x14ac:dyDescent="0.2">
      <c r="A1" s="202"/>
      <c r="B1" s="203"/>
      <c r="C1" s="204"/>
      <c r="D1" s="203"/>
      <c r="E1" s="204"/>
      <c r="F1" s="204"/>
      <c r="G1" s="205"/>
    </row>
    <row r="2" spans="1:7" ht="18.75" customHeight="1" x14ac:dyDescent="0.2">
      <c r="B2" s="2" t="s">
        <v>194</v>
      </c>
      <c r="C2" s="206"/>
      <c r="D2" s="3"/>
      <c r="E2" s="206"/>
      <c r="F2" s="206"/>
      <c r="G2" s="206"/>
    </row>
    <row r="3" spans="1:7" ht="14.25" customHeight="1" x14ac:dyDescent="0.2">
      <c r="A3" s="207"/>
      <c r="B3" s="251" t="s">
        <v>180</v>
      </c>
      <c r="C3" s="252" t="s">
        <v>140</v>
      </c>
      <c r="D3" s="252" t="s">
        <v>239</v>
      </c>
      <c r="E3" s="252" t="s">
        <v>142</v>
      </c>
      <c r="F3" s="252" t="s">
        <v>263</v>
      </c>
      <c r="G3" s="252" t="s">
        <v>141</v>
      </c>
    </row>
    <row r="4" spans="1:7" s="9" customFormat="1" ht="14.25" customHeight="1" x14ac:dyDescent="0.15">
      <c r="A4" s="8"/>
      <c r="B4" s="210">
        <v>1</v>
      </c>
      <c r="C4" s="171" t="s">
        <v>1</v>
      </c>
      <c r="D4" s="171" t="s">
        <v>195</v>
      </c>
      <c r="E4" s="171" t="s">
        <v>240</v>
      </c>
      <c r="F4" s="171" t="s">
        <v>264</v>
      </c>
      <c r="G4" s="424" t="s">
        <v>86</v>
      </c>
    </row>
    <row r="5" spans="1:7" s="9" customFormat="1" ht="14.25" customHeight="1" x14ac:dyDescent="0.15">
      <c r="A5" s="8"/>
      <c r="B5" s="234">
        <v>2</v>
      </c>
      <c r="C5" s="231" t="s">
        <v>2</v>
      </c>
      <c r="D5" s="231" t="s">
        <v>196</v>
      </c>
      <c r="E5" s="231" t="s">
        <v>240</v>
      </c>
      <c r="F5" s="231" t="s">
        <v>264</v>
      </c>
      <c r="G5" s="425" t="s">
        <v>236</v>
      </c>
    </row>
    <row r="6" spans="1:7" s="9" customFormat="1" ht="14.25" customHeight="1" x14ac:dyDescent="0.15">
      <c r="A6" s="8"/>
      <c r="B6" s="210">
        <v>3</v>
      </c>
      <c r="C6" s="171" t="s">
        <v>243</v>
      </c>
      <c r="D6" s="171" t="s">
        <v>197</v>
      </c>
      <c r="E6" s="171" t="s">
        <v>240</v>
      </c>
      <c r="F6" s="171" t="s">
        <v>264</v>
      </c>
      <c r="G6" s="424" t="s">
        <v>86</v>
      </c>
    </row>
    <row r="7" spans="1:7" s="9" customFormat="1" ht="14.25" customHeight="1" x14ac:dyDescent="0.15">
      <c r="A7" s="8"/>
      <c r="B7" s="234">
        <v>4</v>
      </c>
      <c r="C7" s="231" t="s">
        <v>42</v>
      </c>
      <c r="D7" s="231" t="s">
        <v>184</v>
      </c>
      <c r="E7" s="231" t="s">
        <v>240</v>
      </c>
      <c r="F7" s="231" t="s">
        <v>264</v>
      </c>
      <c r="G7" s="425" t="s">
        <v>86</v>
      </c>
    </row>
    <row r="8" spans="1:7" s="9" customFormat="1" ht="14.25" customHeight="1" x14ac:dyDescent="0.15">
      <c r="A8" s="8"/>
      <c r="B8" s="256">
        <v>5</v>
      </c>
      <c r="C8" s="255" t="s">
        <v>175</v>
      </c>
      <c r="D8" s="255" t="s">
        <v>184</v>
      </c>
      <c r="E8" s="255" t="s">
        <v>240</v>
      </c>
      <c r="F8" s="171" t="s">
        <v>264</v>
      </c>
      <c r="G8" s="426" t="s">
        <v>86</v>
      </c>
    </row>
    <row r="9" spans="1:7" s="9" customFormat="1" ht="14.25" customHeight="1" x14ac:dyDescent="0.15">
      <c r="A9" s="8"/>
      <c r="B9" s="234">
        <v>6</v>
      </c>
      <c r="C9" s="231" t="s">
        <v>0</v>
      </c>
      <c r="D9" s="231" t="s">
        <v>198</v>
      </c>
      <c r="E9" s="231" t="s">
        <v>240</v>
      </c>
      <c r="F9" s="231" t="s">
        <v>264</v>
      </c>
      <c r="G9" s="425" t="s">
        <v>86</v>
      </c>
    </row>
    <row r="10" spans="1:7" s="9" customFormat="1" ht="14.25" customHeight="1" x14ac:dyDescent="0.15">
      <c r="A10" s="8"/>
      <c r="B10" s="210">
        <v>7</v>
      </c>
      <c r="C10" s="171" t="s">
        <v>41</v>
      </c>
      <c r="D10" s="171" t="s">
        <v>199</v>
      </c>
      <c r="E10" s="171" t="s">
        <v>143</v>
      </c>
      <c r="F10" s="171" t="s">
        <v>264</v>
      </c>
      <c r="G10" s="424" t="s">
        <v>236</v>
      </c>
    </row>
    <row r="11" spans="1:7" ht="14.25" customHeight="1" x14ac:dyDescent="0.2">
      <c r="A11" s="209"/>
      <c r="B11" s="234">
        <v>8</v>
      </c>
      <c r="C11" s="231" t="s">
        <v>144</v>
      </c>
      <c r="D11" s="231" t="s">
        <v>185</v>
      </c>
      <c r="E11" s="231" t="s">
        <v>143</v>
      </c>
      <c r="F11" s="231" t="s">
        <v>264</v>
      </c>
      <c r="G11" s="425" t="s">
        <v>235</v>
      </c>
    </row>
    <row r="12" spans="1:7" ht="14.25" customHeight="1" x14ac:dyDescent="0.2">
      <c r="A12" s="209"/>
      <c r="B12" s="256">
        <v>9</v>
      </c>
      <c r="C12" s="255" t="s">
        <v>145</v>
      </c>
      <c r="D12" s="255" t="s">
        <v>185</v>
      </c>
      <c r="E12" s="255" t="s">
        <v>240</v>
      </c>
      <c r="F12" s="171" t="s">
        <v>264</v>
      </c>
      <c r="G12" s="426" t="s">
        <v>86</v>
      </c>
    </row>
    <row r="13" spans="1:7" ht="14.25" customHeight="1" x14ac:dyDescent="0.2">
      <c r="A13" s="209"/>
      <c r="B13" s="234">
        <v>10</v>
      </c>
      <c r="C13" s="231" t="s">
        <v>150</v>
      </c>
      <c r="D13" s="231" t="s">
        <v>185</v>
      </c>
      <c r="E13" s="231" t="s">
        <v>240</v>
      </c>
      <c r="F13" s="231" t="s">
        <v>264</v>
      </c>
      <c r="G13" s="425" t="s">
        <v>86</v>
      </c>
    </row>
    <row r="14" spans="1:7" s="7" customFormat="1" ht="14.25" customHeight="1" x14ac:dyDescent="0.2">
      <c r="A14" s="208"/>
      <c r="B14" s="210">
        <v>11</v>
      </c>
      <c r="C14" s="171" t="s">
        <v>3</v>
      </c>
      <c r="D14" s="171" t="s">
        <v>200</v>
      </c>
      <c r="E14" s="171" t="s">
        <v>240</v>
      </c>
      <c r="F14" s="171" t="s">
        <v>264</v>
      </c>
      <c r="G14" s="424" t="s">
        <v>86</v>
      </c>
    </row>
    <row r="15" spans="1:7" s="7" customFormat="1" ht="14.25" customHeight="1" x14ac:dyDescent="0.2">
      <c r="A15" s="208"/>
      <c r="B15" s="234">
        <v>12</v>
      </c>
      <c r="C15" s="231" t="s">
        <v>4</v>
      </c>
      <c r="D15" s="231" t="s">
        <v>201</v>
      </c>
      <c r="E15" s="231" t="s">
        <v>241</v>
      </c>
      <c r="F15" s="231" t="s">
        <v>264</v>
      </c>
      <c r="G15" s="425" t="s">
        <v>86</v>
      </c>
    </row>
    <row r="16" spans="1:7" s="7" customFormat="1" ht="14.25" customHeight="1" x14ac:dyDescent="0.2">
      <c r="A16" s="208"/>
      <c r="B16" s="210">
        <v>13</v>
      </c>
      <c r="C16" s="171" t="s">
        <v>5</v>
      </c>
      <c r="D16" s="171" t="s">
        <v>202</v>
      </c>
      <c r="E16" s="171" t="s">
        <v>240</v>
      </c>
      <c r="F16" s="171" t="s">
        <v>264</v>
      </c>
      <c r="G16" s="424" t="s">
        <v>86</v>
      </c>
    </row>
    <row r="17" spans="1:7" s="7" customFormat="1" ht="14.25" customHeight="1" x14ac:dyDescent="0.2">
      <c r="A17" s="208"/>
      <c r="B17" s="234">
        <v>14</v>
      </c>
      <c r="C17" s="231" t="s">
        <v>6</v>
      </c>
      <c r="D17" s="231" t="s">
        <v>204</v>
      </c>
      <c r="E17" s="231" t="s">
        <v>240</v>
      </c>
      <c r="F17" s="231" t="s">
        <v>264</v>
      </c>
      <c r="G17" s="425" t="s">
        <v>86</v>
      </c>
    </row>
    <row r="18" spans="1:7" s="7" customFormat="1" ht="14.25" customHeight="1" x14ac:dyDescent="0.2">
      <c r="A18" s="208"/>
      <c r="B18" s="210">
        <v>15</v>
      </c>
      <c r="C18" s="171" t="s">
        <v>7</v>
      </c>
      <c r="D18" s="171" t="s">
        <v>205</v>
      </c>
      <c r="E18" s="171" t="s">
        <v>377</v>
      </c>
      <c r="F18" s="171" t="s">
        <v>264</v>
      </c>
      <c r="G18" s="424"/>
    </row>
    <row r="19" spans="1:7" s="7" customFormat="1" ht="14.25" customHeight="1" x14ac:dyDescent="0.2">
      <c r="A19" s="208"/>
      <c r="B19" s="234">
        <v>16</v>
      </c>
      <c r="C19" s="231" t="s">
        <v>8</v>
      </c>
      <c r="D19" s="231" t="s">
        <v>207</v>
      </c>
      <c r="E19" s="231" t="s">
        <v>240</v>
      </c>
      <c r="F19" s="231" t="s">
        <v>264</v>
      </c>
      <c r="G19" s="425"/>
    </row>
    <row r="20" spans="1:7" s="7" customFormat="1" ht="14.25" customHeight="1" x14ac:dyDescent="0.2">
      <c r="A20" s="208"/>
      <c r="B20" s="210">
        <v>17</v>
      </c>
      <c r="C20" s="171" t="s">
        <v>9</v>
      </c>
      <c r="D20" s="171" t="s">
        <v>206</v>
      </c>
      <c r="E20" s="171" t="s">
        <v>240</v>
      </c>
      <c r="F20" s="171" t="s">
        <v>264</v>
      </c>
      <c r="G20" s="424"/>
    </row>
    <row r="21" spans="1:7" s="7" customFormat="1" ht="14.25" customHeight="1" x14ac:dyDescent="0.2">
      <c r="A21" s="208"/>
      <c r="B21" s="234">
        <v>18</v>
      </c>
      <c r="C21" s="231" t="s">
        <v>10</v>
      </c>
      <c r="D21" s="231" t="s">
        <v>208</v>
      </c>
      <c r="E21" s="231" t="s">
        <v>240</v>
      </c>
      <c r="F21" s="231" t="s">
        <v>264</v>
      </c>
      <c r="G21" s="425"/>
    </row>
    <row r="22" spans="1:7" s="7" customFormat="1" ht="14.25" customHeight="1" x14ac:dyDescent="0.2">
      <c r="A22" s="208"/>
      <c r="B22" s="210">
        <v>19</v>
      </c>
      <c r="C22" s="171" t="s">
        <v>11</v>
      </c>
      <c r="D22" s="171" t="s">
        <v>209</v>
      </c>
      <c r="E22" s="171" t="s">
        <v>240</v>
      </c>
      <c r="F22" s="171" t="s">
        <v>264</v>
      </c>
      <c r="G22" s="424" t="s">
        <v>235</v>
      </c>
    </row>
    <row r="23" spans="1:7" s="7" customFormat="1" ht="14.25" customHeight="1" x14ac:dyDescent="0.2">
      <c r="A23" s="208"/>
      <c r="B23" s="234">
        <v>20</v>
      </c>
      <c r="C23" s="231" t="s">
        <v>12</v>
      </c>
      <c r="D23" s="231" t="s">
        <v>210</v>
      </c>
      <c r="E23" s="231" t="s">
        <v>241</v>
      </c>
      <c r="F23" s="231" t="s">
        <v>264</v>
      </c>
      <c r="G23" s="425" t="s">
        <v>235</v>
      </c>
    </row>
    <row r="24" spans="1:7" s="7" customFormat="1" ht="14.25" customHeight="1" x14ac:dyDescent="0.2">
      <c r="A24" s="208"/>
      <c r="B24" s="210">
        <v>21</v>
      </c>
      <c r="C24" s="171" t="s">
        <v>13</v>
      </c>
      <c r="D24" s="171" t="s">
        <v>211</v>
      </c>
      <c r="E24" s="171" t="s">
        <v>241</v>
      </c>
      <c r="F24" s="171" t="s">
        <v>264</v>
      </c>
      <c r="G24" s="424" t="s">
        <v>235</v>
      </c>
    </row>
    <row r="25" spans="1:7" s="7" customFormat="1" ht="14.25" customHeight="1" x14ac:dyDescent="0.2">
      <c r="A25" s="208"/>
      <c r="B25" s="234">
        <v>22</v>
      </c>
      <c r="C25" s="231" t="s">
        <v>14</v>
      </c>
      <c r="D25" s="231" t="s">
        <v>212</v>
      </c>
      <c r="E25" s="231" t="s">
        <v>240</v>
      </c>
      <c r="F25" s="231" t="s">
        <v>264</v>
      </c>
      <c r="G25" s="425" t="s">
        <v>86</v>
      </c>
    </row>
    <row r="26" spans="1:7" s="7" customFormat="1" ht="14.25" customHeight="1" x14ac:dyDescent="0.2">
      <c r="A26" s="208"/>
      <c r="B26" s="210">
        <v>23</v>
      </c>
      <c r="C26" s="171" t="s">
        <v>15</v>
      </c>
      <c r="D26" s="171" t="s">
        <v>213</v>
      </c>
      <c r="E26" s="171" t="s">
        <v>240</v>
      </c>
      <c r="F26" s="171" t="s">
        <v>264</v>
      </c>
      <c r="G26" s="424" t="s">
        <v>86</v>
      </c>
    </row>
    <row r="27" spans="1:7" s="7" customFormat="1" ht="14.25" customHeight="1" x14ac:dyDescent="0.2">
      <c r="A27" s="208"/>
      <c r="B27" s="234">
        <v>24</v>
      </c>
      <c r="C27" s="231" t="s">
        <v>16</v>
      </c>
      <c r="D27" s="231" t="s">
        <v>214</v>
      </c>
      <c r="E27" s="231" t="s">
        <v>240</v>
      </c>
      <c r="F27" s="231" t="s">
        <v>264</v>
      </c>
      <c r="G27" s="425" t="s">
        <v>86</v>
      </c>
    </row>
    <row r="28" spans="1:7" s="7" customFormat="1" ht="14.25" customHeight="1" x14ac:dyDescent="0.2">
      <c r="A28" s="208"/>
      <c r="B28" s="210">
        <v>25</v>
      </c>
      <c r="C28" s="171" t="s">
        <v>17</v>
      </c>
      <c r="D28" s="171" t="s">
        <v>215</v>
      </c>
      <c r="E28" s="171" t="s">
        <v>240</v>
      </c>
      <c r="F28" s="171" t="s">
        <v>264</v>
      </c>
      <c r="G28" s="424" t="s">
        <v>236</v>
      </c>
    </row>
    <row r="29" spans="1:7" s="7" customFormat="1" ht="14.25" customHeight="1" x14ac:dyDescent="0.2">
      <c r="A29" s="208"/>
      <c r="B29" s="234">
        <v>26</v>
      </c>
      <c r="C29" s="231" t="s">
        <v>18</v>
      </c>
      <c r="D29" s="231" t="s">
        <v>216</v>
      </c>
      <c r="E29" s="231" t="s">
        <v>241</v>
      </c>
      <c r="F29" s="231" t="s">
        <v>264</v>
      </c>
      <c r="G29" s="425" t="s">
        <v>236</v>
      </c>
    </row>
    <row r="30" spans="1:7" s="7" customFormat="1" ht="14.25" customHeight="1" x14ac:dyDescent="0.2">
      <c r="A30" s="208"/>
      <c r="B30" s="210">
        <v>27</v>
      </c>
      <c r="C30" s="171" t="s">
        <v>19</v>
      </c>
      <c r="D30" s="171" t="s">
        <v>217</v>
      </c>
      <c r="E30" s="171" t="s">
        <v>143</v>
      </c>
      <c r="F30" s="171" t="s">
        <v>264</v>
      </c>
      <c r="G30" s="426" t="s">
        <v>236</v>
      </c>
    </row>
    <row r="31" spans="1:7" s="7" customFormat="1" ht="14.25" customHeight="1" x14ac:dyDescent="0.2">
      <c r="A31" s="208"/>
      <c r="B31" s="234">
        <v>28</v>
      </c>
      <c r="C31" s="231" t="s">
        <v>20</v>
      </c>
      <c r="D31" s="231" t="s">
        <v>218</v>
      </c>
      <c r="E31" s="231" t="s">
        <v>240</v>
      </c>
      <c r="F31" s="231" t="s">
        <v>264</v>
      </c>
      <c r="G31" s="425" t="s">
        <v>236</v>
      </c>
    </row>
    <row r="32" spans="1:7" s="7" customFormat="1" ht="14.25" customHeight="1" x14ac:dyDescent="0.2">
      <c r="A32" s="208"/>
      <c r="B32" s="210">
        <v>29</v>
      </c>
      <c r="C32" s="171" t="s">
        <v>21</v>
      </c>
      <c r="D32" s="171" t="s">
        <v>219</v>
      </c>
      <c r="E32" s="171" t="s">
        <v>241</v>
      </c>
      <c r="F32" s="171" t="s">
        <v>264</v>
      </c>
      <c r="G32" s="424" t="s">
        <v>236</v>
      </c>
    </row>
    <row r="33" spans="1:7" s="9" customFormat="1" ht="14.25" customHeight="1" x14ac:dyDescent="0.15">
      <c r="A33" s="208"/>
      <c r="B33" s="234">
        <v>30</v>
      </c>
      <c r="C33" s="231" t="s">
        <v>22</v>
      </c>
      <c r="D33" s="231" t="s">
        <v>220</v>
      </c>
      <c r="E33" s="231" t="s">
        <v>241</v>
      </c>
      <c r="F33" s="231" t="s">
        <v>264</v>
      </c>
      <c r="G33" s="425" t="s">
        <v>236</v>
      </c>
    </row>
    <row r="34" spans="1:7" s="9" customFormat="1" ht="14.25" customHeight="1" x14ac:dyDescent="0.15">
      <c r="A34" s="208"/>
      <c r="B34" s="256">
        <v>31</v>
      </c>
      <c r="C34" s="255" t="s">
        <v>23</v>
      </c>
      <c r="D34" s="255" t="s">
        <v>221</v>
      </c>
      <c r="E34" s="255" t="s">
        <v>240</v>
      </c>
      <c r="F34" s="255" t="s">
        <v>264</v>
      </c>
      <c r="G34" s="426" t="s">
        <v>86</v>
      </c>
    </row>
    <row r="35" spans="1:7" s="9" customFormat="1" ht="14.25" customHeight="1" x14ac:dyDescent="0.15">
      <c r="A35" s="208"/>
      <c r="B35" s="234">
        <v>32</v>
      </c>
      <c r="C35" s="231" t="s">
        <v>24</v>
      </c>
      <c r="D35" s="231" t="s">
        <v>222</v>
      </c>
      <c r="E35" s="231" t="s">
        <v>241</v>
      </c>
      <c r="F35" s="231" t="s">
        <v>264</v>
      </c>
      <c r="G35" s="425" t="s">
        <v>236</v>
      </c>
    </row>
    <row r="36" spans="1:7" s="9" customFormat="1" ht="14.25" customHeight="1" x14ac:dyDescent="0.15">
      <c r="A36" s="208"/>
      <c r="B36" s="210">
        <v>33</v>
      </c>
      <c r="C36" s="171" t="s">
        <v>183</v>
      </c>
      <c r="D36" s="171" t="s">
        <v>223</v>
      </c>
      <c r="E36" s="171" t="s">
        <v>241</v>
      </c>
      <c r="F36" s="171" t="s">
        <v>264</v>
      </c>
      <c r="G36" s="424" t="s">
        <v>236</v>
      </c>
    </row>
    <row r="37" spans="1:7" s="9" customFormat="1" ht="14.25" customHeight="1" x14ac:dyDescent="0.15">
      <c r="A37" s="208"/>
      <c r="B37" s="234">
        <v>34</v>
      </c>
      <c r="C37" s="231" t="s">
        <v>25</v>
      </c>
      <c r="D37" s="231" t="s">
        <v>224</v>
      </c>
      <c r="E37" s="231" t="s">
        <v>241</v>
      </c>
      <c r="F37" s="231" t="s">
        <v>264</v>
      </c>
      <c r="G37" s="425" t="s">
        <v>236</v>
      </c>
    </row>
    <row r="38" spans="1:7" s="9" customFormat="1" ht="14.25" customHeight="1" x14ac:dyDescent="0.15">
      <c r="A38" s="208"/>
      <c r="B38" s="210">
        <v>35</v>
      </c>
      <c r="C38" s="171" t="s">
        <v>26</v>
      </c>
      <c r="D38" s="171" t="s">
        <v>225</v>
      </c>
      <c r="E38" s="171" t="s">
        <v>240</v>
      </c>
      <c r="F38" s="171" t="s">
        <v>264</v>
      </c>
      <c r="G38" s="424" t="s">
        <v>86</v>
      </c>
    </row>
    <row r="39" spans="1:7" s="9" customFormat="1" ht="14.25" customHeight="1" x14ac:dyDescent="0.15">
      <c r="A39" s="208"/>
      <c r="B39" s="234">
        <v>36</v>
      </c>
      <c r="C39" s="231" t="s">
        <v>27</v>
      </c>
      <c r="D39" s="231" t="s">
        <v>226</v>
      </c>
      <c r="E39" s="231" t="s">
        <v>241</v>
      </c>
      <c r="F39" s="231" t="s">
        <v>264</v>
      </c>
      <c r="G39" s="425" t="s">
        <v>236</v>
      </c>
    </row>
    <row r="40" spans="1:7" s="9" customFormat="1" ht="14.25" customHeight="1" x14ac:dyDescent="0.15">
      <c r="A40" s="208"/>
      <c r="B40" s="210">
        <v>37</v>
      </c>
      <c r="C40" s="171" t="s">
        <v>28</v>
      </c>
      <c r="D40" s="171" t="s">
        <v>227</v>
      </c>
      <c r="E40" s="171" t="s">
        <v>143</v>
      </c>
      <c r="F40" s="171" t="s">
        <v>264</v>
      </c>
      <c r="G40" s="424" t="s">
        <v>236</v>
      </c>
    </row>
    <row r="41" spans="1:7" s="9" customFormat="1" ht="14.25" customHeight="1" x14ac:dyDescent="0.15">
      <c r="A41" s="208"/>
      <c r="B41" s="234">
        <v>38</v>
      </c>
      <c r="C41" s="231" t="s">
        <v>29</v>
      </c>
      <c r="D41" s="231" t="s">
        <v>228</v>
      </c>
      <c r="E41" s="231" t="s">
        <v>241</v>
      </c>
      <c r="F41" s="231" t="s">
        <v>264</v>
      </c>
      <c r="G41" s="425" t="s">
        <v>236</v>
      </c>
    </row>
    <row r="42" spans="1:7" s="9" customFormat="1" ht="14.25" customHeight="1" x14ac:dyDescent="0.15">
      <c r="A42" s="208"/>
      <c r="B42" s="210">
        <v>39</v>
      </c>
      <c r="C42" s="171" t="s">
        <v>30</v>
      </c>
      <c r="D42" s="171" t="s">
        <v>186</v>
      </c>
      <c r="E42" s="171" t="s">
        <v>241</v>
      </c>
      <c r="F42" s="171" t="s">
        <v>264</v>
      </c>
      <c r="G42" s="424" t="s">
        <v>236</v>
      </c>
    </row>
    <row r="43" spans="1:7" s="9" customFormat="1" ht="14.25" customHeight="1" x14ac:dyDescent="0.15">
      <c r="A43" s="208"/>
      <c r="B43" s="234">
        <v>40</v>
      </c>
      <c r="C43" s="231" t="s">
        <v>31</v>
      </c>
      <c r="D43" s="231" t="s">
        <v>186</v>
      </c>
      <c r="E43" s="231" t="s">
        <v>241</v>
      </c>
      <c r="F43" s="231" t="s">
        <v>264</v>
      </c>
      <c r="G43" s="425" t="s">
        <v>236</v>
      </c>
    </row>
    <row r="44" spans="1:7" s="9" customFormat="1" ht="14.25" customHeight="1" x14ac:dyDescent="0.15">
      <c r="A44" s="208"/>
      <c r="B44" s="210">
        <v>41</v>
      </c>
      <c r="C44" s="171" t="s">
        <v>32</v>
      </c>
      <c r="D44" s="171" t="s">
        <v>186</v>
      </c>
      <c r="E44" s="171" t="s">
        <v>241</v>
      </c>
      <c r="F44" s="171" t="s">
        <v>264</v>
      </c>
      <c r="G44" s="424" t="s">
        <v>236</v>
      </c>
    </row>
    <row r="45" spans="1:7" s="9" customFormat="1" ht="14.25" customHeight="1" x14ac:dyDescent="0.15">
      <c r="A45" s="208"/>
      <c r="B45" s="234">
        <v>42</v>
      </c>
      <c r="C45" s="231" t="s">
        <v>33</v>
      </c>
      <c r="D45" s="231" t="s">
        <v>186</v>
      </c>
      <c r="E45" s="231" t="s">
        <v>241</v>
      </c>
      <c r="F45" s="231" t="s">
        <v>264</v>
      </c>
      <c r="G45" s="425" t="s">
        <v>236</v>
      </c>
    </row>
    <row r="46" spans="1:7" s="9" customFormat="1" ht="14.25" customHeight="1" x14ac:dyDescent="0.15">
      <c r="A46" s="208"/>
      <c r="B46" s="210">
        <v>43</v>
      </c>
      <c r="C46" s="171" t="s">
        <v>34</v>
      </c>
      <c r="D46" s="171" t="s">
        <v>229</v>
      </c>
      <c r="E46" s="171" t="s">
        <v>241</v>
      </c>
      <c r="F46" s="171" t="s">
        <v>264</v>
      </c>
      <c r="G46" s="424" t="s">
        <v>236</v>
      </c>
    </row>
    <row r="47" spans="1:7" s="9" customFormat="1" ht="14.25" customHeight="1" x14ac:dyDescent="0.15">
      <c r="A47" s="208"/>
      <c r="B47" s="234">
        <v>44</v>
      </c>
      <c r="C47" s="231" t="s">
        <v>35</v>
      </c>
      <c r="D47" s="231" t="s">
        <v>230</v>
      </c>
      <c r="E47" s="231" t="s">
        <v>241</v>
      </c>
      <c r="F47" s="231" t="s">
        <v>264</v>
      </c>
      <c r="G47" s="425" t="s">
        <v>236</v>
      </c>
    </row>
    <row r="48" spans="1:7" s="9" customFormat="1" ht="14.25" customHeight="1" x14ac:dyDescent="0.15">
      <c r="A48" s="208"/>
      <c r="B48" s="210">
        <v>45</v>
      </c>
      <c r="C48" s="171" t="s">
        <v>36</v>
      </c>
      <c r="D48" s="171" t="s">
        <v>231</v>
      </c>
      <c r="E48" s="171" t="s">
        <v>241</v>
      </c>
      <c r="F48" s="171" t="s">
        <v>264</v>
      </c>
      <c r="G48" s="424" t="s">
        <v>236</v>
      </c>
    </row>
    <row r="49" spans="1:7" s="9" customFormat="1" ht="14.25" customHeight="1" x14ac:dyDescent="0.15">
      <c r="A49" s="208"/>
      <c r="B49" s="234">
        <v>46</v>
      </c>
      <c r="C49" s="231" t="s">
        <v>37</v>
      </c>
      <c r="D49" s="231" t="s">
        <v>232</v>
      </c>
      <c r="E49" s="231" t="s">
        <v>241</v>
      </c>
      <c r="F49" s="231" t="s">
        <v>264</v>
      </c>
      <c r="G49" s="425" t="s">
        <v>236</v>
      </c>
    </row>
    <row r="50" spans="1:7" s="9" customFormat="1" ht="14.25" customHeight="1" x14ac:dyDescent="0.15">
      <c r="A50" s="208"/>
      <c r="B50" s="210">
        <v>47</v>
      </c>
      <c r="C50" s="171" t="s">
        <v>38</v>
      </c>
      <c r="D50" s="171" t="s">
        <v>233</v>
      </c>
      <c r="E50" s="171" t="s">
        <v>241</v>
      </c>
      <c r="F50" s="171" t="s">
        <v>264</v>
      </c>
      <c r="G50" s="424" t="s">
        <v>236</v>
      </c>
    </row>
    <row r="51" spans="1:7" s="9" customFormat="1" ht="14.25" customHeight="1" x14ac:dyDescent="0.15">
      <c r="A51" s="8"/>
      <c r="B51" s="234">
        <v>48</v>
      </c>
      <c r="C51" s="231" t="s">
        <v>39</v>
      </c>
      <c r="D51" s="231" t="s">
        <v>187</v>
      </c>
      <c r="E51" s="231" t="s">
        <v>241</v>
      </c>
      <c r="F51" s="231" t="s">
        <v>264</v>
      </c>
      <c r="G51" s="425" t="s">
        <v>86</v>
      </c>
    </row>
    <row r="52" spans="1:7" s="9" customFormat="1" ht="14.25" customHeight="1" x14ac:dyDescent="0.15">
      <c r="A52" s="208"/>
      <c r="B52" s="210">
        <v>49</v>
      </c>
      <c r="C52" s="171" t="s">
        <v>146</v>
      </c>
      <c r="D52" s="171" t="s">
        <v>188</v>
      </c>
      <c r="E52" s="171" t="s">
        <v>241</v>
      </c>
      <c r="F52" s="171" t="s">
        <v>264</v>
      </c>
      <c r="G52" s="424" t="s">
        <v>86</v>
      </c>
    </row>
    <row r="53" spans="1:7" s="9" customFormat="1" ht="14.25" customHeight="1" x14ac:dyDescent="0.15">
      <c r="A53" s="208"/>
      <c r="B53" s="234">
        <v>50</v>
      </c>
      <c r="C53" s="231" t="s">
        <v>147</v>
      </c>
      <c r="D53" s="231" t="s">
        <v>188</v>
      </c>
      <c r="E53" s="231" t="s">
        <v>143</v>
      </c>
      <c r="F53" s="231" t="s">
        <v>264</v>
      </c>
      <c r="G53" s="425" t="s">
        <v>236</v>
      </c>
    </row>
    <row r="54" spans="1:7" s="9" customFormat="1" ht="14.25" customHeight="1" x14ac:dyDescent="0.15">
      <c r="A54" s="208"/>
      <c r="B54" s="210">
        <v>51</v>
      </c>
      <c r="C54" s="171" t="s">
        <v>148</v>
      </c>
      <c r="D54" s="171" t="s">
        <v>188</v>
      </c>
      <c r="E54" s="171" t="s">
        <v>143</v>
      </c>
      <c r="F54" s="171" t="s">
        <v>264</v>
      </c>
      <c r="G54" s="424" t="s">
        <v>236</v>
      </c>
    </row>
    <row r="55" spans="1:7" x14ac:dyDescent="0.2">
      <c r="B55" s="234">
        <v>52</v>
      </c>
      <c r="C55" s="231" t="s">
        <v>237</v>
      </c>
      <c r="D55" s="231" t="s">
        <v>249</v>
      </c>
      <c r="E55" s="231" t="s">
        <v>240</v>
      </c>
      <c r="F55" s="231" t="s">
        <v>264</v>
      </c>
      <c r="G55" s="425" t="s">
        <v>86</v>
      </c>
    </row>
    <row r="56" spans="1:7" x14ac:dyDescent="0.2">
      <c r="B56" s="253">
        <v>53</v>
      </c>
      <c r="C56" s="254" t="s">
        <v>238</v>
      </c>
      <c r="D56" s="254" t="s">
        <v>249</v>
      </c>
      <c r="E56" s="254" t="s">
        <v>240</v>
      </c>
      <c r="F56" s="254" t="s">
        <v>264</v>
      </c>
      <c r="G56" s="427" t="s">
        <v>86</v>
      </c>
    </row>
    <row r="57" spans="1:7" x14ac:dyDescent="0.2">
      <c r="B57" s="233" t="s">
        <v>234</v>
      </c>
    </row>
    <row r="59" spans="1:7" x14ac:dyDescent="0.2">
      <c r="B59" s="257" t="s">
        <v>262</v>
      </c>
      <c r="C59" s="258"/>
    </row>
    <row r="60" spans="1:7" x14ac:dyDescent="0.2">
      <c r="B60" s="257" t="s">
        <v>265</v>
      </c>
      <c r="C60" s="258"/>
    </row>
    <row r="61" spans="1:7" x14ac:dyDescent="0.2">
      <c r="B61" s="257"/>
      <c r="C61" s="258"/>
    </row>
  </sheetData>
  <hyperlinks>
    <hyperlink ref="B5:G5" location="'2'!A1" display="'2'!A1"/>
    <hyperlink ref="B6:G6" location="'3'!A1" display="'3'!A1"/>
    <hyperlink ref="B4:G4" location="'1'!A1" display="'1'!A1"/>
    <hyperlink ref="B7:G7" location="'4'!A1" display="'4'!A1"/>
    <hyperlink ref="B8:G8" location="'5'!A1" display="'5'!A1"/>
    <hyperlink ref="B9:G9" location="'6'!A1" display="'6'!A1"/>
    <hyperlink ref="B12:G12" location="'9'!A1" display="'9'!A1"/>
    <hyperlink ref="B13:G13" location="'10'!A1" display="'10'!A1"/>
    <hyperlink ref="B14:G14" location="'11'!A1" display="'11'!A1"/>
    <hyperlink ref="B16:G16" location="'13'!A1" display="'13'!A1"/>
    <hyperlink ref="B17:G17" location="'14'!A1" display="'14'!A1"/>
    <hyperlink ref="B25:G25" location="'22'!A1" display="'22'!A1"/>
    <hyperlink ref="B26:G26" location="'23'!A1" display="'23'!A1"/>
    <hyperlink ref="B27:G27" location="'24'!A1" display="'24'!A1"/>
    <hyperlink ref="B28:G28" location="'25'!A1" display="'25'!A1"/>
    <hyperlink ref="B51:G51" location="'48'!A1" display="'48'!A1"/>
    <hyperlink ref="B33:G33" location="'30'!A1" display="'30'!A1"/>
    <hyperlink ref="B34:G34" location="'31'!A1" display="'31'!A1"/>
    <hyperlink ref="B37:G37" location="'34'!A1" display="'34'!A1"/>
    <hyperlink ref="B38:G38" location="'35'!A1" display="'35'!A1"/>
    <hyperlink ref="G37" location="'34'!A1" display="'34'!A1"/>
    <hyperlink ref="G38" location="'35'!A1" display="'35'!A1"/>
    <hyperlink ref="B52:G52" location="'49'!A1" display="'49'!A1"/>
    <hyperlink ref="B53:G53" location="'50'!A1" display="'50'!A1"/>
    <hyperlink ref="B54:G54" location="'51'!A1" display="'51'!A1"/>
    <hyperlink ref="B55:G55" location="'52'!A1" display="'52'!A1"/>
    <hyperlink ref="B56:G56" location="'53'!A1" display="'53'!A1"/>
    <hyperlink ref="B15:G15" location="'12'!A1" display="'12'!A1"/>
    <hyperlink ref="F4" location="'1'!A1" display="'1'!A1"/>
    <hyperlink ref="F16" location="'13'!A1" display="'13'!A1"/>
    <hyperlink ref="F17" location="'14'!A1" display="'14'!A1"/>
    <hyperlink ref="F25" location="'22'!A1" display="'22'!A1"/>
    <hyperlink ref="F26" location="'23'!A1" display="'23'!A1"/>
    <hyperlink ref="F27" location="'24'!A1" display="'24'!A1"/>
    <hyperlink ref="F28" location="'25'!A1" display="'25'!A1"/>
    <hyperlink ref="F30" location="'27'!A1" display="'27'!A1"/>
    <hyperlink ref="F51" location="'48'!A1" display="'48'!A1"/>
    <hyperlink ref="F33" location="'30'!A1" display="'30'!A1"/>
    <hyperlink ref="F34" location="'31'!A1" display="'31'!A1"/>
    <hyperlink ref="F37" location="'34'!A1" display="'34'!A1"/>
    <hyperlink ref="F38" location="'35'!A1" display="'35'!A1"/>
    <hyperlink ref="F52" location="'49'!A1" display="'49'!A1"/>
    <hyperlink ref="F53" location="'50'!A1" display="'50'!A1"/>
    <hyperlink ref="F54" location="'51'!A1" display="'51'!A1"/>
    <hyperlink ref="F55" location="'52'!A1" display="'52'!A1"/>
    <hyperlink ref="F56" location="'53'!A1" display="'53'!A1"/>
    <hyperlink ref="F15" location="'12'!A1" display="'12'!A1"/>
    <hyperlink ref="F14" location="'11'!A1" display="'11'!A1"/>
    <hyperlink ref="F13" location="'10'!A1" display="'10'!A1"/>
    <hyperlink ref="F12" location="'9'!A1" display="'9'!A1"/>
    <hyperlink ref="F9" location="'6'!A1" display="'6'!A1"/>
    <hyperlink ref="F8" location="'5'!A1" display="'5'!A1"/>
    <hyperlink ref="F7" location="'4'!A1" display="'4'!A1"/>
    <hyperlink ref="F6" location="'3'!A1" display="'3'!A1"/>
    <hyperlink ref="F5" location="'2'!A1" display="'2'!A1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00B050"/>
  </sheetPr>
  <dimension ref="A1:U28"/>
  <sheetViews>
    <sheetView zoomScale="110" zoomScaleNormal="110" workbookViewId="0">
      <selection activeCell="J38" sqref="J38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4" width="14.28515625" style="21" customWidth="1"/>
    <col min="5" max="5" width="14.85546875" style="21" customWidth="1"/>
    <col min="6" max="6" width="14.140625" style="21" bestFit="1" customWidth="1"/>
    <col min="7" max="11" width="12.42578125" style="21" customWidth="1"/>
    <col min="12" max="20" width="14.28515625" style="21" customWidth="1"/>
    <col min="21" max="21" width="13.5703125" style="21" customWidth="1"/>
    <col min="22" max="16384" width="11.42578125" style="21"/>
  </cols>
  <sheetData>
    <row r="1" spans="1:21" ht="18.75" customHeight="1" x14ac:dyDescent="0.2"/>
    <row r="2" spans="1:21" ht="18.75" customHeight="1" x14ac:dyDescent="0.2">
      <c r="A2" s="22" t="s">
        <v>16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4.25" customHeight="1" x14ac:dyDescent="0.2">
      <c r="A4" s="22"/>
      <c r="B4" s="25" t="s">
        <v>520</v>
      </c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4.25" customHeight="1" thickBot="1" x14ac:dyDescent="0.25">
      <c r="A5" s="22"/>
      <c r="B5" s="23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x14ac:dyDescent="0.2">
      <c r="B6" s="44" t="s">
        <v>82</v>
      </c>
      <c r="C6" s="626" t="s">
        <v>81</v>
      </c>
      <c r="D6" s="628" t="s">
        <v>83</v>
      </c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30"/>
    </row>
    <row r="7" spans="1:21" ht="14.25" customHeight="1" thickBot="1" x14ac:dyDescent="0.25">
      <c r="B7" s="127"/>
      <c r="C7" s="627"/>
      <c r="D7" s="419">
        <v>0</v>
      </c>
      <c r="E7" s="420">
        <v>0.02</v>
      </c>
      <c r="F7" s="420">
        <v>0.04</v>
      </c>
      <c r="G7" s="421">
        <v>0.1</v>
      </c>
      <c r="H7" s="421">
        <v>0.2</v>
      </c>
      <c r="I7" s="421">
        <v>0.35</v>
      </c>
      <c r="J7" s="421">
        <v>0.5</v>
      </c>
      <c r="K7" s="421">
        <v>0.7</v>
      </c>
      <c r="L7" s="421">
        <v>0.75</v>
      </c>
      <c r="M7" s="421">
        <v>1</v>
      </c>
      <c r="N7" s="421">
        <v>1.5</v>
      </c>
      <c r="O7" s="421">
        <v>2.5</v>
      </c>
      <c r="P7" s="421">
        <v>3.7</v>
      </c>
      <c r="Q7" s="421">
        <v>12.5</v>
      </c>
      <c r="R7" s="421" t="s">
        <v>84</v>
      </c>
      <c r="S7" s="421"/>
      <c r="T7" s="94" t="s">
        <v>47</v>
      </c>
      <c r="U7" s="93" t="s">
        <v>85</v>
      </c>
    </row>
    <row r="8" spans="1:21" ht="14.25" customHeight="1" thickBot="1" x14ac:dyDescent="0.25">
      <c r="B8" s="79">
        <v>1</v>
      </c>
      <c r="C8" s="596" t="s">
        <v>275</v>
      </c>
      <c r="D8" s="600"/>
      <c r="E8" s="600"/>
      <c r="F8" s="600"/>
      <c r="G8" s="600"/>
      <c r="H8" s="600"/>
      <c r="I8" s="600">
        <v>24411662.936464</v>
      </c>
      <c r="J8" s="600"/>
      <c r="K8" s="600"/>
      <c r="L8" s="600"/>
      <c r="M8" s="600">
        <v>2119247.0153160002</v>
      </c>
      <c r="N8" s="600"/>
      <c r="O8" s="381"/>
      <c r="P8" s="381"/>
      <c r="Q8" s="381"/>
      <c r="R8" s="381"/>
      <c r="S8" s="225"/>
      <c r="T8" s="224">
        <f>SUM(D8:S8)</f>
        <v>26530909.951779999</v>
      </c>
      <c r="U8" s="120"/>
    </row>
    <row r="9" spans="1:21" ht="14.25" customHeight="1" thickBot="1" x14ac:dyDescent="0.25">
      <c r="B9" s="49">
        <v>2</v>
      </c>
      <c r="C9" s="596" t="s">
        <v>277</v>
      </c>
      <c r="D9" s="600"/>
      <c r="E9" s="600"/>
      <c r="F9" s="600"/>
      <c r="G9" s="600"/>
      <c r="H9" s="600"/>
      <c r="I9" s="600"/>
      <c r="J9" s="600"/>
      <c r="K9" s="600"/>
      <c r="L9" s="600"/>
      <c r="M9" s="600">
        <v>2759476.5501629999</v>
      </c>
      <c r="N9" s="600"/>
      <c r="O9" s="381"/>
      <c r="P9" s="381"/>
      <c r="Q9" s="381"/>
      <c r="R9" s="381"/>
      <c r="S9" s="225"/>
      <c r="T9" s="224">
        <f t="shared" ref="T9:T23" si="0">SUM(D9:S9)</f>
        <v>2759476.5501629999</v>
      </c>
      <c r="U9" s="123"/>
    </row>
    <row r="10" spans="1:21" ht="14.25" customHeight="1" thickBot="1" x14ac:dyDescent="0.25">
      <c r="B10" s="49">
        <v>3</v>
      </c>
      <c r="C10" s="596" t="s">
        <v>274</v>
      </c>
      <c r="D10" s="600"/>
      <c r="E10" s="600"/>
      <c r="F10" s="600"/>
      <c r="G10" s="600"/>
      <c r="H10" s="600"/>
      <c r="I10" s="600"/>
      <c r="J10" s="600"/>
      <c r="K10" s="600"/>
      <c r="L10" s="600"/>
      <c r="M10" s="600">
        <v>94280.627729999993</v>
      </c>
      <c r="N10" s="600">
        <v>26576.996350000001</v>
      </c>
      <c r="O10" s="381"/>
      <c r="P10" s="381"/>
      <c r="Q10" s="381"/>
      <c r="R10" s="381"/>
      <c r="S10" s="225"/>
      <c r="T10" s="224">
        <f t="shared" si="0"/>
        <v>120857.62407999999</v>
      </c>
      <c r="U10" s="123"/>
    </row>
    <row r="11" spans="1:21" ht="14.25" customHeight="1" thickBot="1" x14ac:dyDescent="0.25">
      <c r="B11" s="80">
        <v>4</v>
      </c>
      <c r="C11" s="596" t="s">
        <v>279</v>
      </c>
      <c r="D11" s="600"/>
      <c r="E11" s="600"/>
      <c r="F11" s="600"/>
      <c r="G11" s="600"/>
      <c r="H11" s="600">
        <v>6845.4387500000003</v>
      </c>
      <c r="I11" s="600"/>
      <c r="J11" s="600"/>
      <c r="K11" s="600"/>
      <c r="L11" s="600"/>
      <c r="M11" s="600"/>
      <c r="N11" s="600"/>
      <c r="O11" s="381"/>
      <c r="P11" s="381"/>
      <c r="Q11" s="381"/>
      <c r="R11" s="381"/>
      <c r="S11" s="225"/>
      <c r="T11" s="224">
        <f t="shared" si="0"/>
        <v>6845.4387500000003</v>
      </c>
      <c r="U11" s="123"/>
    </row>
    <row r="12" spans="1:21" ht="14.25" customHeight="1" thickBot="1" x14ac:dyDescent="0.25">
      <c r="B12" s="49">
        <v>5</v>
      </c>
      <c r="C12" s="596" t="s">
        <v>276</v>
      </c>
      <c r="D12" s="600"/>
      <c r="E12" s="600"/>
      <c r="F12" s="600"/>
      <c r="G12" s="600"/>
      <c r="H12" s="600"/>
      <c r="I12" s="600"/>
      <c r="J12" s="600"/>
      <c r="K12" s="600"/>
      <c r="L12" s="600">
        <v>3167331.8101189998</v>
      </c>
      <c r="M12" s="600"/>
      <c r="N12" s="600"/>
      <c r="O12" s="381"/>
      <c r="P12" s="381"/>
      <c r="Q12" s="381"/>
      <c r="R12" s="381"/>
      <c r="S12" s="225"/>
      <c r="T12" s="224">
        <f t="shared" si="0"/>
        <v>3167331.8101189998</v>
      </c>
      <c r="U12" s="123"/>
    </row>
    <row r="13" spans="1:21" ht="14.25" customHeight="1" thickBot="1" x14ac:dyDescent="0.25">
      <c r="B13" s="49">
        <v>6</v>
      </c>
      <c r="C13" s="404"/>
      <c r="D13" s="381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225"/>
      <c r="T13" s="224">
        <f t="shared" si="0"/>
        <v>0</v>
      </c>
      <c r="U13" s="123"/>
    </row>
    <row r="14" spans="1:21" ht="14.25" customHeight="1" thickBot="1" x14ac:dyDescent="0.25">
      <c r="B14" s="49">
        <v>7</v>
      </c>
      <c r="C14" s="423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4">
        <f t="shared" si="0"/>
        <v>0</v>
      </c>
      <c r="U14" s="123"/>
    </row>
    <row r="15" spans="1:21" ht="14.25" customHeight="1" thickBot="1" x14ac:dyDescent="0.25">
      <c r="B15" s="49">
        <v>8</v>
      </c>
      <c r="C15" s="423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4">
        <f t="shared" si="0"/>
        <v>0</v>
      </c>
      <c r="U15" s="123"/>
    </row>
    <row r="16" spans="1:21" ht="14.25" customHeight="1" thickBot="1" x14ac:dyDescent="0.25">
      <c r="B16" s="80">
        <v>9</v>
      </c>
      <c r="C16" s="423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4">
        <f t="shared" si="0"/>
        <v>0</v>
      </c>
      <c r="U16" s="123"/>
    </row>
    <row r="17" spans="2:21" ht="14.25" customHeight="1" thickBot="1" x14ac:dyDescent="0.25">
      <c r="B17" s="49">
        <v>10</v>
      </c>
      <c r="C17" s="423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4">
        <f t="shared" si="0"/>
        <v>0</v>
      </c>
      <c r="U17" s="123"/>
    </row>
    <row r="18" spans="2:21" ht="14.25" customHeight="1" thickBot="1" x14ac:dyDescent="0.25">
      <c r="B18" s="49">
        <v>11</v>
      </c>
      <c r="C18" s="423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4">
        <f t="shared" si="0"/>
        <v>0</v>
      </c>
      <c r="U18" s="123"/>
    </row>
    <row r="19" spans="2:21" ht="14.25" customHeight="1" thickBot="1" x14ac:dyDescent="0.25">
      <c r="B19" s="49">
        <v>12</v>
      </c>
      <c r="C19" s="423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4">
        <f t="shared" si="0"/>
        <v>0</v>
      </c>
      <c r="U19" s="123"/>
    </row>
    <row r="20" spans="2:21" ht="14.25" customHeight="1" thickBot="1" x14ac:dyDescent="0.25">
      <c r="B20" s="49">
        <v>13</v>
      </c>
      <c r="C20" s="423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4">
        <f t="shared" si="0"/>
        <v>0</v>
      </c>
      <c r="U20" s="123"/>
    </row>
    <row r="21" spans="2:21" ht="14.25" customHeight="1" thickBot="1" x14ac:dyDescent="0.25">
      <c r="B21" s="80">
        <v>14</v>
      </c>
      <c r="C21" s="423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4">
        <f t="shared" si="0"/>
        <v>0</v>
      </c>
      <c r="U21" s="123"/>
    </row>
    <row r="22" spans="2:21" ht="14.25" customHeight="1" thickBot="1" x14ac:dyDescent="0.25">
      <c r="B22" s="49">
        <v>15</v>
      </c>
      <c r="C22" s="423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4">
        <f t="shared" si="0"/>
        <v>0</v>
      </c>
      <c r="U22" s="123"/>
    </row>
    <row r="23" spans="2:21" ht="14.25" customHeight="1" thickBot="1" x14ac:dyDescent="0.25">
      <c r="B23" s="49">
        <v>16</v>
      </c>
      <c r="C23" s="423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4">
        <f t="shared" si="0"/>
        <v>0</v>
      </c>
      <c r="U23" s="123"/>
    </row>
    <row r="24" spans="2:21" ht="14.25" customHeight="1" thickBot="1" x14ac:dyDescent="0.25">
      <c r="B24" s="61">
        <v>17</v>
      </c>
      <c r="C24" s="46" t="s">
        <v>47</v>
      </c>
      <c r="D24" s="226">
        <f>SUM(D8:D23)</f>
        <v>0</v>
      </c>
      <c r="E24" s="226">
        <f t="shared" ref="E24:R24" si="1">SUM(E8:E23)</f>
        <v>0</v>
      </c>
      <c r="F24" s="226">
        <f t="shared" si="1"/>
        <v>0</v>
      </c>
      <c r="G24" s="226">
        <f t="shared" si="1"/>
        <v>0</v>
      </c>
      <c r="H24" s="226">
        <f t="shared" si="1"/>
        <v>6845.4387500000003</v>
      </c>
      <c r="I24" s="226">
        <f t="shared" si="1"/>
        <v>24411662.936464</v>
      </c>
      <c r="J24" s="226">
        <f t="shared" si="1"/>
        <v>0</v>
      </c>
      <c r="K24" s="226">
        <f t="shared" si="1"/>
        <v>0</v>
      </c>
      <c r="L24" s="226">
        <f t="shared" si="1"/>
        <v>3167331.8101189998</v>
      </c>
      <c r="M24" s="226">
        <f t="shared" si="1"/>
        <v>4973004.1932089999</v>
      </c>
      <c r="N24" s="226">
        <f t="shared" si="1"/>
        <v>26576.996350000001</v>
      </c>
      <c r="O24" s="226">
        <f t="shared" si="1"/>
        <v>0</v>
      </c>
      <c r="P24" s="226">
        <f t="shared" si="1"/>
        <v>0</v>
      </c>
      <c r="Q24" s="226">
        <f t="shared" si="1"/>
        <v>0</v>
      </c>
      <c r="R24" s="226">
        <f t="shared" si="1"/>
        <v>0</v>
      </c>
      <c r="S24" s="227"/>
      <c r="T24" s="224">
        <f>SUM(T8:T23)</f>
        <v>32585421.374891996</v>
      </c>
      <c r="U24" s="223"/>
    </row>
    <row r="25" spans="2:21" x14ac:dyDescent="0.2">
      <c r="J25" s="265"/>
      <c r="M25" s="265"/>
    </row>
    <row r="28" spans="2:21" x14ac:dyDescent="0.2">
      <c r="J28" s="356"/>
      <c r="L28" s="356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>
    <tabColor rgb="FF00B050"/>
  </sheetPr>
  <dimension ref="A1:F13"/>
  <sheetViews>
    <sheetView zoomScale="110" zoomScaleNormal="110" workbookViewId="0">
      <selection activeCell="E13" sqref="E13"/>
    </sheetView>
  </sheetViews>
  <sheetFormatPr baseColWidth="10" defaultRowHeight="14.25" x14ac:dyDescent="0.2"/>
  <cols>
    <col min="1" max="2" width="4.28515625" style="21" customWidth="1"/>
    <col min="3" max="3" width="32.85546875" style="21" customWidth="1"/>
    <col min="4" max="5" width="14.28515625" style="21" customWidth="1"/>
    <col min="6" max="6" width="12.4257812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2" t="s">
        <v>23</v>
      </c>
    </row>
    <row r="3" spans="1:6" ht="14.25" customHeight="1" x14ac:dyDescent="0.2">
      <c r="B3" s="24"/>
      <c r="C3" s="24"/>
      <c r="D3" s="24"/>
      <c r="E3" s="24"/>
      <c r="F3" s="24"/>
    </row>
    <row r="4" spans="1:6" ht="14.25" customHeight="1" x14ac:dyDescent="0.2">
      <c r="B4" s="25" t="s">
        <v>258</v>
      </c>
      <c r="C4" s="24"/>
      <c r="D4" s="24"/>
      <c r="E4" s="24"/>
      <c r="F4" s="24"/>
    </row>
    <row r="5" spans="1:6" ht="14.25" customHeight="1" thickBot="1" x14ac:dyDescent="0.25">
      <c r="B5" s="24"/>
      <c r="C5" s="24"/>
      <c r="D5" s="24"/>
      <c r="E5" s="24"/>
      <c r="F5" s="24"/>
    </row>
    <row r="6" spans="1:6" x14ac:dyDescent="0.2">
      <c r="B6" s="27"/>
      <c r="C6" s="27"/>
      <c r="D6" s="35" t="s">
        <v>43</v>
      </c>
      <c r="E6" s="50" t="s">
        <v>44</v>
      </c>
    </row>
    <row r="7" spans="1:6" ht="14.25" customHeight="1" thickBot="1" x14ac:dyDescent="0.25">
      <c r="B7" s="99"/>
      <c r="C7" s="96"/>
      <c r="D7" s="97" t="s">
        <v>87</v>
      </c>
      <c r="E7" s="98" t="s">
        <v>46</v>
      </c>
    </row>
    <row r="8" spans="1:6" x14ac:dyDescent="0.2">
      <c r="B8" s="100">
        <v>1</v>
      </c>
      <c r="C8" s="101" t="s">
        <v>88</v>
      </c>
      <c r="D8" s="102"/>
      <c r="E8" s="103"/>
    </row>
    <row r="9" spans="1:6" x14ac:dyDescent="0.2">
      <c r="B9" s="80">
        <v>2</v>
      </c>
      <c r="C9" s="104" t="s">
        <v>89</v>
      </c>
      <c r="D9" s="244"/>
      <c r="E9" s="106"/>
    </row>
    <row r="10" spans="1:6" x14ac:dyDescent="0.2">
      <c r="B10" s="80">
        <v>3</v>
      </c>
      <c r="C10" s="104" t="s">
        <v>90</v>
      </c>
      <c r="D10" s="244"/>
      <c r="E10" s="106"/>
    </row>
    <row r="11" spans="1:6" x14ac:dyDescent="0.2">
      <c r="B11" s="80">
        <v>4</v>
      </c>
      <c r="C11" s="104" t="s">
        <v>91</v>
      </c>
      <c r="D11" s="105">
        <v>48.914999999999999</v>
      </c>
      <c r="E11" s="106">
        <v>27.780999999999999</v>
      </c>
    </row>
    <row r="12" spans="1:6" x14ac:dyDescent="0.2">
      <c r="B12" s="49" t="s">
        <v>92</v>
      </c>
      <c r="C12" s="107" t="s">
        <v>93</v>
      </c>
      <c r="D12" s="108"/>
      <c r="E12" s="109"/>
    </row>
    <row r="13" spans="1:6" ht="15" thickBot="1" x14ac:dyDescent="0.25">
      <c r="B13" s="61">
        <v>5</v>
      </c>
      <c r="C13" s="212" t="s">
        <v>94</v>
      </c>
      <c r="D13" s="105">
        <v>48.914999999999999</v>
      </c>
      <c r="E13" s="106">
        <v>27.780999999999999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4">
    <tabColor rgb="FF00B050"/>
  </sheetPr>
  <dimension ref="A1:H15"/>
  <sheetViews>
    <sheetView zoomScale="110" zoomScaleNormal="110" workbookViewId="0">
      <selection activeCell="J37" sqref="J37"/>
    </sheetView>
  </sheetViews>
  <sheetFormatPr baseColWidth="10" defaultRowHeight="14.25" x14ac:dyDescent="0.2"/>
  <cols>
    <col min="1" max="1" width="4.28515625" style="21" customWidth="1"/>
    <col min="2" max="2" width="15.85546875" style="21" customWidth="1"/>
    <col min="3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26</v>
      </c>
    </row>
    <row r="3" spans="1:8" ht="14.25" customHeight="1" x14ac:dyDescent="0.2"/>
    <row r="4" spans="1:8" ht="14.25" customHeight="1" x14ac:dyDescent="0.2">
      <c r="B4" s="25" t="s">
        <v>258</v>
      </c>
    </row>
    <row r="5" spans="1:8" ht="14.25" customHeight="1" thickBot="1" x14ac:dyDescent="0.25">
      <c r="B5" s="25"/>
    </row>
    <row r="6" spans="1:8" ht="14.25" customHeight="1" x14ac:dyDescent="0.2">
      <c r="C6" s="35" t="s">
        <v>43</v>
      </c>
      <c r="D6" s="36" t="s">
        <v>44</v>
      </c>
      <c r="E6" s="36" t="s">
        <v>45</v>
      </c>
      <c r="F6" s="36" t="s">
        <v>48</v>
      </c>
      <c r="G6" s="36" t="s">
        <v>49</v>
      </c>
      <c r="H6" s="50" t="s">
        <v>50</v>
      </c>
    </row>
    <row r="7" spans="1:8" ht="14.25" customHeight="1" x14ac:dyDescent="0.2">
      <c r="C7" s="631" t="s">
        <v>95</v>
      </c>
      <c r="D7" s="632"/>
      <c r="E7" s="632"/>
      <c r="F7" s="633"/>
      <c r="G7" s="634" t="s">
        <v>96</v>
      </c>
      <c r="H7" s="635"/>
    </row>
    <row r="8" spans="1:8" ht="14.25" customHeight="1" x14ac:dyDescent="0.2">
      <c r="C8" s="636" t="s">
        <v>97</v>
      </c>
      <c r="D8" s="637"/>
      <c r="E8" s="638" t="s">
        <v>98</v>
      </c>
      <c r="F8" s="639"/>
      <c r="G8" s="640" t="s">
        <v>97</v>
      </c>
      <c r="H8" s="642" t="s">
        <v>98</v>
      </c>
    </row>
    <row r="9" spans="1:8" ht="15" thickBot="1" x14ac:dyDescent="0.25">
      <c r="B9" s="33"/>
      <c r="C9" s="114" t="s">
        <v>99</v>
      </c>
      <c r="D9" s="113" t="s">
        <v>100</v>
      </c>
      <c r="E9" s="113" t="s">
        <v>99</v>
      </c>
      <c r="F9" s="113" t="s">
        <v>100</v>
      </c>
      <c r="G9" s="641"/>
      <c r="H9" s="643"/>
    </row>
    <row r="10" spans="1:8" ht="14.25" customHeight="1" x14ac:dyDescent="0.2">
      <c r="B10" s="115" t="s">
        <v>178</v>
      </c>
      <c r="C10" s="150">
        <v>0</v>
      </c>
      <c r="D10" s="151"/>
      <c r="E10" s="151">
        <v>16</v>
      </c>
      <c r="F10" s="151"/>
      <c r="G10" s="151"/>
      <c r="H10" s="152"/>
    </row>
    <row r="11" spans="1:8" ht="14.25" customHeight="1" x14ac:dyDescent="0.2">
      <c r="B11" s="201" t="s">
        <v>179</v>
      </c>
      <c r="C11" s="156">
        <v>0</v>
      </c>
      <c r="D11" s="157"/>
      <c r="E11" s="157"/>
      <c r="F11" s="157"/>
      <c r="G11" s="157"/>
      <c r="H11" s="158"/>
    </row>
    <row r="12" spans="1:8" ht="14.25" customHeight="1" thickBot="1" x14ac:dyDescent="0.25">
      <c r="B12" s="116" t="s">
        <v>47</v>
      </c>
      <c r="C12" s="153">
        <v>0</v>
      </c>
      <c r="D12" s="154"/>
      <c r="E12" s="154">
        <v>16</v>
      </c>
      <c r="F12" s="154"/>
      <c r="G12" s="154"/>
      <c r="H12" s="155"/>
    </row>
    <row r="15" spans="1:8" x14ac:dyDescent="0.2">
      <c r="E15" s="112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0">
    <tabColor rgb="FF00B050"/>
  </sheetPr>
  <dimension ref="A1:F41"/>
  <sheetViews>
    <sheetView zoomScale="120" zoomScaleNormal="120" workbookViewId="0">
      <selection activeCell="F42" sqref="F42"/>
    </sheetView>
  </sheetViews>
  <sheetFormatPr baseColWidth="10" defaultRowHeight="14.25" x14ac:dyDescent="0.2"/>
  <cols>
    <col min="1" max="3" width="4.28515625" style="21" customWidth="1"/>
    <col min="4" max="4" width="53.42578125" style="21" bestFit="1" customWidth="1"/>
    <col min="5" max="5" width="18.42578125" style="21" customWidth="1"/>
    <col min="6" max="6" width="24.8554687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11" t="s">
        <v>39</v>
      </c>
      <c r="B2" s="22"/>
      <c r="C2" s="22"/>
    </row>
    <row r="3" spans="1:6" ht="14.25" customHeight="1" x14ac:dyDescent="0.2"/>
    <row r="4" spans="1:6" ht="14.25" customHeight="1" x14ac:dyDescent="0.2">
      <c r="B4" s="25" t="s">
        <v>710</v>
      </c>
      <c r="C4" s="25"/>
    </row>
    <row r="5" spans="1:6" ht="14.25" customHeight="1" thickBot="1" x14ac:dyDescent="0.25">
      <c r="B5" s="23"/>
      <c r="C5" s="23"/>
      <c r="D5" s="23"/>
      <c r="E5" s="24"/>
    </row>
    <row r="6" spans="1:6" ht="14.25" customHeight="1" x14ac:dyDescent="0.2">
      <c r="B6" s="646" t="s">
        <v>189</v>
      </c>
      <c r="C6" s="647"/>
      <c r="D6" s="647"/>
      <c r="E6" s="648" t="s">
        <v>190</v>
      </c>
      <c r="F6" s="650" t="s">
        <v>191</v>
      </c>
    </row>
    <row r="7" spans="1:6" ht="14.25" customHeight="1" x14ac:dyDescent="0.2">
      <c r="B7" s="644" t="s">
        <v>192</v>
      </c>
      <c r="C7" s="645"/>
      <c r="D7" s="645"/>
      <c r="E7" s="649"/>
      <c r="F7" s="651"/>
    </row>
    <row r="8" spans="1:6" ht="14.25" customHeight="1" x14ac:dyDescent="0.2">
      <c r="B8" s="644" t="s">
        <v>729</v>
      </c>
      <c r="C8" s="645"/>
      <c r="D8" s="645"/>
      <c r="E8" s="215">
        <v>43830</v>
      </c>
      <c r="F8" s="216">
        <v>43830</v>
      </c>
    </row>
    <row r="9" spans="1:6" ht="14.25" customHeight="1" thickBot="1" x14ac:dyDescent="0.25">
      <c r="B9" s="652" t="s">
        <v>102</v>
      </c>
      <c r="C9" s="653"/>
      <c r="D9" s="653"/>
      <c r="E9" s="144">
        <v>1</v>
      </c>
      <c r="F9" s="145">
        <v>1</v>
      </c>
    </row>
    <row r="10" spans="1:6" ht="14.25" customHeight="1" x14ac:dyDescent="0.2">
      <c r="B10" s="654" t="s">
        <v>103</v>
      </c>
      <c r="C10" s="655"/>
      <c r="D10" s="655"/>
      <c r="E10" s="656"/>
      <c r="F10" s="657"/>
    </row>
    <row r="11" spans="1:6" ht="14.25" customHeight="1" x14ac:dyDescent="0.2">
      <c r="B11" s="80">
        <v>1</v>
      </c>
      <c r="C11" s="130" t="s">
        <v>104</v>
      </c>
      <c r="D11" s="122"/>
      <c r="E11" s="242"/>
      <c r="F11" s="586">
        <v>3344.7809999999999</v>
      </c>
    </row>
    <row r="12" spans="1:6" ht="14.25" customHeight="1" x14ac:dyDescent="0.2">
      <c r="B12" s="658" t="s">
        <v>105</v>
      </c>
      <c r="C12" s="659"/>
      <c r="D12" s="659"/>
      <c r="E12" s="659"/>
      <c r="F12" s="660"/>
    </row>
    <row r="13" spans="1:6" ht="14.25" customHeight="1" x14ac:dyDescent="0.2">
      <c r="B13" s="80">
        <v>2</v>
      </c>
      <c r="C13" s="130" t="s">
        <v>106</v>
      </c>
      <c r="D13" s="131"/>
      <c r="E13" s="587">
        <v>17567.348000000002</v>
      </c>
      <c r="F13" s="588">
        <v>1040.7190000000001</v>
      </c>
    </row>
    <row r="14" spans="1:6" ht="14.25" customHeight="1" x14ac:dyDescent="0.2">
      <c r="B14" s="80">
        <v>3</v>
      </c>
      <c r="C14" s="132"/>
      <c r="D14" s="352" t="s">
        <v>107</v>
      </c>
      <c r="E14" s="589">
        <f>1426.016+14944.671</f>
        <v>16370.687</v>
      </c>
      <c r="F14" s="590">
        <f>142.602+747.234</f>
        <v>889.83600000000001</v>
      </c>
    </row>
    <row r="15" spans="1:6" ht="14.25" customHeight="1" x14ac:dyDescent="0.2">
      <c r="B15" s="80">
        <v>4</v>
      </c>
      <c r="C15" s="132"/>
      <c r="D15" s="352" t="s">
        <v>108</v>
      </c>
      <c r="E15" s="589">
        <f>33.95+13.264+1149.446</f>
        <v>1196.6599999999999</v>
      </c>
      <c r="F15" s="590">
        <f>33.95+1.99+114.945</f>
        <v>150.88499999999999</v>
      </c>
    </row>
    <row r="16" spans="1:6" ht="14.25" customHeight="1" x14ac:dyDescent="0.2">
      <c r="B16" s="80">
        <v>5</v>
      </c>
      <c r="C16" s="130" t="s">
        <v>109</v>
      </c>
      <c r="D16" s="131"/>
      <c r="E16" s="587">
        <f>E17+E18</f>
        <v>3238.5259999999998</v>
      </c>
      <c r="F16" s="587">
        <f>F17+F18</f>
        <v>1289.1479999999999</v>
      </c>
    </row>
    <row r="17" spans="2:6" ht="14.25" customHeight="1" x14ac:dyDescent="0.2">
      <c r="B17" s="80">
        <v>6</v>
      </c>
      <c r="C17" s="130"/>
      <c r="D17" s="352" t="s">
        <v>110</v>
      </c>
      <c r="E17" s="589">
        <v>301.60000000000002</v>
      </c>
      <c r="F17" s="590">
        <v>74.599999999999994</v>
      </c>
    </row>
    <row r="18" spans="2:6" ht="14.25" customHeight="1" x14ac:dyDescent="0.2">
      <c r="B18" s="80">
        <v>7</v>
      </c>
      <c r="C18" s="130"/>
      <c r="D18" s="352" t="s">
        <v>111</v>
      </c>
      <c r="E18" s="589">
        <v>2936.9259999999999</v>
      </c>
      <c r="F18" s="590">
        <v>1214.548</v>
      </c>
    </row>
    <row r="19" spans="2:6" ht="14.25" customHeight="1" x14ac:dyDescent="0.2">
      <c r="B19" s="80">
        <v>8</v>
      </c>
      <c r="C19" s="130"/>
      <c r="D19" s="122" t="s">
        <v>112</v>
      </c>
      <c r="E19" s="587"/>
      <c r="F19" s="588"/>
    </row>
    <row r="20" spans="2:6" ht="14.25" customHeight="1" x14ac:dyDescent="0.2">
      <c r="B20" s="80">
        <v>9</v>
      </c>
      <c r="C20" s="130" t="s">
        <v>113</v>
      </c>
      <c r="D20" s="131"/>
      <c r="E20" s="591"/>
      <c r="F20" s="588"/>
    </row>
    <row r="21" spans="2:6" ht="14.25" customHeight="1" x14ac:dyDescent="0.2">
      <c r="B21" s="80">
        <v>10</v>
      </c>
      <c r="C21" s="130" t="s">
        <v>114</v>
      </c>
      <c r="D21" s="131"/>
      <c r="E21" s="587">
        <f>E22+E24</f>
        <v>1786.2660000000001</v>
      </c>
      <c r="F21" s="587">
        <f>F22+F24+1</f>
        <v>99.457000000000008</v>
      </c>
    </row>
    <row r="22" spans="2:6" ht="14.25" customHeight="1" x14ac:dyDescent="0.2">
      <c r="B22" s="80">
        <v>11</v>
      </c>
      <c r="C22" s="130"/>
      <c r="D22" s="352" t="s">
        <v>115</v>
      </c>
      <c r="E22" s="589">
        <v>6.0490000000000004</v>
      </c>
      <c r="F22" s="590">
        <v>6.0490000000000004</v>
      </c>
    </row>
    <row r="23" spans="2:6" ht="14.25" customHeight="1" x14ac:dyDescent="0.2">
      <c r="B23" s="80">
        <v>12</v>
      </c>
      <c r="C23" s="130"/>
      <c r="D23" s="352" t="s">
        <v>116</v>
      </c>
      <c r="E23" s="589"/>
      <c r="F23" s="590"/>
    </row>
    <row r="24" spans="2:6" ht="14.25" customHeight="1" x14ac:dyDescent="0.2">
      <c r="B24" s="80">
        <v>13</v>
      </c>
      <c r="C24" s="130"/>
      <c r="D24" s="352" t="s">
        <v>117</v>
      </c>
      <c r="E24" s="589">
        <v>1780.2170000000001</v>
      </c>
      <c r="F24" s="590">
        <v>92.408000000000001</v>
      </c>
    </row>
    <row r="25" spans="2:6" ht="14.25" customHeight="1" x14ac:dyDescent="0.2">
      <c r="B25" s="80">
        <v>14</v>
      </c>
      <c r="C25" s="133" t="s">
        <v>118</v>
      </c>
      <c r="D25" s="134"/>
      <c r="E25" s="587">
        <v>70.777000000000001</v>
      </c>
      <c r="F25" s="588">
        <v>39.177</v>
      </c>
    </row>
    <row r="26" spans="2:6" ht="14.25" customHeight="1" x14ac:dyDescent="0.2">
      <c r="B26" s="80">
        <v>15</v>
      </c>
      <c r="C26" s="133" t="s">
        <v>119</v>
      </c>
      <c r="D26" s="134"/>
      <c r="E26" s="587">
        <v>1434.3209999999999</v>
      </c>
      <c r="F26" s="588">
        <v>170.554</v>
      </c>
    </row>
    <row r="27" spans="2:6" ht="14.25" customHeight="1" x14ac:dyDescent="0.2">
      <c r="B27" s="146">
        <v>16</v>
      </c>
      <c r="C27" s="135" t="s">
        <v>120</v>
      </c>
      <c r="D27" s="125"/>
      <c r="E27" s="241"/>
      <c r="F27" s="55">
        <v>2638.056</v>
      </c>
    </row>
    <row r="28" spans="2:6" ht="14.25" customHeight="1" x14ac:dyDescent="0.2">
      <c r="B28" s="658" t="s">
        <v>121</v>
      </c>
      <c r="C28" s="659"/>
      <c r="D28" s="659"/>
      <c r="E28" s="659"/>
      <c r="F28" s="660"/>
    </row>
    <row r="29" spans="2:6" ht="14.25" customHeight="1" x14ac:dyDescent="0.2">
      <c r="B29" s="49">
        <v>17</v>
      </c>
      <c r="C29" s="136" t="s">
        <v>122</v>
      </c>
      <c r="D29" s="125"/>
      <c r="E29" s="39"/>
      <c r="F29" s="51"/>
    </row>
    <row r="30" spans="2:6" ht="14.25" customHeight="1" x14ac:dyDescent="0.2">
      <c r="B30" s="80">
        <v>18</v>
      </c>
      <c r="C30" s="133" t="s">
        <v>123</v>
      </c>
      <c r="D30" s="134"/>
      <c r="E30" s="58">
        <v>106.29900000000001</v>
      </c>
      <c r="F30" s="60">
        <v>53.149000000000001</v>
      </c>
    </row>
    <row r="31" spans="2:6" ht="14.25" customHeight="1" x14ac:dyDescent="0.2">
      <c r="B31" s="80">
        <v>19</v>
      </c>
      <c r="C31" s="133" t="s">
        <v>124</v>
      </c>
      <c r="D31" s="134"/>
      <c r="E31" s="58">
        <f>78.216+729.581+5.443+21.727+0</f>
        <v>834.96699999999998</v>
      </c>
      <c r="F31" s="58">
        <f>78.216+729.581+5.443+21.727+0</f>
        <v>834.96699999999998</v>
      </c>
    </row>
    <row r="32" spans="2:6" ht="42.75" customHeight="1" x14ac:dyDescent="0.2">
      <c r="B32" s="80" t="s">
        <v>125</v>
      </c>
      <c r="C32" s="661" t="s">
        <v>126</v>
      </c>
      <c r="D32" s="662"/>
      <c r="E32" s="240"/>
      <c r="F32" s="60"/>
    </row>
    <row r="33" spans="2:6" x14ac:dyDescent="0.2">
      <c r="B33" s="80" t="s">
        <v>127</v>
      </c>
      <c r="C33" s="133" t="s">
        <v>128</v>
      </c>
      <c r="D33" s="134"/>
      <c r="E33" s="240"/>
      <c r="F33" s="60"/>
    </row>
    <row r="34" spans="2:6" ht="15" thickBot="1" x14ac:dyDescent="0.25">
      <c r="B34" s="81">
        <v>20</v>
      </c>
      <c r="C34" s="137" t="s">
        <v>129</v>
      </c>
      <c r="D34" s="147"/>
      <c r="E34" s="353">
        <f>E37</f>
        <v>941.26599999999996</v>
      </c>
      <c r="F34" s="83">
        <f>F37</f>
        <v>888.11599999999999</v>
      </c>
    </row>
    <row r="35" spans="2:6" x14ac:dyDescent="0.2">
      <c r="B35" s="81" t="s">
        <v>130</v>
      </c>
      <c r="C35" s="138" t="s">
        <v>131</v>
      </c>
      <c r="D35" s="147"/>
      <c r="E35" s="119"/>
      <c r="F35" s="83"/>
    </row>
    <row r="36" spans="2:6" x14ac:dyDescent="0.2">
      <c r="B36" s="81" t="s">
        <v>132</v>
      </c>
      <c r="C36" s="138" t="s">
        <v>133</v>
      </c>
      <c r="D36" s="147"/>
      <c r="E36" s="119"/>
      <c r="F36" s="83"/>
    </row>
    <row r="37" spans="2:6" ht="15" thickBot="1" x14ac:dyDescent="0.25">
      <c r="B37" s="148" t="s">
        <v>134</v>
      </c>
      <c r="C37" s="139" t="s">
        <v>135</v>
      </c>
      <c r="D37" s="149"/>
      <c r="E37" s="353">
        <f>E30+E31</f>
        <v>941.26599999999996</v>
      </c>
      <c r="F37" s="354">
        <f>F30+F31</f>
        <v>888.11599999999999</v>
      </c>
    </row>
    <row r="38" spans="2:6" ht="15" thickBot="1" x14ac:dyDescent="0.25"/>
    <row r="39" spans="2:6" x14ac:dyDescent="0.2">
      <c r="B39" s="140">
        <v>21</v>
      </c>
      <c r="C39" s="141" t="s">
        <v>136</v>
      </c>
      <c r="D39" s="141"/>
      <c r="E39" s="237"/>
      <c r="F39" s="213">
        <v>4026.6350000000002</v>
      </c>
    </row>
    <row r="40" spans="2:6" ht="15" thickBot="1" x14ac:dyDescent="0.25">
      <c r="B40" s="142">
        <v>22</v>
      </c>
      <c r="C40" s="143" t="s">
        <v>137</v>
      </c>
      <c r="D40" s="143"/>
      <c r="E40" s="238"/>
      <c r="F40" s="214">
        <v>1749.94</v>
      </c>
    </row>
    <row r="41" spans="2:6" ht="15" thickBot="1" x14ac:dyDescent="0.25">
      <c r="B41" s="111">
        <v>23</v>
      </c>
      <c r="C41" s="96" t="s">
        <v>138</v>
      </c>
      <c r="D41" s="96"/>
      <c r="E41" s="239"/>
      <c r="F41" s="217">
        <v>2.2999999999999998</v>
      </c>
    </row>
  </sheetData>
  <mergeCells count="10">
    <mergeCell ref="B9:D9"/>
    <mergeCell ref="B10:F10"/>
    <mergeCell ref="B28:F28"/>
    <mergeCell ref="C32:D32"/>
    <mergeCell ref="B12:F12"/>
    <mergeCell ref="B7:D7"/>
    <mergeCell ref="B6:D6"/>
    <mergeCell ref="E6:E7"/>
    <mergeCell ref="F6:F7"/>
    <mergeCell ref="B8:D8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9"/>
  <sheetViews>
    <sheetView zoomScaleNormal="100" workbookViewId="0">
      <selection activeCell="J13" sqref="J13"/>
    </sheetView>
  </sheetViews>
  <sheetFormatPr baseColWidth="10" defaultRowHeight="12.75" x14ac:dyDescent="0.2"/>
  <cols>
    <col min="1" max="2" width="4.42578125" style="180" customWidth="1"/>
    <col min="3" max="4" width="2.140625" style="180" customWidth="1"/>
    <col min="5" max="5" width="61" style="180" customWidth="1"/>
    <col min="6" max="6" width="14.42578125" style="180" customWidth="1"/>
    <col min="7" max="13" width="14.28515625" style="180" customWidth="1"/>
    <col min="14" max="16384" width="11.42578125" style="180"/>
  </cols>
  <sheetData>
    <row r="1" spans="1:13" ht="18.75" customHeight="1" x14ac:dyDescent="0.2">
      <c r="A1" s="284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18.75" customHeight="1" x14ac:dyDescent="0.2">
      <c r="A2" s="301" t="s">
        <v>146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 ht="14.25" customHeight="1" x14ac:dyDescent="0.2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</row>
    <row r="4" spans="1:13" ht="14.25" customHeight="1" x14ac:dyDescent="0.2">
      <c r="A4" s="284"/>
      <c r="B4" s="300" t="s">
        <v>520</v>
      </c>
      <c r="C4" s="300"/>
      <c r="D4" s="300"/>
      <c r="E4" s="284"/>
      <c r="F4" s="284"/>
      <c r="G4" s="284"/>
      <c r="H4" s="284"/>
      <c r="I4" s="284"/>
      <c r="J4" s="284"/>
      <c r="K4" s="284"/>
      <c r="L4" s="284"/>
      <c r="M4" s="284"/>
    </row>
    <row r="5" spans="1:13" ht="14.25" customHeight="1" thickBot="1" x14ac:dyDescent="0.25">
      <c r="A5" s="284"/>
      <c r="B5" s="300"/>
      <c r="C5" s="300"/>
      <c r="D5" s="300"/>
      <c r="E5" s="284"/>
      <c r="F5" s="284"/>
      <c r="G5" s="284"/>
      <c r="H5" s="284"/>
      <c r="I5" s="284"/>
      <c r="J5" s="284"/>
      <c r="K5" s="284"/>
      <c r="L5" s="284"/>
      <c r="M5" s="284"/>
    </row>
    <row r="6" spans="1:13" ht="14.25" customHeight="1" x14ac:dyDescent="0.2">
      <c r="A6" s="284"/>
      <c r="B6" s="284"/>
      <c r="C6" s="284"/>
      <c r="D6" s="284"/>
      <c r="E6" s="284"/>
      <c r="F6" s="663" t="s">
        <v>257</v>
      </c>
      <c r="G6" s="664"/>
      <c r="H6" s="665" t="s">
        <v>256</v>
      </c>
      <c r="I6" s="666"/>
      <c r="J6" s="664" t="s">
        <v>255</v>
      </c>
      <c r="K6" s="664"/>
      <c r="L6" s="665" t="s">
        <v>254</v>
      </c>
      <c r="M6" s="667"/>
    </row>
    <row r="7" spans="1:13" ht="27" x14ac:dyDescent="0.2">
      <c r="A7" s="284"/>
      <c r="B7" s="295"/>
      <c r="C7" s="295"/>
      <c r="D7" s="295"/>
      <c r="E7" s="295"/>
      <c r="F7" s="299"/>
      <c r="G7" s="298" t="s">
        <v>253</v>
      </c>
      <c r="H7" s="297"/>
      <c r="I7" s="298" t="s">
        <v>253</v>
      </c>
      <c r="J7" s="297"/>
      <c r="K7" s="298" t="s">
        <v>252</v>
      </c>
      <c r="L7" s="297"/>
      <c r="M7" s="296" t="s">
        <v>252</v>
      </c>
    </row>
    <row r="8" spans="1:13" ht="14.25" customHeight="1" thickBot="1" x14ac:dyDescent="0.25">
      <c r="A8" s="284"/>
      <c r="B8" s="294"/>
      <c r="C8" s="294"/>
      <c r="D8" s="294"/>
      <c r="E8" s="294"/>
      <c r="F8" s="293">
        <v>10</v>
      </c>
      <c r="G8" s="292">
        <v>30</v>
      </c>
      <c r="H8" s="291">
        <v>40</v>
      </c>
      <c r="I8" s="292">
        <v>50</v>
      </c>
      <c r="J8" s="291">
        <v>60</v>
      </c>
      <c r="K8" s="292">
        <v>80</v>
      </c>
      <c r="L8" s="291">
        <v>90</v>
      </c>
      <c r="M8" s="290">
        <v>100</v>
      </c>
    </row>
    <row r="9" spans="1:13" ht="14.25" customHeight="1" x14ac:dyDescent="0.2">
      <c r="A9" s="284"/>
      <c r="B9" s="289">
        <v>10</v>
      </c>
      <c r="C9" s="302" t="s">
        <v>251</v>
      </c>
      <c r="D9" s="303"/>
      <c r="E9" s="304"/>
      <c r="F9" s="305"/>
      <c r="G9" s="306"/>
      <c r="H9" s="307"/>
      <c r="I9" s="308"/>
      <c r="J9" s="309">
        <v>38618</v>
      </c>
      <c r="K9" s="306"/>
      <c r="L9" s="307"/>
      <c r="M9" s="310"/>
    </row>
    <row r="10" spans="1:13" ht="14.25" customHeight="1" x14ac:dyDescent="0.2">
      <c r="A10" s="284"/>
      <c r="B10" s="288">
        <v>30</v>
      </c>
      <c r="C10" s="311" t="s">
        <v>250</v>
      </c>
      <c r="D10" s="311"/>
      <c r="E10" s="311"/>
      <c r="F10" s="110"/>
      <c r="G10" s="163"/>
      <c r="H10" s="312"/>
      <c r="I10" s="277"/>
      <c r="J10" s="160">
        <v>1910</v>
      </c>
      <c r="K10" s="163"/>
      <c r="L10" s="312"/>
      <c r="M10" s="278"/>
    </row>
    <row r="11" spans="1:13" ht="14.25" customHeight="1" x14ac:dyDescent="0.2">
      <c r="A11" s="284"/>
      <c r="B11" s="288">
        <v>40</v>
      </c>
      <c r="C11" s="311" t="s">
        <v>80</v>
      </c>
      <c r="D11" s="311"/>
      <c r="E11" s="311"/>
      <c r="F11" s="110"/>
      <c r="G11" s="163"/>
      <c r="H11" s="160"/>
      <c r="I11" s="163"/>
      <c r="J11" s="160">
        <v>4129</v>
      </c>
      <c r="K11" s="163"/>
      <c r="L11" s="160">
        <v>4011</v>
      </c>
      <c r="M11" s="106">
        <v>3786</v>
      </c>
    </row>
    <row r="12" spans="1:13" ht="14.25" customHeight="1" thickBot="1" x14ac:dyDescent="0.25">
      <c r="A12" s="284"/>
      <c r="B12" s="286">
        <v>120</v>
      </c>
      <c r="C12" s="287" t="s">
        <v>52</v>
      </c>
      <c r="D12" s="287"/>
      <c r="E12" s="287"/>
      <c r="F12" s="161"/>
      <c r="G12" s="313"/>
      <c r="H12" s="314"/>
      <c r="I12" s="315"/>
      <c r="J12" s="162">
        <v>21</v>
      </c>
      <c r="K12" s="313"/>
      <c r="L12" s="314"/>
      <c r="M12" s="316"/>
    </row>
    <row r="13" spans="1:13" ht="14.25" x14ac:dyDescent="0.2">
      <c r="A13" s="284"/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</row>
    <row r="14" spans="1:13" ht="14.25" x14ac:dyDescent="0.2">
      <c r="A14" s="284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</row>
    <row r="15" spans="1:13" ht="14.25" x14ac:dyDescent="0.2">
      <c r="A15" s="284"/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</row>
    <row r="16" spans="1:13" ht="14.25" x14ac:dyDescent="0.2">
      <c r="A16" s="284"/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</row>
    <row r="17" spans="1:13" ht="14.25" x14ac:dyDescent="0.2">
      <c r="A17" s="284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</row>
    <row r="18" spans="1:13" ht="14.25" x14ac:dyDescent="0.2">
      <c r="A18" s="284"/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</row>
    <row r="19" spans="1:13" ht="14.25" x14ac:dyDescent="0.2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</row>
    <row r="20" spans="1:13" ht="14.25" x14ac:dyDescent="0.2">
      <c r="A20" s="284"/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</row>
    <row r="21" spans="1:13" ht="14.25" x14ac:dyDescent="0.2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</row>
    <row r="22" spans="1:13" ht="14.25" x14ac:dyDescent="0.2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</row>
    <row r="23" spans="1:13" ht="14.25" x14ac:dyDescent="0.2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</row>
    <row r="24" spans="1:13" ht="14.25" x14ac:dyDescent="0.2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</row>
    <row r="25" spans="1:13" ht="14.25" x14ac:dyDescent="0.2">
      <c r="A25" s="284"/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</row>
    <row r="26" spans="1:13" ht="14.25" x14ac:dyDescent="0.2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</row>
    <row r="27" spans="1:13" ht="14.25" x14ac:dyDescent="0.2">
      <c r="A27" s="284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</row>
    <row r="28" spans="1:13" ht="14.25" x14ac:dyDescent="0.2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</row>
    <row r="29" spans="1:13" ht="14.25" x14ac:dyDescent="0.2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</row>
    <row r="30" spans="1:13" ht="14.25" x14ac:dyDescent="0.2">
      <c r="A30" s="284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</row>
    <row r="31" spans="1:13" ht="14.25" x14ac:dyDescent="0.2">
      <c r="A31" s="284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</row>
    <row r="32" spans="1:13" ht="14.25" x14ac:dyDescent="0.2">
      <c r="A32" s="284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</row>
    <row r="33" spans="1:13" ht="14.25" x14ac:dyDescent="0.2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</row>
    <row r="34" spans="1:13" ht="14.25" x14ac:dyDescent="0.2">
      <c r="A34" s="284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</row>
    <row r="35" spans="1:13" ht="14.25" x14ac:dyDescent="0.2">
      <c r="A35" s="284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</row>
    <row r="36" spans="1:13" ht="14.25" x14ac:dyDescent="0.2">
      <c r="A36" s="284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</row>
    <row r="37" spans="1:13" ht="14.25" x14ac:dyDescent="0.2">
      <c r="A37" s="284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</row>
    <row r="38" spans="1:13" ht="14.25" x14ac:dyDescent="0.2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</row>
    <row r="39" spans="1:13" ht="14.25" x14ac:dyDescent="0.2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</row>
    <row r="40" spans="1:13" ht="14.25" x14ac:dyDescent="0.2">
      <c r="A40" s="284"/>
      <c r="B40" s="284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</row>
    <row r="41" spans="1:13" ht="14.25" x14ac:dyDescent="0.2">
      <c r="A41" s="284"/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</row>
    <row r="42" spans="1:13" ht="14.25" x14ac:dyDescent="0.2">
      <c r="A42" s="284"/>
      <c r="B42" s="284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</row>
    <row r="43" spans="1:13" ht="14.25" x14ac:dyDescent="0.2">
      <c r="A43" s="284"/>
      <c r="B43" s="284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</row>
    <row r="44" spans="1:13" ht="14.25" x14ac:dyDescent="0.2">
      <c r="A44" s="284"/>
      <c r="B44" s="284"/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</row>
    <row r="45" spans="1:13" ht="14.25" x14ac:dyDescent="0.2">
      <c r="A45" s="284"/>
      <c r="B45" s="284"/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4"/>
    </row>
    <row r="46" spans="1:13" ht="14.25" x14ac:dyDescent="0.2">
      <c r="A46" s="284"/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</row>
    <row r="47" spans="1:13" ht="14.25" x14ac:dyDescent="0.2">
      <c r="A47" s="284"/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</row>
    <row r="48" spans="1:13" ht="14.25" x14ac:dyDescent="0.2">
      <c r="A48" s="284"/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</row>
    <row r="49" spans="1:13" ht="14.25" x14ac:dyDescent="0.2">
      <c r="A49" s="284"/>
      <c r="B49" s="284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</row>
    <row r="50" spans="1:13" ht="14.25" x14ac:dyDescent="0.2">
      <c r="A50" s="284"/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</row>
    <row r="51" spans="1:13" ht="14.25" x14ac:dyDescent="0.2">
      <c r="A51" s="284"/>
      <c r="B51" s="284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</row>
    <row r="52" spans="1:13" ht="14.25" x14ac:dyDescent="0.2">
      <c r="A52" s="284"/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</row>
    <row r="53" spans="1:13" ht="14.25" x14ac:dyDescent="0.2">
      <c r="A53" s="284"/>
      <c r="B53" s="284"/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</row>
    <row r="54" spans="1:13" ht="14.25" x14ac:dyDescent="0.2">
      <c r="A54" s="284"/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</row>
    <row r="55" spans="1:13" ht="14.25" x14ac:dyDescent="0.2">
      <c r="A55" s="284"/>
      <c r="B55" s="284"/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</row>
    <row r="56" spans="1:13" ht="14.25" x14ac:dyDescent="0.2">
      <c r="A56" s="284"/>
      <c r="B56" s="284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</row>
    <row r="57" spans="1:13" ht="14.25" x14ac:dyDescent="0.2">
      <c r="A57" s="284"/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</row>
    <row r="58" spans="1:13" ht="14.25" x14ac:dyDescent="0.2">
      <c r="A58" s="284"/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</row>
    <row r="59" spans="1:13" ht="14.25" x14ac:dyDescent="0.2">
      <c r="A59" s="284"/>
      <c r="B59" s="284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</row>
    <row r="60" spans="1:13" ht="14.25" x14ac:dyDescent="0.2">
      <c r="A60" s="284"/>
      <c r="B60" s="284"/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</row>
    <row r="61" spans="1:13" ht="14.25" x14ac:dyDescent="0.2">
      <c r="A61" s="284"/>
      <c r="B61" s="284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</row>
    <row r="62" spans="1:13" ht="14.25" x14ac:dyDescent="0.2">
      <c r="A62" s="284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</row>
    <row r="63" spans="1:13" ht="14.25" x14ac:dyDescent="0.2">
      <c r="A63" s="284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</row>
    <row r="64" spans="1:13" ht="14.25" x14ac:dyDescent="0.2">
      <c r="A64" s="284"/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</row>
    <row r="65" spans="1:13" ht="14.25" x14ac:dyDescent="0.2">
      <c r="A65" s="284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</row>
    <row r="66" spans="1:13" ht="14.25" x14ac:dyDescent="0.2">
      <c r="A66" s="284"/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</row>
    <row r="67" spans="1:13" ht="14.25" x14ac:dyDescent="0.2">
      <c r="A67" s="284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</row>
    <row r="68" spans="1:13" ht="14.25" x14ac:dyDescent="0.2">
      <c r="A68" s="284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</row>
    <row r="69" spans="1:13" ht="14.25" x14ac:dyDescent="0.2">
      <c r="A69" s="284"/>
      <c r="B69" s="284"/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7"/>
  <sheetViews>
    <sheetView zoomScale="110" zoomScaleNormal="110" workbookViewId="0">
      <selection activeCell="M9" sqref="M9"/>
    </sheetView>
  </sheetViews>
  <sheetFormatPr baseColWidth="10" defaultRowHeight="14.25" x14ac:dyDescent="0.2"/>
  <cols>
    <col min="1" max="1" width="4.28515625" style="21" customWidth="1"/>
    <col min="2" max="2" width="4.42578125" style="21" customWidth="1"/>
    <col min="3" max="3" width="7.5703125" style="21" customWidth="1"/>
    <col min="4" max="10" width="14.28515625" style="21" customWidth="1"/>
    <col min="11" max="16384" width="11.42578125" style="21"/>
  </cols>
  <sheetData>
    <row r="1" spans="1:15" ht="18.75" customHeight="1" x14ac:dyDescent="0.2"/>
    <row r="2" spans="1:15" ht="18.75" customHeight="1" x14ac:dyDescent="0.2">
      <c r="A2" s="22" t="s">
        <v>259</v>
      </c>
      <c r="B2" s="23"/>
      <c r="C2" s="23"/>
      <c r="D2" s="24"/>
      <c r="E2" s="24"/>
      <c r="F2" s="24"/>
    </row>
    <row r="3" spans="1:15" ht="14.25" customHeight="1" x14ac:dyDescent="0.2">
      <c r="A3" s="22"/>
      <c r="B3" s="23"/>
      <c r="C3" s="23"/>
      <c r="D3" s="24"/>
      <c r="E3" s="24"/>
      <c r="F3" s="24"/>
    </row>
    <row r="4" spans="1:15" ht="14.25" customHeight="1" x14ac:dyDescent="0.2">
      <c r="A4" s="22"/>
      <c r="B4" s="25" t="s">
        <v>258</v>
      </c>
      <c r="C4" s="25"/>
      <c r="D4" s="24"/>
      <c r="E4" s="24"/>
      <c r="F4" s="24"/>
    </row>
    <row r="5" spans="1:15" ht="14.25" customHeight="1" x14ac:dyDescent="0.2">
      <c r="A5" s="22"/>
      <c r="B5" s="23"/>
      <c r="C5" s="23"/>
      <c r="D5" s="24"/>
      <c r="E5" s="24"/>
      <c r="F5" s="24"/>
    </row>
    <row r="6" spans="1:15" ht="14.25" customHeight="1" x14ac:dyDescent="0.2">
      <c r="B6" s="23"/>
      <c r="C6" s="23"/>
      <c r="D6" s="24"/>
      <c r="E6" s="24"/>
      <c r="F6" s="24"/>
      <c r="N6" s="468"/>
      <c r="O6" s="468"/>
    </row>
    <row r="7" spans="1:15" ht="21" customHeight="1" x14ac:dyDescent="0.2">
      <c r="B7" s="31"/>
      <c r="C7" s="31"/>
      <c r="D7" s="670" t="s">
        <v>651</v>
      </c>
      <c r="E7" s="671"/>
      <c r="F7" s="672" t="s">
        <v>652</v>
      </c>
      <c r="G7" s="673"/>
      <c r="H7" s="671" t="s">
        <v>653</v>
      </c>
      <c r="I7" s="671"/>
      <c r="J7" s="672" t="s">
        <v>654</v>
      </c>
      <c r="K7" s="671"/>
      <c r="L7" s="671"/>
      <c r="M7" s="673"/>
      <c r="N7" s="673" t="s">
        <v>655</v>
      </c>
      <c r="O7" s="668" t="s">
        <v>656</v>
      </c>
    </row>
    <row r="8" spans="1:15" ht="32.25" customHeight="1" thickBot="1" x14ac:dyDescent="0.25">
      <c r="B8" s="31"/>
      <c r="C8" s="31"/>
      <c r="D8" s="247" t="s">
        <v>657</v>
      </c>
      <c r="E8" s="430" t="s">
        <v>658</v>
      </c>
      <c r="F8" s="430" t="s">
        <v>659</v>
      </c>
      <c r="G8" s="430" t="s">
        <v>660</v>
      </c>
      <c r="H8" s="430" t="s">
        <v>661</v>
      </c>
      <c r="I8" s="430" t="s">
        <v>662</v>
      </c>
      <c r="J8" s="430" t="s">
        <v>663</v>
      </c>
      <c r="K8" s="430" t="s">
        <v>664</v>
      </c>
      <c r="L8" s="430" t="s">
        <v>665</v>
      </c>
      <c r="M8" s="430" t="s">
        <v>613</v>
      </c>
      <c r="N8" s="674"/>
      <c r="O8" s="669"/>
    </row>
    <row r="9" spans="1:15" ht="14.25" customHeight="1" x14ac:dyDescent="0.2">
      <c r="B9" s="199"/>
      <c r="C9" s="582" t="s">
        <v>666</v>
      </c>
      <c r="D9" s="108">
        <v>37231</v>
      </c>
      <c r="E9" s="159"/>
      <c r="F9" s="159"/>
      <c r="G9" s="159"/>
      <c r="H9" s="159"/>
      <c r="I9" s="159"/>
      <c r="J9" s="159">
        <v>1410</v>
      </c>
      <c r="K9" s="159"/>
      <c r="L9" s="159"/>
      <c r="M9" s="159">
        <v>1410</v>
      </c>
      <c r="N9" s="319"/>
      <c r="O9" s="320">
        <v>2.5000000000000001E-2</v>
      </c>
    </row>
    <row r="10" spans="1:15" ht="14.25" customHeight="1" thickBot="1" x14ac:dyDescent="0.25">
      <c r="B10" s="473"/>
      <c r="C10" s="583" t="s">
        <v>613</v>
      </c>
      <c r="D10" s="164">
        <v>37231</v>
      </c>
      <c r="E10" s="165"/>
      <c r="F10" s="165"/>
      <c r="G10" s="165"/>
      <c r="H10" s="165"/>
      <c r="I10" s="165"/>
      <c r="J10" s="165">
        <v>1410</v>
      </c>
      <c r="K10" s="165"/>
      <c r="L10" s="165"/>
      <c r="M10" s="165">
        <v>1410</v>
      </c>
      <c r="N10" s="317">
        <v>0</v>
      </c>
      <c r="O10" s="318">
        <v>2.5000000000000001E-2</v>
      </c>
    </row>
    <row r="11" spans="1:15" ht="14.25" customHeight="1" x14ac:dyDescent="0.2"/>
    <row r="12" spans="1:15" ht="14.25" customHeight="1" x14ac:dyDescent="0.2">
      <c r="C12" s="584" t="s">
        <v>667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"/>
  <sheetViews>
    <sheetView zoomScale="110" zoomScaleNormal="110" workbookViewId="0">
      <selection activeCell="J39" sqref="J39"/>
    </sheetView>
  </sheetViews>
  <sheetFormatPr baseColWidth="10" defaultRowHeight="14.25" x14ac:dyDescent="0.2"/>
  <cols>
    <col min="1" max="2" width="4.28515625" style="21" customWidth="1"/>
    <col min="3" max="3" width="40.28515625" style="21" customWidth="1"/>
    <col min="4" max="10" width="14.28515625" style="21" customWidth="1"/>
    <col min="11" max="16384" width="11.42578125" style="21"/>
  </cols>
  <sheetData>
    <row r="1" spans="1:6" ht="18.75" customHeight="1" x14ac:dyDescent="0.2"/>
    <row r="2" spans="1:6" ht="18.75" customHeight="1" x14ac:dyDescent="0.2">
      <c r="A2" s="22" t="s">
        <v>238</v>
      </c>
      <c r="B2" s="22"/>
      <c r="C2" s="23"/>
      <c r="D2" s="24"/>
      <c r="E2" s="24"/>
      <c r="F2" s="24"/>
    </row>
    <row r="3" spans="1:6" ht="14.25" customHeight="1" x14ac:dyDescent="0.2">
      <c r="A3" s="22"/>
      <c r="B3" s="22"/>
      <c r="C3" s="23"/>
      <c r="D3" s="24"/>
      <c r="E3" s="24"/>
      <c r="F3" s="24"/>
    </row>
    <row r="4" spans="1:6" ht="14.25" customHeight="1" x14ac:dyDescent="0.2">
      <c r="A4" s="22"/>
      <c r="B4" s="25" t="s">
        <v>258</v>
      </c>
      <c r="D4" s="24"/>
      <c r="E4" s="24"/>
      <c r="F4" s="24"/>
    </row>
    <row r="5" spans="1:6" ht="14.25" customHeight="1" thickBot="1" x14ac:dyDescent="0.25">
      <c r="A5" s="22"/>
      <c r="B5" s="22"/>
      <c r="C5" s="23"/>
      <c r="D5" s="32"/>
      <c r="E5" s="24"/>
      <c r="F5" s="24"/>
    </row>
    <row r="6" spans="1:6" ht="14.25" customHeight="1" x14ac:dyDescent="0.2">
      <c r="C6" s="31"/>
      <c r="D6" s="355"/>
    </row>
    <row r="7" spans="1:6" ht="14.25" customHeight="1" thickBot="1" x14ac:dyDescent="0.25">
      <c r="B7" s="33"/>
      <c r="C7" s="127"/>
      <c r="D7" s="322"/>
    </row>
    <row r="8" spans="1:6" ht="14.25" customHeight="1" x14ac:dyDescent="0.2">
      <c r="B8" s="323"/>
      <c r="C8" s="585" t="s">
        <v>668</v>
      </c>
      <c r="D8" s="129">
        <v>19518.995999999999</v>
      </c>
    </row>
    <row r="9" spans="1:6" ht="14.25" customHeight="1" x14ac:dyDescent="0.2">
      <c r="B9" s="323"/>
      <c r="C9" s="585" t="s">
        <v>669</v>
      </c>
      <c r="D9" s="321">
        <v>2.5000000000000001E-2</v>
      </c>
    </row>
    <row r="10" spans="1:6" ht="14.25" customHeight="1" thickBot="1" x14ac:dyDescent="0.25">
      <c r="B10" s="324"/>
      <c r="C10" s="585" t="s">
        <v>670</v>
      </c>
      <c r="D10" s="184">
        <f>D8*D9</f>
        <v>487.97489999999999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rgb="FF00B050"/>
  </sheetPr>
  <dimension ref="A1:I47"/>
  <sheetViews>
    <sheetView topLeftCell="A7" zoomScale="110" zoomScaleNormal="110" workbookViewId="0">
      <selection activeCell="M52" sqref="M52"/>
    </sheetView>
  </sheetViews>
  <sheetFormatPr baseColWidth="10" defaultRowHeight="14.25" x14ac:dyDescent="0.2"/>
  <cols>
    <col min="1" max="1" width="4.28515625" style="21" customWidth="1"/>
    <col min="2" max="2" width="40.28515625" style="21" customWidth="1"/>
    <col min="3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181</v>
      </c>
      <c r="B2" s="23"/>
      <c r="C2" s="24"/>
      <c r="D2" s="24"/>
      <c r="E2" s="24"/>
    </row>
    <row r="3" spans="1:9" ht="14.25" customHeight="1" x14ac:dyDescent="0.2">
      <c r="A3" s="22"/>
      <c r="B3" s="23"/>
      <c r="C3" s="24"/>
      <c r="D3" s="24"/>
      <c r="E3" s="24"/>
    </row>
    <row r="4" spans="1:9" ht="14.25" customHeight="1" thickBot="1" x14ac:dyDescent="0.25">
      <c r="A4" s="22"/>
      <c r="B4" s="25" t="s">
        <v>520</v>
      </c>
      <c r="C4" s="24"/>
      <c r="D4" s="24"/>
      <c r="E4" s="24"/>
    </row>
    <row r="5" spans="1:9" ht="14.25" customHeight="1" x14ac:dyDescent="0.2">
      <c r="A5" s="22"/>
      <c r="B5" s="27"/>
      <c r="C5" s="35" t="s">
        <v>43</v>
      </c>
      <c r="D5" s="36" t="s">
        <v>44</v>
      </c>
      <c r="E5" s="36" t="s">
        <v>45</v>
      </c>
      <c r="F5" s="36" t="s">
        <v>48</v>
      </c>
      <c r="G5" s="36" t="s">
        <v>49</v>
      </c>
      <c r="H5" s="36" t="s">
        <v>50</v>
      </c>
      <c r="I5" s="50" t="s">
        <v>51</v>
      </c>
    </row>
    <row r="6" spans="1:9" ht="14.25" customHeight="1" x14ac:dyDescent="0.2">
      <c r="B6" s="31"/>
      <c r="C6" s="601" t="s">
        <v>671</v>
      </c>
      <c r="D6" s="603" t="s">
        <v>672</v>
      </c>
      <c r="E6" s="605" t="s">
        <v>673</v>
      </c>
      <c r="F6" s="606"/>
      <c r="G6" s="606"/>
      <c r="H6" s="606"/>
      <c r="I6" s="607"/>
    </row>
    <row r="7" spans="1:9" ht="27.75" customHeight="1" thickBot="1" x14ac:dyDescent="0.25">
      <c r="B7" s="31"/>
      <c r="C7" s="602"/>
      <c r="D7" s="604"/>
      <c r="E7" s="37" t="s">
        <v>674</v>
      </c>
      <c r="F7" s="37" t="s">
        <v>675</v>
      </c>
      <c r="G7" s="37" t="s">
        <v>676</v>
      </c>
      <c r="H7" s="37" t="s">
        <v>677</v>
      </c>
      <c r="I7" s="431" t="s">
        <v>678</v>
      </c>
    </row>
    <row r="8" spans="1:9" x14ac:dyDescent="0.2">
      <c r="B8" s="260" t="s">
        <v>679</v>
      </c>
      <c r="C8" s="245"/>
      <c r="D8" s="246"/>
      <c r="E8" s="246"/>
      <c r="F8" s="246"/>
      <c r="G8" s="246"/>
      <c r="H8" s="246"/>
      <c r="I8" s="261"/>
    </row>
    <row r="9" spans="1:9" ht="14.25" customHeight="1" x14ac:dyDescent="0.2">
      <c r="B9" s="86" t="s">
        <v>680</v>
      </c>
      <c r="C9" s="58">
        <v>94.784000000000006</v>
      </c>
      <c r="D9" s="59">
        <v>94.784000000000006</v>
      </c>
      <c r="E9" s="59"/>
      <c r="F9" s="59"/>
      <c r="G9" s="59"/>
      <c r="H9" s="59"/>
      <c r="I9" s="60"/>
    </row>
    <row r="10" spans="1:9" ht="14.25" customHeight="1" x14ac:dyDescent="0.2">
      <c r="B10" s="85" t="s">
        <v>681</v>
      </c>
      <c r="C10" s="58">
        <v>1070.874</v>
      </c>
      <c r="D10" s="59">
        <v>1034.557</v>
      </c>
      <c r="E10" s="40"/>
      <c r="F10" s="59"/>
      <c r="G10" s="59"/>
      <c r="H10" s="59"/>
      <c r="I10" s="60"/>
    </row>
    <row r="11" spans="1:9" ht="14.25" customHeight="1" x14ac:dyDescent="0.2">
      <c r="B11" s="85" t="s">
        <v>682</v>
      </c>
      <c r="C11" s="58">
        <v>31265.305</v>
      </c>
      <c r="D11" s="59">
        <v>31286.021000000001</v>
      </c>
      <c r="E11" s="59"/>
      <c r="F11" s="59"/>
      <c r="G11" s="59"/>
      <c r="H11" s="40"/>
      <c r="I11" s="60"/>
    </row>
    <row r="12" spans="1:9" ht="14.25" customHeight="1" x14ac:dyDescent="0.2">
      <c r="B12" s="85" t="s">
        <v>683</v>
      </c>
      <c r="C12" s="58">
        <v>4129.0730000000003</v>
      </c>
      <c r="D12" s="59">
        <v>4129.0730000000003</v>
      </c>
      <c r="E12" s="40"/>
      <c r="F12" s="59"/>
      <c r="G12" s="59"/>
      <c r="H12" s="40"/>
      <c r="I12" s="60"/>
    </row>
    <row r="13" spans="1:9" ht="14.25" customHeight="1" x14ac:dyDescent="0.2">
      <c r="B13" s="84" t="s">
        <v>684</v>
      </c>
      <c r="C13" s="58">
        <v>1418.44</v>
      </c>
      <c r="D13" s="59">
        <v>1418.44</v>
      </c>
      <c r="E13" s="40"/>
      <c r="F13" s="40"/>
      <c r="G13" s="59"/>
      <c r="H13" s="59"/>
      <c r="I13" s="51"/>
    </row>
    <row r="14" spans="1:9" ht="14.25" customHeight="1" x14ac:dyDescent="0.2">
      <c r="B14" s="53" t="s">
        <v>685</v>
      </c>
      <c r="C14" s="39">
        <v>4.1000000055646522E-7</v>
      </c>
      <c r="D14" s="59">
        <v>36.681977410000002</v>
      </c>
      <c r="E14" s="40"/>
      <c r="F14" s="59"/>
      <c r="G14" s="59"/>
      <c r="H14" s="40"/>
      <c r="I14" s="60"/>
    </row>
    <row r="15" spans="1:9" ht="14.25" customHeight="1" x14ac:dyDescent="0.2">
      <c r="B15" s="53" t="s">
        <v>686</v>
      </c>
      <c r="C15" s="58">
        <v>615.87800000000004</v>
      </c>
      <c r="D15" s="40">
        <v>454.94299999999998</v>
      </c>
      <c r="E15" s="59"/>
      <c r="F15" s="40"/>
      <c r="G15" s="59"/>
      <c r="H15" s="40"/>
      <c r="I15" s="60"/>
    </row>
    <row r="16" spans="1:9" ht="14.25" customHeight="1" x14ac:dyDescent="0.2">
      <c r="B16" s="53" t="s">
        <v>687</v>
      </c>
      <c r="C16" s="58">
        <v>121.536</v>
      </c>
      <c r="D16" s="59">
        <v>97.271000000000001</v>
      </c>
      <c r="E16" s="59"/>
      <c r="F16" s="40"/>
      <c r="G16" s="59"/>
      <c r="H16" s="40"/>
      <c r="I16" s="60"/>
    </row>
    <row r="17" spans="2:9" ht="14.25" customHeight="1" x14ac:dyDescent="0.2">
      <c r="B17" s="53" t="s">
        <v>688</v>
      </c>
      <c r="C17" s="58">
        <v>24.654125000000001</v>
      </c>
      <c r="D17" s="59">
        <v>0</v>
      </c>
      <c r="E17" s="59"/>
      <c r="F17" s="40"/>
      <c r="G17" s="59"/>
      <c r="H17" s="40"/>
      <c r="I17" s="60"/>
    </row>
    <row r="18" spans="2:9" ht="14.25" customHeight="1" x14ac:dyDescent="0.2">
      <c r="B18" s="53" t="s">
        <v>689</v>
      </c>
      <c r="C18" s="58">
        <v>10.829000000000001</v>
      </c>
      <c r="D18" s="59">
        <v>9.8719999999999999</v>
      </c>
      <c r="E18" s="59"/>
      <c r="F18" s="40"/>
      <c r="G18" s="59"/>
      <c r="H18" s="40"/>
      <c r="I18" s="60"/>
    </row>
    <row r="19" spans="2:9" ht="14.25" customHeight="1" x14ac:dyDescent="0.2">
      <c r="B19" s="53" t="s">
        <v>690</v>
      </c>
      <c r="C19" s="58">
        <v>71.067999999999998</v>
      </c>
      <c r="D19" s="59">
        <v>56.593000000000004</v>
      </c>
      <c r="E19" s="59"/>
      <c r="F19" s="40"/>
      <c r="G19" s="59"/>
      <c r="H19" s="59"/>
      <c r="I19" s="60"/>
    </row>
    <row r="20" spans="2:9" ht="14.25" customHeight="1" x14ac:dyDescent="0.2">
      <c r="B20" s="54" t="s">
        <v>691</v>
      </c>
      <c r="C20" s="41">
        <f>SUM(C9:C19)</f>
        <v>38822.441125409998</v>
      </c>
      <c r="D20" s="42">
        <f>SUM(D9:D19)</f>
        <v>38618.235977410004</v>
      </c>
      <c r="E20" s="82"/>
      <c r="F20" s="42"/>
      <c r="G20" s="42"/>
      <c r="H20" s="42"/>
      <c r="I20" s="55"/>
    </row>
    <row r="21" spans="2:9" ht="14.25" customHeight="1" x14ac:dyDescent="0.2">
      <c r="B21" s="259" t="s">
        <v>692</v>
      </c>
      <c r="C21" s="243"/>
      <c r="D21" s="236"/>
      <c r="E21" s="236"/>
      <c r="F21" s="236"/>
      <c r="G21" s="236"/>
      <c r="H21" s="236"/>
      <c r="I21" s="235"/>
    </row>
    <row r="22" spans="2:9" ht="14.25" customHeight="1" x14ac:dyDescent="0.2">
      <c r="B22" s="87" t="s">
        <v>693</v>
      </c>
      <c r="C22" s="58">
        <v>0</v>
      </c>
      <c r="D22" s="59">
        <v>0</v>
      </c>
      <c r="E22" s="59"/>
      <c r="F22" s="59"/>
      <c r="G22" s="59"/>
      <c r="H22" s="59"/>
      <c r="I22" s="60">
        <v>0</v>
      </c>
    </row>
    <row r="23" spans="2:9" ht="14.25" customHeight="1" x14ac:dyDescent="0.2">
      <c r="B23" s="87" t="s">
        <v>694</v>
      </c>
      <c r="C23" s="39">
        <v>24443.29</v>
      </c>
      <c r="D23" s="59">
        <v>24463.24</v>
      </c>
      <c r="E23" s="40"/>
      <c r="F23" s="59"/>
      <c r="G23" s="59"/>
      <c r="H23" s="59"/>
      <c r="I23" s="51">
        <v>24463.24</v>
      </c>
    </row>
    <row r="24" spans="2:9" ht="14.25" customHeight="1" x14ac:dyDescent="0.2">
      <c r="B24" s="87" t="s">
        <v>695</v>
      </c>
      <c r="C24" s="39">
        <v>8279.3889999999992</v>
      </c>
      <c r="D24" s="59">
        <v>8279.3889999999992</v>
      </c>
      <c r="E24" s="40"/>
      <c r="F24" s="59"/>
      <c r="G24" s="59"/>
      <c r="H24" s="59"/>
      <c r="I24" s="51">
        <v>8279.3889999999992</v>
      </c>
    </row>
    <row r="25" spans="2:9" ht="14.25" customHeight="1" x14ac:dyDescent="0.2">
      <c r="B25" s="53" t="s">
        <v>696</v>
      </c>
      <c r="C25" s="39">
        <v>128.25700000000001</v>
      </c>
      <c r="D25" s="59">
        <v>125.688</v>
      </c>
      <c r="E25" s="40"/>
      <c r="F25" s="59"/>
      <c r="G25" s="59"/>
      <c r="H25" s="59"/>
      <c r="I25" s="51">
        <v>125.688</v>
      </c>
    </row>
    <row r="26" spans="2:9" ht="14.25" customHeight="1" x14ac:dyDescent="0.2">
      <c r="B26" s="53" t="s">
        <v>697</v>
      </c>
      <c r="C26" s="39">
        <v>333.92700000000002</v>
      </c>
      <c r="D26" s="59">
        <v>288.83100000000002</v>
      </c>
      <c r="E26" s="40"/>
      <c r="F26" s="59"/>
      <c r="G26" s="59"/>
      <c r="H26" s="59"/>
      <c r="I26" s="51">
        <v>288.83100000000002</v>
      </c>
    </row>
    <row r="27" spans="2:9" ht="14.25" customHeight="1" x14ac:dyDescent="0.2">
      <c r="B27" s="53" t="s">
        <v>431</v>
      </c>
      <c r="C27" s="39">
        <v>444.404</v>
      </c>
      <c r="D27" s="59">
        <v>444.404</v>
      </c>
      <c r="E27" s="40"/>
      <c r="F27" s="59"/>
      <c r="G27" s="59"/>
      <c r="H27" s="59"/>
      <c r="I27" s="51">
        <v>444.404</v>
      </c>
    </row>
    <row r="28" spans="2:9" ht="14.25" customHeight="1" x14ac:dyDescent="0.2">
      <c r="B28" s="266" t="s">
        <v>698</v>
      </c>
      <c r="C28" s="41">
        <f>SUM(C22:C27)</f>
        <v>33629.267000000007</v>
      </c>
      <c r="D28" s="41">
        <f>SUM(D22:D27)</f>
        <v>33601.552000000003</v>
      </c>
      <c r="E28" s="42"/>
      <c r="F28" s="82"/>
      <c r="G28" s="42"/>
      <c r="H28" s="42"/>
      <c r="I28" s="55">
        <f>SUM(I22:I27)</f>
        <v>33601.552000000003</v>
      </c>
    </row>
    <row r="29" spans="2:9" ht="14.25" customHeight="1" x14ac:dyDescent="0.2">
      <c r="B29" s="259" t="s">
        <v>430</v>
      </c>
      <c r="C29" s="243"/>
      <c r="D29" s="236"/>
      <c r="E29" s="236"/>
      <c r="F29" s="236"/>
      <c r="G29" s="236"/>
      <c r="H29" s="236"/>
      <c r="I29" s="235"/>
    </row>
    <row r="30" spans="2:9" ht="14.25" customHeight="1" x14ac:dyDescent="0.2">
      <c r="B30" s="53" t="s">
        <v>699</v>
      </c>
      <c r="C30" s="39">
        <v>946.51573200000007</v>
      </c>
      <c r="D30" s="59">
        <v>946.51573200000007</v>
      </c>
      <c r="E30" s="40"/>
      <c r="F30" s="40"/>
      <c r="G30" s="40"/>
      <c r="H30" s="40"/>
      <c r="I30" s="51">
        <v>946.51573200000007</v>
      </c>
    </row>
    <row r="31" spans="2:9" ht="14.25" customHeight="1" x14ac:dyDescent="0.2">
      <c r="B31" s="53" t="s">
        <v>700</v>
      </c>
      <c r="C31" s="39">
        <v>1026.4270128200001</v>
      </c>
      <c r="D31" s="59">
        <v>1026.4270128200001</v>
      </c>
      <c r="E31" s="40"/>
      <c r="F31" s="40"/>
      <c r="G31" s="40"/>
      <c r="H31" s="40"/>
      <c r="I31" s="51">
        <v>1026.4270128200001</v>
      </c>
    </row>
    <row r="32" spans="2:9" ht="14.25" customHeight="1" x14ac:dyDescent="0.2">
      <c r="B32" s="53" t="s">
        <v>701</v>
      </c>
      <c r="C32" s="39">
        <v>503.44200000000001</v>
      </c>
      <c r="D32" s="59">
        <v>503.44200000000001</v>
      </c>
      <c r="E32" s="40"/>
      <c r="F32" s="40"/>
      <c r="G32" s="40"/>
      <c r="H32" s="40"/>
      <c r="I32" s="51">
        <v>503.44200000000001</v>
      </c>
    </row>
    <row r="33" spans="2:9" ht="14.25" customHeight="1" x14ac:dyDescent="0.2">
      <c r="B33" s="53" t="s">
        <v>702</v>
      </c>
      <c r="C33" s="39">
        <v>6.5402840899999992</v>
      </c>
      <c r="D33" s="59">
        <v>6.5402840899999992</v>
      </c>
      <c r="E33" s="40"/>
      <c r="F33" s="40"/>
      <c r="G33" s="40"/>
      <c r="H33" s="40"/>
      <c r="I33" s="51">
        <v>6.5402840899999992</v>
      </c>
    </row>
    <row r="34" spans="2:9" ht="14.25" customHeight="1" x14ac:dyDescent="0.2">
      <c r="B34" s="53" t="s">
        <v>703</v>
      </c>
      <c r="C34" s="39">
        <v>2072.3919999999998</v>
      </c>
      <c r="D34" s="59">
        <v>2072.3919999999998</v>
      </c>
      <c r="E34" s="40"/>
      <c r="F34" s="40"/>
      <c r="G34" s="40"/>
      <c r="H34" s="40"/>
      <c r="I34" s="51">
        <v>2072.3919999999998</v>
      </c>
    </row>
    <row r="35" spans="2:9" ht="14.25" customHeight="1" x14ac:dyDescent="0.2">
      <c r="B35" s="53" t="s">
        <v>704</v>
      </c>
      <c r="C35" s="39">
        <v>25.234000000000002</v>
      </c>
      <c r="D35" s="59">
        <v>25.234000000000002</v>
      </c>
      <c r="E35" s="40"/>
      <c r="F35" s="40"/>
      <c r="G35" s="40"/>
      <c r="H35" s="40"/>
      <c r="I35" s="51">
        <v>25.234000000000002</v>
      </c>
    </row>
    <row r="36" spans="2:9" ht="14.25" customHeight="1" x14ac:dyDescent="0.2">
      <c r="B36" s="53" t="s">
        <v>705</v>
      </c>
      <c r="C36" s="39">
        <v>250</v>
      </c>
      <c r="D36" s="59">
        <v>250</v>
      </c>
      <c r="E36" s="40"/>
      <c r="F36" s="40"/>
      <c r="G36" s="40"/>
      <c r="H36" s="40"/>
      <c r="I36" s="51">
        <v>250</v>
      </c>
    </row>
    <row r="37" spans="2:9" ht="14.25" customHeight="1" x14ac:dyDescent="0.2">
      <c r="B37" s="53" t="s">
        <v>706</v>
      </c>
      <c r="C37" s="39">
        <v>361.46300000000002</v>
      </c>
      <c r="D37" s="59">
        <v>186.149</v>
      </c>
      <c r="E37" s="40"/>
      <c r="F37" s="40"/>
      <c r="G37" s="40"/>
      <c r="H37" s="40"/>
      <c r="I37" s="51">
        <v>186.149</v>
      </c>
    </row>
    <row r="38" spans="2:9" ht="14.25" customHeight="1" x14ac:dyDescent="0.2">
      <c r="B38" s="53" t="s">
        <v>707</v>
      </c>
      <c r="C38" s="39">
        <v>1.175</v>
      </c>
      <c r="D38" s="59">
        <v>0</v>
      </c>
      <c r="E38" s="40"/>
      <c r="F38" s="40"/>
      <c r="G38" s="59"/>
      <c r="H38" s="40"/>
      <c r="I38" s="51">
        <v>0</v>
      </c>
    </row>
    <row r="39" spans="2:9" ht="14.25" customHeight="1" x14ac:dyDescent="0.2">
      <c r="B39" s="54" t="s">
        <v>708</v>
      </c>
      <c r="C39" s="41">
        <f>SUM(C30:C38)</f>
        <v>5193.1890289100002</v>
      </c>
      <c r="D39" s="42">
        <f>SUM(D30:D38)</f>
        <v>5016.7000289100006</v>
      </c>
      <c r="E39" s="42"/>
      <c r="F39" s="42"/>
      <c r="G39" s="42"/>
      <c r="H39" s="42"/>
      <c r="I39" s="55">
        <v>5016.7000289100006</v>
      </c>
    </row>
    <row r="40" spans="2:9" ht="14.25" customHeight="1" x14ac:dyDescent="0.2">
      <c r="B40" s="259"/>
      <c r="C40" s="243"/>
      <c r="D40" s="236"/>
      <c r="E40" s="236"/>
      <c r="F40" s="236"/>
      <c r="G40" s="236"/>
      <c r="H40" s="236"/>
      <c r="I40" s="235"/>
    </row>
    <row r="41" spans="2:9" ht="14.25" customHeight="1" thickBot="1" x14ac:dyDescent="0.25">
      <c r="B41" s="56" t="s">
        <v>709</v>
      </c>
      <c r="C41" s="57">
        <f>C39+C28</f>
        <v>38822.456028910005</v>
      </c>
      <c r="D41" s="57">
        <f>D39+D28</f>
        <v>38618.252028910007</v>
      </c>
      <c r="E41" s="47"/>
      <c r="F41" s="47"/>
      <c r="G41" s="47"/>
      <c r="H41" s="47"/>
      <c r="I41" s="52">
        <f>I39+I28</f>
        <v>38618.252028910007</v>
      </c>
    </row>
    <row r="42" spans="2:9" ht="14.25" customHeight="1" x14ac:dyDescent="0.2">
      <c r="B42" s="267"/>
      <c r="C42" s="268"/>
      <c r="D42" s="269"/>
      <c r="E42" s="270"/>
      <c r="F42" s="270"/>
      <c r="G42" s="270"/>
      <c r="H42" s="270"/>
      <c r="I42" s="271"/>
    </row>
    <row r="43" spans="2:9" ht="14.25" customHeight="1" x14ac:dyDescent="0.2">
      <c r="B43" s="53"/>
      <c r="C43" s="39"/>
      <c r="D43" s="59"/>
      <c r="E43" s="40"/>
      <c r="F43" s="40"/>
      <c r="G43" s="40"/>
      <c r="H43" s="40"/>
      <c r="I43" s="51"/>
    </row>
    <row r="44" spans="2:9" ht="14.25" customHeight="1" x14ac:dyDescent="0.2">
      <c r="B44" s="53"/>
      <c r="C44" s="39"/>
      <c r="D44" s="59"/>
      <c r="E44" s="40"/>
      <c r="F44" s="40"/>
      <c r="G44" s="59"/>
      <c r="H44" s="40"/>
      <c r="I44" s="51"/>
    </row>
    <row r="45" spans="2:9" ht="14.25" customHeight="1" x14ac:dyDescent="0.2">
      <c r="B45" s="54"/>
      <c r="C45" s="41"/>
      <c r="D45" s="42"/>
      <c r="E45" s="42"/>
      <c r="F45" s="42"/>
      <c r="G45" s="42"/>
      <c r="H45" s="42"/>
      <c r="I45" s="55"/>
    </row>
    <row r="46" spans="2:9" ht="14.25" customHeight="1" x14ac:dyDescent="0.2">
      <c r="B46" s="259"/>
      <c r="C46" s="243"/>
      <c r="D46" s="236"/>
      <c r="E46" s="236"/>
      <c r="F46" s="236"/>
      <c r="G46" s="236"/>
      <c r="H46" s="236"/>
      <c r="I46" s="235"/>
    </row>
    <row r="47" spans="2:9" ht="14.25" customHeight="1" thickBot="1" x14ac:dyDescent="0.25">
      <c r="B47" s="56"/>
      <c r="C47" s="57"/>
      <c r="D47" s="47"/>
      <c r="E47" s="47"/>
      <c r="F47" s="47"/>
      <c r="G47" s="47"/>
      <c r="H47" s="47"/>
      <c r="I47" s="52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rgb="FF00B050"/>
  </sheetPr>
  <dimension ref="A1:F24"/>
  <sheetViews>
    <sheetView zoomScale="150" zoomScaleNormal="150" workbookViewId="0">
      <selection activeCell="E13" sqref="E13"/>
    </sheetView>
  </sheetViews>
  <sheetFormatPr baseColWidth="10" defaultRowHeight="14.25" x14ac:dyDescent="0.2"/>
  <cols>
    <col min="1" max="1" width="4.28515625" style="21" customWidth="1"/>
    <col min="2" max="2" width="27.7109375" style="21" bestFit="1" customWidth="1"/>
    <col min="3" max="4" width="23.7109375" style="21" customWidth="1"/>
    <col min="5" max="5" width="42" style="21" bestFit="1" customWidth="1"/>
    <col min="6" max="16384" width="11.42578125" style="21"/>
  </cols>
  <sheetData>
    <row r="1" spans="1:6" ht="18.75" customHeight="1" x14ac:dyDescent="0.2"/>
    <row r="2" spans="1:6" ht="18.75" customHeight="1" x14ac:dyDescent="0.2">
      <c r="A2" s="22" t="s">
        <v>242</v>
      </c>
      <c r="B2" s="23"/>
      <c r="C2" s="23"/>
      <c r="D2" s="24"/>
    </row>
    <row r="3" spans="1:6" ht="14.25" customHeight="1" x14ac:dyDescent="0.2">
      <c r="A3" s="22"/>
      <c r="B3" s="23"/>
      <c r="C3" s="23"/>
      <c r="D3" s="24"/>
    </row>
    <row r="4" spans="1:6" ht="14.25" customHeight="1" thickBot="1" x14ac:dyDescent="0.25">
      <c r="A4" s="22"/>
      <c r="B4" s="25" t="s">
        <v>520</v>
      </c>
      <c r="C4" s="26"/>
      <c r="D4" s="24"/>
    </row>
    <row r="5" spans="1:6" ht="14.25" customHeight="1" x14ac:dyDescent="0.2">
      <c r="B5" s="35" t="s">
        <v>43</v>
      </c>
      <c r="C5" s="43" t="s">
        <v>45</v>
      </c>
      <c r="D5" s="36" t="s">
        <v>45</v>
      </c>
      <c r="E5" s="50" t="s">
        <v>51</v>
      </c>
      <c r="F5" s="468"/>
    </row>
    <row r="6" spans="1:6" ht="14.25" customHeight="1" thickBot="1" x14ac:dyDescent="0.25">
      <c r="B6" s="429" t="s">
        <v>497</v>
      </c>
      <c r="C6" s="428" t="s">
        <v>498</v>
      </c>
      <c r="D6" s="428" t="s">
        <v>499</v>
      </c>
      <c r="E6" s="431" t="s">
        <v>500</v>
      </c>
      <c r="F6" s="468"/>
    </row>
    <row r="7" spans="1:6" ht="15" thickBot="1" x14ac:dyDescent="0.25">
      <c r="B7" s="102" t="s">
        <v>401</v>
      </c>
      <c r="C7" s="274" t="s">
        <v>501</v>
      </c>
      <c r="D7" s="274" t="s">
        <v>502</v>
      </c>
      <c r="E7" s="272" t="s">
        <v>503</v>
      </c>
      <c r="F7" s="468"/>
    </row>
    <row r="8" spans="1:6" ht="14.25" customHeight="1" thickBot="1" x14ac:dyDescent="0.25">
      <c r="B8" s="110" t="s">
        <v>504</v>
      </c>
      <c r="C8" s="274" t="s">
        <v>501</v>
      </c>
      <c r="D8" s="274" t="s">
        <v>502</v>
      </c>
      <c r="E8" s="273" t="s">
        <v>505</v>
      </c>
      <c r="F8" s="468"/>
    </row>
    <row r="9" spans="1:6" ht="14.25" customHeight="1" thickBot="1" x14ac:dyDescent="0.25">
      <c r="B9" s="110" t="s">
        <v>506</v>
      </c>
      <c r="C9" s="274" t="s">
        <v>501</v>
      </c>
      <c r="D9" s="274" t="s">
        <v>502</v>
      </c>
      <c r="E9" s="273" t="s">
        <v>507</v>
      </c>
      <c r="F9" s="468"/>
    </row>
    <row r="10" spans="1:6" ht="14.25" customHeight="1" thickBot="1" x14ac:dyDescent="0.25">
      <c r="B10" s="110" t="s">
        <v>508</v>
      </c>
      <c r="C10" s="274" t="s">
        <v>501</v>
      </c>
      <c r="D10" s="274" t="s">
        <v>502</v>
      </c>
      <c r="E10" s="273" t="s">
        <v>509</v>
      </c>
      <c r="F10" s="468"/>
    </row>
    <row r="11" spans="1:6" ht="14.25" customHeight="1" thickBot="1" x14ac:dyDescent="0.25">
      <c r="B11" s="110" t="s">
        <v>510</v>
      </c>
      <c r="C11" s="274" t="s">
        <v>501</v>
      </c>
      <c r="D11" s="274" t="s">
        <v>502</v>
      </c>
      <c r="E11" s="273" t="s">
        <v>511</v>
      </c>
      <c r="F11" s="468"/>
    </row>
    <row r="12" spans="1:6" ht="14.25" customHeight="1" thickBot="1" x14ac:dyDescent="0.25">
      <c r="B12" s="110" t="s">
        <v>512</v>
      </c>
      <c r="C12" s="274" t="s">
        <v>501</v>
      </c>
      <c r="D12" s="274" t="s">
        <v>502</v>
      </c>
      <c r="E12" s="273" t="s">
        <v>511</v>
      </c>
      <c r="F12" s="468"/>
    </row>
    <row r="13" spans="1:6" ht="14.25" customHeight="1" thickBot="1" x14ac:dyDescent="0.25">
      <c r="B13" s="110" t="s">
        <v>513</v>
      </c>
      <c r="C13" s="275" t="s">
        <v>514</v>
      </c>
      <c r="D13" s="274" t="s">
        <v>502</v>
      </c>
      <c r="E13" s="273" t="s">
        <v>515</v>
      </c>
      <c r="F13" s="468"/>
    </row>
    <row r="14" spans="1:6" ht="14.25" customHeight="1" thickBot="1" x14ac:dyDescent="0.25">
      <c r="B14" s="110" t="s">
        <v>244</v>
      </c>
      <c r="C14" s="275" t="s">
        <v>502</v>
      </c>
      <c r="D14" s="274" t="s">
        <v>516</v>
      </c>
      <c r="E14" s="273" t="s">
        <v>517</v>
      </c>
      <c r="F14" s="468"/>
    </row>
    <row r="15" spans="1:6" ht="14.25" customHeight="1" thickBot="1" x14ac:dyDescent="0.25">
      <c r="B15" s="110" t="s">
        <v>245</v>
      </c>
      <c r="C15" s="275" t="s">
        <v>502</v>
      </c>
      <c r="D15" s="274" t="s">
        <v>516</v>
      </c>
      <c r="E15" s="273" t="s">
        <v>517</v>
      </c>
      <c r="F15" s="468"/>
    </row>
    <row r="16" spans="1:6" ht="14.25" customHeight="1" thickBot="1" x14ac:dyDescent="0.25">
      <c r="B16" s="110" t="s">
        <v>711</v>
      </c>
      <c r="C16" s="275" t="s">
        <v>502</v>
      </c>
      <c r="D16" s="274" t="s">
        <v>516</v>
      </c>
      <c r="E16" s="273" t="s">
        <v>518</v>
      </c>
      <c r="F16" s="468"/>
    </row>
    <row r="17" spans="2:6" ht="14.25" customHeight="1" thickBot="1" x14ac:dyDescent="0.25">
      <c r="B17" s="110" t="s">
        <v>246</v>
      </c>
      <c r="C17" s="275" t="s">
        <v>502</v>
      </c>
      <c r="D17" s="274" t="s">
        <v>516</v>
      </c>
      <c r="E17" s="273" t="s">
        <v>518</v>
      </c>
      <c r="F17" s="468"/>
    </row>
    <row r="18" spans="2:6" ht="14.25" customHeight="1" x14ac:dyDescent="0.2">
      <c r="B18" s="110" t="s">
        <v>519</v>
      </c>
      <c r="C18" s="275" t="s">
        <v>502</v>
      </c>
      <c r="D18" s="274" t="s">
        <v>516</v>
      </c>
      <c r="E18" s="273" t="s">
        <v>518</v>
      </c>
      <c r="F18" s="468"/>
    </row>
    <row r="19" spans="2:6" ht="14.25" customHeight="1" x14ac:dyDescent="0.2">
      <c r="B19" s="460"/>
      <c r="C19" s="470"/>
      <c r="D19" s="470"/>
      <c r="E19" s="470"/>
      <c r="F19" s="468"/>
    </row>
    <row r="20" spans="2:6" ht="14.25" customHeight="1" x14ac:dyDescent="0.2">
      <c r="B20" s="460"/>
      <c r="C20" s="470"/>
      <c r="D20" s="470"/>
      <c r="E20" s="470"/>
      <c r="F20" s="468"/>
    </row>
    <row r="21" spans="2:6" ht="14.25" customHeight="1" x14ac:dyDescent="0.2">
      <c r="B21" s="460"/>
      <c r="C21" s="470"/>
      <c r="D21" s="470"/>
      <c r="E21" s="470"/>
      <c r="F21" s="468"/>
    </row>
    <row r="22" spans="2:6" ht="14.25" customHeight="1" x14ac:dyDescent="0.2">
      <c r="B22" s="460"/>
      <c r="C22" s="470"/>
      <c r="D22" s="470"/>
      <c r="E22" s="470"/>
      <c r="F22" s="468"/>
    </row>
    <row r="23" spans="2:6" ht="14.25" customHeight="1" x14ac:dyDescent="0.2">
      <c r="B23" s="460"/>
      <c r="C23" s="470"/>
      <c r="D23" s="470"/>
      <c r="E23" s="470"/>
      <c r="F23" s="468"/>
    </row>
    <row r="24" spans="2:6" ht="14.25" customHeight="1" x14ac:dyDescent="0.2">
      <c r="B24" s="471"/>
      <c r="C24" s="472"/>
      <c r="D24" s="472"/>
      <c r="E24" s="472"/>
      <c r="F24" s="4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3">
    <tabColor rgb="FF00B050"/>
  </sheetPr>
  <dimension ref="A1:I105"/>
  <sheetViews>
    <sheetView topLeftCell="A52" zoomScale="120" zoomScaleNormal="120" workbookViewId="0">
      <selection activeCell="D70" sqref="D70"/>
    </sheetView>
  </sheetViews>
  <sheetFormatPr baseColWidth="10" defaultRowHeight="14.25" x14ac:dyDescent="0.2"/>
  <cols>
    <col min="1" max="2" width="4.28515625" style="173" customWidth="1"/>
    <col min="3" max="3" width="2.140625" style="173" customWidth="1"/>
    <col min="4" max="4" width="153.140625" style="173" customWidth="1"/>
    <col min="5" max="6" width="14.28515625" style="173" customWidth="1"/>
    <col min="7" max="16384" width="11.42578125" style="173"/>
  </cols>
  <sheetData>
    <row r="1" spans="1:5" ht="18.75" customHeight="1" x14ac:dyDescent="0.2"/>
    <row r="2" spans="1:5" ht="18.75" customHeight="1" x14ac:dyDescent="0.2">
      <c r="A2" s="174" t="s">
        <v>182</v>
      </c>
      <c r="B2" s="176"/>
      <c r="C2" s="176"/>
      <c r="D2" s="176"/>
      <c r="E2" s="175"/>
    </row>
    <row r="3" spans="1:5" ht="14.25" customHeight="1" x14ac:dyDescent="0.2">
      <c r="A3" s="174"/>
      <c r="B3" s="176"/>
      <c r="C3" s="176"/>
      <c r="D3" s="176"/>
      <c r="E3" s="175"/>
    </row>
    <row r="4" spans="1:5" ht="14.25" customHeight="1" x14ac:dyDescent="0.2">
      <c r="A4" s="174"/>
      <c r="B4" s="197" t="s">
        <v>520</v>
      </c>
      <c r="C4" s="177"/>
      <c r="D4" s="177"/>
      <c r="E4" s="175"/>
    </row>
    <row r="5" spans="1:5" s="192" customFormat="1" ht="14.25" customHeight="1" x14ac:dyDescent="0.15">
      <c r="A5" s="195"/>
      <c r="B5" s="196"/>
      <c r="C5" s="190"/>
      <c r="D5" s="190"/>
      <c r="E5" s="191"/>
    </row>
    <row r="6" spans="1:5" s="192" customFormat="1" ht="14.25" customHeight="1" thickBot="1" x14ac:dyDescent="0.2">
      <c r="A6" s="195"/>
      <c r="B6" s="197" t="s">
        <v>521</v>
      </c>
      <c r="C6" s="190"/>
      <c r="D6" s="476"/>
      <c r="E6" s="477"/>
    </row>
    <row r="7" spans="1:5" s="192" customFormat="1" ht="14.25" customHeight="1" x14ac:dyDescent="0.15">
      <c r="A7" s="195"/>
      <c r="B7" s="478" t="s">
        <v>522</v>
      </c>
      <c r="C7" s="479"/>
      <c r="D7" s="479"/>
      <c r="E7" s="480" t="s">
        <v>523</v>
      </c>
    </row>
    <row r="8" spans="1:5" s="192" customFormat="1" ht="14.25" customHeight="1" x14ac:dyDescent="0.15">
      <c r="A8" s="195"/>
      <c r="B8" s="481">
        <v>1</v>
      </c>
      <c r="C8" s="482" t="s">
        <v>524</v>
      </c>
      <c r="D8" s="483"/>
      <c r="E8" s="484">
        <v>1972.9280000000001</v>
      </c>
    </row>
    <row r="9" spans="1:5" s="192" customFormat="1" ht="14.25" customHeight="1" x14ac:dyDescent="0.15">
      <c r="A9" s="195"/>
      <c r="B9" s="485"/>
      <c r="C9" s="486" t="s">
        <v>525</v>
      </c>
      <c r="D9" s="487"/>
      <c r="E9" s="488">
        <v>946.50099999999998</v>
      </c>
    </row>
    <row r="10" spans="1:5" s="192" customFormat="1" ht="14.25" customHeight="1" x14ac:dyDescent="0.15">
      <c r="A10" s="195"/>
      <c r="B10" s="485"/>
      <c r="C10" s="486" t="s">
        <v>526</v>
      </c>
      <c r="D10" s="489"/>
      <c r="E10" s="488">
        <v>1026.4269999999999</v>
      </c>
    </row>
    <row r="11" spans="1:5" s="192" customFormat="1" ht="14.25" customHeight="1" x14ac:dyDescent="0.15">
      <c r="A11" s="195"/>
      <c r="B11" s="481">
        <v>2</v>
      </c>
      <c r="C11" s="482" t="s">
        <v>527</v>
      </c>
      <c r="D11" s="483"/>
      <c r="E11" s="484">
        <v>2272.9009999999998</v>
      </c>
    </row>
    <row r="12" spans="1:5" s="192" customFormat="1" ht="14.25" customHeight="1" x14ac:dyDescent="0.15">
      <c r="A12" s="195"/>
      <c r="B12" s="481">
        <v>3</v>
      </c>
      <c r="C12" s="482" t="s">
        <v>528</v>
      </c>
      <c r="D12" s="483"/>
      <c r="E12" s="484">
        <v>5.1390000000000002</v>
      </c>
    </row>
    <row r="13" spans="1:5" s="192" customFormat="1" ht="14.25" customHeight="1" x14ac:dyDescent="0.15">
      <c r="A13" s="195"/>
      <c r="B13" s="481">
        <v>5</v>
      </c>
      <c r="C13" s="482" t="s">
        <v>529</v>
      </c>
      <c r="D13" s="483"/>
      <c r="E13" s="484"/>
    </row>
    <row r="14" spans="1:5" s="192" customFormat="1" ht="14.25" customHeight="1" x14ac:dyDescent="0.15">
      <c r="A14" s="195"/>
      <c r="B14" s="481" t="s">
        <v>172</v>
      </c>
      <c r="C14" s="482" t="s">
        <v>530</v>
      </c>
      <c r="D14" s="483"/>
      <c r="E14" s="484">
        <v>329.56700000000001</v>
      </c>
    </row>
    <row r="15" spans="1:5" s="192" customFormat="1" ht="14.25" customHeight="1" x14ac:dyDescent="0.15">
      <c r="A15" s="195"/>
      <c r="B15" s="490">
        <v>6</v>
      </c>
      <c r="C15" s="491" t="s">
        <v>531</v>
      </c>
      <c r="D15" s="492"/>
      <c r="E15" s="493">
        <f>E14+E13+E12+E11+E8</f>
        <v>4580.5349999999999</v>
      </c>
    </row>
    <row r="16" spans="1:5" s="192" customFormat="1" ht="14.25" customHeight="1" x14ac:dyDescent="0.15">
      <c r="A16" s="195"/>
      <c r="B16" s="494" t="s">
        <v>532</v>
      </c>
      <c r="C16" s="495"/>
      <c r="D16" s="495"/>
      <c r="E16" s="496"/>
    </row>
    <row r="17" spans="1:5" s="192" customFormat="1" ht="14.25" customHeight="1" x14ac:dyDescent="0.15">
      <c r="A17" s="195"/>
      <c r="B17" s="481">
        <v>7</v>
      </c>
      <c r="C17" s="482" t="s">
        <v>533</v>
      </c>
      <c r="D17" s="483"/>
      <c r="E17" s="484">
        <v>-7.4249999999999998</v>
      </c>
    </row>
    <row r="18" spans="1:5" s="192" customFormat="1" ht="14.25" customHeight="1" x14ac:dyDescent="0.15">
      <c r="A18" s="195"/>
      <c r="B18" s="481">
        <v>8</v>
      </c>
      <c r="C18" s="482" t="s">
        <v>534</v>
      </c>
      <c r="D18" s="483"/>
      <c r="E18" s="484"/>
    </row>
    <row r="19" spans="1:5" s="192" customFormat="1" ht="14.25" customHeight="1" x14ac:dyDescent="0.15">
      <c r="A19" s="195"/>
      <c r="B19" s="481">
        <v>10</v>
      </c>
      <c r="C19" s="482" t="s">
        <v>535</v>
      </c>
      <c r="D19" s="483"/>
      <c r="E19" s="484"/>
    </row>
    <row r="20" spans="1:5" s="192" customFormat="1" ht="14.25" customHeight="1" x14ac:dyDescent="0.15">
      <c r="A20" s="195"/>
      <c r="B20" s="481">
        <v>11</v>
      </c>
      <c r="C20" s="482" t="s">
        <v>536</v>
      </c>
      <c r="D20" s="483"/>
      <c r="E20" s="484"/>
    </row>
    <row r="21" spans="1:5" s="192" customFormat="1" ht="14.25" customHeight="1" x14ac:dyDescent="0.15">
      <c r="A21" s="195"/>
      <c r="B21" s="481">
        <v>12</v>
      </c>
      <c r="C21" s="482" t="s">
        <v>537</v>
      </c>
      <c r="D21" s="483"/>
      <c r="E21" s="484"/>
    </row>
    <row r="22" spans="1:5" s="192" customFormat="1" ht="14.25" customHeight="1" x14ac:dyDescent="0.15">
      <c r="A22" s="195"/>
      <c r="B22" s="481">
        <v>14</v>
      </c>
      <c r="C22" s="482" t="s">
        <v>538</v>
      </c>
      <c r="D22" s="483"/>
      <c r="E22" s="484"/>
    </row>
    <row r="23" spans="1:5" s="192" customFormat="1" ht="14.25" customHeight="1" x14ac:dyDescent="0.15">
      <c r="A23" s="195"/>
      <c r="B23" s="481">
        <v>15</v>
      </c>
      <c r="C23" s="482" t="s">
        <v>539</v>
      </c>
      <c r="D23" s="483"/>
      <c r="E23" s="484"/>
    </row>
    <row r="24" spans="1:5" s="192" customFormat="1" ht="14.25" customHeight="1" x14ac:dyDescent="0.15">
      <c r="A24" s="195"/>
      <c r="B24" s="481">
        <v>16</v>
      </c>
      <c r="C24" s="482" t="s">
        <v>540</v>
      </c>
      <c r="D24" s="483"/>
      <c r="E24" s="484">
        <v>-5.0000000000000001E-3</v>
      </c>
    </row>
    <row r="25" spans="1:5" s="192" customFormat="1" ht="14.25" customHeight="1" x14ac:dyDescent="0.15">
      <c r="A25" s="195"/>
      <c r="B25" s="481">
        <v>17</v>
      </c>
      <c r="C25" s="482" t="s">
        <v>541</v>
      </c>
      <c r="D25" s="483"/>
      <c r="E25" s="484"/>
    </row>
    <row r="26" spans="1:5" s="192" customFormat="1" ht="27.75" customHeight="1" x14ac:dyDescent="0.15">
      <c r="A26" s="195"/>
      <c r="B26" s="481">
        <v>18</v>
      </c>
      <c r="C26" s="611" t="s">
        <v>542</v>
      </c>
      <c r="D26" s="612"/>
      <c r="E26" s="484">
        <v>-910.24599999999998</v>
      </c>
    </row>
    <row r="27" spans="1:5" s="192" customFormat="1" ht="34.5" customHeight="1" x14ac:dyDescent="0.15">
      <c r="A27" s="195"/>
      <c r="B27" s="481">
        <v>19</v>
      </c>
      <c r="C27" s="611" t="s">
        <v>543</v>
      </c>
      <c r="D27" s="612"/>
      <c r="E27" s="484"/>
    </row>
    <row r="28" spans="1:5" s="192" customFormat="1" ht="14.25" customHeight="1" x14ac:dyDescent="0.15">
      <c r="A28" s="195"/>
      <c r="B28" s="481">
        <v>21</v>
      </c>
      <c r="C28" s="611" t="s">
        <v>544</v>
      </c>
      <c r="D28" s="612"/>
      <c r="E28" s="484"/>
    </row>
    <row r="29" spans="1:5" s="192" customFormat="1" ht="14.25" customHeight="1" x14ac:dyDescent="0.15">
      <c r="A29" s="195"/>
      <c r="B29" s="481">
        <v>22</v>
      </c>
      <c r="C29" s="482" t="s">
        <v>545</v>
      </c>
      <c r="D29" s="483"/>
      <c r="E29" s="484"/>
    </row>
    <row r="30" spans="1:5" s="192" customFormat="1" ht="14.25" customHeight="1" x14ac:dyDescent="0.15">
      <c r="A30" s="195"/>
      <c r="B30" s="481">
        <v>23</v>
      </c>
      <c r="C30" s="611" t="s">
        <v>546</v>
      </c>
      <c r="D30" s="612"/>
      <c r="E30" s="488"/>
    </row>
    <row r="31" spans="1:5" s="192" customFormat="1" ht="14.25" customHeight="1" x14ac:dyDescent="0.15">
      <c r="A31" s="195"/>
      <c r="B31" s="481">
        <v>24</v>
      </c>
      <c r="C31" s="482" t="s">
        <v>547</v>
      </c>
      <c r="D31" s="486"/>
      <c r="E31" s="484">
        <v>-47</v>
      </c>
    </row>
    <row r="32" spans="1:5" s="192" customFormat="1" ht="14.25" customHeight="1" x14ac:dyDescent="0.15">
      <c r="A32" s="195"/>
      <c r="B32" s="481">
        <v>25</v>
      </c>
      <c r="C32" s="482" t="s">
        <v>548</v>
      </c>
      <c r="D32" s="486"/>
      <c r="E32" s="488"/>
    </row>
    <row r="33" spans="1:5" s="192" customFormat="1" ht="14.25" customHeight="1" x14ac:dyDescent="0.15">
      <c r="A33" s="195"/>
      <c r="B33" s="481" t="s">
        <v>173</v>
      </c>
      <c r="C33" s="482" t="s">
        <v>549</v>
      </c>
      <c r="D33" s="483"/>
      <c r="E33" s="484"/>
    </row>
    <row r="34" spans="1:5" s="192" customFormat="1" ht="14.25" customHeight="1" x14ac:dyDescent="0.15">
      <c r="A34" s="195"/>
      <c r="B34" s="481" t="s">
        <v>174</v>
      </c>
      <c r="C34" s="482" t="s">
        <v>550</v>
      </c>
      <c r="D34" s="483"/>
      <c r="E34" s="484"/>
    </row>
    <row r="35" spans="1:5" s="192" customFormat="1" ht="14.25" customHeight="1" x14ac:dyDescent="0.15">
      <c r="A35" s="195"/>
      <c r="B35" s="481">
        <v>27</v>
      </c>
      <c r="C35" s="482" t="s">
        <v>551</v>
      </c>
      <c r="D35" s="483"/>
      <c r="E35" s="484"/>
    </row>
    <row r="36" spans="1:5" s="192" customFormat="1" ht="14.25" customHeight="1" x14ac:dyDescent="0.15">
      <c r="A36" s="195"/>
      <c r="B36" s="481">
        <v>28</v>
      </c>
      <c r="C36" s="482" t="s">
        <v>552</v>
      </c>
      <c r="D36" s="483"/>
      <c r="E36" s="484">
        <f>SUM(E17:E35)</f>
        <v>-964.67599999999993</v>
      </c>
    </row>
    <row r="37" spans="1:5" s="192" customFormat="1" ht="14.25" customHeight="1" x14ac:dyDescent="0.15">
      <c r="A37" s="195"/>
      <c r="B37" s="490">
        <v>29</v>
      </c>
      <c r="C37" s="491" t="s">
        <v>553</v>
      </c>
      <c r="D37" s="492"/>
      <c r="E37" s="493">
        <f>E15+E36</f>
        <v>3615.8589999999999</v>
      </c>
    </row>
    <row r="38" spans="1:5" s="192" customFormat="1" ht="14.25" customHeight="1" x14ac:dyDescent="0.15">
      <c r="A38" s="195"/>
      <c r="B38" s="494" t="s">
        <v>554</v>
      </c>
      <c r="C38" s="495"/>
      <c r="D38" s="495"/>
      <c r="E38" s="496"/>
    </row>
    <row r="39" spans="1:5" s="192" customFormat="1" ht="14.25" customHeight="1" x14ac:dyDescent="0.15">
      <c r="A39" s="195"/>
      <c r="B39" s="481">
        <v>30</v>
      </c>
      <c r="C39" s="482" t="s">
        <v>524</v>
      </c>
      <c r="D39" s="483"/>
      <c r="E39" s="484">
        <v>250</v>
      </c>
    </row>
    <row r="40" spans="1:5" s="192" customFormat="1" ht="14.25" customHeight="1" x14ac:dyDescent="0.15">
      <c r="A40" s="195"/>
      <c r="B40" s="481">
        <v>31</v>
      </c>
      <c r="C40" s="482" t="s">
        <v>555</v>
      </c>
      <c r="D40" s="486"/>
      <c r="E40" s="488">
        <v>250</v>
      </c>
    </row>
    <row r="41" spans="1:5" s="192" customFormat="1" ht="14.25" customHeight="1" x14ac:dyDescent="0.15">
      <c r="A41" s="195"/>
      <c r="B41" s="481">
        <v>32</v>
      </c>
      <c r="C41" s="482" t="s">
        <v>556</v>
      </c>
      <c r="D41" s="486"/>
      <c r="E41" s="488"/>
    </row>
    <row r="42" spans="1:5" s="192" customFormat="1" ht="14.25" customHeight="1" x14ac:dyDescent="0.15">
      <c r="A42" s="195"/>
      <c r="B42" s="481">
        <v>33</v>
      </c>
      <c r="C42" s="482" t="s">
        <v>557</v>
      </c>
      <c r="D42" s="483"/>
      <c r="E42" s="484">
        <v>24</v>
      </c>
    </row>
    <row r="43" spans="1:5" s="192" customFormat="1" ht="14.25" customHeight="1" x14ac:dyDescent="0.15">
      <c r="A43" s="195"/>
      <c r="B43" s="490">
        <v>36</v>
      </c>
      <c r="C43" s="491" t="s">
        <v>558</v>
      </c>
      <c r="D43" s="492"/>
      <c r="E43" s="493">
        <f>E39+E42</f>
        <v>274</v>
      </c>
    </row>
    <row r="44" spans="1:5" s="192" customFormat="1" ht="14.25" customHeight="1" x14ac:dyDescent="0.15">
      <c r="A44" s="195"/>
      <c r="B44" s="494" t="s">
        <v>559</v>
      </c>
      <c r="C44" s="495"/>
      <c r="D44" s="495"/>
      <c r="E44" s="496"/>
    </row>
    <row r="45" spans="1:5" s="192" customFormat="1" ht="14.25" customHeight="1" x14ac:dyDescent="0.15">
      <c r="A45" s="195"/>
      <c r="B45" s="481">
        <v>37</v>
      </c>
      <c r="C45" s="482" t="s">
        <v>560</v>
      </c>
      <c r="D45" s="483"/>
      <c r="E45" s="484"/>
    </row>
    <row r="46" spans="1:5" s="192" customFormat="1" ht="21" customHeight="1" x14ac:dyDescent="0.15">
      <c r="A46" s="195"/>
      <c r="B46" s="481">
        <v>38</v>
      </c>
      <c r="C46" s="482" t="s">
        <v>561</v>
      </c>
      <c r="D46" s="483"/>
      <c r="E46" s="484"/>
    </row>
    <row r="47" spans="1:5" s="192" customFormat="1" ht="30" customHeight="1" x14ac:dyDescent="0.15">
      <c r="A47" s="195"/>
      <c r="B47" s="481">
        <v>39</v>
      </c>
      <c r="C47" s="611" t="s">
        <v>562</v>
      </c>
      <c r="D47" s="612"/>
      <c r="E47" s="484"/>
    </row>
    <row r="48" spans="1:5" s="192" customFormat="1" ht="14.25" customHeight="1" x14ac:dyDescent="0.15">
      <c r="A48" s="195"/>
      <c r="B48" s="481">
        <v>42</v>
      </c>
      <c r="C48" s="482" t="s">
        <v>563</v>
      </c>
      <c r="D48" s="483"/>
      <c r="E48" s="484"/>
    </row>
    <row r="49" spans="1:5" s="192" customFormat="1" ht="14.25" customHeight="1" x14ac:dyDescent="0.15">
      <c r="A49" s="195"/>
      <c r="B49" s="481">
        <v>43</v>
      </c>
      <c r="C49" s="482" t="s">
        <v>564</v>
      </c>
      <c r="D49" s="483"/>
      <c r="E49" s="484">
        <f>SUM(E47:E48)</f>
        <v>0</v>
      </c>
    </row>
    <row r="50" spans="1:5" s="192" customFormat="1" ht="14.25" customHeight="1" x14ac:dyDescent="0.15">
      <c r="A50" s="195"/>
      <c r="B50" s="490">
        <v>44</v>
      </c>
      <c r="C50" s="491" t="s">
        <v>413</v>
      </c>
      <c r="D50" s="492"/>
      <c r="E50" s="493">
        <f>E43+E49</f>
        <v>274</v>
      </c>
    </row>
    <row r="51" spans="1:5" s="192" customFormat="1" ht="14.25" customHeight="1" x14ac:dyDescent="0.15">
      <c r="A51" s="195"/>
      <c r="B51" s="490">
        <v>45</v>
      </c>
      <c r="C51" s="491" t="s">
        <v>565</v>
      </c>
      <c r="D51" s="492"/>
      <c r="E51" s="493">
        <f>E50+E37</f>
        <v>3889.8589999999999</v>
      </c>
    </row>
    <row r="52" spans="1:5" s="192" customFormat="1" ht="14.25" customHeight="1" x14ac:dyDescent="0.15">
      <c r="A52" s="195"/>
      <c r="B52" s="494" t="s">
        <v>566</v>
      </c>
      <c r="C52" s="495"/>
      <c r="D52" s="495"/>
      <c r="E52" s="496"/>
    </row>
    <row r="53" spans="1:5" s="192" customFormat="1" ht="14.25" customHeight="1" x14ac:dyDescent="0.15">
      <c r="A53" s="195"/>
      <c r="B53" s="481">
        <v>46</v>
      </c>
      <c r="C53" s="482" t="s">
        <v>524</v>
      </c>
      <c r="D53" s="483"/>
      <c r="E53" s="484">
        <v>400</v>
      </c>
    </row>
    <row r="54" spans="1:5" s="192" customFormat="1" ht="14.25" customHeight="1" x14ac:dyDescent="0.15">
      <c r="A54" s="195"/>
      <c r="B54" s="481">
        <v>47</v>
      </c>
      <c r="C54" s="482" t="s">
        <v>567</v>
      </c>
      <c r="D54" s="483"/>
      <c r="E54" s="484"/>
    </row>
    <row r="55" spans="1:5" s="192" customFormat="1" ht="14.25" customHeight="1" x14ac:dyDescent="0.15">
      <c r="A55" s="195"/>
      <c r="B55" s="481">
        <v>50</v>
      </c>
      <c r="C55" s="482" t="s">
        <v>568</v>
      </c>
      <c r="D55" s="483"/>
      <c r="E55" s="484"/>
    </row>
    <row r="56" spans="1:5" s="192" customFormat="1" ht="14.25" customHeight="1" x14ac:dyDescent="0.15">
      <c r="A56" s="195"/>
      <c r="B56" s="490">
        <v>51</v>
      </c>
      <c r="C56" s="491" t="s">
        <v>569</v>
      </c>
      <c r="D56" s="492"/>
      <c r="E56" s="493">
        <f>SUM(E53:E55)</f>
        <v>400</v>
      </c>
    </row>
    <row r="57" spans="1:5" s="192" customFormat="1" ht="14.25" customHeight="1" x14ac:dyDescent="0.15">
      <c r="A57" s="195"/>
      <c r="B57" s="494" t="s">
        <v>570</v>
      </c>
      <c r="C57" s="495"/>
      <c r="D57" s="495"/>
      <c r="E57" s="496"/>
    </row>
    <row r="58" spans="1:5" s="192" customFormat="1" ht="14.25" customHeight="1" x14ac:dyDescent="0.15">
      <c r="A58" s="195"/>
      <c r="B58" s="481">
        <v>52</v>
      </c>
      <c r="C58" s="482" t="s">
        <v>571</v>
      </c>
      <c r="D58" s="483"/>
      <c r="E58" s="484"/>
    </row>
    <row r="59" spans="1:5" s="192" customFormat="1" ht="14.25" customHeight="1" x14ac:dyDescent="0.15">
      <c r="A59" s="195"/>
      <c r="B59" s="481">
        <v>53</v>
      </c>
      <c r="C59" s="482" t="s">
        <v>572</v>
      </c>
      <c r="D59" s="483"/>
      <c r="E59" s="484"/>
    </row>
    <row r="60" spans="1:5" s="192" customFormat="1" ht="25.5" customHeight="1" x14ac:dyDescent="0.15">
      <c r="A60" s="195"/>
      <c r="B60" s="481">
        <v>54</v>
      </c>
      <c r="C60" s="611" t="s">
        <v>573</v>
      </c>
      <c r="D60" s="612"/>
      <c r="E60" s="484">
        <v>-4.9000000000000004</v>
      </c>
    </row>
    <row r="61" spans="1:5" s="192" customFormat="1" ht="14.25" customHeight="1" x14ac:dyDescent="0.15">
      <c r="A61" s="195"/>
      <c r="B61" s="481" t="s">
        <v>247</v>
      </c>
      <c r="C61" s="482" t="s">
        <v>574</v>
      </c>
      <c r="D61" s="486"/>
      <c r="E61" s="488">
        <f>E60</f>
        <v>-4.9000000000000004</v>
      </c>
    </row>
    <row r="62" spans="1:5" s="192" customFormat="1" ht="21" customHeight="1" x14ac:dyDescent="0.15">
      <c r="A62" s="195"/>
      <c r="B62" s="481" t="s">
        <v>248</v>
      </c>
      <c r="C62" s="482" t="s">
        <v>575</v>
      </c>
      <c r="D62" s="486"/>
      <c r="E62" s="488"/>
    </row>
    <row r="63" spans="1:5" s="192" customFormat="1" ht="27" customHeight="1" x14ac:dyDescent="0.15">
      <c r="A63" s="195"/>
      <c r="B63" s="481">
        <v>55</v>
      </c>
      <c r="C63" s="611" t="s">
        <v>576</v>
      </c>
      <c r="D63" s="612"/>
      <c r="E63" s="484"/>
    </row>
    <row r="64" spans="1:5" s="192" customFormat="1" ht="14.25" customHeight="1" x14ac:dyDescent="0.15">
      <c r="A64" s="195"/>
      <c r="B64" s="481">
        <v>57</v>
      </c>
      <c r="C64" s="482" t="s">
        <v>577</v>
      </c>
      <c r="D64" s="483"/>
      <c r="E64" s="484">
        <f>E60</f>
        <v>-4.9000000000000004</v>
      </c>
    </row>
    <row r="65" spans="1:5" s="192" customFormat="1" ht="14.25" customHeight="1" x14ac:dyDescent="0.15">
      <c r="A65" s="195"/>
      <c r="B65" s="490">
        <v>58</v>
      </c>
      <c r="C65" s="491" t="s">
        <v>414</v>
      </c>
      <c r="D65" s="492"/>
      <c r="E65" s="493">
        <f>E56+E64</f>
        <v>395.1</v>
      </c>
    </row>
    <row r="66" spans="1:5" s="192" customFormat="1" ht="14.25" customHeight="1" x14ac:dyDescent="0.15">
      <c r="A66" s="195"/>
      <c r="B66" s="490">
        <v>59</v>
      </c>
      <c r="C66" s="491" t="s">
        <v>578</v>
      </c>
      <c r="D66" s="492"/>
      <c r="E66" s="493">
        <f>E65+E51</f>
        <v>4284.9589999999998</v>
      </c>
    </row>
    <row r="67" spans="1:5" s="192" customFormat="1" ht="14.25" customHeight="1" x14ac:dyDescent="0.15">
      <c r="A67" s="195"/>
      <c r="B67" s="490">
        <v>60</v>
      </c>
      <c r="C67" s="491" t="s">
        <v>579</v>
      </c>
      <c r="D67" s="492"/>
      <c r="E67" s="493">
        <v>19518.995999999999</v>
      </c>
    </row>
    <row r="68" spans="1:5" s="192" customFormat="1" ht="14.25" customHeight="1" x14ac:dyDescent="0.15">
      <c r="A68" s="195"/>
      <c r="B68" s="494" t="s">
        <v>580</v>
      </c>
      <c r="C68" s="495"/>
      <c r="D68" s="495"/>
      <c r="E68" s="496"/>
    </row>
    <row r="69" spans="1:5" s="192" customFormat="1" ht="14.25" customHeight="1" x14ac:dyDescent="0.15">
      <c r="A69" s="195"/>
      <c r="B69" s="481">
        <v>61</v>
      </c>
      <c r="C69" s="482" t="s">
        <v>581</v>
      </c>
      <c r="D69" s="483"/>
      <c r="E69" s="497">
        <v>0.1852</v>
      </c>
    </row>
    <row r="70" spans="1:5" s="192" customFormat="1" ht="14.25" customHeight="1" x14ac:dyDescent="0.15">
      <c r="A70" s="195"/>
      <c r="B70" s="481">
        <v>62</v>
      </c>
      <c r="C70" s="482" t="s">
        <v>582</v>
      </c>
      <c r="D70" s="483"/>
      <c r="E70" s="497">
        <v>0.1993</v>
      </c>
    </row>
    <row r="71" spans="1:5" s="192" customFormat="1" ht="14.25" customHeight="1" x14ac:dyDescent="0.15">
      <c r="A71" s="195"/>
      <c r="B71" s="481">
        <v>63</v>
      </c>
      <c r="C71" s="482" t="s">
        <v>583</v>
      </c>
      <c r="D71" s="483"/>
      <c r="E71" s="497">
        <v>0.2195</v>
      </c>
    </row>
    <row r="72" spans="1:5" s="192" customFormat="1" ht="14.25" customHeight="1" x14ac:dyDescent="0.15">
      <c r="A72" s="195"/>
      <c r="B72" s="481">
        <v>64</v>
      </c>
      <c r="C72" s="482" t="s">
        <v>584</v>
      </c>
      <c r="D72" s="483"/>
      <c r="E72" s="497">
        <v>0.08</v>
      </c>
    </row>
    <row r="73" spans="1:5" s="192" customFormat="1" ht="14.25" customHeight="1" x14ac:dyDescent="0.15">
      <c r="A73" s="195"/>
      <c r="B73" s="481">
        <v>65</v>
      </c>
      <c r="C73" s="482" t="s">
        <v>585</v>
      </c>
      <c r="D73" s="483"/>
      <c r="E73" s="497">
        <v>2.5000000000000001E-2</v>
      </c>
    </row>
    <row r="74" spans="1:5" s="192" customFormat="1" ht="14.25" customHeight="1" x14ac:dyDescent="0.15">
      <c r="A74" s="195"/>
      <c r="B74" s="481">
        <v>66</v>
      </c>
      <c r="C74" s="482" t="s">
        <v>586</v>
      </c>
      <c r="D74" s="483"/>
      <c r="E74" s="497">
        <v>2.5000000000000001E-2</v>
      </c>
    </row>
    <row r="75" spans="1:5" s="192" customFormat="1" ht="14.25" customHeight="1" x14ac:dyDescent="0.15">
      <c r="A75" s="195"/>
      <c r="B75" s="481">
        <v>67</v>
      </c>
      <c r="C75" s="482" t="s">
        <v>587</v>
      </c>
      <c r="D75" s="483"/>
      <c r="E75" s="497">
        <v>0.03</v>
      </c>
    </row>
    <row r="76" spans="1:5" s="192" customFormat="1" ht="14.25" customHeight="1" x14ac:dyDescent="0.15">
      <c r="A76" s="195"/>
      <c r="B76" s="481">
        <v>68</v>
      </c>
      <c r="C76" s="482" t="s">
        <v>588</v>
      </c>
      <c r="D76" s="483"/>
      <c r="E76" s="497">
        <f>E69-E72</f>
        <v>0.1052</v>
      </c>
    </row>
    <row r="77" spans="1:5" s="192" customFormat="1" ht="14.25" customHeight="1" x14ac:dyDescent="0.15">
      <c r="A77" s="195"/>
      <c r="B77" s="608" t="s">
        <v>589</v>
      </c>
      <c r="C77" s="609"/>
      <c r="D77" s="609"/>
      <c r="E77" s="610"/>
    </row>
    <row r="78" spans="1:5" s="192" customFormat="1" ht="10.5" x14ac:dyDescent="0.15">
      <c r="A78" s="195"/>
      <c r="B78" s="481">
        <v>72</v>
      </c>
      <c r="C78" s="611" t="s">
        <v>590</v>
      </c>
      <c r="D78" s="612"/>
      <c r="E78" s="594"/>
    </row>
    <row r="79" spans="1:5" s="192" customFormat="1" ht="10.5" x14ac:dyDescent="0.15">
      <c r="A79" s="195"/>
      <c r="B79" s="481">
        <v>73</v>
      </c>
      <c r="C79" s="611" t="s">
        <v>591</v>
      </c>
      <c r="D79" s="612"/>
      <c r="E79" s="484">
        <v>238.96</v>
      </c>
    </row>
    <row r="80" spans="1:5" s="192" customFormat="1" ht="14.25" customHeight="1" x14ac:dyDescent="0.15">
      <c r="A80" s="195"/>
      <c r="B80" s="481">
        <v>75</v>
      </c>
      <c r="C80" s="482" t="s">
        <v>592</v>
      </c>
      <c r="D80" s="483"/>
      <c r="E80" s="484">
        <v>11.911</v>
      </c>
    </row>
    <row r="81" spans="1:5" s="192" customFormat="1" ht="14.25" customHeight="1" x14ac:dyDescent="0.15">
      <c r="A81" s="195"/>
      <c r="B81" s="494" t="s">
        <v>593</v>
      </c>
      <c r="C81" s="495"/>
      <c r="D81" s="495"/>
      <c r="E81" s="496"/>
    </row>
    <row r="82" spans="1:5" s="192" customFormat="1" ht="14.25" customHeight="1" x14ac:dyDescent="0.15">
      <c r="A82" s="195"/>
      <c r="B82" s="481">
        <v>76</v>
      </c>
      <c r="C82" s="482" t="s">
        <v>594</v>
      </c>
      <c r="D82" s="483"/>
      <c r="E82" s="484"/>
    </row>
    <row r="83" spans="1:5" s="192" customFormat="1" ht="14.25" customHeight="1" x14ac:dyDescent="0.15">
      <c r="A83" s="195"/>
      <c r="B83" s="481">
        <v>77</v>
      </c>
      <c r="C83" s="482" t="s">
        <v>595</v>
      </c>
      <c r="D83" s="483"/>
      <c r="E83" s="484"/>
    </row>
    <row r="84" spans="1:5" s="192" customFormat="1" ht="15" customHeight="1" x14ac:dyDescent="0.15">
      <c r="A84" s="195"/>
      <c r="B84" s="481">
        <v>78</v>
      </c>
      <c r="C84" s="482" t="s">
        <v>568</v>
      </c>
      <c r="D84" s="483"/>
      <c r="E84" s="484"/>
    </row>
    <row r="85" spans="1:5" s="192" customFormat="1" ht="15" customHeight="1" thickBot="1" x14ac:dyDescent="0.2">
      <c r="A85" s="195"/>
      <c r="B85" s="498">
        <v>79</v>
      </c>
      <c r="C85" s="499" t="s">
        <v>596</v>
      </c>
      <c r="D85" s="500"/>
      <c r="E85" s="501"/>
    </row>
    <row r="86" spans="1:5" s="192" customFormat="1" ht="15" customHeight="1" x14ac:dyDescent="0.15">
      <c r="A86" s="195"/>
      <c r="B86" s="494" t="s">
        <v>597</v>
      </c>
      <c r="C86" s="495"/>
      <c r="D86" s="495"/>
      <c r="E86" s="496"/>
    </row>
    <row r="87" spans="1:5" s="192" customFormat="1" ht="15" customHeight="1" x14ac:dyDescent="0.15">
      <c r="A87" s="195"/>
      <c r="B87" s="481">
        <v>80</v>
      </c>
      <c r="C87" s="482" t="s">
        <v>598</v>
      </c>
      <c r="D87" s="483"/>
      <c r="E87" s="484" t="s">
        <v>428</v>
      </c>
    </row>
    <row r="88" spans="1:5" s="192" customFormat="1" ht="15" customHeight="1" x14ac:dyDescent="0.15">
      <c r="A88" s="195"/>
      <c r="B88" s="481">
        <v>81</v>
      </c>
      <c r="C88" s="482" t="s">
        <v>599</v>
      </c>
      <c r="D88" s="483"/>
      <c r="E88" s="484" t="s">
        <v>428</v>
      </c>
    </row>
    <row r="89" spans="1:5" s="192" customFormat="1" ht="15" customHeight="1" x14ac:dyDescent="0.15">
      <c r="A89" s="195"/>
      <c r="B89" s="481">
        <v>82</v>
      </c>
      <c r="C89" s="482" t="s">
        <v>600</v>
      </c>
      <c r="D89" s="483"/>
      <c r="E89" s="484">
        <v>24</v>
      </c>
    </row>
    <row r="90" spans="1:5" s="192" customFormat="1" ht="15" customHeight="1" x14ac:dyDescent="0.15">
      <c r="A90" s="195"/>
      <c r="B90" s="481">
        <v>83</v>
      </c>
      <c r="C90" s="482" t="s">
        <v>601</v>
      </c>
      <c r="D90" s="483"/>
      <c r="E90" s="484">
        <v>16</v>
      </c>
    </row>
    <row r="91" spans="1:5" s="193" customFormat="1" ht="15" customHeight="1" x14ac:dyDescent="0.15">
      <c r="B91" s="481">
        <v>84</v>
      </c>
      <c r="C91" s="482" t="s">
        <v>602</v>
      </c>
      <c r="D91" s="483"/>
      <c r="E91" s="484" t="s">
        <v>428</v>
      </c>
    </row>
    <row r="92" spans="1:5" s="193" customFormat="1" ht="15" customHeight="1" x14ac:dyDescent="0.15">
      <c r="B92" s="481">
        <v>85</v>
      </c>
      <c r="C92" s="482" t="s">
        <v>603</v>
      </c>
      <c r="D92" s="483"/>
      <c r="E92" s="484" t="s">
        <v>428</v>
      </c>
    </row>
    <row r="93" spans="1:5" s="193" customFormat="1" ht="15" customHeight="1" x14ac:dyDescent="0.15">
      <c r="B93" s="25"/>
      <c r="C93" s="177"/>
      <c r="D93" s="177"/>
      <c r="E93" s="175"/>
    </row>
    <row r="94" spans="1:5" s="193" customFormat="1" ht="15" customHeight="1" x14ac:dyDescent="0.15">
      <c r="B94" s="502" t="s">
        <v>604</v>
      </c>
      <c r="C94" s="503"/>
      <c r="D94" s="504"/>
      <c r="E94" s="505"/>
    </row>
    <row r="95" spans="1:5" s="193" customFormat="1" ht="15" customHeight="1" x14ac:dyDescent="0.15">
      <c r="B95" s="506"/>
      <c r="C95" s="507"/>
      <c r="D95" s="508" t="s">
        <v>553</v>
      </c>
      <c r="E95" s="509">
        <v>4545.8599999999997</v>
      </c>
    </row>
    <row r="96" spans="1:5" s="193" customFormat="1" ht="15" customHeight="1" x14ac:dyDescent="0.15">
      <c r="B96" s="506"/>
      <c r="C96" s="507"/>
      <c r="D96" s="508" t="s">
        <v>565</v>
      </c>
      <c r="E96" s="509">
        <v>4916.5200000000004</v>
      </c>
    </row>
    <row r="97" spans="1:9" s="193" customFormat="1" ht="15" customHeight="1" x14ac:dyDescent="0.15">
      <c r="B97" s="506"/>
      <c r="C97" s="507"/>
      <c r="D97" s="508" t="s">
        <v>578</v>
      </c>
      <c r="E97" s="509">
        <v>5430.91</v>
      </c>
    </row>
    <row r="98" spans="1:9" s="193" customFormat="1" ht="15" customHeight="1" x14ac:dyDescent="0.15">
      <c r="B98" s="506"/>
      <c r="C98" s="507"/>
      <c r="D98" s="508" t="s">
        <v>605</v>
      </c>
      <c r="E98" s="509">
        <v>24780.728999999999</v>
      </c>
    </row>
    <row r="99" spans="1:9" s="193" customFormat="1" ht="15" customHeight="1" x14ac:dyDescent="0.15">
      <c r="B99" s="506"/>
      <c r="C99" s="507"/>
      <c r="D99" s="508" t="s">
        <v>581</v>
      </c>
      <c r="E99" s="510">
        <v>0.18340000000000001</v>
      </c>
    </row>
    <row r="100" spans="1:9" s="188" customFormat="1" ht="15" customHeight="1" x14ac:dyDescent="0.2">
      <c r="A100" s="189"/>
      <c r="B100" s="506"/>
      <c r="C100" s="507"/>
      <c r="D100" s="508" t="s">
        <v>582</v>
      </c>
      <c r="E100" s="510">
        <v>0.19839999999999999</v>
      </c>
      <c r="F100" s="193"/>
      <c r="G100" s="193"/>
    </row>
    <row r="101" spans="1:9" ht="15" customHeight="1" x14ac:dyDescent="0.2">
      <c r="A101" s="174"/>
      <c r="B101" s="511"/>
      <c r="C101" s="512"/>
      <c r="D101" s="508" t="s">
        <v>583</v>
      </c>
      <c r="E101" s="510">
        <v>0.21920000000000001</v>
      </c>
      <c r="F101" s="193"/>
    </row>
    <row r="105" spans="1:9" x14ac:dyDescent="0.2">
      <c r="I105" s="187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69"/>
  <sheetViews>
    <sheetView tabSelected="1" zoomScale="80" zoomScaleNormal="80" workbookViewId="0">
      <selection activeCell="D47" sqref="D47"/>
    </sheetView>
  </sheetViews>
  <sheetFormatPr baseColWidth="10" defaultRowHeight="14.25" x14ac:dyDescent="0.2"/>
  <cols>
    <col min="1" max="2" width="4.28515625" style="173" customWidth="1"/>
    <col min="3" max="3" width="52.42578125" style="173" bestFit="1" customWidth="1"/>
    <col min="4" max="4" width="22.5703125" style="173" customWidth="1"/>
    <col min="5" max="5" width="29.85546875" style="173" customWidth="1"/>
    <col min="6" max="7" width="25.28515625" style="173" customWidth="1"/>
    <col min="8" max="8" width="23.28515625" style="173" customWidth="1"/>
    <col min="9" max="9" width="39.5703125" style="173" customWidth="1"/>
    <col min="10" max="17" width="14.28515625" style="173" customWidth="1"/>
    <col min="18" max="16384" width="11.42578125" style="173"/>
  </cols>
  <sheetData>
    <row r="1" spans="1:17" ht="18.75" customHeight="1" x14ac:dyDescent="0.2"/>
    <row r="2" spans="1:17" ht="18.75" customHeight="1" x14ac:dyDescent="0.2">
      <c r="A2" s="174" t="s">
        <v>175</v>
      </c>
      <c r="B2" s="176"/>
      <c r="C2" s="176"/>
      <c r="D2" s="175"/>
      <c r="E2" s="175"/>
      <c r="F2" s="175"/>
      <c r="G2" s="175"/>
      <c r="H2" s="175"/>
      <c r="I2" s="175"/>
    </row>
    <row r="3" spans="1:17" ht="14.25" customHeight="1" x14ac:dyDescent="0.2">
      <c r="A3" s="174"/>
      <c r="B3" s="176"/>
      <c r="C3" s="176"/>
      <c r="D3" s="175"/>
      <c r="E3" s="175"/>
      <c r="F3" s="175"/>
      <c r="G3" s="175"/>
      <c r="H3" s="175"/>
      <c r="I3" s="175"/>
    </row>
    <row r="4" spans="1:17" ht="14.25" customHeight="1" x14ac:dyDescent="0.2">
      <c r="A4" s="174"/>
      <c r="B4" s="197" t="s">
        <v>520</v>
      </c>
      <c r="C4" s="177"/>
      <c r="D4" s="175"/>
      <c r="E4" s="175"/>
      <c r="F4" s="175"/>
      <c r="G4" s="175"/>
      <c r="H4" s="175"/>
      <c r="I4" s="175"/>
    </row>
    <row r="5" spans="1:17" s="192" customFormat="1" ht="14.25" customHeight="1" x14ac:dyDescent="0.2">
      <c r="A5" s="195"/>
      <c r="B5" s="432" t="s">
        <v>399</v>
      </c>
      <c r="C5" s="180"/>
      <c r="D5" s="433"/>
      <c r="E5" s="433"/>
      <c r="F5" s="433"/>
      <c r="G5" s="433"/>
      <c r="H5" s="433"/>
      <c r="I5" s="433"/>
      <c r="Q5" s="457"/>
    </row>
    <row r="6" spans="1:17" s="192" customFormat="1" ht="12.75" x14ac:dyDescent="0.2">
      <c r="A6" s="195"/>
      <c r="B6" s="180"/>
      <c r="C6" s="434"/>
      <c r="D6" s="433"/>
      <c r="E6" s="433"/>
      <c r="F6" s="433"/>
      <c r="G6" s="433"/>
      <c r="H6" s="433"/>
      <c r="I6" s="433"/>
      <c r="J6" s="458"/>
      <c r="K6" s="458"/>
      <c r="L6" s="458"/>
      <c r="M6" s="458"/>
      <c r="N6" s="458"/>
      <c r="O6" s="458"/>
      <c r="P6" s="458"/>
      <c r="Q6" s="458"/>
    </row>
    <row r="7" spans="1:17" s="192" customFormat="1" ht="14.25" customHeight="1" x14ac:dyDescent="0.2">
      <c r="A7" s="195"/>
      <c r="B7" s="180"/>
      <c r="C7" s="435"/>
      <c r="D7" s="433"/>
      <c r="E7" s="433"/>
      <c r="F7" s="433"/>
      <c r="G7" s="433"/>
      <c r="H7" s="433"/>
      <c r="I7" s="433"/>
      <c r="J7" s="458"/>
      <c r="K7" s="458"/>
      <c r="L7" s="458"/>
      <c r="M7" s="458"/>
      <c r="N7" s="458"/>
      <c r="O7" s="458"/>
      <c r="P7" s="458"/>
      <c r="Q7" s="458"/>
    </row>
    <row r="8" spans="1:17" s="192" customFormat="1" ht="14.25" customHeight="1" thickBot="1" x14ac:dyDescent="0.25">
      <c r="A8" s="195"/>
      <c r="B8" s="436">
        <v>1</v>
      </c>
      <c r="C8" s="437" t="s">
        <v>400</v>
      </c>
      <c r="D8" s="438" t="s">
        <v>401</v>
      </c>
      <c r="E8" s="438" t="s">
        <v>401</v>
      </c>
      <c r="F8" s="438" t="s">
        <v>401</v>
      </c>
      <c r="G8" s="438" t="s">
        <v>401</v>
      </c>
      <c r="H8" s="438" t="s">
        <v>401</v>
      </c>
      <c r="I8" s="438" t="s">
        <v>401</v>
      </c>
      <c r="J8" s="458"/>
      <c r="K8" s="458"/>
      <c r="L8" s="458"/>
      <c r="M8" s="458"/>
      <c r="N8" s="458"/>
      <c r="O8" s="458"/>
      <c r="P8" s="458"/>
      <c r="Q8" s="458"/>
    </row>
    <row r="9" spans="1:17" s="192" customFormat="1" ht="14.25" customHeight="1" x14ac:dyDescent="0.2">
      <c r="A9" s="195"/>
      <c r="B9" s="439">
        <v>2</v>
      </c>
      <c r="C9" s="440" t="s">
        <v>402</v>
      </c>
      <c r="D9" s="441" t="s">
        <v>403</v>
      </c>
      <c r="E9" s="441" t="s">
        <v>404</v>
      </c>
      <c r="F9" s="441" t="s">
        <v>405</v>
      </c>
      <c r="G9" s="441" t="s">
        <v>730</v>
      </c>
      <c r="H9" s="441" t="s">
        <v>406</v>
      </c>
      <c r="I9" s="441" t="s">
        <v>407</v>
      </c>
      <c r="J9" s="458"/>
      <c r="K9" s="458"/>
      <c r="L9" s="458"/>
      <c r="M9" s="458"/>
      <c r="N9" s="458"/>
      <c r="O9" s="458"/>
      <c r="P9" s="458"/>
      <c r="Q9" s="458"/>
    </row>
    <row r="10" spans="1:17" s="192" customFormat="1" ht="14.25" customHeight="1" x14ac:dyDescent="0.2">
      <c r="A10" s="195"/>
      <c r="B10" s="439">
        <v>3</v>
      </c>
      <c r="C10" s="440" t="s">
        <v>408</v>
      </c>
      <c r="D10" s="441" t="s">
        <v>409</v>
      </c>
      <c r="E10" s="441" t="s">
        <v>409</v>
      </c>
      <c r="F10" s="441" t="s">
        <v>409</v>
      </c>
      <c r="G10" s="441" t="s">
        <v>409</v>
      </c>
      <c r="H10" s="441" t="s">
        <v>409</v>
      </c>
      <c r="I10" s="441" t="s">
        <v>409</v>
      </c>
      <c r="J10" s="466"/>
      <c r="K10" s="466"/>
      <c r="L10" s="466"/>
      <c r="M10" s="466"/>
      <c r="N10" s="466"/>
      <c r="O10" s="466"/>
      <c r="P10" s="466"/>
      <c r="Q10" s="459"/>
    </row>
    <row r="11" spans="1:17" s="192" customFormat="1" ht="14.25" customHeight="1" thickBot="1" x14ac:dyDescent="0.25">
      <c r="A11" s="195"/>
      <c r="B11" s="436"/>
      <c r="C11" s="442" t="s">
        <v>410</v>
      </c>
      <c r="D11" s="443"/>
      <c r="E11" s="443"/>
      <c r="F11" s="443"/>
      <c r="G11" s="443"/>
      <c r="H11" s="443"/>
      <c r="I11" s="443"/>
      <c r="J11" s="458"/>
      <c r="K11" s="458"/>
      <c r="L11" s="458"/>
      <c r="M11" s="458"/>
      <c r="N11" s="458"/>
      <c r="O11" s="458"/>
      <c r="P11" s="458"/>
      <c r="Q11" s="458"/>
    </row>
    <row r="12" spans="1:17" s="192" customFormat="1" ht="14.25" customHeight="1" x14ac:dyDescent="0.2">
      <c r="A12" s="195"/>
      <c r="B12" s="439">
        <v>4</v>
      </c>
      <c r="C12" s="440" t="s">
        <v>411</v>
      </c>
      <c r="D12" s="441" t="s">
        <v>412</v>
      </c>
      <c r="E12" s="441" t="s">
        <v>413</v>
      </c>
      <c r="F12" s="441" t="s">
        <v>413</v>
      </c>
      <c r="G12" s="441" t="s">
        <v>413</v>
      </c>
      <c r="H12" s="441" t="s">
        <v>414</v>
      </c>
      <c r="I12" s="441" t="s">
        <v>414</v>
      </c>
      <c r="J12" s="458"/>
      <c r="K12" s="458"/>
      <c r="L12" s="458"/>
      <c r="M12" s="458"/>
      <c r="N12" s="458"/>
      <c r="O12" s="458"/>
      <c r="P12" s="458"/>
      <c r="Q12" s="458"/>
    </row>
    <row r="13" spans="1:17" s="192" customFormat="1" ht="12" x14ac:dyDescent="0.2">
      <c r="A13" s="195"/>
      <c r="B13" s="439">
        <v>5</v>
      </c>
      <c r="C13" s="440" t="s">
        <v>415</v>
      </c>
      <c r="D13" s="441" t="s">
        <v>412</v>
      </c>
      <c r="E13" s="441" t="s">
        <v>416</v>
      </c>
      <c r="F13" s="441" t="s">
        <v>413</v>
      </c>
      <c r="G13" s="441" t="s">
        <v>413</v>
      </c>
      <c r="H13" s="441" t="s">
        <v>414</v>
      </c>
      <c r="I13" s="441" t="s">
        <v>414</v>
      </c>
      <c r="J13" s="458"/>
      <c r="K13" s="458"/>
      <c r="L13" s="458"/>
      <c r="M13" s="458"/>
      <c r="N13" s="458"/>
      <c r="O13" s="458"/>
      <c r="P13" s="458"/>
      <c r="Q13" s="458"/>
    </row>
    <row r="14" spans="1:17" s="192" customFormat="1" ht="12" x14ac:dyDescent="0.2">
      <c r="A14" s="195"/>
      <c r="B14" s="439">
        <v>6</v>
      </c>
      <c r="C14" s="440" t="s">
        <v>417</v>
      </c>
      <c r="D14" s="441" t="s">
        <v>418</v>
      </c>
      <c r="E14" s="441" t="s">
        <v>418</v>
      </c>
      <c r="F14" s="441" t="s">
        <v>419</v>
      </c>
      <c r="G14" s="441" t="s">
        <v>419</v>
      </c>
      <c r="H14" s="441" t="s">
        <v>419</v>
      </c>
      <c r="I14" s="441" t="s">
        <v>419</v>
      </c>
      <c r="J14" s="458"/>
      <c r="K14" s="458"/>
      <c r="L14" s="458"/>
      <c r="M14" s="458"/>
      <c r="N14" s="458"/>
      <c r="O14" s="458"/>
      <c r="P14" s="458"/>
      <c r="Q14" s="458"/>
    </row>
    <row r="15" spans="1:17" s="192" customFormat="1" ht="14.25" customHeight="1" x14ac:dyDescent="0.2">
      <c r="A15" s="195"/>
      <c r="B15" s="439">
        <v>7</v>
      </c>
      <c r="C15" s="444" t="s">
        <v>420</v>
      </c>
      <c r="D15" s="441" t="s">
        <v>421</v>
      </c>
      <c r="E15" s="441" t="s">
        <v>422</v>
      </c>
      <c r="F15" s="441" t="s">
        <v>422</v>
      </c>
      <c r="G15" s="441" t="s">
        <v>422</v>
      </c>
      <c r="H15" s="441" t="s">
        <v>423</v>
      </c>
      <c r="I15" s="441" t="s">
        <v>423</v>
      </c>
      <c r="J15" s="460"/>
      <c r="K15" s="460"/>
      <c r="L15" s="460"/>
      <c r="M15" s="460"/>
      <c r="N15" s="460"/>
      <c r="O15" s="460"/>
      <c r="P15" s="460"/>
      <c r="Q15" s="460"/>
    </row>
    <row r="16" spans="1:17" s="192" customFormat="1" ht="14.25" customHeight="1" x14ac:dyDescent="0.2">
      <c r="A16" s="195"/>
      <c r="B16" s="439">
        <v>8</v>
      </c>
      <c r="C16" s="444" t="s">
        <v>424</v>
      </c>
      <c r="D16" s="445">
        <v>946.52</v>
      </c>
      <c r="E16" s="445">
        <v>40</v>
      </c>
      <c r="F16" s="445">
        <v>100</v>
      </c>
      <c r="G16" s="445">
        <v>150</v>
      </c>
      <c r="H16" s="445">
        <v>250</v>
      </c>
      <c r="I16" s="445">
        <v>150</v>
      </c>
      <c r="J16" s="460"/>
      <c r="K16" s="460"/>
      <c r="L16" s="460"/>
      <c r="M16" s="460"/>
      <c r="N16" s="460"/>
      <c r="O16" s="460"/>
      <c r="P16" s="460"/>
      <c r="Q16" s="460"/>
    </row>
    <row r="17" spans="1:17" s="192" customFormat="1" ht="14.25" customHeight="1" x14ac:dyDescent="0.2">
      <c r="A17" s="195"/>
      <c r="B17" s="439">
        <v>9</v>
      </c>
      <c r="C17" s="444" t="s">
        <v>425</v>
      </c>
      <c r="D17" s="445">
        <v>946.52</v>
      </c>
      <c r="E17" s="445">
        <v>40</v>
      </c>
      <c r="F17" s="445">
        <v>100</v>
      </c>
      <c r="G17" s="445">
        <v>150</v>
      </c>
      <c r="H17" s="445">
        <v>250</v>
      </c>
      <c r="I17" s="445">
        <v>150</v>
      </c>
      <c r="J17" s="460"/>
      <c r="K17" s="460"/>
      <c r="L17" s="460"/>
      <c r="M17" s="460"/>
      <c r="N17" s="460"/>
      <c r="O17" s="460"/>
      <c r="P17" s="460"/>
      <c r="Q17" s="460"/>
    </row>
    <row r="18" spans="1:17" s="192" customFormat="1" ht="14.25" customHeight="1" x14ac:dyDescent="0.2">
      <c r="A18" s="195"/>
      <c r="B18" s="439" t="s">
        <v>176</v>
      </c>
      <c r="C18" s="444" t="s">
        <v>426</v>
      </c>
      <c r="D18" s="441">
        <v>100</v>
      </c>
      <c r="E18" s="441">
        <v>100</v>
      </c>
      <c r="F18" s="441">
        <v>100</v>
      </c>
      <c r="G18" s="441">
        <v>100</v>
      </c>
      <c r="H18" s="441">
        <v>100</v>
      </c>
      <c r="I18" s="441">
        <v>100</v>
      </c>
      <c r="J18" s="460"/>
      <c r="K18" s="460"/>
      <c r="L18" s="460"/>
      <c r="M18" s="460"/>
      <c r="N18" s="460"/>
      <c r="O18" s="460"/>
      <c r="P18" s="460"/>
      <c r="Q18" s="460"/>
    </row>
    <row r="19" spans="1:17" s="192" customFormat="1" ht="12" x14ac:dyDescent="0.2">
      <c r="A19" s="195"/>
      <c r="B19" s="439" t="s">
        <v>177</v>
      </c>
      <c r="C19" s="444" t="s">
        <v>427</v>
      </c>
      <c r="D19" s="441" t="s">
        <v>428</v>
      </c>
      <c r="E19" s="441">
        <v>100</v>
      </c>
      <c r="F19" s="441">
        <v>100</v>
      </c>
      <c r="G19" s="441">
        <v>100</v>
      </c>
      <c r="H19" s="441">
        <v>100</v>
      </c>
      <c r="I19" s="441">
        <v>100</v>
      </c>
      <c r="J19" s="461"/>
      <c r="K19" s="461"/>
      <c r="L19" s="461"/>
      <c r="M19" s="461"/>
      <c r="N19" s="461"/>
      <c r="O19" s="461"/>
      <c r="P19" s="461"/>
      <c r="Q19" s="461"/>
    </row>
    <row r="20" spans="1:17" s="192" customFormat="1" ht="14.25" customHeight="1" x14ac:dyDescent="0.2">
      <c r="A20" s="195"/>
      <c r="B20" s="439">
        <v>10</v>
      </c>
      <c r="C20" s="444" t="s">
        <v>429</v>
      </c>
      <c r="D20" s="441" t="s">
        <v>430</v>
      </c>
      <c r="E20" s="441" t="s">
        <v>431</v>
      </c>
      <c r="F20" s="441" t="s">
        <v>430</v>
      </c>
      <c r="G20" s="441" t="s">
        <v>430</v>
      </c>
      <c r="H20" s="441" t="s">
        <v>432</v>
      </c>
      <c r="I20" s="441" t="s">
        <v>432</v>
      </c>
      <c r="J20" s="462"/>
      <c r="K20" s="462"/>
      <c r="L20" s="462"/>
      <c r="M20" s="462"/>
      <c r="N20" s="462"/>
      <c r="O20" s="462"/>
      <c r="P20" s="462"/>
      <c r="Q20" s="462"/>
    </row>
    <row r="21" spans="1:17" s="192" customFormat="1" ht="14.25" customHeight="1" x14ac:dyDescent="0.2">
      <c r="A21" s="195"/>
      <c r="B21" s="439">
        <v>11</v>
      </c>
      <c r="C21" s="444" t="s">
        <v>433</v>
      </c>
      <c r="D21" s="446">
        <v>34481</v>
      </c>
      <c r="E21" s="446">
        <v>40235</v>
      </c>
      <c r="F21" s="446">
        <v>42254</v>
      </c>
      <c r="G21" s="446">
        <v>43640</v>
      </c>
      <c r="H21" s="446">
        <v>43053</v>
      </c>
      <c r="I21" s="446">
        <v>43348</v>
      </c>
      <c r="J21" s="460"/>
      <c r="K21" s="460"/>
      <c r="L21" s="460"/>
      <c r="M21" s="460"/>
      <c r="N21" s="460"/>
      <c r="O21" s="460"/>
      <c r="P21" s="460"/>
      <c r="Q21" s="460"/>
    </row>
    <row r="22" spans="1:17" s="192" customFormat="1" ht="14.25" customHeight="1" x14ac:dyDescent="0.2">
      <c r="A22" s="195"/>
      <c r="B22" s="439">
        <v>12</v>
      </c>
      <c r="C22" s="444" t="s">
        <v>434</v>
      </c>
      <c r="D22" s="441" t="s">
        <v>435</v>
      </c>
      <c r="E22" s="441" t="s">
        <v>435</v>
      </c>
      <c r="F22" s="441" t="s">
        <v>435</v>
      </c>
      <c r="G22" s="441" t="s">
        <v>435</v>
      </c>
      <c r="H22" s="441" t="s">
        <v>436</v>
      </c>
      <c r="I22" s="441" t="s">
        <v>436</v>
      </c>
      <c r="J22" s="460"/>
      <c r="K22" s="462"/>
      <c r="L22" s="460"/>
      <c r="M22" s="460"/>
      <c r="N22" s="460"/>
      <c r="O22" s="460"/>
      <c r="P22" s="460"/>
      <c r="Q22" s="462"/>
    </row>
    <row r="23" spans="1:17" s="192" customFormat="1" ht="14.25" customHeight="1" x14ac:dyDescent="0.2">
      <c r="A23" s="195"/>
      <c r="B23" s="439">
        <v>13</v>
      </c>
      <c r="C23" s="444" t="s">
        <v>437</v>
      </c>
      <c r="D23" s="441"/>
      <c r="E23" s="441" t="s">
        <v>438</v>
      </c>
      <c r="F23" s="441" t="s">
        <v>439</v>
      </c>
      <c r="G23" s="441" t="s">
        <v>439</v>
      </c>
      <c r="H23" s="446">
        <v>46706</v>
      </c>
      <c r="I23" s="446">
        <v>47001</v>
      </c>
      <c r="J23" s="460"/>
      <c r="K23" s="460"/>
      <c r="L23" s="460"/>
      <c r="M23" s="460"/>
      <c r="N23" s="460"/>
      <c r="O23" s="460"/>
      <c r="P23" s="460"/>
      <c r="Q23" s="460"/>
    </row>
    <row r="24" spans="1:17" s="192" customFormat="1" ht="14.25" customHeight="1" x14ac:dyDescent="0.2">
      <c r="A24" s="195"/>
      <c r="B24" s="439">
        <v>14</v>
      </c>
      <c r="C24" s="444" t="s">
        <v>440</v>
      </c>
      <c r="D24" s="441"/>
      <c r="E24" s="441" t="s">
        <v>441</v>
      </c>
      <c r="F24" s="441" t="s">
        <v>441</v>
      </c>
      <c r="G24" s="441" t="s">
        <v>441</v>
      </c>
      <c r="H24" s="441" t="s">
        <v>441</v>
      </c>
      <c r="I24" s="441" t="s">
        <v>441</v>
      </c>
      <c r="J24" s="462"/>
      <c r="K24" s="462"/>
      <c r="L24" s="462"/>
      <c r="M24" s="462"/>
      <c r="N24" s="462"/>
      <c r="O24" s="462"/>
      <c r="P24" s="462"/>
      <c r="Q24" s="462"/>
    </row>
    <row r="25" spans="1:17" s="192" customFormat="1" ht="36" x14ac:dyDescent="0.2">
      <c r="A25" s="195"/>
      <c r="B25" s="439">
        <v>15</v>
      </c>
      <c r="C25" s="444" t="s">
        <v>442</v>
      </c>
      <c r="D25" s="441"/>
      <c r="E25" s="447" t="s">
        <v>443</v>
      </c>
      <c r="F25" s="447" t="s">
        <v>444</v>
      </c>
      <c r="G25" s="447" t="s">
        <v>731</v>
      </c>
      <c r="H25" s="447" t="s">
        <v>445</v>
      </c>
      <c r="I25" s="447" t="s">
        <v>446</v>
      </c>
      <c r="J25" s="460"/>
      <c r="K25" s="460"/>
      <c r="L25" s="460"/>
      <c r="M25" s="460"/>
      <c r="N25" s="460"/>
      <c r="O25" s="460"/>
      <c r="P25" s="460"/>
      <c r="Q25" s="460"/>
    </row>
    <row r="26" spans="1:17" s="192" customFormat="1" ht="14.25" customHeight="1" x14ac:dyDescent="0.2">
      <c r="A26" s="195"/>
      <c r="B26" s="439">
        <v>16</v>
      </c>
      <c r="C26" s="444" t="s">
        <v>447</v>
      </c>
      <c r="D26" s="441"/>
      <c r="E26" s="441" t="s">
        <v>448</v>
      </c>
      <c r="F26" s="448" t="s">
        <v>449</v>
      </c>
      <c r="G26" s="448" t="s">
        <v>732</v>
      </c>
      <c r="H26" s="448" t="s">
        <v>450</v>
      </c>
      <c r="I26" s="448" t="s">
        <v>451</v>
      </c>
      <c r="J26" s="460"/>
      <c r="K26" s="460"/>
      <c r="L26" s="460"/>
      <c r="M26" s="460"/>
      <c r="N26" s="460"/>
      <c r="O26" s="460"/>
      <c r="P26" s="460"/>
      <c r="Q26" s="460"/>
    </row>
    <row r="27" spans="1:17" s="192" customFormat="1" ht="14.25" customHeight="1" thickBot="1" x14ac:dyDescent="0.25">
      <c r="A27" s="195"/>
      <c r="B27" s="436"/>
      <c r="C27" s="449" t="s">
        <v>452</v>
      </c>
      <c r="D27" s="450"/>
      <c r="E27" s="443"/>
      <c r="F27" s="443"/>
      <c r="G27" s="443"/>
      <c r="H27" s="443"/>
      <c r="I27" s="443"/>
      <c r="J27" s="467"/>
      <c r="K27" s="467"/>
      <c r="L27" s="467"/>
      <c r="M27" s="467"/>
      <c r="N27" s="467"/>
      <c r="O27" s="467"/>
      <c r="P27" s="467"/>
      <c r="Q27" s="463"/>
    </row>
    <row r="28" spans="1:17" s="192" customFormat="1" ht="14.25" customHeight="1" x14ac:dyDescent="0.2">
      <c r="A28" s="195"/>
      <c r="B28" s="439">
        <v>17</v>
      </c>
      <c r="C28" s="444" t="s">
        <v>453</v>
      </c>
      <c r="D28" s="441" t="s">
        <v>454</v>
      </c>
      <c r="E28" s="441" t="s">
        <v>456</v>
      </c>
      <c r="F28" s="441" t="s">
        <v>455</v>
      </c>
      <c r="G28" s="441" t="s">
        <v>455</v>
      </c>
      <c r="H28" s="441" t="s">
        <v>455</v>
      </c>
      <c r="I28" s="441" t="s">
        <v>455</v>
      </c>
      <c r="J28" s="460"/>
      <c r="K28" s="460"/>
      <c r="L28" s="460"/>
      <c r="M28" s="460"/>
      <c r="N28" s="460"/>
      <c r="O28" s="460"/>
      <c r="P28" s="460"/>
      <c r="Q28" s="460"/>
    </row>
    <row r="29" spans="1:17" s="192" customFormat="1" ht="12" x14ac:dyDescent="0.2">
      <c r="A29" s="195"/>
      <c r="B29" s="451">
        <v>18</v>
      </c>
      <c r="C29" s="444" t="s">
        <v>457</v>
      </c>
      <c r="D29" s="441"/>
      <c r="E29" s="452">
        <v>8.2500000000000004E-2</v>
      </c>
      <c r="F29" s="452" t="s">
        <v>458</v>
      </c>
      <c r="G29" s="452" t="s">
        <v>733</v>
      </c>
      <c r="H29" s="452" t="s">
        <v>459</v>
      </c>
      <c r="I29" s="452" t="s">
        <v>460</v>
      </c>
      <c r="J29" s="461"/>
      <c r="K29" s="461"/>
      <c r="L29" s="461"/>
      <c r="M29" s="461"/>
      <c r="N29" s="461"/>
      <c r="O29" s="461"/>
      <c r="P29" s="461"/>
      <c r="Q29" s="461"/>
    </row>
    <row r="30" spans="1:17" s="192" customFormat="1" ht="14.25" customHeight="1" x14ac:dyDescent="0.2">
      <c r="A30" s="195"/>
      <c r="B30" s="439">
        <v>19</v>
      </c>
      <c r="C30" s="444" t="s">
        <v>461</v>
      </c>
      <c r="D30" s="441" t="s">
        <v>462</v>
      </c>
      <c r="E30" s="441" t="s">
        <v>441</v>
      </c>
      <c r="F30" s="441" t="s">
        <v>463</v>
      </c>
      <c r="G30" s="441" t="s">
        <v>463</v>
      </c>
      <c r="H30" s="441">
        <v>5</v>
      </c>
      <c r="I30" s="441" t="s">
        <v>463</v>
      </c>
      <c r="J30" s="460"/>
      <c r="K30" s="460"/>
      <c r="L30" s="460"/>
      <c r="M30" s="460"/>
      <c r="N30" s="460"/>
      <c r="O30" s="460"/>
      <c r="P30" s="460"/>
      <c r="Q30" s="460"/>
    </row>
    <row r="31" spans="1:17" s="192" customFormat="1" ht="14.25" customHeight="1" x14ac:dyDescent="0.2">
      <c r="A31" s="195"/>
      <c r="B31" s="439" t="s">
        <v>130</v>
      </c>
      <c r="C31" s="444" t="s">
        <v>464</v>
      </c>
      <c r="D31" s="441" t="s">
        <v>462</v>
      </c>
      <c r="E31" s="448" t="s">
        <v>465</v>
      </c>
      <c r="F31" s="441" t="s">
        <v>465</v>
      </c>
      <c r="G31" s="441" t="s">
        <v>465</v>
      </c>
      <c r="H31" s="441" t="s">
        <v>466</v>
      </c>
      <c r="I31" s="441" t="s">
        <v>466</v>
      </c>
      <c r="J31" s="460"/>
      <c r="K31" s="460"/>
      <c r="L31" s="460"/>
      <c r="M31" s="460"/>
      <c r="N31" s="460"/>
      <c r="O31" s="460"/>
      <c r="P31" s="460"/>
      <c r="Q31" s="460"/>
    </row>
    <row r="32" spans="1:17" s="192" customFormat="1" ht="14.25" customHeight="1" x14ac:dyDescent="0.2">
      <c r="A32" s="195"/>
      <c r="B32" s="439" t="s">
        <v>132</v>
      </c>
      <c r="C32" s="444" t="s">
        <v>467</v>
      </c>
      <c r="D32" s="441" t="s">
        <v>462</v>
      </c>
      <c r="E32" s="441" t="s">
        <v>465</v>
      </c>
      <c r="F32" s="441" t="s">
        <v>465</v>
      </c>
      <c r="G32" s="441" t="s">
        <v>465</v>
      </c>
      <c r="H32" s="441" t="s">
        <v>466</v>
      </c>
      <c r="I32" s="441" t="s">
        <v>466</v>
      </c>
      <c r="J32" s="460"/>
      <c r="K32" s="460"/>
      <c r="L32" s="460"/>
      <c r="M32" s="460"/>
      <c r="N32" s="460"/>
      <c r="O32" s="460"/>
      <c r="P32" s="460"/>
      <c r="Q32" s="460"/>
    </row>
    <row r="33" spans="1:17" s="192" customFormat="1" ht="14.25" customHeight="1" x14ac:dyDescent="0.2">
      <c r="A33" s="195"/>
      <c r="B33" s="451">
        <v>21</v>
      </c>
      <c r="C33" s="444" t="s">
        <v>468</v>
      </c>
      <c r="D33" s="441" t="s">
        <v>462</v>
      </c>
      <c r="E33" s="441" t="s">
        <v>441</v>
      </c>
      <c r="F33" s="441" t="s">
        <v>463</v>
      </c>
      <c r="G33" s="441" t="s">
        <v>463</v>
      </c>
      <c r="H33" s="441" t="s">
        <v>463</v>
      </c>
      <c r="I33" s="441" t="s">
        <v>463</v>
      </c>
      <c r="J33" s="460"/>
      <c r="K33" s="460"/>
      <c r="L33" s="460"/>
      <c r="M33" s="460"/>
      <c r="N33" s="460"/>
      <c r="O33" s="460"/>
      <c r="P33" s="460"/>
      <c r="Q33" s="460"/>
    </row>
    <row r="34" spans="1:17" s="192" customFormat="1" ht="14.25" customHeight="1" x14ac:dyDescent="0.2">
      <c r="A34" s="195"/>
      <c r="B34" s="439">
        <v>22</v>
      </c>
      <c r="C34" s="444" t="s">
        <v>469</v>
      </c>
      <c r="D34" s="441" t="s">
        <v>462</v>
      </c>
      <c r="E34" s="453" t="s">
        <v>470</v>
      </c>
      <c r="F34" s="441" t="s">
        <v>471</v>
      </c>
      <c r="G34" s="441" t="s">
        <v>471</v>
      </c>
      <c r="H34" s="441" t="s">
        <v>472</v>
      </c>
      <c r="I34" s="441" t="s">
        <v>472</v>
      </c>
      <c r="J34" s="460"/>
      <c r="K34" s="460"/>
      <c r="L34" s="460"/>
      <c r="M34" s="460"/>
      <c r="N34" s="460"/>
      <c r="O34" s="460"/>
      <c r="P34" s="460"/>
      <c r="Q34" s="460"/>
    </row>
    <row r="35" spans="1:17" s="192" customFormat="1" ht="14.25" customHeight="1" thickBot="1" x14ac:dyDescent="0.25">
      <c r="A35" s="195"/>
      <c r="B35" s="436"/>
      <c r="C35" s="449" t="s">
        <v>473</v>
      </c>
      <c r="D35" s="443"/>
      <c r="E35" s="443"/>
      <c r="F35" s="443"/>
      <c r="G35" s="443"/>
      <c r="H35" s="443"/>
      <c r="I35" s="443"/>
      <c r="J35" s="460"/>
      <c r="K35" s="460"/>
      <c r="L35" s="460"/>
      <c r="M35" s="460"/>
      <c r="N35" s="460"/>
      <c r="O35" s="460"/>
      <c r="P35" s="460"/>
      <c r="Q35" s="464"/>
    </row>
    <row r="36" spans="1:17" s="192" customFormat="1" ht="14.25" customHeight="1" x14ac:dyDescent="0.2">
      <c r="A36" s="195"/>
      <c r="B36" s="451">
        <v>23</v>
      </c>
      <c r="C36" s="444" t="s">
        <v>474</v>
      </c>
      <c r="D36" s="441" t="s">
        <v>462</v>
      </c>
      <c r="E36" s="441" t="s">
        <v>475</v>
      </c>
      <c r="F36" s="441" t="s">
        <v>476</v>
      </c>
      <c r="G36" s="441" t="s">
        <v>476</v>
      </c>
      <c r="H36" s="441" t="s">
        <v>476</v>
      </c>
      <c r="I36" s="441" t="s">
        <v>476</v>
      </c>
      <c r="J36" s="465"/>
      <c r="K36" s="465"/>
      <c r="L36" s="465"/>
      <c r="M36" s="465"/>
      <c r="N36" s="465"/>
      <c r="O36" s="465"/>
      <c r="P36" s="465"/>
      <c r="Q36" s="465"/>
    </row>
    <row r="37" spans="1:17" s="192" customFormat="1" ht="20.25" customHeight="1" x14ac:dyDescent="0.2">
      <c r="A37" s="195"/>
      <c r="B37" s="439">
        <v>24</v>
      </c>
      <c r="C37" s="444" t="s">
        <v>477</v>
      </c>
      <c r="D37" s="441" t="s">
        <v>428</v>
      </c>
      <c r="E37" s="441" t="s">
        <v>428</v>
      </c>
      <c r="F37" s="441" t="s">
        <v>428</v>
      </c>
      <c r="G37" s="441" t="s">
        <v>428</v>
      </c>
      <c r="H37" s="441" t="s">
        <v>428</v>
      </c>
      <c r="I37" s="441" t="s">
        <v>428</v>
      </c>
      <c r="J37" s="458"/>
      <c r="K37" s="458"/>
      <c r="L37" s="458"/>
      <c r="M37" s="458"/>
      <c r="N37" s="458"/>
      <c r="O37" s="458"/>
      <c r="P37" s="458"/>
      <c r="Q37" s="458"/>
    </row>
    <row r="38" spans="1:17" s="192" customFormat="1" ht="14.25" customHeight="1" x14ac:dyDescent="0.2">
      <c r="A38" s="195"/>
      <c r="B38" s="439">
        <v>25</v>
      </c>
      <c r="C38" s="444" t="s">
        <v>478</v>
      </c>
      <c r="D38" s="441" t="s">
        <v>428</v>
      </c>
      <c r="E38" s="441" t="s">
        <v>428</v>
      </c>
      <c r="F38" s="441" t="s">
        <v>428</v>
      </c>
      <c r="G38" s="441" t="s">
        <v>428</v>
      </c>
      <c r="H38" s="441" t="s">
        <v>428</v>
      </c>
      <c r="I38" s="441" t="s">
        <v>428</v>
      </c>
      <c r="J38" s="458"/>
      <c r="K38" s="458"/>
      <c r="L38" s="458"/>
      <c r="M38" s="458"/>
      <c r="N38" s="458"/>
      <c r="O38" s="458"/>
      <c r="P38" s="458"/>
      <c r="Q38" s="458"/>
    </row>
    <row r="39" spans="1:17" s="192" customFormat="1" ht="14.25" customHeight="1" x14ac:dyDescent="0.2">
      <c r="A39" s="195"/>
      <c r="B39" s="439">
        <v>26</v>
      </c>
      <c r="C39" s="444" t="s">
        <v>479</v>
      </c>
      <c r="D39" s="441" t="s">
        <v>428</v>
      </c>
      <c r="E39" s="441" t="s">
        <v>428</v>
      </c>
      <c r="F39" s="441" t="s">
        <v>428</v>
      </c>
      <c r="G39" s="441" t="s">
        <v>428</v>
      </c>
      <c r="H39" s="441" t="s">
        <v>428</v>
      </c>
      <c r="I39" s="441" t="s">
        <v>428</v>
      </c>
      <c r="J39" s="458"/>
      <c r="K39" s="458"/>
      <c r="L39" s="458"/>
      <c r="M39" s="458"/>
      <c r="N39" s="458"/>
      <c r="O39" s="458"/>
      <c r="P39" s="458"/>
      <c r="Q39" s="458"/>
    </row>
    <row r="40" spans="1:17" s="192" customFormat="1" ht="14.25" customHeight="1" x14ac:dyDescent="0.2">
      <c r="A40" s="195"/>
      <c r="B40" s="439">
        <v>27</v>
      </c>
      <c r="C40" s="444" t="s">
        <v>480</v>
      </c>
      <c r="D40" s="441" t="s">
        <v>428</v>
      </c>
      <c r="E40" s="441" t="s">
        <v>428</v>
      </c>
      <c r="F40" s="441" t="s">
        <v>428</v>
      </c>
      <c r="G40" s="441" t="s">
        <v>428</v>
      </c>
      <c r="H40" s="441" t="s">
        <v>428</v>
      </c>
      <c r="I40" s="441" t="s">
        <v>428</v>
      </c>
      <c r="J40" s="458"/>
      <c r="K40" s="458"/>
      <c r="L40" s="458"/>
      <c r="M40" s="458"/>
      <c r="N40" s="458"/>
      <c r="O40" s="458"/>
      <c r="P40" s="458"/>
      <c r="Q40" s="458"/>
    </row>
    <row r="41" spans="1:17" s="192" customFormat="1" ht="14.25" customHeight="1" x14ac:dyDescent="0.2">
      <c r="A41" s="195"/>
      <c r="B41" s="439">
        <v>28</v>
      </c>
      <c r="C41" s="444" t="s">
        <v>481</v>
      </c>
      <c r="D41" s="441" t="s">
        <v>428</v>
      </c>
      <c r="E41" s="441" t="s">
        <v>428</v>
      </c>
      <c r="F41" s="441" t="s">
        <v>428</v>
      </c>
      <c r="G41" s="441" t="s">
        <v>428</v>
      </c>
      <c r="H41" s="441" t="s">
        <v>428</v>
      </c>
      <c r="I41" s="441" t="s">
        <v>428</v>
      </c>
      <c r="J41" s="458"/>
      <c r="K41" s="458"/>
      <c r="L41" s="458"/>
      <c r="M41" s="458"/>
      <c r="N41" s="458"/>
      <c r="O41" s="458"/>
      <c r="P41" s="458"/>
      <c r="Q41" s="458"/>
    </row>
    <row r="42" spans="1:17" s="192" customFormat="1" ht="14.25" customHeight="1" x14ac:dyDescent="0.2">
      <c r="A42" s="195"/>
      <c r="B42" s="439">
        <v>29</v>
      </c>
      <c r="C42" s="444" t="s">
        <v>482</v>
      </c>
      <c r="D42" s="441" t="s">
        <v>428</v>
      </c>
      <c r="E42" s="441" t="s">
        <v>428</v>
      </c>
      <c r="F42" s="441" t="s">
        <v>428</v>
      </c>
      <c r="G42" s="441" t="s">
        <v>428</v>
      </c>
      <c r="H42" s="441" t="s">
        <v>428</v>
      </c>
      <c r="I42" s="441" t="s">
        <v>428</v>
      </c>
      <c r="J42" s="458"/>
      <c r="K42" s="458"/>
      <c r="L42" s="458"/>
      <c r="M42" s="458"/>
      <c r="N42" s="458"/>
      <c r="O42" s="458"/>
      <c r="P42" s="458"/>
      <c r="Q42" s="458"/>
    </row>
    <row r="43" spans="1:17" s="192" customFormat="1" ht="13.5" customHeight="1" x14ac:dyDescent="0.2">
      <c r="A43" s="195"/>
      <c r="B43" s="451">
        <v>30</v>
      </c>
      <c r="C43" s="444" t="s">
        <v>483</v>
      </c>
      <c r="D43" s="441" t="s">
        <v>428</v>
      </c>
      <c r="E43" s="441" t="s">
        <v>441</v>
      </c>
      <c r="F43" s="441" t="s">
        <v>441</v>
      </c>
      <c r="G43" s="441" t="s">
        <v>441</v>
      </c>
      <c r="H43" s="441" t="s">
        <v>428</v>
      </c>
      <c r="I43" s="441" t="s">
        <v>428</v>
      </c>
      <c r="J43" s="458"/>
      <c r="K43" s="458"/>
      <c r="L43" s="458"/>
      <c r="M43" s="458"/>
      <c r="N43" s="458"/>
      <c r="O43" s="458"/>
      <c r="P43" s="458"/>
      <c r="Q43" s="458"/>
    </row>
    <row r="44" spans="1:17" s="192" customFormat="1" ht="21.75" customHeight="1" x14ac:dyDescent="0.2">
      <c r="A44" s="195"/>
      <c r="B44" s="451">
        <v>31</v>
      </c>
      <c r="C44" s="444" t="s">
        <v>484</v>
      </c>
      <c r="D44" s="441" t="s">
        <v>462</v>
      </c>
      <c r="E44" s="454" t="s">
        <v>485</v>
      </c>
      <c r="F44" s="455" t="s">
        <v>485</v>
      </c>
      <c r="G44" s="455" t="s">
        <v>485</v>
      </c>
      <c r="H44" s="448" t="s">
        <v>428</v>
      </c>
      <c r="I44" s="448" t="s">
        <v>428</v>
      </c>
      <c r="J44" s="458"/>
      <c r="K44" s="458"/>
      <c r="L44" s="458"/>
      <c r="M44" s="458"/>
      <c r="N44" s="458"/>
      <c r="O44" s="458"/>
      <c r="P44" s="458"/>
      <c r="Q44" s="458"/>
    </row>
    <row r="45" spans="1:17" s="192" customFormat="1" ht="12" x14ac:dyDescent="0.2">
      <c r="A45" s="195"/>
      <c r="B45" s="451">
        <v>32</v>
      </c>
      <c r="C45" s="444" t="s">
        <v>486</v>
      </c>
      <c r="D45" s="441" t="s">
        <v>462</v>
      </c>
      <c r="E45" s="441" t="s">
        <v>487</v>
      </c>
      <c r="F45" s="441" t="s">
        <v>487</v>
      </c>
      <c r="G45" s="441" t="s">
        <v>487</v>
      </c>
      <c r="H45" s="453" t="s">
        <v>428</v>
      </c>
      <c r="I45" s="453" t="s">
        <v>428</v>
      </c>
      <c r="J45" s="458"/>
      <c r="K45" s="458"/>
      <c r="L45" s="458"/>
      <c r="M45" s="458"/>
      <c r="N45" s="458"/>
      <c r="O45" s="458"/>
      <c r="P45" s="458"/>
      <c r="Q45" s="458"/>
    </row>
    <row r="46" spans="1:17" s="192" customFormat="1" ht="12" x14ac:dyDescent="0.2">
      <c r="A46" s="195"/>
      <c r="B46" s="439">
        <v>33</v>
      </c>
      <c r="C46" s="444" t="s">
        <v>488</v>
      </c>
      <c r="D46" s="441" t="s">
        <v>462</v>
      </c>
      <c r="E46" s="448" t="s">
        <v>489</v>
      </c>
      <c r="F46" s="441" t="s">
        <v>489</v>
      </c>
      <c r="G46" s="441" t="s">
        <v>489</v>
      </c>
      <c r="H46" s="441" t="s">
        <v>428</v>
      </c>
      <c r="I46" s="441" t="s">
        <v>428</v>
      </c>
      <c r="J46" s="458"/>
      <c r="K46" s="458"/>
      <c r="L46" s="458"/>
      <c r="M46" s="458"/>
      <c r="N46" s="458"/>
      <c r="O46" s="458"/>
      <c r="P46" s="458"/>
      <c r="Q46" s="458"/>
    </row>
    <row r="47" spans="1:17" s="192" customFormat="1" ht="84" x14ac:dyDescent="0.2">
      <c r="A47" s="195"/>
      <c r="B47" s="451">
        <v>34</v>
      </c>
      <c r="C47" s="444" t="s">
        <v>490</v>
      </c>
      <c r="D47" s="441" t="s">
        <v>462</v>
      </c>
      <c r="E47" s="456" t="s">
        <v>491</v>
      </c>
      <c r="F47" s="448" t="s">
        <v>491</v>
      </c>
      <c r="G47" s="448" t="s">
        <v>491</v>
      </c>
      <c r="H47" s="441"/>
      <c r="I47" s="441"/>
      <c r="J47" s="458"/>
      <c r="K47" s="458"/>
      <c r="L47" s="458"/>
      <c r="M47" s="458"/>
      <c r="N47" s="458"/>
      <c r="O47" s="458"/>
      <c r="P47" s="458"/>
      <c r="Q47" s="458"/>
    </row>
    <row r="48" spans="1:17" s="192" customFormat="1" ht="12" x14ac:dyDescent="0.2">
      <c r="A48" s="195"/>
      <c r="B48" s="451">
        <v>35</v>
      </c>
      <c r="C48" s="444" t="s">
        <v>492</v>
      </c>
      <c r="D48" s="441" t="s">
        <v>422</v>
      </c>
      <c r="E48" s="441" t="s">
        <v>431</v>
      </c>
      <c r="F48" s="441" t="s">
        <v>431</v>
      </c>
      <c r="G48" s="441" t="s">
        <v>431</v>
      </c>
      <c r="H48" s="441" t="s">
        <v>493</v>
      </c>
      <c r="I48" s="441" t="s">
        <v>493</v>
      </c>
      <c r="J48" s="458"/>
      <c r="K48" s="458"/>
      <c r="L48" s="458"/>
      <c r="M48" s="458"/>
      <c r="N48" s="458"/>
      <c r="O48" s="458"/>
      <c r="P48" s="458"/>
      <c r="Q48" s="458"/>
    </row>
    <row r="49" spans="1:17" s="192" customFormat="1" ht="14.25" customHeight="1" x14ac:dyDescent="0.2">
      <c r="A49" s="195"/>
      <c r="B49" s="439">
        <v>36</v>
      </c>
      <c r="C49" s="444" t="s">
        <v>494</v>
      </c>
      <c r="D49" s="441" t="s">
        <v>428</v>
      </c>
      <c r="E49" s="441" t="s">
        <v>441</v>
      </c>
      <c r="F49" s="441" t="s">
        <v>463</v>
      </c>
      <c r="G49" s="441" t="s">
        <v>463</v>
      </c>
      <c r="H49" s="441" t="s">
        <v>428</v>
      </c>
      <c r="I49" s="441" t="s">
        <v>428</v>
      </c>
      <c r="J49" s="458"/>
      <c r="K49" s="458"/>
      <c r="L49" s="458"/>
      <c r="M49" s="458"/>
      <c r="N49" s="458"/>
      <c r="O49" s="458"/>
      <c r="P49" s="458"/>
      <c r="Q49" s="458"/>
    </row>
    <row r="50" spans="1:17" s="192" customFormat="1" ht="14.25" customHeight="1" x14ac:dyDescent="0.2">
      <c r="A50" s="195"/>
      <c r="B50" s="439">
        <v>37</v>
      </c>
      <c r="C50" s="444" t="s">
        <v>495</v>
      </c>
      <c r="D50" s="441" t="s">
        <v>428</v>
      </c>
      <c r="E50" s="448" t="s">
        <v>496</v>
      </c>
      <c r="F50" s="441" t="s">
        <v>428</v>
      </c>
      <c r="G50" s="441" t="s">
        <v>428</v>
      </c>
      <c r="H50" s="453" t="s">
        <v>428</v>
      </c>
      <c r="I50" s="453" t="s">
        <v>428</v>
      </c>
      <c r="J50" s="458"/>
      <c r="K50" s="458"/>
      <c r="L50" s="458"/>
      <c r="M50" s="458"/>
      <c r="N50" s="458"/>
      <c r="O50" s="458"/>
      <c r="P50" s="458"/>
      <c r="Q50" s="458"/>
    </row>
    <row r="51" spans="1:17" s="192" customFormat="1" ht="15" customHeight="1" x14ac:dyDescent="0.15">
      <c r="A51" s="195"/>
      <c r="B51" s="199"/>
      <c r="C51" s="45"/>
      <c r="D51" s="200"/>
      <c r="E51" s="200"/>
      <c r="F51" s="200"/>
      <c r="G51" s="200"/>
      <c r="H51" s="200"/>
      <c r="I51" s="200"/>
    </row>
    <row r="52" spans="1:17" s="192" customFormat="1" ht="15" customHeight="1" x14ac:dyDescent="0.15">
      <c r="A52" s="195"/>
      <c r="B52" s="196"/>
      <c r="C52" s="190"/>
      <c r="D52" s="191"/>
      <c r="E52" s="191"/>
      <c r="F52" s="191"/>
      <c r="G52" s="191"/>
      <c r="H52" s="191"/>
      <c r="I52" s="191"/>
    </row>
    <row r="53" spans="1:17" s="192" customFormat="1" ht="15" customHeight="1" x14ac:dyDescent="0.15">
      <c r="A53" s="195"/>
      <c r="B53" s="196"/>
      <c r="C53" s="190"/>
      <c r="D53" s="191"/>
      <c r="E53" s="191"/>
      <c r="F53" s="191"/>
      <c r="G53" s="191"/>
      <c r="H53" s="191"/>
      <c r="I53" s="191"/>
    </row>
    <row r="54" spans="1:17" s="192" customFormat="1" ht="15" customHeight="1" x14ac:dyDescent="0.15">
      <c r="A54" s="195"/>
      <c r="B54" s="196"/>
      <c r="C54" s="190"/>
      <c r="D54" s="191"/>
      <c r="E54" s="191"/>
      <c r="F54" s="191"/>
      <c r="G54" s="191"/>
      <c r="H54" s="191"/>
      <c r="I54" s="191"/>
    </row>
    <row r="55" spans="1:17" s="192" customFormat="1" ht="15" customHeight="1" x14ac:dyDescent="0.15">
      <c r="A55" s="195"/>
      <c r="B55" s="196"/>
      <c r="C55" s="190"/>
      <c r="D55" s="191"/>
      <c r="E55" s="191"/>
      <c r="F55" s="191"/>
      <c r="G55" s="191"/>
      <c r="H55" s="191"/>
      <c r="I55" s="191"/>
    </row>
    <row r="56" spans="1:17" s="192" customFormat="1" ht="15" customHeight="1" x14ac:dyDescent="0.15">
      <c r="A56" s="195"/>
      <c r="B56" s="196"/>
      <c r="C56" s="190"/>
      <c r="D56" s="191"/>
      <c r="E56" s="191"/>
      <c r="F56" s="191"/>
      <c r="G56" s="191"/>
      <c r="H56" s="191"/>
      <c r="I56" s="191"/>
    </row>
    <row r="57" spans="1:17" s="192" customFormat="1" ht="15" customHeight="1" x14ac:dyDescent="0.15">
      <c r="A57" s="195"/>
      <c r="B57" s="196"/>
      <c r="C57" s="190"/>
      <c r="D57" s="191"/>
      <c r="E57" s="191"/>
      <c r="F57" s="191"/>
      <c r="G57" s="191"/>
      <c r="H57" s="191"/>
      <c r="I57" s="191"/>
    </row>
    <row r="58" spans="1:17" s="192" customFormat="1" ht="15" customHeight="1" x14ac:dyDescent="0.15">
      <c r="A58" s="195"/>
      <c r="B58" s="196"/>
      <c r="C58" s="190"/>
      <c r="D58" s="191"/>
      <c r="E58" s="191"/>
      <c r="F58" s="191"/>
      <c r="G58" s="191"/>
      <c r="H58" s="191"/>
      <c r="I58" s="191"/>
    </row>
    <row r="59" spans="1:17" s="193" customFormat="1" ht="15" customHeight="1" x14ac:dyDescent="0.15">
      <c r="B59" s="194"/>
      <c r="C59" s="190"/>
      <c r="D59" s="190"/>
      <c r="E59" s="190"/>
      <c r="F59" s="190"/>
      <c r="G59" s="190"/>
      <c r="H59" s="190"/>
      <c r="I59" s="190"/>
    </row>
    <row r="60" spans="1:17" s="193" customFormat="1" ht="15" customHeight="1" x14ac:dyDescent="0.15">
      <c r="B60" s="194"/>
      <c r="C60" s="190"/>
      <c r="D60" s="190"/>
      <c r="E60" s="190"/>
      <c r="F60" s="190"/>
      <c r="G60" s="190"/>
      <c r="H60" s="190"/>
      <c r="I60" s="190"/>
    </row>
    <row r="61" spans="1:17" s="193" customFormat="1" ht="15" customHeight="1" x14ac:dyDescent="0.15">
      <c r="B61" s="194"/>
      <c r="C61" s="190"/>
      <c r="D61" s="190"/>
      <c r="E61" s="190"/>
      <c r="F61" s="190"/>
      <c r="G61" s="190"/>
      <c r="H61" s="190"/>
      <c r="I61" s="190"/>
    </row>
    <row r="62" spans="1:17" s="193" customFormat="1" ht="15" customHeight="1" x14ac:dyDescent="0.15">
      <c r="B62" s="194"/>
      <c r="C62" s="190"/>
      <c r="D62" s="190"/>
      <c r="E62" s="190"/>
      <c r="F62" s="190"/>
      <c r="G62" s="190"/>
      <c r="H62" s="190"/>
      <c r="I62" s="190"/>
    </row>
    <row r="63" spans="1:17" s="193" customFormat="1" ht="15" customHeight="1" x14ac:dyDescent="0.15">
      <c r="B63" s="194"/>
      <c r="C63" s="190"/>
      <c r="D63" s="190"/>
      <c r="E63" s="190"/>
      <c r="F63" s="190"/>
      <c r="G63" s="190"/>
      <c r="H63" s="190"/>
      <c r="I63" s="190"/>
    </row>
    <row r="64" spans="1:17" s="193" customFormat="1" ht="15" customHeight="1" x14ac:dyDescent="0.15">
      <c r="B64" s="194"/>
      <c r="C64" s="190"/>
      <c r="D64" s="190"/>
      <c r="E64" s="190"/>
      <c r="F64" s="190"/>
      <c r="G64" s="190"/>
      <c r="H64" s="190"/>
      <c r="I64" s="190"/>
    </row>
    <row r="65" spans="1:9" s="193" customFormat="1" ht="15" customHeight="1" x14ac:dyDescent="0.15">
      <c r="B65" s="194"/>
      <c r="C65" s="190"/>
      <c r="D65" s="190"/>
      <c r="E65" s="190"/>
      <c r="F65" s="190"/>
      <c r="G65" s="190"/>
      <c r="H65" s="190"/>
      <c r="I65" s="190"/>
    </row>
    <row r="66" spans="1:9" s="193" customFormat="1" ht="15" customHeight="1" x14ac:dyDescent="0.15">
      <c r="B66" s="194"/>
      <c r="C66" s="190"/>
      <c r="D66" s="190"/>
      <c r="E66" s="190"/>
      <c r="F66" s="190"/>
      <c r="G66" s="190"/>
      <c r="H66" s="190"/>
      <c r="I66" s="190"/>
    </row>
    <row r="67" spans="1:9" s="193" customFormat="1" ht="15" customHeight="1" x14ac:dyDescent="0.15">
      <c r="B67" s="194"/>
      <c r="C67" s="190"/>
      <c r="D67" s="190"/>
      <c r="E67" s="190"/>
      <c r="F67" s="190"/>
      <c r="G67" s="190"/>
      <c r="H67" s="190"/>
      <c r="I67" s="190"/>
    </row>
    <row r="68" spans="1:9" s="188" customFormat="1" ht="15" customHeight="1" x14ac:dyDescent="0.2">
      <c r="A68" s="189"/>
      <c r="B68" s="194"/>
      <c r="C68" s="190"/>
      <c r="D68" s="190"/>
      <c r="E68" s="190"/>
      <c r="F68" s="190"/>
      <c r="G68" s="190"/>
      <c r="H68" s="190"/>
      <c r="I68" s="190"/>
    </row>
    <row r="69" spans="1:9" ht="15" customHeight="1" x14ac:dyDescent="0.2">
      <c r="A69" s="174"/>
      <c r="B69" s="194"/>
      <c r="C69" s="190"/>
      <c r="D69" s="190"/>
      <c r="E69" s="190"/>
      <c r="F69" s="190"/>
      <c r="G69" s="190"/>
      <c r="H69" s="190"/>
      <c r="I69" s="190"/>
    </row>
  </sheetData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rgb="FF00B050"/>
  </sheetPr>
  <dimension ref="A1:G19"/>
  <sheetViews>
    <sheetView zoomScaleNormal="100" workbookViewId="0">
      <selection activeCell="G11" sqref="G11"/>
    </sheetView>
  </sheetViews>
  <sheetFormatPr baseColWidth="10" defaultRowHeight="14.25" x14ac:dyDescent="0.2"/>
  <cols>
    <col min="1" max="2" width="4.28515625" style="21" customWidth="1"/>
    <col min="3" max="3" width="2.140625" style="21" customWidth="1"/>
    <col min="4" max="4" width="50.85546875" style="21" customWidth="1"/>
    <col min="5" max="6" width="14.28515625" style="21" customWidth="1"/>
    <col min="7" max="7" width="24.7109375" style="21" customWidth="1"/>
    <col min="8" max="10" width="11.42578125" style="21"/>
    <col min="11" max="11" width="15.5703125" style="21" bestFit="1" customWidth="1"/>
    <col min="12" max="16384" width="11.42578125" style="21"/>
  </cols>
  <sheetData>
    <row r="1" spans="1:7" ht="18.75" customHeight="1" x14ac:dyDescent="0.2"/>
    <row r="2" spans="1:7" ht="18.75" customHeight="1" x14ac:dyDescent="0.2">
      <c r="A2" s="22" t="s">
        <v>0</v>
      </c>
      <c r="B2" s="23"/>
      <c r="C2" s="23"/>
      <c r="D2" s="23"/>
      <c r="E2" s="24"/>
      <c r="F2" s="24"/>
      <c r="G2" s="24"/>
    </row>
    <row r="3" spans="1:7" ht="14.25" customHeight="1" x14ac:dyDescent="0.2">
      <c r="A3" s="22"/>
      <c r="B3" s="23"/>
      <c r="C3" s="23"/>
      <c r="D3" s="23"/>
      <c r="E3" s="24"/>
      <c r="F3" s="24"/>
      <c r="G3" s="24"/>
    </row>
    <row r="4" spans="1:7" ht="14.25" customHeight="1" x14ac:dyDescent="0.2">
      <c r="A4" s="22"/>
      <c r="B4" s="25" t="s">
        <v>520</v>
      </c>
      <c r="C4" s="25"/>
      <c r="D4" s="26"/>
      <c r="E4" s="24"/>
      <c r="F4" s="24"/>
      <c r="G4" s="24"/>
    </row>
    <row r="5" spans="1:7" ht="14.25" customHeight="1" x14ac:dyDescent="0.2">
      <c r="A5" s="22"/>
      <c r="B5" s="513"/>
      <c r="C5" s="513"/>
      <c r="D5" s="513"/>
      <c r="E5" s="514"/>
      <c r="F5" s="514"/>
      <c r="G5" s="514"/>
    </row>
    <row r="6" spans="1:7" ht="14.25" customHeight="1" x14ac:dyDescent="0.2">
      <c r="B6" s="31"/>
      <c r="C6" s="31"/>
      <c r="D6" s="31"/>
      <c r="E6" s="469"/>
      <c r="F6" s="469"/>
      <c r="G6" s="469"/>
    </row>
    <row r="7" spans="1:7" ht="15" thickBot="1" x14ac:dyDescent="0.25">
      <c r="B7" s="23"/>
      <c r="C7" s="23"/>
      <c r="D7" s="23"/>
      <c r="E7" s="24"/>
      <c r="F7" s="24"/>
      <c r="G7" s="24"/>
    </row>
    <row r="8" spans="1:7" ht="19.5" customHeight="1" x14ac:dyDescent="0.2">
      <c r="B8" s="518"/>
      <c r="C8" s="518"/>
      <c r="D8" s="518"/>
      <c r="E8" s="519" t="s">
        <v>43</v>
      </c>
      <c r="F8" s="520" t="s">
        <v>44</v>
      </c>
      <c r="G8" s="521" t="s">
        <v>45</v>
      </c>
    </row>
    <row r="9" spans="1:7" ht="35.25" customHeight="1" x14ac:dyDescent="0.2">
      <c r="B9" s="522"/>
      <c r="C9" s="522"/>
      <c r="D9" s="523"/>
      <c r="E9" s="613" t="s">
        <v>101</v>
      </c>
      <c r="F9" s="614"/>
      <c r="G9" s="524" t="s">
        <v>606</v>
      </c>
    </row>
    <row r="10" spans="1:7" ht="14.25" customHeight="1" thickBot="1" x14ac:dyDescent="0.25">
      <c r="B10" s="522"/>
      <c r="C10" s="522"/>
      <c r="D10" s="522"/>
      <c r="E10" s="525">
        <v>43830</v>
      </c>
      <c r="F10" s="526">
        <v>43465</v>
      </c>
      <c r="G10" s="527">
        <v>43830</v>
      </c>
    </row>
    <row r="11" spans="1:7" ht="14.25" customHeight="1" x14ac:dyDescent="0.2">
      <c r="B11" s="528">
        <v>1</v>
      </c>
      <c r="C11" s="529" t="s">
        <v>607</v>
      </c>
      <c r="D11" s="530"/>
      <c r="E11" s="531">
        <v>17442.386999999999</v>
      </c>
      <c r="F11" s="531">
        <f>16105.7</f>
        <v>16105.7</v>
      </c>
      <c r="G11" s="532">
        <f>E11*8%</f>
        <v>1395.39096</v>
      </c>
    </row>
    <row r="12" spans="1:7" ht="14.25" customHeight="1" x14ac:dyDescent="0.2">
      <c r="B12" s="533">
        <v>2</v>
      </c>
      <c r="C12" s="534" t="s">
        <v>608</v>
      </c>
      <c r="D12" s="535"/>
      <c r="E12" s="536">
        <v>17442.386999999999</v>
      </c>
      <c r="F12" s="536">
        <v>16106</v>
      </c>
      <c r="G12" s="537">
        <f t="shared" ref="G12:G17" si="0">E12*8%</f>
        <v>1395.39096</v>
      </c>
    </row>
    <row r="13" spans="1:7" ht="14.25" customHeight="1" x14ac:dyDescent="0.2">
      <c r="B13" s="538">
        <v>6</v>
      </c>
      <c r="C13" s="539" t="s">
        <v>609</v>
      </c>
      <c r="D13" s="540"/>
      <c r="E13" s="541">
        <v>27.780999999999999</v>
      </c>
      <c r="F13" s="541">
        <v>27.459</v>
      </c>
      <c r="G13" s="537">
        <f t="shared" si="0"/>
        <v>2.22248</v>
      </c>
    </row>
    <row r="14" spans="1:7" ht="14.25" customHeight="1" x14ac:dyDescent="0.2">
      <c r="B14" s="538">
        <v>23</v>
      </c>
      <c r="C14" s="539" t="s">
        <v>610</v>
      </c>
      <c r="D14" s="542"/>
      <c r="E14" s="541">
        <v>2048.828</v>
      </c>
      <c r="F14" s="541">
        <v>1758.78</v>
      </c>
      <c r="G14" s="537">
        <f t="shared" si="0"/>
        <v>163.90624</v>
      </c>
    </row>
    <row r="15" spans="1:7" ht="14.25" customHeight="1" x14ac:dyDescent="0.2">
      <c r="B15" s="543">
        <v>24</v>
      </c>
      <c r="C15" s="539" t="s">
        <v>611</v>
      </c>
      <c r="D15" s="542"/>
      <c r="E15" s="541">
        <v>2048.828</v>
      </c>
      <c r="F15" s="541">
        <v>1758.78</v>
      </c>
      <c r="G15" s="537">
        <f t="shared" si="0"/>
        <v>163.90624</v>
      </c>
    </row>
    <row r="16" spans="1:7" ht="14.25" customHeight="1" x14ac:dyDescent="0.2">
      <c r="B16" s="543"/>
      <c r="C16" s="544" t="s">
        <v>612</v>
      </c>
      <c r="D16" s="545"/>
      <c r="E16" s="546">
        <v>5262</v>
      </c>
      <c r="F16" s="546">
        <v>7026</v>
      </c>
      <c r="G16" s="537">
        <f t="shared" si="0"/>
        <v>420.96000000000004</v>
      </c>
    </row>
    <row r="17" spans="2:7" ht="14.25" customHeight="1" thickBot="1" x14ac:dyDescent="0.25">
      <c r="B17" s="547">
        <v>29</v>
      </c>
      <c r="C17" s="548" t="s">
        <v>613</v>
      </c>
      <c r="D17" s="549"/>
      <c r="E17" s="550">
        <f>E14+E13+E11+E16</f>
        <v>24780.995999999999</v>
      </c>
      <c r="F17" s="550">
        <f>F14+F13+F11+F16</f>
        <v>24917.939000000002</v>
      </c>
      <c r="G17" s="551">
        <f t="shared" si="0"/>
        <v>1982.4796799999999</v>
      </c>
    </row>
    <row r="18" spans="2:7" ht="14.25" customHeight="1" x14ac:dyDescent="0.2">
      <c r="B18" s="515"/>
      <c r="C18" s="475"/>
      <c r="D18" s="474"/>
      <c r="E18" s="516"/>
      <c r="F18" s="516"/>
      <c r="G18" s="516"/>
    </row>
    <row r="19" spans="2:7" ht="14.25" customHeight="1" x14ac:dyDescent="0.2">
      <c r="B19" s="515"/>
      <c r="C19" s="517"/>
      <c r="D19" s="517"/>
      <c r="E19" s="516"/>
      <c r="F19" s="516"/>
      <c r="G19" s="516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2"/>
  <sheetViews>
    <sheetView topLeftCell="A17" zoomScale="110" zoomScaleNormal="110" workbookViewId="0">
      <selection activeCell="D48" sqref="D48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3" width="100.42578125" style="21" customWidth="1"/>
    <col min="4" max="11" width="11.42578125" style="21" customWidth="1"/>
    <col min="12" max="16384" width="11.42578125" style="21"/>
  </cols>
  <sheetData>
    <row r="1" spans="1:5" ht="18.75" customHeight="1" x14ac:dyDescent="0.2"/>
    <row r="2" spans="1:5" ht="18.75" customHeight="1" x14ac:dyDescent="0.2">
      <c r="A2" s="22" t="s">
        <v>145</v>
      </c>
      <c r="B2" s="22"/>
      <c r="C2" s="22"/>
    </row>
    <row r="3" spans="1:5" ht="14.25" customHeight="1" x14ac:dyDescent="0.2"/>
    <row r="4" spans="1:5" ht="14.25" customHeight="1" x14ac:dyDescent="0.2">
      <c r="B4" s="25" t="s">
        <v>710</v>
      </c>
      <c r="C4" s="25"/>
    </row>
    <row r="5" spans="1:5" ht="14.25" customHeight="1" x14ac:dyDescent="0.2">
      <c r="B5" s="552"/>
      <c r="C5" s="552"/>
      <c r="D5" s="468"/>
    </row>
    <row r="6" spans="1:5" x14ac:dyDescent="0.2">
      <c r="B6" s="553" t="s">
        <v>614</v>
      </c>
      <c r="C6" s="554"/>
      <c r="D6" s="555">
        <v>43465</v>
      </c>
      <c r="E6" s="556">
        <v>43465</v>
      </c>
    </row>
    <row r="7" spans="1:5" ht="14.25" customHeight="1" x14ac:dyDescent="0.2">
      <c r="B7" s="557" t="s">
        <v>615</v>
      </c>
      <c r="C7" s="558"/>
      <c r="D7" s="559"/>
      <c r="E7" s="560"/>
    </row>
    <row r="8" spans="1:5" ht="14.25" customHeight="1" x14ac:dyDescent="0.2">
      <c r="B8" s="557" t="s">
        <v>616</v>
      </c>
      <c r="C8" s="558"/>
      <c r="D8" s="561"/>
      <c r="E8" s="560"/>
    </row>
    <row r="9" spans="1:5" ht="14.25" customHeight="1" x14ac:dyDescent="0.2">
      <c r="B9" s="557" t="s">
        <v>617</v>
      </c>
      <c r="C9" s="558"/>
      <c r="D9" s="561"/>
      <c r="E9" s="560"/>
    </row>
    <row r="10" spans="1:5" ht="14.25" customHeight="1" x14ac:dyDescent="0.2">
      <c r="B10" s="557" t="s">
        <v>618</v>
      </c>
      <c r="C10" s="558"/>
      <c r="D10" s="561"/>
      <c r="E10" s="560"/>
    </row>
    <row r="11" spans="1:5" ht="14.25" customHeight="1" x14ac:dyDescent="0.2">
      <c r="B11" s="557" t="s">
        <v>619</v>
      </c>
      <c r="C11" s="558"/>
      <c r="D11" s="561"/>
      <c r="E11" s="560"/>
    </row>
    <row r="12" spans="1:5" ht="14.25" customHeight="1" x14ac:dyDescent="0.2">
      <c r="B12" s="557" t="s">
        <v>620</v>
      </c>
      <c r="C12" s="558"/>
      <c r="D12" s="561">
        <v>48.914999999999999</v>
      </c>
      <c r="E12" s="560">
        <v>51.37</v>
      </c>
    </row>
    <row r="13" spans="1:5" ht="14.25" customHeight="1" x14ac:dyDescent="0.2">
      <c r="B13" s="557" t="s">
        <v>621</v>
      </c>
      <c r="C13" s="558"/>
      <c r="D13" s="561"/>
      <c r="E13" s="560"/>
    </row>
    <row r="14" spans="1:5" ht="14.25" customHeight="1" x14ac:dyDescent="0.2">
      <c r="B14" s="557" t="s">
        <v>622</v>
      </c>
      <c r="C14" s="558"/>
      <c r="D14" s="561"/>
      <c r="E14" s="560"/>
    </row>
    <row r="15" spans="1:5" ht="14.25" customHeight="1" x14ac:dyDescent="0.2">
      <c r="B15" s="557" t="s">
        <v>623</v>
      </c>
      <c r="C15" s="558"/>
      <c r="D15" s="561"/>
      <c r="E15" s="560"/>
    </row>
    <row r="16" spans="1:5" ht="14.25" customHeight="1" x14ac:dyDescent="0.2">
      <c r="B16" s="557" t="s">
        <v>624</v>
      </c>
      <c r="C16" s="558"/>
      <c r="D16" s="561"/>
      <c r="E16" s="560"/>
    </row>
    <row r="17" spans="2:5" ht="14.25" customHeight="1" x14ac:dyDescent="0.2">
      <c r="B17" s="557" t="s">
        <v>625</v>
      </c>
      <c r="C17" s="558"/>
      <c r="D17" s="561"/>
      <c r="E17" s="560"/>
    </row>
    <row r="18" spans="2:5" ht="14.25" customHeight="1" x14ac:dyDescent="0.2">
      <c r="B18" s="557" t="s">
        <v>626</v>
      </c>
      <c r="C18" s="558"/>
      <c r="D18" s="561"/>
      <c r="E18" s="560"/>
    </row>
    <row r="19" spans="2:5" ht="14.25" customHeight="1" x14ac:dyDescent="0.2">
      <c r="B19" s="557" t="s">
        <v>627</v>
      </c>
      <c r="C19" s="558"/>
      <c r="D19" s="561"/>
      <c r="E19" s="560"/>
    </row>
    <row r="20" spans="2:5" ht="14.25" customHeight="1" x14ac:dyDescent="0.2">
      <c r="B20" s="557" t="s">
        <v>628</v>
      </c>
      <c r="C20" s="558"/>
      <c r="D20" s="561"/>
      <c r="E20" s="560"/>
    </row>
    <row r="21" spans="2:5" ht="14.25" customHeight="1" x14ac:dyDescent="0.2">
      <c r="B21" s="557" t="s">
        <v>629</v>
      </c>
      <c r="C21" s="558"/>
      <c r="D21" s="561">
        <v>2267.3119999999999</v>
      </c>
      <c r="E21" s="560"/>
    </row>
    <row r="22" spans="2:5" ht="14.25" customHeight="1" x14ac:dyDescent="0.2">
      <c r="B22" s="557" t="s">
        <v>630</v>
      </c>
      <c r="C22" s="558"/>
      <c r="D22" s="561">
        <v>160.07499999999999</v>
      </c>
      <c r="E22" s="560">
        <v>242.98</v>
      </c>
    </row>
    <row r="23" spans="2:5" ht="14.25" customHeight="1" x14ac:dyDescent="0.2">
      <c r="B23" s="557" t="s">
        <v>631</v>
      </c>
      <c r="C23" s="558"/>
      <c r="D23" s="561">
        <v>1015.072</v>
      </c>
      <c r="E23" s="560">
        <v>754.34900000000005</v>
      </c>
    </row>
    <row r="24" spans="2:5" ht="14.25" customHeight="1" x14ac:dyDescent="0.2">
      <c r="B24" s="557" t="s">
        <v>632</v>
      </c>
      <c r="C24" s="558"/>
      <c r="D24" s="561">
        <v>237.15100000000001</v>
      </c>
      <c r="E24" s="560">
        <v>252.864</v>
      </c>
    </row>
    <row r="25" spans="2:5" ht="14.25" customHeight="1" x14ac:dyDescent="0.2">
      <c r="B25" s="557" t="s">
        <v>633</v>
      </c>
      <c r="C25" s="558"/>
      <c r="D25" s="561">
        <v>37620.451000000001</v>
      </c>
      <c r="E25" s="560">
        <v>35242.366999999998</v>
      </c>
    </row>
    <row r="26" spans="2:5" ht="14.25" customHeight="1" x14ac:dyDescent="0.2">
      <c r="B26" s="557" t="s">
        <v>634</v>
      </c>
      <c r="C26" s="558"/>
      <c r="D26" s="561"/>
      <c r="E26" s="560"/>
    </row>
    <row r="27" spans="2:5" ht="14.25" customHeight="1" x14ac:dyDescent="0.2">
      <c r="B27" s="557" t="s">
        <v>635</v>
      </c>
      <c r="C27" s="558"/>
      <c r="D27" s="561"/>
      <c r="E27" s="560"/>
    </row>
    <row r="28" spans="2:5" ht="14.25" customHeight="1" x14ac:dyDescent="0.2">
      <c r="B28" s="557" t="s">
        <v>636</v>
      </c>
      <c r="C28" s="558"/>
      <c r="D28" s="561"/>
      <c r="E28" s="560"/>
    </row>
    <row r="29" spans="2:5" ht="14.25" customHeight="1" x14ac:dyDescent="0.2">
      <c r="B29" s="557" t="s">
        <v>637</v>
      </c>
      <c r="C29" s="558"/>
      <c r="D29" s="561"/>
      <c r="E29" s="560"/>
    </row>
    <row r="30" spans="2:5" ht="14.25" customHeight="1" x14ac:dyDescent="0.2">
      <c r="B30" s="557" t="s">
        <v>638</v>
      </c>
      <c r="C30" s="558"/>
      <c r="D30" s="561"/>
      <c r="E30" s="560"/>
    </row>
    <row r="31" spans="2:5" x14ac:dyDescent="0.2">
      <c r="B31" s="557" t="s">
        <v>639</v>
      </c>
      <c r="C31" s="558"/>
      <c r="D31" s="561"/>
      <c r="E31" s="560"/>
    </row>
    <row r="32" spans="2:5" x14ac:dyDescent="0.2">
      <c r="B32" s="557" t="s">
        <v>640</v>
      </c>
      <c r="C32" s="558"/>
      <c r="D32" s="561"/>
      <c r="E32" s="560"/>
    </row>
    <row r="33" spans="2:5" x14ac:dyDescent="0.2">
      <c r="B33" s="557" t="s">
        <v>641</v>
      </c>
      <c r="C33" s="558"/>
      <c r="D33" s="561">
        <v>-7424.5510000000004</v>
      </c>
      <c r="E33" s="560"/>
    </row>
    <row r="34" spans="2:5" x14ac:dyDescent="0.2">
      <c r="B34" s="557" t="s">
        <v>642</v>
      </c>
      <c r="C34" s="558"/>
      <c r="D34" s="561">
        <v>-7424.5510000000004</v>
      </c>
      <c r="E34" s="560"/>
    </row>
    <row r="35" spans="2:5" x14ac:dyDescent="0.2">
      <c r="B35" s="557" t="s">
        <v>643</v>
      </c>
      <c r="C35" s="558"/>
      <c r="D35" s="561">
        <v>39076.506999999998</v>
      </c>
      <c r="E35" s="560">
        <v>36543.93</v>
      </c>
    </row>
    <row r="36" spans="2:5" x14ac:dyDescent="0.2">
      <c r="B36" s="557" t="s">
        <v>644</v>
      </c>
      <c r="C36" s="558"/>
      <c r="D36" s="561">
        <v>39076.506999999998</v>
      </c>
      <c r="E36" s="560">
        <v>36543.934000000001</v>
      </c>
    </row>
    <row r="37" spans="2:5" x14ac:dyDescent="0.2">
      <c r="B37" s="562" t="s">
        <v>645</v>
      </c>
      <c r="C37" s="554"/>
      <c r="D37" s="563"/>
      <c r="E37" s="564"/>
    </row>
    <row r="38" spans="2:5" x14ac:dyDescent="0.2">
      <c r="B38" s="557" t="s">
        <v>646</v>
      </c>
      <c r="C38" s="558"/>
      <c r="D38" s="561">
        <v>3865.8589999999999</v>
      </c>
      <c r="E38" s="560">
        <v>3308.78</v>
      </c>
    </row>
    <row r="39" spans="2:5" x14ac:dyDescent="0.2">
      <c r="B39" s="557" t="s">
        <v>647</v>
      </c>
      <c r="C39" s="558"/>
      <c r="D39" s="561">
        <v>3889.8589999999999</v>
      </c>
      <c r="E39" s="560">
        <v>3340.79</v>
      </c>
    </row>
    <row r="40" spans="2:5" x14ac:dyDescent="0.2">
      <c r="B40" s="562" t="s">
        <v>648</v>
      </c>
      <c r="C40" s="554"/>
      <c r="D40" s="563"/>
      <c r="E40" s="564"/>
    </row>
    <row r="41" spans="2:5" x14ac:dyDescent="0.2">
      <c r="B41" s="557" t="s">
        <v>648</v>
      </c>
      <c r="C41" s="558"/>
      <c r="D41" s="565">
        <v>9.8900000000000002E-2</v>
      </c>
      <c r="E41" s="566">
        <v>9.0499999999999997E-2</v>
      </c>
    </row>
    <row r="42" spans="2:5" x14ac:dyDescent="0.2">
      <c r="B42" s="567" t="s">
        <v>649</v>
      </c>
      <c r="C42" s="568"/>
      <c r="D42" s="569">
        <v>9.9500000000000005E-2</v>
      </c>
      <c r="E42" s="570">
        <v>9.1399999999999995E-2</v>
      </c>
    </row>
    <row r="43" spans="2:5" x14ac:dyDescent="0.2">
      <c r="B43" s="444"/>
      <c r="C43" s="444"/>
      <c r="D43" s="571"/>
      <c r="E43" s="572"/>
    </row>
    <row r="44" spans="2:5" x14ac:dyDescent="0.2">
      <c r="B44" s="444"/>
      <c r="C44" s="444"/>
      <c r="D44" s="571"/>
      <c r="E44" s="572"/>
    </row>
    <row r="45" spans="2:5" x14ac:dyDescent="0.2">
      <c r="B45" s="573" t="s">
        <v>650</v>
      </c>
      <c r="C45" s="574"/>
      <c r="D45" s="555">
        <v>43830</v>
      </c>
      <c r="E45" s="555">
        <v>43465</v>
      </c>
    </row>
    <row r="46" spans="2:5" x14ac:dyDescent="0.2">
      <c r="B46" s="575" t="s">
        <v>643</v>
      </c>
      <c r="C46" s="576"/>
      <c r="D46" s="577">
        <v>57672.31</v>
      </c>
      <c r="E46" s="592">
        <v>54272.98</v>
      </c>
    </row>
    <row r="47" spans="2:5" x14ac:dyDescent="0.2">
      <c r="B47" s="557" t="s">
        <v>646</v>
      </c>
      <c r="C47" s="578"/>
      <c r="D47" s="561">
        <v>4916.5150000000003</v>
      </c>
      <c r="E47" s="593">
        <v>4470.1120000000001</v>
      </c>
    </row>
    <row r="48" spans="2:5" x14ac:dyDescent="0.2">
      <c r="B48" s="567" t="s">
        <v>648</v>
      </c>
      <c r="C48" s="579"/>
      <c r="D48" s="580">
        <v>8.5199999999999998E-2</v>
      </c>
      <c r="E48" s="581">
        <v>8.2400000000000001E-2</v>
      </c>
    </row>
    <row r="49" spans="2:8" x14ac:dyDescent="0.2">
      <c r="B49" s="25"/>
      <c r="C49" s="25"/>
    </row>
    <row r="50" spans="2:8" x14ac:dyDescent="0.2">
      <c r="B50" s="25"/>
      <c r="C50" s="25"/>
    </row>
    <row r="51" spans="2:8" x14ac:dyDescent="0.2">
      <c r="B51" s="25"/>
      <c r="C51" s="25"/>
    </row>
    <row r="52" spans="2:8" x14ac:dyDescent="0.2">
      <c r="B52" s="25"/>
      <c r="C52" s="25"/>
    </row>
    <row r="53" spans="2:8" x14ac:dyDescent="0.2">
      <c r="B53" s="25"/>
      <c r="C53" s="25"/>
    </row>
    <row r="54" spans="2:8" x14ac:dyDescent="0.2">
      <c r="B54" s="25"/>
      <c r="C54" s="25"/>
    </row>
    <row r="55" spans="2:8" x14ac:dyDescent="0.2">
      <c r="B55" s="25"/>
      <c r="C55" s="25"/>
    </row>
    <row r="56" spans="2:8" x14ac:dyDescent="0.2">
      <c r="B56" s="25"/>
      <c r="C56" s="25"/>
    </row>
    <row r="57" spans="2:8" x14ac:dyDescent="0.2">
      <c r="B57" s="25"/>
      <c r="C57" s="25"/>
    </row>
    <row r="58" spans="2:8" x14ac:dyDescent="0.2">
      <c r="B58" s="25"/>
      <c r="C58" s="25"/>
    </row>
    <row r="59" spans="2:8" x14ac:dyDescent="0.2">
      <c r="B59" s="25"/>
      <c r="C59" s="25"/>
    </row>
    <row r="60" spans="2:8" x14ac:dyDescent="0.2">
      <c r="B60" s="25"/>
      <c r="C60" s="25"/>
    </row>
    <row r="61" spans="2:8" x14ac:dyDescent="0.2">
      <c r="B61" s="25"/>
      <c r="C61" s="25"/>
    </row>
    <row r="62" spans="2:8" x14ac:dyDescent="0.2">
      <c r="B62" s="23"/>
      <c r="C62" s="23"/>
      <c r="D62" s="24"/>
      <c r="E62" s="24"/>
      <c r="F62" s="24"/>
      <c r="G62" s="24"/>
      <c r="H62" s="24"/>
    </row>
  </sheetData>
  <conditionalFormatting sqref="E10:E11 E21 E15 E32">
    <cfRule type="cellIs" dxfId="3" priority="2" operator="lessThan">
      <formula>0</formula>
    </cfRule>
  </conditionalFormatting>
  <conditionalFormatting sqref="E30">
    <cfRule type="cellIs" dxfId="2" priority="1" operator="lessThan">
      <formula>E28</formula>
    </cfRule>
  </conditionalFormatting>
  <conditionalFormatting sqref="D10:D11 D21 D15 D32">
    <cfRule type="cellIs" dxfId="1" priority="4" operator="lessThan">
      <formula>0</formula>
    </cfRule>
  </conditionalFormatting>
  <conditionalFormatting sqref="D30">
    <cfRule type="cellIs" dxfId="0" priority="3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0"/>
  <sheetViews>
    <sheetView zoomScale="120" zoomScaleNormal="120" workbookViewId="0">
      <selection activeCell="F10" sqref="F10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4" width="2.28515625" style="21" customWidth="1"/>
    <col min="5" max="5" width="74.7109375" style="21" customWidth="1"/>
    <col min="6" max="12" width="11.42578125" style="21" customWidth="1"/>
    <col min="13" max="16384" width="11.42578125" style="21"/>
  </cols>
  <sheetData>
    <row r="1" spans="1:6" ht="18.75" customHeight="1" x14ac:dyDescent="0.2"/>
    <row r="2" spans="1:6" ht="18.75" customHeight="1" x14ac:dyDescent="0.2">
      <c r="A2" s="22" t="s">
        <v>203</v>
      </c>
      <c r="B2" s="22"/>
      <c r="C2" s="22"/>
      <c r="D2" s="22"/>
      <c r="E2" s="22"/>
    </row>
    <row r="3" spans="1:6" ht="14.25" customHeight="1" x14ac:dyDescent="0.2"/>
    <row r="4" spans="1:6" ht="14.25" customHeight="1" x14ac:dyDescent="0.2">
      <c r="B4" s="25" t="s">
        <v>520</v>
      </c>
      <c r="C4" s="183"/>
      <c r="D4" s="183"/>
      <c r="E4" s="25"/>
    </row>
    <row r="5" spans="1:6" ht="14.25" customHeight="1" thickBot="1" x14ac:dyDescent="0.25">
      <c r="B5" s="25"/>
      <c r="C5" s="25"/>
      <c r="D5" s="25"/>
      <c r="E5" s="25"/>
    </row>
    <row r="6" spans="1:6" ht="18.75" thickBot="1" x14ac:dyDescent="0.25">
      <c r="B6" s="263"/>
      <c r="C6" s="263"/>
      <c r="D6" s="263"/>
      <c r="E6" s="126"/>
      <c r="F6" s="264" t="s">
        <v>149</v>
      </c>
    </row>
    <row r="7" spans="1:6" ht="14.25" customHeight="1" x14ac:dyDescent="0.2">
      <c r="B7" s="128" t="s">
        <v>152</v>
      </c>
      <c r="C7" s="366" t="s">
        <v>151</v>
      </c>
      <c r="D7" s="262"/>
      <c r="E7" s="360"/>
      <c r="F7" s="129">
        <v>37634</v>
      </c>
    </row>
    <row r="8" spans="1:6" ht="14.25" customHeight="1" x14ac:dyDescent="0.2">
      <c r="B8" s="121" t="s">
        <v>153</v>
      </c>
      <c r="C8" s="276"/>
      <c r="D8" s="364" t="s">
        <v>164</v>
      </c>
      <c r="E8" s="361"/>
      <c r="F8" s="198"/>
    </row>
    <row r="9" spans="1:6" ht="14.25" customHeight="1" x14ac:dyDescent="0.2">
      <c r="B9" s="179" t="s">
        <v>154</v>
      </c>
      <c r="C9" s="283"/>
      <c r="D9" s="365" t="s">
        <v>165</v>
      </c>
      <c r="E9" s="362"/>
      <c r="F9" s="280">
        <v>37634</v>
      </c>
    </row>
    <row r="10" spans="1:6" ht="14.25" customHeight="1" x14ac:dyDescent="0.2">
      <c r="B10" s="179" t="s">
        <v>155</v>
      </c>
      <c r="C10" s="185"/>
      <c r="D10" s="279"/>
      <c r="E10" s="362" t="s">
        <v>61</v>
      </c>
      <c r="F10" s="280">
        <v>2035.2659000000001</v>
      </c>
    </row>
    <row r="11" spans="1:6" ht="14.25" customHeight="1" x14ac:dyDescent="0.2">
      <c r="B11" s="179" t="s">
        <v>156</v>
      </c>
      <c r="C11" s="185"/>
      <c r="D11" s="279"/>
      <c r="E11" s="362" t="s">
        <v>166</v>
      </c>
      <c r="F11" s="280">
        <v>1724.529</v>
      </c>
    </row>
    <row r="12" spans="1:6" ht="14.25" customHeight="1" x14ac:dyDescent="0.2">
      <c r="B12" s="179" t="s">
        <v>157</v>
      </c>
      <c r="C12" s="185"/>
      <c r="D12" s="279"/>
      <c r="E12" s="362" t="s">
        <v>167</v>
      </c>
      <c r="F12" s="280">
        <v>431.58699999999999</v>
      </c>
    </row>
    <row r="13" spans="1:6" ht="14.25" customHeight="1" x14ac:dyDescent="0.2">
      <c r="B13" s="179" t="s">
        <v>158</v>
      </c>
      <c r="C13" s="185"/>
      <c r="D13" s="279"/>
      <c r="E13" s="362" t="s">
        <v>55</v>
      </c>
      <c r="F13" s="280">
        <v>1206.3420000000001</v>
      </c>
    </row>
    <row r="14" spans="1:6" ht="14.25" customHeight="1" x14ac:dyDescent="0.2">
      <c r="B14" s="179" t="s">
        <v>159</v>
      </c>
      <c r="C14" s="185"/>
      <c r="D14" s="279"/>
      <c r="E14" s="362" t="s">
        <v>168</v>
      </c>
      <c r="F14" s="280">
        <v>25857.203000000001</v>
      </c>
    </row>
    <row r="15" spans="1:6" ht="14.25" customHeight="1" x14ac:dyDescent="0.2">
      <c r="B15" s="179" t="s">
        <v>160</v>
      </c>
      <c r="C15" s="185"/>
      <c r="D15" s="279"/>
      <c r="E15" s="362" t="s">
        <v>169</v>
      </c>
      <c r="F15" s="280">
        <v>2920.2350000000001</v>
      </c>
    </row>
    <row r="16" spans="1:6" ht="14.25" customHeight="1" x14ac:dyDescent="0.2">
      <c r="B16" s="179" t="s">
        <v>161</v>
      </c>
      <c r="C16" s="185"/>
      <c r="D16" s="279"/>
      <c r="E16" s="362" t="s">
        <v>170</v>
      </c>
      <c r="F16" s="280">
        <v>2239.3420000000001</v>
      </c>
    </row>
    <row r="17" spans="2:6" ht="14.25" customHeight="1" x14ac:dyDescent="0.2">
      <c r="B17" s="179" t="s">
        <v>162</v>
      </c>
      <c r="C17" s="185"/>
      <c r="D17" s="279"/>
      <c r="E17" s="362" t="s">
        <v>60</v>
      </c>
      <c r="F17" s="280">
        <v>135.06700000000001</v>
      </c>
    </row>
    <row r="18" spans="2:6" ht="14.25" customHeight="1" thickBot="1" x14ac:dyDescent="0.25">
      <c r="B18" s="178" t="s">
        <v>163</v>
      </c>
      <c r="C18" s="186"/>
      <c r="D18" s="281"/>
      <c r="E18" s="363" t="s">
        <v>171</v>
      </c>
      <c r="F18" s="282">
        <v>1083.9349999999999</v>
      </c>
    </row>
    <row r="19" spans="2:6" x14ac:dyDescent="0.2">
      <c r="B19" s="25"/>
      <c r="C19" s="25"/>
      <c r="D19" s="25"/>
      <c r="E19" s="25"/>
    </row>
    <row r="20" spans="2:6" x14ac:dyDescent="0.2">
      <c r="B20" s="25"/>
      <c r="C20" s="25"/>
      <c r="D20" s="25"/>
      <c r="E20" s="25"/>
    </row>
    <row r="21" spans="2:6" x14ac:dyDescent="0.2">
      <c r="B21" s="25"/>
      <c r="C21" s="25"/>
      <c r="D21" s="25"/>
      <c r="E21" s="25"/>
    </row>
    <row r="22" spans="2:6" x14ac:dyDescent="0.2">
      <c r="B22" s="25"/>
      <c r="C22" s="25"/>
      <c r="D22" s="25"/>
      <c r="E22" s="25"/>
    </row>
    <row r="23" spans="2:6" x14ac:dyDescent="0.2">
      <c r="B23" s="25"/>
      <c r="C23" s="25"/>
      <c r="D23" s="25"/>
      <c r="E23" s="25"/>
    </row>
    <row r="24" spans="2:6" x14ac:dyDescent="0.2">
      <c r="B24" s="25"/>
      <c r="C24" s="25"/>
      <c r="D24" s="25"/>
      <c r="E24" s="25"/>
    </row>
    <row r="25" spans="2:6" x14ac:dyDescent="0.2">
      <c r="B25" s="25"/>
      <c r="C25" s="25"/>
      <c r="D25" s="25"/>
      <c r="E25" s="25"/>
    </row>
    <row r="26" spans="2:6" x14ac:dyDescent="0.2">
      <c r="B26" s="25"/>
      <c r="C26" s="25"/>
      <c r="D26" s="25"/>
      <c r="E26" s="25"/>
    </row>
    <row r="27" spans="2:6" x14ac:dyDescent="0.2">
      <c r="B27" s="25"/>
      <c r="C27" s="25"/>
      <c r="D27" s="25"/>
      <c r="E27" s="25"/>
    </row>
    <row r="28" spans="2:6" x14ac:dyDescent="0.2">
      <c r="B28" s="25"/>
      <c r="C28" s="25"/>
      <c r="D28" s="25"/>
      <c r="E28" s="25"/>
    </row>
    <row r="29" spans="2:6" x14ac:dyDescent="0.2">
      <c r="B29" s="25"/>
      <c r="C29" s="25"/>
      <c r="D29" s="25"/>
      <c r="E29" s="25"/>
    </row>
    <row r="30" spans="2:6" x14ac:dyDescent="0.2">
      <c r="B30" s="25"/>
      <c r="C30" s="25"/>
      <c r="D30" s="25"/>
      <c r="E30" s="25"/>
    </row>
    <row r="31" spans="2:6" x14ac:dyDescent="0.2">
      <c r="B31" s="25"/>
      <c r="C31" s="25"/>
      <c r="D31" s="25"/>
      <c r="E31" s="25"/>
    </row>
    <row r="32" spans="2:6" x14ac:dyDescent="0.2">
      <c r="B32" s="25"/>
      <c r="C32" s="25"/>
      <c r="D32" s="25"/>
      <c r="E32" s="25"/>
    </row>
    <row r="33" spans="2:5" x14ac:dyDescent="0.2">
      <c r="B33" s="25"/>
      <c r="C33" s="25"/>
      <c r="D33" s="25"/>
      <c r="E33" s="25"/>
    </row>
    <row r="34" spans="2:5" x14ac:dyDescent="0.2">
      <c r="B34" s="25"/>
      <c r="C34" s="25"/>
      <c r="D34" s="25"/>
      <c r="E34" s="25"/>
    </row>
    <row r="35" spans="2:5" x14ac:dyDescent="0.2">
      <c r="B35" s="25"/>
      <c r="C35" s="25"/>
      <c r="D35" s="25"/>
      <c r="E35" s="25"/>
    </row>
    <row r="36" spans="2:5" x14ac:dyDescent="0.2">
      <c r="B36" s="25"/>
      <c r="C36" s="25"/>
      <c r="D36" s="25"/>
      <c r="E36" s="25"/>
    </row>
    <row r="37" spans="2:5" x14ac:dyDescent="0.2">
      <c r="B37" s="25"/>
      <c r="C37" s="25"/>
      <c r="D37" s="25"/>
      <c r="E37" s="25"/>
    </row>
    <row r="38" spans="2:5" x14ac:dyDescent="0.2">
      <c r="B38" s="25"/>
      <c r="C38" s="25"/>
      <c r="D38" s="25"/>
      <c r="E38" s="25"/>
    </row>
    <row r="39" spans="2:5" x14ac:dyDescent="0.2">
      <c r="B39" s="25"/>
      <c r="C39" s="25"/>
      <c r="D39" s="25"/>
      <c r="E39" s="25"/>
    </row>
    <row r="40" spans="2:5" x14ac:dyDescent="0.2">
      <c r="B40" s="25"/>
      <c r="C40" s="25"/>
      <c r="D40" s="25"/>
      <c r="E40" s="25"/>
    </row>
    <row r="41" spans="2:5" x14ac:dyDescent="0.2">
      <c r="B41" s="25"/>
      <c r="C41" s="25"/>
      <c r="D41" s="25"/>
      <c r="E41" s="25"/>
    </row>
    <row r="42" spans="2:5" x14ac:dyDescent="0.2">
      <c r="B42" s="25"/>
      <c r="C42" s="25"/>
      <c r="D42" s="25"/>
      <c r="E42" s="25"/>
    </row>
    <row r="43" spans="2:5" x14ac:dyDescent="0.2">
      <c r="B43" s="25"/>
      <c r="C43" s="25"/>
      <c r="D43" s="25"/>
      <c r="E43" s="25"/>
    </row>
    <row r="44" spans="2:5" x14ac:dyDescent="0.2">
      <c r="B44" s="25"/>
      <c r="C44" s="25"/>
      <c r="D44" s="25"/>
      <c r="E44" s="25"/>
    </row>
    <row r="45" spans="2:5" x14ac:dyDescent="0.2">
      <c r="B45" s="25"/>
      <c r="C45" s="25"/>
      <c r="D45" s="25"/>
      <c r="E45" s="25"/>
    </row>
    <row r="46" spans="2:5" x14ac:dyDescent="0.2">
      <c r="B46" s="25"/>
      <c r="C46" s="25"/>
      <c r="D46" s="25"/>
      <c r="E46" s="25"/>
    </row>
    <row r="47" spans="2:5" x14ac:dyDescent="0.2">
      <c r="B47" s="25"/>
      <c r="C47" s="25"/>
      <c r="D47" s="25"/>
      <c r="E47" s="25"/>
    </row>
    <row r="48" spans="2:5" x14ac:dyDescent="0.2">
      <c r="B48" s="25"/>
      <c r="C48" s="25"/>
      <c r="D48" s="25"/>
      <c r="E48" s="25"/>
    </row>
    <row r="49" spans="2:9" x14ac:dyDescent="0.2">
      <c r="B49" s="25"/>
      <c r="C49" s="25"/>
      <c r="D49" s="25"/>
      <c r="E49" s="25"/>
    </row>
    <row r="50" spans="2:9" x14ac:dyDescent="0.2">
      <c r="B50" s="23"/>
      <c r="C50" s="23"/>
      <c r="D50" s="23"/>
      <c r="E50" s="23"/>
      <c r="F50" s="24"/>
      <c r="G50" s="24"/>
      <c r="H50" s="24"/>
      <c r="I50" s="2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Company>SpareBank1 Østlandet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Per Grøtterød</cp:lastModifiedBy>
  <dcterms:created xsi:type="dcterms:W3CDTF">2017-12-01T09:54:14Z</dcterms:created>
  <dcterms:modified xsi:type="dcterms:W3CDTF">2020-03-23T13:55:24Z</dcterms:modified>
</cp:coreProperties>
</file>