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Risikostyring og Compliance\Innsyn\Prosjekt ny Pilar 3 rapportering\Oppdatering Q2-19\"/>
    </mc:Choice>
  </mc:AlternateContent>
  <bookViews>
    <workbookView xWindow="0" yWindow="0" windowWidth="14940" windowHeight="7755" activeTab="1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B_Addin5" hidden="1">"AAB_Description for addin 5,Description for addin 5,Description for addin 5,Description for addin 5,Description for addin 5,Description for addin 5"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50" l="1"/>
  <c r="F37" i="50" s="1"/>
  <c r="F34" i="50" s="1"/>
  <c r="E31" i="50"/>
  <c r="E37" i="50" s="1"/>
  <c r="E34" i="50" s="1"/>
  <c r="F21" i="50"/>
  <c r="E21" i="50"/>
  <c r="F16" i="50"/>
  <c r="E16" i="50"/>
  <c r="F15" i="50"/>
  <c r="E15" i="50"/>
  <c r="I41" i="5" l="1"/>
  <c r="D19" i="5"/>
  <c r="D15" i="5"/>
  <c r="D20" i="5" s="1"/>
  <c r="E36" i="80"/>
  <c r="E35" i="80"/>
  <c r="D35" i="80"/>
  <c r="F17" i="3"/>
  <c r="E17" i="3"/>
  <c r="G17" i="3" s="1"/>
  <c r="G16" i="3"/>
  <c r="G15" i="3"/>
  <c r="G14" i="3"/>
  <c r="G13" i="3"/>
  <c r="G12" i="3"/>
  <c r="E11" i="3"/>
  <c r="G11" i="3" s="1"/>
  <c r="E76" i="57"/>
  <c r="E64" i="57"/>
  <c r="E56" i="57"/>
  <c r="E65" i="57" s="1"/>
  <c r="E49" i="57"/>
  <c r="E43" i="57"/>
  <c r="E50" i="57" s="1"/>
  <c r="E36" i="57"/>
  <c r="E14" i="57"/>
  <c r="E15" i="57" s="1"/>
  <c r="E37" i="57" s="1"/>
  <c r="E12" i="57"/>
  <c r="E51" i="57" l="1"/>
  <c r="E66" i="57" s="1"/>
  <c r="E24" i="22" l="1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D24" i="22"/>
  <c r="T24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8" i="22"/>
  <c r="D32" i="11" l="1"/>
  <c r="D31" i="11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D22" i="13"/>
  <c r="E21" i="13"/>
  <c r="F21" i="13"/>
  <c r="G21" i="13"/>
  <c r="H21" i="13"/>
  <c r="Y21" i="13" s="1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D21" i="13"/>
  <c r="Y20" i="13"/>
  <c r="Y15" i="13"/>
  <c r="Y16" i="13"/>
  <c r="Y17" i="13"/>
  <c r="Y18" i="13"/>
  <c r="Y19" i="13"/>
  <c r="Y14" i="13"/>
  <c r="E24" i="94"/>
  <c r="E25" i="94" s="1"/>
  <c r="D24" i="94"/>
  <c r="D25" i="94" s="1"/>
  <c r="G9" i="9" l="1"/>
  <c r="F9" i="9"/>
  <c r="G18" i="9"/>
  <c r="G19" i="9" s="1"/>
  <c r="F18" i="9"/>
  <c r="F19" i="9" s="1"/>
</calcChain>
</file>

<file path=xl/sharedStrings.xml><?xml version="1.0" encoding="utf-8"?>
<sst xmlns="http://schemas.openxmlformats.org/spreadsheetml/2006/main" count="1254" uniqueCount="726">
  <si>
    <t>Overview of RWAs</t>
  </si>
  <si>
    <t>Differences between accounting and regulatory scopes of consolidation and the mapping of financial statement categories with risk categories</t>
  </si>
  <si>
    <t>Main sources of differences between regulatory exposure amounts and carrying values in financial statements</t>
  </si>
  <si>
    <t>Total and average net amount of exposures</t>
  </si>
  <si>
    <t>Geographical breakdown of exposures</t>
  </si>
  <si>
    <t>Concentration of exposures by industry or counterparty types</t>
  </si>
  <si>
    <t>Maturity of exposures</t>
  </si>
  <si>
    <t>Credit quality of exposures by exposure class and instrument</t>
  </si>
  <si>
    <t>Credit quality of exposures by industry or counterparty types</t>
  </si>
  <si>
    <t>Credit quality of exposures by geography</t>
  </si>
  <si>
    <t>Ageing of past-due exposures</t>
  </si>
  <si>
    <t>Non-performing and forborne exposures</t>
  </si>
  <si>
    <t>Changes in the stock of general and specific credit risk adjustments</t>
  </si>
  <si>
    <t>Changes in the stock of defaulted and impaired loans and debt securities</t>
  </si>
  <si>
    <t>CRM techniques – Overview</t>
  </si>
  <si>
    <t>Standardised approach – Credit risk exposure and CRM effects</t>
  </si>
  <si>
    <t>Standardised approach</t>
  </si>
  <si>
    <t>Credit risk exposures by exposure class and PD range</t>
  </si>
  <si>
    <t>IRB approach – Effect on the RWAs of credit derivatives used as CRM techniques</t>
  </si>
  <si>
    <t>RWA flow statements of credit risk exposures under the IRB approach</t>
  </si>
  <si>
    <t>IRB approach – Backtesting of PD per exposure class</t>
  </si>
  <si>
    <t>IRB (specialised lending and equities)</t>
  </si>
  <si>
    <t>Analysis of CCR exposure by approach</t>
  </si>
  <si>
    <t>CVA capital charge</t>
  </si>
  <si>
    <t>Standardised approach – CCR exposures by regulatory portfolio and risk</t>
  </si>
  <si>
    <t>Impact of netting and collateral held on exposure values</t>
  </si>
  <si>
    <t>Composition of collateral for exposures to CCR</t>
  </si>
  <si>
    <t>Credit derivatives exposures</t>
  </si>
  <si>
    <t>RWA flow statements of CCR exposures under the IMM</t>
  </si>
  <si>
    <t>Exposures to CCPs</t>
  </si>
  <si>
    <t>Securitisation exposures in the banking book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</si>
  <si>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</si>
  <si>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</si>
  <si>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</si>
  <si>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</si>
  <si>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Market risk under the IMA</t>
  </si>
  <si>
    <t>RWA flow statements of market risk exposures under the IMA</t>
  </si>
  <si>
    <t>IMA values for trading portfolios</t>
  </si>
  <si>
    <t>Comparison of VaR estimates with gains/losses</t>
  </si>
  <si>
    <t>LCR</t>
  </si>
  <si>
    <t>Other</t>
  </si>
  <si>
    <t>Non-deducted participations in insurance undertakings</t>
  </si>
  <si>
    <t>Own funds</t>
  </si>
  <si>
    <t>a</t>
  </si>
  <si>
    <t>b</t>
  </si>
  <si>
    <t>c</t>
  </si>
  <si>
    <t>RWAs</t>
  </si>
  <si>
    <t>Total</t>
  </si>
  <si>
    <t>d</t>
  </si>
  <si>
    <t>e</t>
  </si>
  <si>
    <t>f</t>
  </si>
  <si>
    <t>g</t>
  </si>
  <si>
    <t>Other assets</t>
  </si>
  <si>
    <t>r</t>
  </si>
  <si>
    <t>Central governments or central banks</t>
  </si>
  <si>
    <t>Institutions</t>
  </si>
  <si>
    <t>Corporates</t>
  </si>
  <si>
    <t>Retail</t>
  </si>
  <si>
    <t>Equity</t>
  </si>
  <si>
    <t>Total IRB approach</t>
  </si>
  <si>
    <t>Exposures in default</t>
  </si>
  <si>
    <t>Covered bonds</t>
  </si>
  <si>
    <t>Total standardised approach</t>
  </si>
  <si>
    <t>h</t>
  </si>
  <si>
    <t>i</t>
  </si>
  <si>
    <t>j</t>
  </si>
  <si>
    <t>l</t>
  </si>
  <si>
    <t>m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</si>
  <si>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</si>
  <si>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</si>
  <si>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</si>
  <si>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</si>
  <si>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</si>
  <si>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</si>
  <si>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n</t>
  </si>
  <si>
    <t>o</t>
  </si>
  <si>
    <t>p</t>
  </si>
  <si>
    <t>q</t>
  </si>
  <si>
    <t>s</t>
  </si>
  <si>
    <t>u</t>
  </si>
  <si>
    <t>Debt securities</t>
  </si>
  <si>
    <t>Exposure classes</t>
  </si>
  <si>
    <t xml:space="preserve"> </t>
  </si>
  <si>
    <t>Risk weight</t>
  </si>
  <si>
    <t>Others</t>
  </si>
  <si>
    <t>Of which unrated</t>
  </si>
  <si>
    <t>-</t>
  </si>
  <si>
    <t>Exposure value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</si>
  <si>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</si>
  <si>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</si>
  <si>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</si>
  <si>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</si>
  <si>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</si>
  <si>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</si>
  <si>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</si>
  <si>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</si>
  <si>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</si>
  <si>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</si>
  <si>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</si>
  <si>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</si>
  <si>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</si>
  <si>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RWA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</si>
  <si>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</si>
  <si>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</si>
  <si>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</si>
  <si>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</si>
  <si>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</si>
  <si>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</si>
  <si>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</si>
  <si>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</si>
  <si>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</si>
  <si>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</si>
  <si>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</si>
  <si>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</si>
  <si>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</si>
  <si>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</si>
  <si>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</si>
  <si>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</si>
  <si>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</si>
  <si>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</si>
  <si>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</si>
  <si>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</si>
  <si>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</si>
  <si>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</si>
  <si>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</si>
  <si>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</si>
  <si>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</si>
  <si>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</si>
  <si>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</si>
  <si>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</si>
  <si>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20a</t>
  </si>
  <si>
    <t>Fully exempt inflows</t>
  </si>
  <si>
    <t>20b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</si>
  <si>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</si>
  <si>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</si>
  <si>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</si>
  <si>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</si>
  <si>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</si>
  <si>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</si>
  <si>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 xml:space="preserve"> Total</t>
  </si>
  <si>
    <t>Name</t>
  </si>
  <si>
    <t>Comment</t>
  </si>
  <si>
    <t>Frequency</t>
  </si>
  <si>
    <t>Quarterly</t>
  </si>
  <si>
    <t>Summary reconciliation of accounting assets and leverage ratio exposures</t>
  </si>
  <si>
    <t>Leverage ratio common disclosure</t>
  </si>
  <si>
    <t>Encumbered and unencumbered assets</t>
  </si>
  <si>
    <t>Collateral received</t>
  </si>
  <si>
    <t>Sources of encumberance</t>
  </si>
  <si>
    <t>CRR leverage ratio exposures</t>
  </si>
  <si>
    <t>Split-up of on balance sheet exposures</t>
  </si>
  <si>
    <t>Total on-balance sheet exposures (excluding derivatives, SFTs, and exempted exposures), of which:</t>
  </si>
  <si>
    <t>EU-1</t>
  </si>
  <si>
    <t>EU-2</t>
  </si>
  <si>
    <t>EU-3</t>
  </si>
  <si>
    <t>EU-4</t>
  </si>
  <si>
    <t>EU-5</t>
  </si>
  <si>
    <t>EU-6</t>
  </si>
  <si>
    <t>EU-7</t>
  </si>
  <si>
    <t>EU-8</t>
  </si>
  <si>
    <t>EU-9</t>
  </si>
  <si>
    <t>EU-10</t>
  </si>
  <si>
    <t>EU-11</t>
  </si>
  <si>
    <t>EU-12</t>
  </si>
  <si>
    <t>Trading book exposures</t>
  </si>
  <si>
    <t>Banking book exposures, of which:</t>
  </si>
  <si>
    <t>Exposures treated as sovereigns</t>
  </si>
  <si>
    <t>Exposures to regional governments, MDB, international organisations and PSE not treated as sovereigns</t>
  </si>
  <si>
    <t>Secured by mortgages of immovable properties</t>
  </si>
  <si>
    <t>Retail exposures</t>
  </si>
  <si>
    <t>Corporate</t>
  </si>
  <si>
    <t>Other exposures (eg equity, securitisations, and other non-credit obligation assets)</t>
  </si>
  <si>
    <t>5a</t>
  </si>
  <si>
    <t>25a</t>
  </si>
  <si>
    <t>25b</t>
  </si>
  <si>
    <t>Capital instruments’ main features template</t>
  </si>
  <si>
    <t>9a</t>
  </si>
  <si>
    <t>9b</t>
  </si>
  <si>
    <t>NOK</t>
  </si>
  <si>
    <t>EUR</t>
  </si>
  <si>
    <t>No.</t>
  </si>
  <si>
    <t>Differences between accounting and regulatory scopes of consolidation and the mapping of financial statement categories with regulatory risk categories</t>
  </si>
  <si>
    <t>Own funds disclosure template</t>
  </si>
  <si>
    <t>IRB approach – CCR exposures by portfolio and PD scale</t>
  </si>
  <si>
    <t>Chpt. 4.5</t>
  </si>
  <si>
    <t>Chpt. 4.15</t>
  </si>
  <si>
    <t>Chpt. 2.2.12</t>
  </si>
  <si>
    <t>Chpt. 4.3</t>
  </si>
  <si>
    <t>Chpt. 4.12</t>
  </si>
  <si>
    <t>Scope of consolidation (consolidated)</t>
  </si>
  <si>
    <t>Total unweighted value</t>
  </si>
  <si>
    <t>Total weighted value</t>
  </si>
  <si>
    <t>Currency and units (NOK million)</t>
  </si>
  <si>
    <t/>
  </si>
  <si>
    <t>Contents (linked)</t>
  </si>
  <si>
    <t>Template 1 - EU LI1</t>
  </si>
  <si>
    <t>Template 2 - EU LI2</t>
  </si>
  <si>
    <t>Template 3 - EU LI3</t>
  </si>
  <si>
    <t>Template 4 - EU OV1</t>
  </si>
  <si>
    <t>Template 6 - EU INS1</t>
  </si>
  <si>
    <t>Template 7 - EU CRB-B</t>
  </si>
  <si>
    <t>Template 8 - EU CRB-C</t>
  </si>
  <si>
    <t>Template 9 - EU CRB-D</t>
  </si>
  <si>
    <t>Split-up of on balance sheet exposures (excluding derivatives, SFTs and exempted exposures)</t>
  </si>
  <si>
    <t>Template 10 - EU CRB-E</t>
  </si>
  <si>
    <t>Template 11 - EU CR1-A</t>
  </si>
  <si>
    <t>Template 13 - EU CR1-C</t>
  </si>
  <si>
    <t>Template 12 - EU CR1-B</t>
  </si>
  <si>
    <t>Template 14 - EU CR1-D</t>
  </si>
  <si>
    <t>Template 15 - EU CR1-E</t>
  </si>
  <si>
    <t>Template 16 - EU CR2-A</t>
  </si>
  <si>
    <t>Template 17 - EU CR2-B</t>
  </si>
  <si>
    <t>Template 18 - EU CR3</t>
  </si>
  <si>
    <t>Template 19 - EU CR4</t>
  </si>
  <si>
    <t>Template 20 - EU CR5</t>
  </si>
  <si>
    <t>Template 21 - EU CR6</t>
  </si>
  <si>
    <t>Template 22 - EU CR7</t>
  </si>
  <si>
    <t>Template 23 - EU CR8</t>
  </si>
  <si>
    <t>Template 24 - EU CR9</t>
  </si>
  <si>
    <t>Template 5 - EU CR10</t>
  </si>
  <si>
    <t>Template 25 - EU CRR1</t>
  </si>
  <si>
    <t>Template 26 - EU CRR2</t>
  </si>
  <si>
    <t>Template 28 - EU CRR8</t>
  </si>
  <si>
    <t>Template 29 - EU CRR4</t>
  </si>
  <si>
    <t>Template 31 - EU CRR5-A</t>
  </si>
  <si>
    <t>Template 32 - EU CRR5-B</t>
  </si>
  <si>
    <t>Template 33 - EU CRR6</t>
  </si>
  <si>
    <t>Template 30 - EU CRR7</t>
  </si>
  <si>
    <t>Template 27 - EU CRR8</t>
  </si>
  <si>
    <t>Template 34 - EU MR1</t>
  </si>
  <si>
    <t>Template 35 - EU MR2-A</t>
  </si>
  <si>
    <t>Template 36 - EU MR2-B</t>
  </si>
  <si>
    <t>Template 37 - EU MR3</t>
  </si>
  <si>
    <t>Template 38 - EU MR4</t>
  </si>
  <si>
    <t>* European Banking Authority - Final report on the guidelines on disclosure requirements under part eight of regulation 575 2013 (EBA-GL-2016-11)</t>
  </si>
  <si>
    <t>Data not available</t>
  </si>
  <si>
    <t>Not applicable</t>
  </si>
  <si>
    <t>Geographical distribution of credit exposures used in the countercyclical capital buffer</t>
  </si>
  <si>
    <t>Amount of institution-specific countercyclical capital buffer</t>
  </si>
  <si>
    <t>Reference EBA*</t>
  </si>
  <si>
    <t>Annually</t>
  </si>
  <si>
    <t>Semi-annually</t>
  </si>
  <si>
    <t>Outlines of the differences in the scopes of consolidation</t>
  </si>
  <si>
    <t>Outline of the differences in the scopes of consolidation</t>
  </si>
  <si>
    <t>SpareBank 1 Boligkreditt AS</t>
  </si>
  <si>
    <t>SpareBank 1 Næringskreditt AS</t>
  </si>
  <si>
    <t>SpareBank 1 Kredittkort AS</t>
  </si>
  <si>
    <t>54a</t>
  </si>
  <si>
    <t>54b</t>
  </si>
  <si>
    <t>Chpt. 2.1.1</t>
  </si>
  <si>
    <t>Equity instruments</t>
  </si>
  <si>
    <t>Assets of the reporting institution</t>
  </si>
  <si>
    <t>Of which EHQLA and HQLA</t>
  </si>
  <si>
    <t>Of which notionally elligble EHQLA and HQLA</t>
  </si>
  <si>
    <t>Fair value of unencumbered assets</t>
  </si>
  <si>
    <t>Carrying amount of unencumbered assets</t>
  </si>
  <si>
    <t>Fair value of encumbered assets</t>
  </si>
  <si>
    <t>Carrying amount of encumbered assets</t>
  </si>
  <si>
    <t>Frequency: Semi-annually</t>
  </si>
  <si>
    <t>Geographical distribution of credit exposures relevant for the calculation of the countercyclical capital buffer</t>
  </si>
  <si>
    <t>Norway</t>
  </si>
  <si>
    <t>Net value</t>
  </si>
  <si>
    <t>With regards to the templates specified by EBA in GL-2016-11, some of the templates are not included. This is due to one of the following reasons:</t>
  </si>
  <si>
    <t>Last update</t>
  </si>
  <si>
    <t>Q4 2018</t>
  </si>
  <si>
    <t>a) template is not applicable to SpareBank 1 BV or b) data is not available at the time of the reporting.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</si>
  <si>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</si>
  <si>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</si>
  <si>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</si>
  <si>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</si>
  <si>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</si>
  <si>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</si>
  <si>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</si>
  <si>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</si>
  <si>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Forfalte engasjementer</t>
  </si>
  <si>
    <t>Engasjementer med pantesikkerhet i eiendom</t>
  </si>
  <si>
    <t>Massemarked</t>
  </si>
  <si>
    <t>Foretak</t>
  </si>
  <si>
    <t>Stater og sentralbanker</t>
  </si>
  <si>
    <t>Lokale og regionale myndigheter</t>
  </si>
  <si>
    <t>NACE_HOVEDGRUPPE</t>
  </si>
  <si>
    <t>NACE_HOVED_NAVN</t>
  </si>
  <si>
    <t>N</t>
  </si>
  <si>
    <t>forretning_tjenesteyting</t>
  </si>
  <si>
    <t>B</t>
  </si>
  <si>
    <t>bergverksdrift</t>
  </si>
  <si>
    <t>Q</t>
  </si>
  <si>
    <t>helse_sosialetjenester</t>
  </si>
  <si>
    <t>K</t>
  </si>
  <si>
    <t>finanseringsvirksomhet</t>
  </si>
  <si>
    <t>C</t>
  </si>
  <si>
    <t>industri</t>
  </si>
  <si>
    <t>A</t>
  </si>
  <si>
    <t>jordbruk</t>
  </si>
  <si>
    <t>Z</t>
  </si>
  <si>
    <t>udefinert</t>
  </si>
  <si>
    <t>P</t>
  </si>
  <si>
    <t>undervisning</t>
  </si>
  <si>
    <t>E</t>
  </si>
  <si>
    <t>vannforsyningsvirksomhet</t>
  </si>
  <si>
    <t>T</t>
  </si>
  <si>
    <t>lønnet_arbeid</t>
  </si>
  <si>
    <t>I</t>
  </si>
  <si>
    <t>overnattingsvirksomhet</t>
  </si>
  <si>
    <t>R</t>
  </si>
  <si>
    <t>kulturellvirksomhet</t>
  </si>
  <si>
    <t>M</t>
  </si>
  <si>
    <t>faglig_tjenesteyting</t>
  </si>
  <si>
    <t>H</t>
  </si>
  <si>
    <t>transport</t>
  </si>
  <si>
    <t>F</t>
  </si>
  <si>
    <t>bygge_anleggsvirksomhet</t>
  </si>
  <si>
    <t>L</t>
  </si>
  <si>
    <t>omsetning</t>
  </si>
  <si>
    <t>S</t>
  </si>
  <si>
    <t>annen_tjenesteyting</t>
  </si>
  <si>
    <t>O</t>
  </si>
  <si>
    <t>offentlig_administrasjon</t>
  </si>
  <si>
    <t>J</t>
  </si>
  <si>
    <t>informasjon</t>
  </si>
  <si>
    <t>D</t>
  </si>
  <si>
    <t>elektrisitet</t>
  </si>
  <si>
    <t>G</t>
  </si>
  <si>
    <t>varehandel</t>
  </si>
  <si>
    <t>LANDKODE</t>
  </si>
  <si>
    <t>EKSPONERING_MISL</t>
  </si>
  <si>
    <t>NL</t>
  </si>
  <si>
    <t>SE</t>
  </si>
  <si>
    <t>CN</t>
  </si>
  <si>
    <t>DE</t>
  </si>
  <si>
    <t>MC</t>
  </si>
  <si>
    <t>TH</t>
  </si>
  <si>
    <t>NO</t>
  </si>
  <si>
    <t>ES</t>
  </si>
  <si>
    <t>PT</t>
  </si>
  <si>
    <t>BE</t>
  </si>
  <si>
    <t>IE</t>
  </si>
  <si>
    <t>PL</t>
  </si>
  <si>
    <t>AR</t>
  </si>
  <si>
    <t>CH</t>
  </si>
  <si>
    <t>PH</t>
  </si>
  <si>
    <t>US</t>
  </si>
  <si>
    <t>LT</t>
  </si>
  <si>
    <t>FR</t>
  </si>
  <si>
    <t>AU</t>
  </si>
  <si>
    <t>GB</t>
  </si>
  <si>
    <t>IT</t>
  </si>
  <si>
    <t>KR</t>
  </si>
  <si>
    <t>HU</t>
  </si>
  <si>
    <t>DK</t>
  </si>
  <si>
    <t>AE</t>
  </si>
  <si>
    <t>RU</t>
  </si>
  <si>
    <t>GR</t>
  </si>
  <si>
    <t>IS</t>
  </si>
  <si>
    <t>CA</t>
  </si>
  <si>
    <t>Netto eksponering ved slutten av perioden</t>
  </si>
  <si>
    <t>Total standard metoden</t>
  </si>
  <si>
    <t>Netto eksponering snitt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</si>
  <si>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</si>
  <si>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</si>
  <si>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</si>
  <si>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</si>
  <si>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</si>
  <si>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</si>
  <si>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</si>
  <si>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</si>
  <si>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</si>
  <si>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</si>
  <si>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</si>
  <si>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</si>
  <si>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</si>
  <si>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Offentlig administrasjon</t>
  </si>
  <si>
    <t>helse og sosialtjenester</t>
  </si>
  <si>
    <t>Kulturvirksomhet</t>
  </si>
  <si>
    <t>Annen tjenesteyting</t>
  </si>
  <si>
    <t>Lønnet arbeid</t>
  </si>
  <si>
    <t>Udefinert</t>
  </si>
  <si>
    <t>Forretning tjenesteyting</t>
  </si>
  <si>
    <t>Aannually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</si>
  <si>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</si>
  <si>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</si>
  <si>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</si>
  <si>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</si>
  <si>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</si>
  <si>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</si>
  <si>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</si>
  <si>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</si>
  <si>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</si>
  <si>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Herav mislighold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</si>
  <si>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</si>
  <si>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</si>
  <si>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</si>
  <si>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</si>
  <si>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</si>
  <si>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Netto engasjement balanse</t>
  </si>
  <si>
    <t>Netto engasjement u/balanse</t>
  </si>
  <si>
    <t>eksp m/konv.  balanse</t>
  </si>
  <si>
    <t>eksp m/konv. uten balanse</t>
  </si>
  <si>
    <t>RWA total</t>
  </si>
  <si>
    <t>Gjensnitt risikovekt</t>
  </si>
  <si>
    <t xml:space="preserve"> De viktigste avtalevilkårene for kapitalinstrumenter</t>
  </si>
  <si>
    <t>Utsteder</t>
  </si>
  <si>
    <t>SpareBank 1 BV</t>
  </si>
  <si>
    <t>Entydig identifikasjonskode (f.eks. CUSIP, ISIN eller Bloombergs identifikasjonskode for rettede emisjoner)</t>
  </si>
  <si>
    <t>NO0006000207</t>
  </si>
  <si>
    <t>NO0010720741</t>
  </si>
  <si>
    <t>NO0010564859</t>
  </si>
  <si>
    <t>NO0010722077</t>
  </si>
  <si>
    <t>NO0010743313</t>
  </si>
  <si>
    <t>NO0010809858</t>
  </si>
  <si>
    <t>NO0010830508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</si>
  <si>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</si>
  <si>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</si>
  <si>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</si>
  <si>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</si>
  <si>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</si>
  <si>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Annen godkjent kjernekapital</t>
  </si>
  <si>
    <t>Tilleggskapital</t>
  </si>
  <si>
    <t>Regler som gjelder etter overgangsperioden</t>
  </si>
  <si>
    <t>Kapital som ikke kan medregnes</t>
  </si>
  <si>
    <t>Medregning på selskaps- eller (del)konsolidert nivå, selskaps- og (del)konsolidert nivå</t>
  </si>
  <si>
    <t>Selskaps nivå</t>
  </si>
  <si>
    <t>Selskapsnivå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</si>
  <si>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</si>
  <si>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</si>
  <si>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</si>
  <si>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</si>
  <si>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</si>
  <si>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</si>
  <si>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Emisjonskurs</t>
  </si>
  <si>
    <t>Innløsningskurs</t>
  </si>
  <si>
    <t>N/A</t>
  </si>
  <si>
    <t>Regnskapsmessig klassifisering</t>
  </si>
  <si>
    <t>Egenkapital</t>
  </si>
  <si>
    <t>Ansvarlig lånekapital</t>
  </si>
  <si>
    <t>Gjeld-amortisert kost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</si>
  <si>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</si>
  <si>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</si>
  <si>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</si>
  <si>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</si>
  <si>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</si>
  <si>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</si>
  <si>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</si>
  <si>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</si>
  <si>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</si>
  <si>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</si>
  <si>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30.09.2019, 100 % av pål. + renter, regulatorisk innløsningsrett</t>
  </si>
  <si>
    <t>26.02.2020, 100 % av pål. + renter, regulatorisk innløsningsrett</t>
  </si>
  <si>
    <t>23.10.2019, 100 % av pålyldende. + renter, skatt og regulatorisk innløsningsrett</t>
  </si>
  <si>
    <t>7.09.2020, 100 % av pålydende + renter, skatt og regulatorisk innløsningsrett</t>
  </si>
  <si>
    <t>15.11.2022, 100 % av pålydende + renter, skatt og regulatorisk innløsningsrett</t>
  </si>
  <si>
    <t>05.09.2023, 100 % av pålydende + renter, skatt og regulatorisk innløsningsrett</t>
  </si>
  <si>
    <t>Datoer for eventuell etterfølgende innløsningsrett</t>
  </si>
  <si>
    <t>Årlig 30.09.etter første innløsninsrett</t>
  </si>
  <si>
    <t>Årlig 26.02.etter første innløsninsrett</t>
  </si>
  <si>
    <t>Deretter ved hver rentebetalingsdato, 23.01., 23,04., 23.07.,23.10, hvert år</t>
  </si>
  <si>
    <t>Deretter ved hver rentebetalingsdato, 07.03., 07.06., 07.09.,07.12., hvert år</t>
  </si>
  <si>
    <t>Deretter ved hver rentebetalingsdato, 15.2., 15.05., 15.08.,15.11., hvert år</t>
  </si>
  <si>
    <t>Deretter ved hver rentebetalingsdato, 05.03., 05.06., 05.09.,05.12., hvert år</t>
  </si>
  <si>
    <t>Renter/utbytte</t>
  </si>
  <si>
    <t>Fast eller flytende rente/utbytte</t>
  </si>
  <si>
    <t>Flytende utbytte</t>
  </si>
  <si>
    <t>Flytende</t>
  </si>
  <si>
    <t>Fast rente</t>
  </si>
  <si>
    <t>Rentesats og eventuell tilknyttet referanserente</t>
  </si>
  <si>
    <t>3 mnd NIBOR + 300 bp</t>
  </si>
  <si>
    <t>3 mnd NIBOR + 440 bp</t>
  </si>
  <si>
    <t>3mnd NIBOR + 320 bp</t>
  </si>
  <si>
    <t>3mnd NIBOR + 150 bp</t>
  </si>
  <si>
    <t>3mnd NIBOR + 144 bp</t>
  </si>
  <si>
    <t>Vilkår om at det ikke kan betales utbytte hvis det ikke er betalt rente på instrumentet («dividend stopper»)</t>
  </si>
  <si>
    <t>ikke aktuelt</t>
  </si>
  <si>
    <t>Nei</t>
  </si>
  <si>
    <t>Full fleksibilitet, delvis fleksibilitet eller pliktig (med hensyn til tidspunkt)</t>
  </si>
  <si>
    <t>Delvis fleksibilitet</t>
  </si>
  <si>
    <t>pliktig</t>
  </si>
  <si>
    <t>Full fleksibilitet, delvis fleksibilitet eller pliktig (med hensyn til beløp)</t>
  </si>
  <si>
    <t>Vilkår om renteøkning eller annet incitament til innfrielse</t>
  </si>
  <si>
    <t>Ikke-kumulativ eller kumulativ</t>
  </si>
  <si>
    <t>ikke kumulativ</t>
  </si>
  <si>
    <t>Ikke kumulativ</t>
  </si>
  <si>
    <t>Ikke kumulaiv</t>
  </si>
  <si>
    <t>Konvertering/nedskrivning</t>
  </si>
  <si>
    <t>Konvertibel eller ikke konvertibel</t>
  </si>
  <si>
    <t>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</si>
  <si>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</si>
  <si>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</si>
  <si>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</si>
  <si>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</si>
  <si>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</si>
  <si>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</si>
  <si>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</si>
  <si>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</si>
  <si>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</si>
  <si>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minstekrav. For tiden : 5 % kjernekapitaldekning og 8 % kapitaldekning fastsatt i beregningsforskriften.</t>
  </si>
  <si>
    <t>Hvis nedskrivning, hel eller delvis</t>
  </si>
  <si>
    <t>Hel eller delvis</t>
  </si>
  <si>
    <t>Hvis nedskrivning, med endelig virkning eller midlertidig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</si>
  <si>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</si>
  <si>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</si>
  <si>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</si>
  <si>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</si>
  <si>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</si>
  <si>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</si>
  <si>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</si>
  <si>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Utstedt i henhold til tidligere regelverk ( vilkår om renteøkning eller annet incitament til innfrielse)</t>
  </si>
  <si>
    <t>Selskapets navn</t>
  </si>
  <si>
    <t>Regnskapsmessig konsolidering</t>
  </si>
  <si>
    <t>Regulatorisk konsolidering</t>
  </si>
  <si>
    <t>Beskrivelse av enhet</t>
  </si>
  <si>
    <t>Full konsolidering</t>
  </si>
  <si>
    <t>Ikke konsolidert</t>
  </si>
  <si>
    <t>Morbank</t>
  </si>
  <si>
    <t>Eiendomsmegler 1 BV</t>
  </si>
  <si>
    <t>Eiendomsmegler 100 % eiet datter</t>
  </si>
  <si>
    <t>SpareBank 1 Regnskapshuset BV AS</t>
  </si>
  <si>
    <t>Regnskapsføring 100 % eiet datter</t>
  </si>
  <si>
    <t>Z-eiendom AS</t>
  </si>
  <si>
    <t>Eiendomsmegler 60 % eiet datter</t>
  </si>
  <si>
    <t>Imingen Holding AS</t>
  </si>
  <si>
    <t>Eiendomsselskap 100 % eiet datter</t>
  </si>
  <si>
    <t>Larvik Marina AS</t>
  </si>
  <si>
    <t>Samarbeidende Sparebanker AS</t>
  </si>
  <si>
    <t>Egenkapitalmetoden</t>
  </si>
  <si>
    <t>Mellomliggende selskap med eierskap i SpareBank 1 Gruppen AS</t>
  </si>
  <si>
    <t>Samarbeidende Sparebanker Bankinvest AS</t>
  </si>
  <si>
    <t>Konsolidering Eierforetak i samarbeidende gruppe</t>
  </si>
  <si>
    <t>Mellomliggende selskap med eierskap i BN Bank ASA</t>
  </si>
  <si>
    <t>Utsteder av Obligasjoner med fortrinnsrett</t>
  </si>
  <si>
    <t>Finansforetak</t>
  </si>
  <si>
    <t>SpareBank 1 Finans Midt-Norge</t>
  </si>
  <si>
    <t>Frequency: Årlig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</si>
  <si>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</si>
  <si>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</si>
  <si>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</si>
  <si>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</si>
  <si>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</si>
  <si>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</si>
  <si>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</si>
  <si>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</si>
  <si>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</si>
  <si>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</si>
  <si>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</si>
  <si>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</si>
  <si>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</si>
  <si>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</si>
  <si>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</si>
  <si>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</si>
  <si>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</si>
  <si>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</si>
  <si>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</si>
  <si>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</si>
  <si>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</si>
  <si>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</si>
  <si>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</si>
  <si>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</si>
  <si>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</si>
  <si>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</si>
  <si>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</si>
  <si>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</si>
  <si>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Akkumulert underskudd i inneværende regnskapsår (negativt beløp)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</si>
  <si>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</si>
  <si>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</si>
  <si>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</si>
  <si>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</si>
  <si>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</si>
  <si>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</si>
  <si>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</si>
  <si>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</si>
  <si>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</si>
  <si>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</si>
  <si>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</si>
  <si>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</si>
  <si>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</si>
  <si>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</si>
  <si>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</si>
  <si>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</si>
  <si>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</si>
  <si>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</si>
  <si>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</si>
  <si>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</si>
  <si>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</si>
  <si>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</si>
  <si>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</si>
  <si>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</si>
  <si>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herav: nye beholdninger som ikke omfattes av overgangsbestemmelser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</si>
  <si>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</si>
  <si>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</si>
  <si>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</si>
  <si>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</si>
  <si>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</si>
  <si>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</si>
  <si>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</si>
  <si>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</si>
  <si>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</si>
  <si>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</si>
  <si>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</si>
  <si>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</si>
  <si>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</si>
  <si>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</si>
  <si>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</si>
  <si>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</si>
  <si>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</si>
  <si>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</si>
  <si>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</si>
  <si>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</si>
  <si>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</si>
  <si>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</si>
  <si>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</si>
  <si>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</si>
  <si>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</si>
  <si>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</si>
  <si>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</si>
  <si>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</si>
  <si>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</si>
  <si>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</si>
  <si>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</si>
  <si>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>Minimum kapitalkrav (8 %)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</si>
  <si>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</si>
  <si>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</si>
  <si>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</si>
  <si>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</si>
  <si>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</si>
  <si>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Andel risikovektede eiendeler samarbeidende gruppe</t>
  </si>
  <si>
    <t>Totalt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</si>
  <si>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</si>
  <si>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</si>
  <si>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</si>
  <si>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</si>
  <si>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</si>
  <si>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</si>
  <si>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</si>
  <si>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</si>
  <si>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</si>
  <si>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</si>
  <si>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</si>
  <si>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</si>
  <si>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</si>
  <si>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</si>
  <si>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</si>
  <si>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</si>
  <si>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</si>
  <si>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</si>
  <si>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</si>
  <si>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</si>
  <si>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</si>
  <si>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</si>
  <si>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</si>
  <si>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</si>
  <si>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</si>
  <si>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</si>
  <si>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</si>
  <si>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</si>
  <si>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</si>
  <si>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</si>
  <si>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</si>
  <si>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</si>
  <si>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</si>
  <si>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</si>
  <si>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</si>
  <si>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</si>
  <si>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</si>
  <si>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</si>
  <si>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</si>
  <si>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</si>
  <si>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</si>
  <si>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</si>
  <si>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</si>
  <si>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</si>
  <si>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</si>
  <si>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</si>
  <si>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</si>
  <si>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</si>
  <si>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</si>
  <si>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</si>
  <si>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</si>
  <si>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</si>
  <si>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</si>
  <si>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Den generelle kreditteksponering mot utlandet utgjør under 2 % av den totale eksponeringen. I henhold til kommisjonsforordning 115/2014 tilordnes disse utenlandske engasjementene til Norge.</t>
  </si>
  <si>
    <t>Samlet beregningsgrunnlag</t>
  </si>
  <si>
    <t>Foretaksspesifikk motsyklisk kapitalbuffersats</t>
  </si>
  <si>
    <t>Krav til foretaksspesifikk motsyklisk kapitalbuffer</t>
  </si>
  <si>
    <t>Konsernbalanse fra årsregnskapet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</si>
  <si>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</si>
  <si>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</si>
  <si>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</si>
  <si>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</si>
  <si>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</si>
  <si>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</si>
  <si>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</si>
  <si>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</si>
  <si>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Kontanter og fordringer på sentralbanker</t>
  </si>
  <si>
    <t>Utlån til og fordringer på kredittinstitusjoner</t>
  </si>
  <si>
    <t>Utlån til og fordringer på kunder</t>
  </si>
  <si>
    <t>Sertifikater, obligasjoner og andre verdipapirer til virkelig verdi</t>
  </si>
  <si>
    <t>Aksjer, andeler og andre egenkapitalinteresser</t>
  </si>
  <si>
    <t>Eierinteresser i konsernselskaper</t>
  </si>
  <si>
    <t>Eierinteresser i felleskontrollert virksomhet og tilknyttet selskap</t>
  </si>
  <si>
    <t>Varige driftsmidler</t>
  </si>
  <si>
    <t>Goodwill</t>
  </si>
  <si>
    <t>Utsatt skattefordel</t>
  </si>
  <si>
    <t>Andre eiendeler</t>
  </si>
  <si>
    <t>Sum eiendeler</t>
  </si>
  <si>
    <t>Gjeld</t>
  </si>
  <si>
    <t>Innskudd fra kredittinstitusjoner</t>
  </si>
  <si>
    <t>Innskudd fra  kunder</t>
  </si>
  <si>
    <t>Gjeld stiftet ved utstedelse av verdipapirer</t>
  </si>
  <si>
    <t>Betalbar skatt</t>
  </si>
  <si>
    <t>Annen gjeld og forpliktelser</t>
  </si>
  <si>
    <t>Sum gjeld</t>
  </si>
  <si>
    <t>Eierandelskapital</t>
  </si>
  <si>
    <t>Overkursfond</t>
  </si>
  <si>
    <t>Utjevningsfond</t>
  </si>
  <si>
    <t>Gavefond</t>
  </si>
  <si>
    <t>Sparebankens fond</t>
  </si>
  <si>
    <t>Fond for urealiserte gevinster</t>
  </si>
  <si>
    <t>Hybridkapital</t>
  </si>
  <si>
    <t>Annen egenkapital</t>
  </si>
  <si>
    <t>Minoritetsandel</t>
  </si>
  <si>
    <t>Sum egenkapital</t>
  </si>
  <si>
    <t>Gjeld og egenkapital</t>
  </si>
  <si>
    <t>Quarter ending on 31. December 2018</t>
  </si>
  <si>
    <t>Frequency: Halvårlig</t>
  </si>
  <si>
    <t>Frequency: Semi annualy</t>
  </si>
  <si>
    <t>Q2 2019</t>
  </si>
  <si>
    <t>Frequency: semi annualy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</si>
</sst>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10"/>
      <color theme="0"/>
      <name val="Verdana"/>
      <family val="2"/>
    </font>
    <font>
      <b/>
      <sz val="16"/>
      <color theme="0"/>
      <name val="Verdana"/>
      <family val="2"/>
    </font>
    <font>
      <b/>
      <sz val="8"/>
      <color theme="0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u/>
      <sz val="12"/>
      <color rgb="FF7030A0"/>
      <name val="Verdana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</cellStyleXfs>
  <cellXfs count="685">
    <xf numFmtId="0" fontId="0" fillId="0" borderId="0" xfId="0"/>
    <xf numFmtId="0" fontId="5" fillId="0" borderId="1" xfId="0" applyFont="1" applyBorder="1"/>
    <xf numFmtId="0" fontId="6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49" fontId="5" fillId="0" borderId="0" xfId="0" applyNumberFormat="1" applyFont="1"/>
    <xf numFmtId="0" fontId="11" fillId="0" borderId="0" xfId="0" applyFont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Fill="1" applyAlignment="1">
      <alignment horizontal="left" vertical="top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2" borderId="31" xfId="0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0" fontId="20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7" fillId="2" borderId="0" xfId="3" applyFont="1" applyFill="1" applyBorder="1"/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0" fontId="17" fillId="2" borderId="11" xfId="3" applyFont="1" applyFill="1" applyBorder="1"/>
    <xf numFmtId="0" fontId="12" fillId="2" borderId="0" xfId="3" applyFont="1" applyFill="1" applyBorder="1"/>
    <xf numFmtId="0" fontId="21" fillId="2" borderId="39" xfId="3" applyFont="1" applyFill="1" applyBorder="1"/>
    <xf numFmtId="165" fontId="21" fillId="2" borderId="16" xfId="1" applyNumberFormat="1" applyFont="1" applyFill="1" applyBorder="1"/>
    <xf numFmtId="0" fontId="17" fillId="2" borderId="20" xfId="3" applyFont="1" applyFill="1" applyBorder="1" applyAlignment="1">
      <alignment horizontal="center" vertical="center"/>
    </xf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165" fontId="12" fillId="2" borderId="53" xfId="1" applyNumberFormat="1" applyFont="1" applyFill="1" applyBorder="1"/>
    <xf numFmtId="165" fontId="21" fillId="2" borderId="25" xfId="1" applyNumberFormat="1" applyFont="1" applyFill="1" applyBorder="1"/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165" fontId="21" fillId="2" borderId="53" xfId="1" applyNumberFormat="1" applyFont="1" applyFill="1" applyBorder="1"/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center" vertical="center"/>
    </xf>
    <xf numFmtId="0" fontId="20" fillId="2" borderId="47" xfId="0" applyFont="1" applyFill="1" applyBorder="1" applyAlignment="1">
      <alignment horizontal="left" vertical="center"/>
    </xf>
    <xf numFmtId="0" fontId="20" fillId="2" borderId="50" xfId="0" applyFont="1" applyFill="1" applyBorder="1" applyAlignment="1">
      <alignment horizontal="left" vertical="center"/>
    </xf>
    <xf numFmtId="0" fontId="20" fillId="2" borderId="47" xfId="0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7" fillId="2" borderId="24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53" xfId="3" applyFont="1" applyFill="1" applyBorder="1"/>
    <xf numFmtId="0" fontId="12" fillId="2" borderId="51" xfId="3" applyFont="1" applyFill="1" applyBorder="1"/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21" fillId="2" borderId="51" xfId="3" applyFont="1" applyFill="1" applyBorder="1"/>
    <xf numFmtId="0" fontId="12" fillId="2" borderId="39" xfId="3" applyFont="1" applyFill="1" applyBorder="1" applyAlignment="1">
      <alignment horizontal="center" vertical="center" wrapText="1"/>
    </xf>
    <xf numFmtId="9" fontId="12" fillId="2" borderId="33" xfId="3" applyNumberFormat="1" applyFont="1" applyFill="1" applyBorder="1" applyAlignment="1">
      <alignment horizontal="center" vertical="center" wrapText="1"/>
    </xf>
    <xf numFmtId="165" fontId="21" fillId="2" borderId="33" xfId="1" applyNumberFormat="1" applyFont="1" applyFill="1" applyBorder="1"/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165" fontId="21" fillId="2" borderId="32" xfId="1" applyNumberFormat="1" applyFont="1" applyFill="1" applyBorder="1"/>
    <xf numFmtId="165" fontId="21" fillId="2" borderId="43" xfId="1" applyNumberFormat="1" applyFont="1" applyFill="1" applyBorder="1"/>
    <xf numFmtId="165" fontId="17" fillId="2" borderId="56" xfId="1" applyNumberFormat="1" applyFont="1" applyFill="1" applyBorder="1"/>
    <xf numFmtId="0" fontId="12" fillId="2" borderId="12" xfId="3" applyFont="1" applyFill="1" applyBorder="1" applyAlignment="1">
      <alignment horizontal="center" vertical="center"/>
    </xf>
    <xf numFmtId="0" fontId="12" fillId="2" borderId="46" xfId="3" applyFont="1" applyFill="1" applyBorder="1" applyAlignment="1">
      <alignment horizontal="left"/>
    </xf>
    <xf numFmtId="165" fontId="17" fillId="2" borderId="51" xfId="1" applyNumberFormat="1" applyFont="1" applyFill="1" applyBorder="1"/>
    <xf numFmtId="165" fontId="20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9" fillId="2" borderId="46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20" fillId="2" borderId="7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0" fillId="2" borderId="22" xfId="3" applyFont="1" applyFill="1" applyBorder="1" applyAlignment="1">
      <alignment horizontal="center" vertical="center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12" xfId="1" applyNumberFormat="1" applyFont="1" applyFill="1" applyBorder="1" applyAlignment="1">
      <alignment horizontal="right" vertical="center" wrapText="1"/>
    </xf>
    <xf numFmtId="165" fontId="12" fillId="2" borderId="30" xfId="1" applyNumberFormat="1" applyFont="1" applyFill="1" applyBorder="1" applyAlignment="1">
      <alignment horizontal="right" vertical="center" wrapText="1"/>
    </xf>
    <xf numFmtId="165" fontId="12" fillId="2" borderId="51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Border="1" applyAlignment="1">
      <alignment horizontal="center" vertical="center"/>
    </xf>
    <xf numFmtId="165" fontId="12" fillId="2" borderId="0" xfId="1" applyNumberFormat="1" applyFont="1" applyFill="1" applyBorder="1"/>
    <xf numFmtId="0" fontId="17" fillId="2" borderId="62" xfId="3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6" fontId="20" fillId="2" borderId="39" xfId="2" applyNumberFormat="1" applyFont="1" applyFill="1" applyBorder="1"/>
    <xf numFmtId="165" fontId="17" fillId="2" borderId="9" xfId="1" applyNumberFormat="1" applyFont="1" applyFill="1" applyBorder="1"/>
    <xf numFmtId="165" fontId="17" fillId="2" borderId="53" xfId="1" applyNumberFormat="1" applyFont="1" applyFill="1" applyBorder="1"/>
    <xf numFmtId="165" fontId="17" fillId="2" borderId="43" xfId="1" applyNumberFormat="1" applyFont="1" applyFill="1" applyBorder="1"/>
    <xf numFmtId="165" fontId="20" fillId="2" borderId="43" xfId="1" applyNumberFormat="1" applyFont="1" applyFill="1" applyBorder="1"/>
    <xf numFmtId="165" fontId="20" fillId="2" borderId="44" xfId="1" applyNumberFormat="1" applyFont="1" applyFill="1" applyBorder="1"/>
    <xf numFmtId="165" fontId="20" fillId="2" borderId="39" xfId="1" applyNumberFormat="1" applyFont="1" applyFill="1" applyBorder="1"/>
    <xf numFmtId="165" fontId="17" fillId="2" borderId="10" xfId="1" applyNumberFormat="1" applyFont="1" applyFill="1" applyBorder="1"/>
    <xf numFmtId="165" fontId="17" fillId="2" borderId="14" xfId="1" applyNumberFormat="1" applyFont="1" applyFill="1" applyBorder="1"/>
    <xf numFmtId="165" fontId="20" fillId="2" borderId="32" xfId="1" applyNumberFormat="1" applyFont="1" applyFill="1" applyBorder="1"/>
    <xf numFmtId="165" fontId="20" fillId="2" borderId="33" xfId="1" applyNumberFormat="1" applyFont="1" applyFill="1" applyBorder="1"/>
    <xf numFmtId="0" fontId="31" fillId="3" borderId="0" xfId="0" applyFont="1" applyFill="1"/>
    <xf numFmtId="0" fontId="32" fillId="3" borderId="0" xfId="0" applyFont="1" applyFill="1"/>
    <xf numFmtId="0" fontId="5" fillId="3" borderId="0" xfId="0" applyFont="1" applyFill="1"/>
    <xf numFmtId="0" fontId="8" fillId="4" borderId="0" xfId="5" applyFill="1"/>
    <xf numFmtId="0" fontId="33" fillId="3" borderId="0" xfId="0" applyFont="1" applyFill="1"/>
    <xf numFmtId="0" fontId="8" fillId="0" borderId="0" xfId="0" applyFont="1" applyAlignment="1"/>
    <xf numFmtId="0" fontId="8" fillId="4" borderId="0" xfId="5" applyFill="1" applyAlignment="1">
      <alignment horizontal="center"/>
    </xf>
    <xf numFmtId="165" fontId="12" fillId="4" borderId="53" xfId="1" applyNumberFormat="1" applyFont="1" applyFill="1" applyBorder="1"/>
    <xf numFmtId="165" fontId="12" fillId="4" borderId="23" xfId="1" applyNumberFormat="1" applyFont="1" applyFill="1" applyBorder="1"/>
    <xf numFmtId="165" fontId="17" fillId="4" borderId="42" xfId="1" applyNumberFormat="1" applyFont="1" applyFill="1" applyBorder="1" applyAlignment="1">
      <alignment horizontal="center"/>
    </xf>
    <xf numFmtId="165" fontId="17" fillId="4" borderId="40" xfId="1" applyNumberFormat="1" applyFont="1" applyFill="1" applyBorder="1" applyAlignment="1">
      <alignment horizontal="center"/>
    </xf>
    <xf numFmtId="165" fontId="17" fillId="4" borderId="57" xfId="1" applyNumberFormat="1" applyFont="1" applyFill="1" applyBorder="1" applyAlignment="1">
      <alignment horizontal="left"/>
    </xf>
    <xf numFmtId="165" fontId="12" fillId="4" borderId="12" xfId="1" applyNumberFormat="1" applyFont="1" applyFill="1" applyBorder="1" applyAlignment="1">
      <alignment horizontal="center"/>
    </xf>
    <xf numFmtId="165" fontId="12" fillId="4" borderId="54" xfId="1" applyNumberFormat="1" applyFont="1" applyFill="1" applyBorder="1" applyAlignment="1">
      <alignment horizontal="center"/>
    </xf>
    <xf numFmtId="165" fontId="21" fillId="4" borderId="12" xfId="1" applyNumberFormat="1" applyFont="1" applyFill="1" applyBorder="1" applyAlignment="1">
      <alignment horizontal="center"/>
    </xf>
    <xf numFmtId="165" fontId="12" fillId="4" borderId="22" xfId="1" applyNumberFormat="1" applyFont="1" applyFill="1" applyBorder="1"/>
    <xf numFmtId="165" fontId="17" fillId="4" borderId="43" xfId="1" applyNumberFormat="1" applyFont="1" applyFill="1" applyBorder="1" applyAlignment="1">
      <alignment vertical="center"/>
    </xf>
    <xf numFmtId="165" fontId="12" fillId="4" borderId="9" xfId="1" applyNumberFormat="1" applyFont="1" applyFill="1" applyBorder="1"/>
    <xf numFmtId="165" fontId="12" fillId="4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4" fillId="0" borderId="0" xfId="0" applyFont="1" applyFill="1" applyAlignment="1">
      <alignment horizontal="left"/>
    </xf>
    <xf numFmtId="49" fontId="8" fillId="0" borderId="0" xfId="0" applyNumberFormat="1" applyFont="1"/>
    <xf numFmtId="0" fontId="12" fillId="4" borderId="59" xfId="3" applyFont="1" applyFill="1" applyBorder="1" applyAlignment="1">
      <alignment horizontal="left" vertical="center"/>
    </xf>
    <xf numFmtId="0" fontId="12" fillId="4" borderId="58" xfId="3" applyFont="1" applyFill="1" applyBorder="1" applyAlignment="1">
      <alignment horizontal="left" vertical="center"/>
    </xf>
    <xf numFmtId="165" fontId="12" fillId="4" borderId="56" xfId="1" applyNumberFormat="1" applyFont="1" applyFill="1" applyBorder="1"/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23" fillId="2" borderId="53" xfId="1" applyNumberFormat="1" applyFont="1" applyFill="1" applyBorder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4" borderId="30" xfId="1" applyNumberFormat="1" applyFont="1" applyFill="1" applyBorder="1" applyAlignment="1">
      <alignment vertical="center"/>
    </xf>
    <xf numFmtId="165" fontId="12" fillId="4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165" fontId="23" fillId="2" borderId="61" xfId="1" applyNumberFormat="1" applyFont="1" applyFill="1" applyBorder="1"/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4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4" borderId="41" xfId="10" applyFont="1" applyFill="1" applyBorder="1" applyAlignment="1">
      <alignment horizontal="left" vertical="center"/>
    </xf>
    <xf numFmtId="0" fontId="21" fillId="4" borderId="34" xfId="10" applyFont="1" applyFill="1" applyBorder="1" applyAlignment="1">
      <alignment horizontal="left" vertical="center"/>
    </xf>
    <xf numFmtId="0" fontId="21" fillId="4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4" borderId="10" xfId="1" applyNumberFormat="1" applyFont="1" applyFill="1" applyBorder="1" applyAlignment="1">
      <alignment vertical="center"/>
    </xf>
    <xf numFmtId="165" fontId="21" fillId="4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4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4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4" borderId="16" xfId="1" applyNumberFormat="1" applyFont="1" applyFill="1" applyBorder="1" applyAlignment="1">
      <alignment vertical="center"/>
    </xf>
    <xf numFmtId="165" fontId="12" fillId="4" borderId="47" xfId="1" applyNumberFormat="1" applyFont="1" applyFill="1" applyBorder="1" applyAlignment="1">
      <alignment vertical="center"/>
    </xf>
    <xf numFmtId="165" fontId="12" fillId="4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2" fillId="2" borderId="64" xfId="3" applyFont="1" applyFill="1" applyBorder="1" applyAlignment="1">
      <alignment horizontal="center" vertical="center" wrapText="1"/>
    </xf>
    <xf numFmtId="0" fontId="12" fillId="2" borderId="54" xfId="3" applyFont="1" applyFill="1" applyBorder="1" applyAlignment="1">
      <alignment horizontal="center"/>
    </xf>
    <xf numFmtId="0" fontId="12" fillId="2" borderId="40" xfId="3" applyFont="1" applyFill="1" applyBorder="1" applyAlignment="1">
      <alignment horizontal="center"/>
    </xf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165" fontId="20" fillId="2" borderId="43" xfId="1" applyNumberFormat="1" applyFont="1" applyFill="1" applyBorder="1" applyAlignment="1">
      <alignment vertical="center"/>
    </xf>
    <xf numFmtId="0" fontId="20" fillId="2" borderId="30" xfId="7" applyFont="1" applyFill="1" applyBorder="1" applyAlignment="1">
      <alignment vertical="center"/>
    </xf>
    <xf numFmtId="0" fontId="20" fillId="2" borderId="43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6" fontId="12" fillId="2" borderId="51" xfId="2" applyNumberFormat="1" applyFont="1" applyFill="1" applyBorder="1"/>
    <xf numFmtId="166" fontId="12" fillId="2" borderId="53" xfId="2" applyNumberFormat="1" applyFont="1" applyFill="1" applyBorder="1"/>
    <xf numFmtId="166" fontId="21" fillId="2" borderId="39" xfId="2" applyNumberFormat="1" applyFont="1" applyFill="1" applyBorder="1"/>
    <xf numFmtId="0" fontId="23" fillId="2" borderId="25" xfId="3" applyFont="1" applyFill="1" applyBorder="1"/>
    <xf numFmtId="165" fontId="23" fillId="2" borderId="40" xfId="1" applyNumberFormat="1" applyFont="1" applyFill="1" applyBorder="1"/>
    <xf numFmtId="165" fontId="23" fillId="2" borderId="16" xfId="1" applyNumberFormat="1" applyFont="1" applyFill="1" applyBorder="1"/>
    <xf numFmtId="165" fontId="23" fillId="2" borderId="25" xfId="1" applyNumberFormat="1" applyFont="1" applyFill="1" applyBorder="1"/>
    <xf numFmtId="0" fontId="23" fillId="2" borderId="46" xfId="3" applyFont="1" applyFill="1" applyBorder="1" applyAlignment="1">
      <alignment horizontal="left" vertical="center"/>
    </xf>
    <xf numFmtId="165" fontId="27" fillId="2" borderId="44" xfId="1" applyNumberFormat="1" applyFont="1" applyFill="1" applyBorder="1"/>
    <xf numFmtId="165" fontId="27" fillId="2" borderId="25" xfId="1" applyNumberFormat="1" applyFont="1" applyFill="1" applyBorder="1"/>
    <xf numFmtId="0" fontId="12" fillId="2" borderId="58" xfId="3" applyFont="1" applyFill="1" applyBorder="1" applyAlignment="1">
      <alignment horizontal="center" vertical="center" wrapText="1"/>
    </xf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20" fillId="2" borderId="14" xfId="3" applyFont="1" applyFill="1" applyBorder="1" applyAlignment="1">
      <alignment vertical="center"/>
    </xf>
    <xf numFmtId="0" fontId="21" fillId="2" borderId="30" xfId="0" applyFont="1" applyFill="1" applyBorder="1" applyAlignment="1">
      <alignment vertical="center"/>
    </xf>
    <xf numFmtId="0" fontId="8" fillId="2" borderId="21" xfId="3" applyFont="1" applyFill="1" applyBorder="1" applyAlignment="1"/>
    <xf numFmtId="0" fontId="28" fillId="2" borderId="46" xfId="3" applyFont="1" applyFill="1" applyBorder="1" applyAlignment="1"/>
    <xf numFmtId="0" fontId="28" fillId="2" borderId="66" xfId="3" applyFont="1" applyFill="1" applyBorder="1" applyAlignment="1"/>
    <xf numFmtId="0" fontId="28" fillId="2" borderId="55" xfId="3" applyFont="1" applyFill="1" applyBorder="1" applyAlignment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165" fontId="17" fillId="2" borderId="28" xfId="1" applyNumberFormat="1" applyFont="1" applyFill="1" applyBorder="1"/>
    <xf numFmtId="167" fontId="12" fillId="0" borderId="58" xfId="1" applyNumberFormat="1" applyFont="1" applyBorder="1"/>
    <xf numFmtId="167" fontId="12" fillId="0" borderId="62" xfId="1" applyNumberFormat="1" applyFont="1" applyBorder="1"/>
    <xf numFmtId="167" fontId="12" fillId="0" borderId="61" xfId="1" applyNumberFormat="1" applyFont="1" applyBorder="1"/>
    <xf numFmtId="165" fontId="17" fillId="2" borderId="60" xfId="1" applyNumberFormat="1" applyFont="1" applyFill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12" fillId="0" borderId="45" xfId="1" applyNumberFormat="1" applyFont="1" applyBorder="1"/>
    <xf numFmtId="167" fontId="12" fillId="0" borderId="46" xfId="1" applyNumberFormat="1" applyFont="1" applyBorder="1"/>
    <xf numFmtId="167" fontId="12" fillId="0" borderId="55" xfId="1" applyNumberFormat="1" applyFont="1" applyBorder="1"/>
    <xf numFmtId="0" fontId="12" fillId="0" borderId="14" xfId="0" applyFont="1" applyBorder="1"/>
    <xf numFmtId="0" fontId="12" fillId="2" borderId="14" xfId="0" applyFont="1" applyFill="1" applyBorder="1" applyAlignment="1">
      <alignment horizontal="left" vertical="center"/>
    </xf>
    <xf numFmtId="167" fontId="35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5" fillId="0" borderId="9" xfId="1" applyNumberFormat="1" applyFont="1" applyBorder="1"/>
    <xf numFmtId="167" fontId="35" fillId="0" borderId="56" xfId="1" applyNumberFormat="1" applyFont="1" applyBorder="1"/>
    <xf numFmtId="167" fontId="35" fillId="0" borderId="43" xfId="1" applyNumberFormat="1" applyFont="1" applyBorder="1"/>
    <xf numFmtId="167" fontId="35" fillId="0" borderId="51" xfId="1" applyNumberFormat="1" applyFont="1" applyBorder="1"/>
    <xf numFmtId="167" fontId="35" fillId="0" borderId="44" xfId="1" applyNumberFormat="1" applyFont="1" applyBorder="1"/>
    <xf numFmtId="167" fontId="35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17" fillId="2" borderId="23" xfId="3" applyFont="1" applyFill="1" applyBorder="1" applyAlignment="1">
      <alignment vertical="center"/>
    </xf>
    <xf numFmtId="0" fontId="35" fillId="0" borderId="58" xfId="0" applyFont="1" applyBorder="1"/>
    <xf numFmtId="0" fontId="35" fillId="0" borderId="62" xfId="0" applyFont="1" applyBorder="1"/>
    <xf numFmtId="0" fontId="35" fillId="0" borderId="61" xfId="0" applyFont="1" applyBorder="1"/>
    <xf numFmtId="0" fontId="35" fillId="0" borderId="42" xfId="0" applyFont="1" applyBorder="1"/>
    <xf numFmtId="0" fontId="35" fillId="0" borderId="12" xfId="0" applyFont="1" applyBorder="1"/>
    <xf numFmtId="0" fontId="35" fillId="0" borderId="40" xfId="0" applyFont="1" applyBorder="1"/>
    <xf numFmtId="167" fontId="17" fillId="2" borderId="14" xfId="3" applyNumberFormat="1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167" fontId="35" fillId="0" borderId="13" xfId="1" applyNumberFormat="1" applyFont="1" applyBorder="1"/>
    <xf numFmtId="0" fontId="35" fillId="0" borderId="0" xfId="0" applyFont="1"/>
    <xf numFmtId="0" fontId="37" fillId="0" borderId="0" xfId="0" applyFont="1"/>
    <xf numFmtId="0" fontId="35" fillId="0" borderId="14" xfId="0" applyFont="1" applyBorder="1"/>
    <xf numFmtId="0" fontId="35" fillId="0" borderId="9" xfId="0" applyFont="1" applyBorder="1"/>
    <xf numFmtId="0" fontId="35" fillId="0" borderId="10" xfId="0" applyFont="1" applyBorder="1"/>
    <xf numFmtId="0" fontId="35" fillId="0" borderId="56" xfId="0" applyFont="1" applyBorder="1"/>
    <xf numFmtId="0" fontId="35" fillId="0" borderId="43" xfId="0" applyFont="1" applyBorder="1"/>
    <xf numFmtId="0" fontId="35" fillId="0" borderId="44" xfId="0" applyFont="1" applyBorder="1"/>
    <xf numFmtId="0" fontId="35" fillId="0" borderId="16" xfId="0" applyFont="1" applyBorder="1"/>
    <xf numFmtId="167" fontId="35" fillId="0" borderId="16" xfId="1" applyNumberFormat="1" applyFont="1" applyBorder="1"/>
    <xf numFmtId="0" fontId="36" fillId="0" borderId="9" xfId="0" applyFont="1" applyBorder="1"/>
    <xf numFmtId="0" fontId="36" fillId="0" borderId="10" xfId="0" applyFont="1" applyBorder="1"/>
    <xf numFmtId="0" fontId="36" fillId="0" borderId="56" xfId="0" applyFont="1" applyBorder="1"/>
    <xf numFmtId="165" fontId="35" fillId="0" borderId="14" xfId="1" applyNumberFormat="1" applyFont="1" applyBorder="1"/>
    <xf numFmtId="165" fontId="35" fillId="0" borderId="51" xfId="1" applyNumberFormat="1" applyFont="1" applyBorder="1"/>
    <xf numFmtId="165" fontId="35" fillId="0" borderId="16" xfId="1" applyNumberFormat="1" applyFont="1" applyBorder="1"/>
    <xf numFmtId="165" fontId="35" fillId="0" borderId="25" xfId="1" applyNumberFormat="1" applyFont="1" applyBorder="1"/>
    <xf numFmtId="165" fontId="0" fillId="0" borderId="0" xfId="1" applyNumberFormat="1" applyFont="1"/>
    <xf numFmtId="0" fontId="35" fillId="0" borderId="22" xfId="0" applyFont="1" applyBorder="1"/>
    <xf numFmtId="165" fontId="35" fillId="0" borderId="23" xfId="1" applyNumberFormat="1" applyFont="1" applyBorder="1"/>
    <xf numFmtId="165" fontId="35" fillId="0" borderId="53" xfId="1" applyNumberFormat="1" applyFont="1" applyBorder="1"/>
    <xf numFmtId="0" fontId="38" fillId="0" borderId="72" xfId="0" applyFont="1" applyBorder="1"/>
    <xf numFmtId="0" fontId="38" fillId="0" borderId="73" xfId="0" applyFont="1" applyBorder="1"/>
    <xf numFmtId="0" fontId="38" fillId="0" borderId="69" xfId="0" applyFont="1" applyBorder="1"/>
    <xf numFmtId="0" fontId="12" fillId="2" borderId="41" xfId="3" applyFont="1" applyFill="1" applyBorder="1"/>
    <xf numFmtId="0" fontId="12" fillId="2" borderId="74" xfId="3" applyFont="1" applyFill="1" applyBorder="1"/>
    <xf numFmtId="165" fontId="21" fillId="2" borderId="54" xfId="1" applyNumberFormat="1" applyFont="1" applyFill="1" applyBorder="1"/>
    <xf numFmtId="167" fontId="35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9" fontId="12" fillId="2" borderId="20" xfId="3" applyNumberFormat="1" applyFont="1" applyFill="1" applyBorder="1" applyAlignment="1">
      <alignment horizontal="center" vertical="center" wrapText="1"/>
    </xf>
    <xf numFmtId="9" fontId="12" fillId="2" borderId="74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67" fontId="0" fillId="0" borderId="14" xfId="1" applyNumberFormat="1" applyFont="1" applyBorder="1"/>
    <xf numFmtId="0" fontId="12" fillId="2" borderId="14" xfId="3" applyFont="1" applyFill="1" applyBorder="1"/>
    <xf numFmtId="0" fontId="39" fillId="0" borderId="0" xfId="5" applyFont="1"/>
    <xf numFmtId="0" fontId="39" fillId="4" borderId="0" xfId="5" applyFont="1" applyFill="1"/>
    <xf numFmtId="0" fontId="39" fillId="2" borderId="0" xfId="5" applyFont="1" applyFill="1"/>
    <xf numFmtId="0" fontId="39" fillId="0" borderId="7" xfId="5" applyFont="1" applyBorder="1"/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0" fontId="40" fillId="2" borderId="0" xfId="0" applyFont="1" applyFill="1" applyBorder="1"/>
    <xf numFmtId="0" fontId="0" fillId="2" borderId="0" xfId="0" applyFill="1" applyAlignment="1">
      <alignment horizontal="center"/>
    </xf>
    <xf numFmtId="0" fontId="0" fillId="2" borderId="0" xfId="0" applyFont="1" applyFill="1"/>
    <xf numFmtId="0" fontId="0" fillId="2" borderId="0" xfId="0" applyFont="1" applyFill="1" applyBorder="1" applyAlignment="1"/>
    <xf numFmtId="0" fontId="41" fillId="2" borderId="75" xfId="0" applyFont="1" applyFill="1" applyBorder="1" applyAlignment="1">
      <alignment horizontal="left" vertical="top"/>
    </xf>
    <xf numFmtId="0" fontId="42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41" fillId="2" borderId="0" xfId="0" applyFont="1" applyFill="1" applyAlignment="1">
      <alignment horizontal="left" vertical="top"/>
    </xf>
    <xf numFmtId="0" fontId="43" fillId="2" borderId="0" xfId="0" applyFont="1" applyFill="1" applyBorder="1" applyAlignment="1">
      <alignment vertical="center"/>
    </xf>
    <xf numFmtId="0" fontId="41" fillId="2" borderId="0" xfId="0" applyFont="1" applyFill="1" applyAlignment="1">
      <alignment horizontal="center"/>
    </xf>
    <xf numFmtId="0" fontId="42" fillId="2" borderId="75" xfId="0" applyFont="1" applyFill="1" applyBorder="1" applyAlignment="1"/>
    <xf numFmtId="0" fontId="41" fillId="2" borderId="24" xfId="0" applyFont="1" applyFill="1" applyBorder="1" applyAlignment="1">
      <alignment horizontal="center"/>
    </xf>
    <xf numFmtId="0" fontId="41" fillId="2" borderId="0" xfId="0" applyFont="1" applyFill="1" applyBorder="1"/>
    <xf numFmtId="3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/>
    </xf>
    <xf numFmtId="14" fontId="41" fillId="2" borderId="0" xfId="0" applyNumberFormat="1" applyFont="1" applyFill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42" fillId="2" borderId="24" xfId="0" applyFont="1" applyFill="1" applyBorder="1" applyAlignment="1">
      <alignment vertical="center"/>
    </xf>
    <xf numFmtId="0" fontId="44" fillId="2" borderId="24" xfId="0" applyFont="1" applyFill="1" applyBorder="1" applyAlignment="1">
      <alignment horizontal="center"/>
    </xf>
    <xf numFmtId="0" fontId="41" fillId="2" borderId="0" xfId="0" applyFont="1" applyFill="1" applyAlignment="1">
      <alignment horizontal="left"/>
    </xf>
    <xf numFmtId="10" fontId="41" fillId="2" borderId="0" xfId="0" applyNumberFormat="1" applyFont="1" applyFill="1" applyAlignment="1">
      <alignment horizontal="center"/>
    </xf>
    <xf numFmtId="0" fontId="41" fillId="2" borderId="0" xfId="0" applyFont="1" applyFill="1" applyBorder="1" applyAlignment="1">
      <alignment horizontal="center"/>
    </xf>
    <xf numFmtId="0" fontId="41" fillId="2" borderId="0" xfId="0" applyFont="1" applyFill="1" applyAlignment="1">
      <alignment horizontal="left" vertical="top" wrapText="1"/>
    </xf>
    <xf numFmtId="0" fontId="41" fillId="2" borderId="0" xfId="0" applyFont="1" applyFill="1" applyAlignment="1">
      <alignment horizontal="center" vertical="top" wrapText="1"/>
    </xf>
    <xf numFmtId="0" fontId="41" fillId="2" borderId="0" xfId="0" applyFont="1" applyFill="1" applyAlignment="1">
      <alignment horizontal="left" wrapText="1"/>
    </xf>
    <xf numFmtId="0" fontId="17" fillId="2" borderId="0" xfId="8" applyFont="1" applyFill="1" applyBorder="1"/>
    <xf numFmtId="49" fontId="12" fillId="2" borderId="0" xfId="1" applyNumberFormat="1" applyFont="1" applyFill="1" applyBorder="1" applyAlignment="1">
      <alignment horizontal="left" vertical="center" wrapText="1"/>
    </xf>
    <xf numFmtId="49" fontId="23" fillId="4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165" fontId="23" fillId="4" borderId="0" xfId="1" applyNumberFormat="1" applyFont="1" applyFill="1" applyBorder="1" applyAlignment="1">
      <alignment vertical="center"/>
    </xf>
    <xf numFmtId="165" fontId="12" fillId="4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3" fillId="2" borderId="0" xfId="3" applyFont="1" applyFill="1" applyBorder="1"/>
    <xf numFmtId="0" fontId="17" fillId="2" borderId="0" xfId="3" applyFont="1" applyFill="1" applyBorder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165" fontId="12" fillId="2" borderId="0" xfId="4" applyNumberFormat="1" applyFont="1" applyFill="1" applyBorder="1" applyAlignment="1">
      <alignment vertical="center"/>
    </xf>
    <xf numFmtId="165" fontId="12" fillId="2" borderId="0" xfId="4" applyNumberFormat="1" applyFont="1" applyFill="1" applyBorder="1" applyAlignment="1">
      <alignment horizontal="left" vertical="center"/>
    </xf>
    <xf numFmtId="0" fontId="21" fillId="2" borderId="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45" fillId="2" borderId="0" xfId="8" applyFont="1" applyFill="1" applyAlignment="1">
      <alignment vertical="top" wrapText="1"/>
    </xf>
    <xf numFmtId="0" fontId="46" fillId="2" borderId="0" xfId="8" applyFont="1" applyFill="1" applyAlignment="1">
      <alignment vertical="top" wrapText="1"/>
    </xf>
    <xf numFmtId="0" fontId="47" fillId="4" borderId="42" xfId="3" applyFont="1" applyFill="1" applyBorder="1" applyAlignment="1">
      <alignment vertical="center"/>
    </xf>
    <xf numFmtId="0" fontId="47" fillId="4" borderId="34" xfId="3" applyFont="1" applyFill="1" applyBorder="1" applyAlignment="1">
      <alignment vertical="center"/>
    </xf>
    <xf numFmtId="0" fontId="47" fillId="4" borderId="45" xfId="3" applyFont="1" applyFill="1" applyBorder="1" applyAlignment="1">
      <alignment horizontal="center" vertical="center"/>
    </xf>
    <xf numFmtId="0" fontId="45" fillId="2" borderId="12" xfId="3" applyFont="1" applyFill="1" applyBorder="1" applyAlignment="1">
      <alignment horizontal="center" vertical="center"/>
    </xf>
    <xf numFmtId="0" fontId="45" fillId="2" borderId="30" xfId="3" applyFont="1" applyFill="1" applyBorder="1" applyAlignment="1">
      <alignment vertical="center"/>
    </xf>
    <xf numFmtId="0" fontId="45" fillId="2" borderId="31" xfId="3" applyFont="1" applyFill="1" applyBorder="1" applyAlignment="1">
      <alignment vertical="center"/>
    </xf>
    <xf numFmtId="165" fontId="45" fillId="2" borderId="62" xfId="1" applyNumberFormat="1" applyFont="1" applyFill="1" applyBorder="1" applyAlignment="1">
      <alignment vertical="center"/>
    </xf>
    <xf numFmtId="0" fontId="45" fillId="2" borderId="43" xfId="3" applyFont="1" applyFill="1" applyBorder="1" applyAlignment="1">
      <alignment horizontal="center" vertical="center"/>
    </xf>
    <xf numFmtId="0" fontId="48" fillId="2" borderId="31" xfId="3" applyFont="1" applyFill="1" applyBorder="1" applyAlignment="1">
      <alignment vertical="center"/>
    </xf>
    <xf numFmtId="0" fontId="46" fillId="2" borderId="46" xfId="8" applyFont="1" applyFill="1" applyBorder="1"/>
    <xf numFmtId="165" fontId="48" fillId="2" borderId="62" xfId="1" applyNumberFormat="1" applyFont="1" applyFill="1" applyBorder="1" applyAlignment="1">
      <alignment vertical="center"/>
    </xf>
    <xf numFmtId="0" fontId="46" fillId="2" borderId="0" xfId="8" applyFont="1" applyFill="1"/>
    <xf numFmtId="0" fontId="47" fillId="2" borderId="12" xfId="3" applyFont="1" applyFill="1" applyBorder="1" applyAlignment="1">
      <alignment horizontal="center" vertical="center"/>
    </xf>
    <xf numFmtId="0" fontId="47" fillId="2" borderId="30" xfId="3" applyFont="1" applyFill="1" applyBorder="1" applyAlignment="1">
      <alignment vertical="center"/>
    </xf>
    <xf numFmtId="0" fontId="47" fillId="2" borderId="31" xfId="3" applyFont="1" applyFill="1" applyBorder="1" applyAlignment="1">
      <alignment vertical="center"/>
    </xf>
    <xf numFmtId="165" fontId="47" fillId="2" borderId="62" xfId="1" applyNumberFormat="1" applyFont="1" applyFill="1" applyBorder="1" applyAlignment="1">
      <alignment vertical="center"/>
    </xf>
    <xf numFmtId="0" fontId="47" fillId="4" borderId="54" xfId="3" applyFont="1" applyFill="1" applyBorder="1" applyAlignment="1">
      <alignment vertical="center"/>
    </xf>
    <xf numFmtId="0" fontId="47" fillId="4" borderId="7" xfId="3" applyFont="1" applyFill="1" applyBorder="1" applyAlignment="1">
      <alignment vertical="center"/>
    </xf>
    <xf numFmtId="0" fontId="47" fillId="4" borderId="21" xfId="3" applyFont="1" applyFill="1" applyBorder="1" applyAlignment="1">
      <alignment vertical="center"/>
    </xf>
    <xf numFmtId="166" fontId="45" fillId="2" borderId="62" xfId="2" applyNumberFormat="1" applyFont="1" applyFill="1" applyBorder="1" applyAlignment="1">
      <alignment vertical="center"/>
    </xf>
    <xf numFmtId="0" fontId="45" fillId="2" borderId="40" xfId="3" applyFont="1" applyFill="1" applyBorder="1" applyAlignment="1">
      <alignment horizontal="center" vertical="center"/>
    </xf>
    <xf numFmtId="0" fontId="45" fillId="2" borderId="47" xfId="3" applyFont="1" applyFill="1" applyBorder="1" applyAlignment="1">
      <alignment vertical="center"/>
    </xf>
    <xf numFmtId="0" fontId="45" fillId="2" borderId="50" xfId="3" applyFont="1" applyFill="1" applyBorder="1" applyAlignment="1">
      <alignment vertical="center"/>
    </xf>
    <xf numFmtId="165" fontId="45" fillId="2" borderId="61" xfId="1" applyNumberFormat="1" applyFont="1" applyFill="1" applyBorder="1" applyAlignment="1">
      <alignment vertical="center"/>
    </xf>
    <xf numFmtId="0" fontId="10" fillId="4" borderId="29" xfId="3" applyFont="1" applyFill="1" applyBorder="1" applyAlignment="1">
      <alignment vertical="top"/>
    </xf>
    <xf numFmtId="0" fontId="16" fillId="4" borderId="29" xfId="8" applyFont="1" applyFill="1" applyBorder="1" applyAlignment="1">
      <alignment vertical="top" wrapText="1"/>
    </xf>
    <xf numFmtId="0" fontId="16" fillId="4" borderId="14" xfId="8" applyFont="1" applyFill="1" applyBorder="1" applyAlignment="1">
      <alignment vertical="top" wrapText="1"/>
    </xf>
    <xf numFmtId="0" fontId="13" fillId="4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5" fillId="2" borderId="13" xfId="8" applyFont="1" applyFill="1" applyBorder="1" applyAlignment="1">
      <alignment vertical="top" wrapText="1"/>
    </xf>
    <xf numFmtId="165" fontId="46" fillId="2" borderId="14" xfId="1" applyNumberFormat="1" applyFont="1" applyFill="1" applyBorder="1" applyAlignment="1">
      <alignment vertical="top" wrapText="1"/>
    </xf>
    <xf numFmtId="10" fontId="46" fillId="2" borderId="14" xfId="2" applyNumberFormat="1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15" fillId="2" borderId="0" xfId="3" applyFont="1" applyFill="1" applyBorder="1" applyAlignment="1">
      <alignment vertical="top" wrapText="1"/>
    </xf>
    <xf numFmtId="0" fontId="13" fillId="2" borderId="0" xfId="3" applyFont="1" applyFill="1" applyBorder="1" applyAlignment="1">
      <alignment vertical="top" wrapText="1"/>
    </xf>
    <xf numFmtId="0" fontId="20" fillId="2" borderId="0" xfId="3" applyFont="1" applyFill="1" applyBorder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Border="1" applyAlignment="1">
      <alignment vertical="center"/>
    </xf>
    <xf numFmtId="0" fontId="46" fillId="2" borderId="0" xfId="3" applyFont="1" applyFill="1"/>
    <xf numFmtId="0" fontId="46" fillId="2" borderId="9" xfId="3" applyFont="1" applyFill="1" applyBorder="1" applyAlignment="1">
      <alignment horizontal="center" vertical="center" wrapText="1"/>
    </xf>
    <xf numFmtId="0" fontId="46" fillId="2" borderId="10" xfId="3" applyFont="1" applyFill="1" applyBorder="1" applyAlignment="1">
      <alignment horizontal="center" vertical="center" wrapText="1"/>
    </xf>
    <xf numFmtId="0" fontId="46" fillId="2" borderId="56" xfId="3" applyFont="1" applyFill="1" applyBorder="1" applyAlignment="1">
      <alignment horizontal="center" vertical="center" wrapText="1"/>
    </xf>
    <xf numFmtId="0" fontId="46" fillId="2" borderId="0" xfId="3" applyFont="1" applyFill="1" applyBorder="1"/>
    <xf numFmtId="0" fontId="46" fillId="2" borderId="11" xfId="3" applyFont="1" applyFill="1" applyBorder="1"/>
    <xf numFmtId="0" fontId="45" fillId="2" borderId="51" xfId="3" applyFont="1" applyFill="1" applyBorder="1" applyAlignment="1">
      <alignment horizontal="center" vertical="center" wrapText="1"/>
    </xf>
    <xf numFmtId="14" fontId="45" fillId="2" borderId="15" xfId="3" applyNumberFormat="1" applyFont="1" applyFill="1" applyBorder="1" applyAlignment="1">
      <alignment horizontal="center" vertical="center" wrapText="1"/>
    </xf>
    <xf numFmtId="14" fontId="45" fillId="2" borderId="29" xfId="3" applyNumberFormat="1" applyFont="1" applyFill="1" applyBorder="1" applyAlignment="1">
      <alignment horizontal="center" vertical="center" wrapText="1"/>
    </xf>
    <xf numFmtId="14" fontId="45" fillId="2" borderId="38" xfId="3" applyNumberFormat="1" applyFont="1" applyFill="1" applyBorder="1" applyAlignment="1">
      <alignment horizontal="center" vertical="center" wrapText="1"/>
    </xf>
    <xf numFmtId="0" fontId="46" fillId="2" borderId="9" xfId="3" applyFont="1" applyFill="1" applyBorder="1" applyAlignment="1">
      <alignment horizontal="center" vertical="center"/>
    </xf>
    <xf numFmtId="0" fontId="45" fillId="2" borderId="10" xfId="3" applyFont="1" applyFill="1" applyBorder="1" applyAlignment="1">
      <alignment horizontal="left" vertical="center"/>
    </xf>
    <xf numFmtId="0" fontId="45" fillId="2" borderId="10" xfId="3" applyFont="1" applyFill="1" applyBorder="1" applyAlignment="1">
      <alignment vertical="center"/>
    </xf>
    <xf numFmtId="165" fontId="45" fillId="2" borderId="10" xfId="1" applyNumberFormat="1" applyFont="1" applyFill="1" applyBorder="1"/>
    <xf numFmtId="165" fontId="45" fillId="2" borderId="56" xfId="1" applyNumberFormat="1" applyFont="1" applyFill="1" applyBorder="1"/>
    <xf numFmtId="0" fontId="46" fillId="2" borderId="22" xfId="3" applyFont="1" applyFill="1" applyBorder="1" applyAlignment="1">
      <alignment horizontal="center" vertical="center"/>
    </xf>
    <xf numFmtId="0" fontId="45" fillId="2" borderId="13" xfId="3" applyFont="1" applyFill="1" applyBorder="1" applyAlignment="1">
      <alignment vertical="center"/>
    </xf>
    <xf numFmtId="0" fontId="46" fillId="2" borderId="14" xfId="3" applyFont="1" applyFill="1" applyBorder="1"/>
    <xf numFmtId="165" fontId="45" fillId="2" borderId="8" xfId="1" applyNumberFormat="1" applyFont="1" applyFill="1" applyBorder="1"/>
    <xf numFmtId="165" fontId="45" fillId="2" borderId="23" xfId="1" applyNumberFormat="1" applyFont="1" applyFill="1" applyBorder="1"/>
    <xf numFmtId="165" fontId="45" fillId="2" borderId="51" xfId="1" applyNumberFormat="1" applyFont="1" applyFill="1" applyBorder="1"/>
    <xf numFmtId="0" fontId="46" fillId="2" borderId="43" xfId="3" applyFont="1" applyFill="1" applyBorder="1" applyAlignment="1">
      <alignment horizontal="center" vertical="center"/>
    </xf>
    <xf numFmtId="0" fontId="45" fillId="2" borderId="14" xfId="3" applyFont="1" applyFill="1" applyBorder="1" applyAlignment="1">
      <alignment horizontal="left" vertical="center"/>
    </xf>
    <xf numFmtId="0" fontId="45" fillId="2" borderId="23" xfId="3" applyFont="1" applyFill="1" applyBorder="1" applyAlignment="1">
      <alignment vertical="center"/>
    </xf>
    <xf numFmtId="165" fontId="45" fillId="2" borderId="14" xfId="1" applyNumberFormat="1" applyFont="1" applyFill="1" applyBorder="1"/>
    <xf numFmtId="0" fontId="45" fillId="2" borderId="14" xfId="3" applyFont="1" applyFill="1" applyBorder="1" applyAlignment="1">
      <alignment vertical="center"/>
    </xf>
    <xf numFmtId="0" fontId="46" fillId="2" borderId="28" xfId="3" applyFont="1" applyFill="1" applyBorder="1" applyAlignment="1">
      <alignment horizontal="center" vertical="center"/>
    </xf>
    <xf numFmtId="0" fontId="45" fillId="2" borderId="29" xfId="3" applyFont="1" applyFill="1" applyBorder="1" applyAlignment="1">
      <alignment horizontal="left" vertical="center"/>
    </xf>
    <xf numFmtId="0" fontId="45" fillId="2" borderId="29" xfId="3" applyFont="1" applyFill="1" applyBorder="1" applyAlignment="1">
      <alignment vertical="center"/>
    </xf>
    <xf numFmtId="165" fontId="45" fillId="2" borderId="29" xfId="1" applyNumberFormat="1" applyFont="1" applyFill="1" applyBorder="1"/>
    <xf numFmtId="0" fontId="46" fillId="2" borderId="44" xfId="3" applyFont="1" applyFill="1" applyBorder="1" applyAlignment="1">
      <alignment horizontal="center" vertical="center"/>
    </xf>
    <xf numFmtId="0" fontId="45" fillId="2" borderId="16" xfId="3" applyFont="1" applyFill="1" applyBorder="1" applyAlignment="1">
      <alignment horizontal="left" vertical="center"/>
    </xf>
    <xf numFmtId="0" fontId="45" fillId="2" borderId="16" xfId="3" applyFont="1" applyFill="1" applyBorder="1" applyAlignment="1">
      <alignment vertical="center"/>
    </xf>
    <xf numFmtId="165" fontId="45" fillId="2" borderId="16" xfId="1" applyNumberFormat="1" applyFont="1" applyFill="1" applyBorder="1"/>
    <xf numFmtId="165" fontId="45" fillId="2" borderId="25" xfId="1" applyNumberFormat="1" applyFont="1" applyFill="1" applyBorder="1"/>
    <xf numFmtId="0" fontId="10" fillId="2" borderId="0" xfId="3" applyFont="1" applyFill="1" applyBorder="1" applyAlignment="1">
      <alignment vertical="top"/>
    </xf>
    <xf numFmtId="0" fontId="47" fillId="4" borderId="30" xfId="3" applyFont="1" applyFill="1" applyBorder="1" applyAlignment="1">
      <alignment vertical="top"/>
    </xf>
    <xf numFmtId="0" fontId="45" fillId="4" borderId="31" xfId="0" applyFont="1" applyFill="1" applyBorder="1"/>
    <xf numFmtId="14" fontId="45" fillId="4" borderId="14" xfId="0" applyNumberFormat="1" applyFont="1" applyFill="1" applyBorder="1" applyAlignment="1">
      <alignment horizontal="right"/>
    </xf>
    <xf numFmtId="14" fontId="45" fillId="4" borderId="13" xfId="0" applyNumberFormat="1" applyFont="1" applyFill="1" applyBorder="1" applyAlignment="1">
      <alignment horizontal="right"/>
    </xf>
    <xf numFmtId="0" fontId="45" fillId="2" borderId="74" xfId="0" applyFont="1" applyFill="1" applyBorder="1"/>
    <xf numFmtId="0" fontId="45" fillId="2" borderId="0" xfId="0" applyFont="1" applyFill="1" applyBorder="1"/>
    <xf numFmtId="3" fontId="45" fillId="2" borderId="29" xfId="0" applyNumberFormat="1" applyFont="1" applyFill="1" applyBorder="1"/>
    <xf numFmtId="3" fontId="45" fillId="2" borderId="5" xfId="0" applyNumberFormat="1" applyFont="1" applyFill="1" applyBorder="1"/>
    <xf numFmtId="3" fontId="45" fillId="2" borderId="17" xfId="0" applyNumberFormat="1" applyFont="1" applyFill="1" applyBorder="1"/>
    <xf numFmtId="0" fontId="49" fillId="4" borderId="30" xfId="0" applyFont="1" applyFill="1" applyBorder="1"/>
    <xf numFmtId="3" fontId="49" fillId="4" borderId="14" xfId="0" applyNumberFormat="1" applyFont="1" applyFill="1" applyBorder="1" applyAlignment="1">
      <alignment horizontal="right" wrapText="1"/>
    </xf>
    <xf numFmtId="3" fontId="49" fillId="4" borderId="13" xfId="0" applyNumberFormat="1" applyFont="1" applyFill="1" applyBorder="1" applyAlignment="1">
      <alignment horizontal="right" wrapText="1"/>
    </xf>
    <xf numFmtId="10" fontId="47" fillId="2" borderId="17" xfId="0" applyNumberFormat="1" applyFont="1" applyFill="1" applyBorder="1"/>
    <xf numFmtId="10" fontId="45" fillId="2" borderId="5" xfId="0" applyNumberFormat="1" applyFont="1" applyFill="1" applyBorder="1"/>
    <xf numFmtId="0" fontId="45" fillId="2" borderId="6" xfId="0" applyFont="1" applyFill="1" applyBorder="1"/>
    <xf numFmtId="0" fontId="45" fillId="2" borderId="7" xfId="0" applyFont="1" applyFill="1" applyBorder="1"/>
    <xf numFmtId="10" fontId="47" fillId="2" borderId="23" xfId="0" applyNumberFormat="1" applyFont="1" applyFill="1" applyBorder="1"/>
    <xf numFmtId="10" fontId="45" fillId="2" borderId="8" xfId="0" applyNumberFormat="1" applyFont="1" applyFill="1" applyBorder="1"/>
    <xf numFmtId="10" fontId="50" fillId="2" borderId="0" xfId="0" applyNumberFormat="1" applyFont="1" applyFill="1" applyBorder="1"/>
    <xf numFmtId="10" fontId="41" fillId="2" borderId="0" xfId="0" applyNumberFormat="1" applyFont="1" applyFill="1" applyBorder="1"/>
    <xf numFmtId="0" fontId="49" fillId="4" borderId="3" xfId="0" applyFont="1" applyFill="1" applyBorder="1"/>
    <xf numFmtId="0" fontId="45" fillId="4" borderId="4" xfId="0" applyFont="1" applyFill="1" applyBorder="1"/>
    <xf numFmtId="0" fontId="45" fillId="0" borderId="3" xfId="0" applyFont="1" applyFill="1" applyBorder="1"/>
    <xf numFmtId="0" fontId="45" fillId="0" borderId="76" xfId="0" applyFont="1" applyFill="1" applyBorder="1"/>
    <xf numFmtId="3" fontId="46" fillId="0" borderId="29" xfId="0" applyNumberFormat="1" applyFont="1" applyFill="1" applyBorder="1" applyAlignment="1">
      <alignment horizontal="right" wrapText="1"/>
    </xf>
    <xf numFmtId="10" fontId="41" fillId="0" borderId="29" xfId="0" applyNumberFormat="1" applyFont="1" applyFill="1" applyBorder="1"/>
    <xf numFmtId="0" fontId="45" fillId="2" borderId="5" xfId="0" applyFont="1" applyFill="1" applyBorder="1"/>
    <xf numFmtId="10" fontId="41" fillId="2" borderId="17" xfId="0" applyNumberFormat="1" applyFont="1" applyFill="1" applyBorder="1"/>
    <xf numFmtId="0" fontId="45" fillId="2" borderId="8" xfId="0" applyFont="1" applyFill="1" applyBorder="1"/>
    <xf numFmtId="10" fontId="45" fillId="2" borderId="23" xfId="0" applyNumberFormat="1" applyFont="1" applyFill="1" applyBorder="1"/>
    <xf numFmtId="10" fontId="41" fillId="2" borderId="23" xfId="0" applyNumberFormat="1" applyFont="1" applyFill="1" applyBorder="1"/>
    <xf numFmtId="0" fontId="12" fillId="2" borderId="58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vertical="center"/>
    </xf>
    <xf numFmtId="0" fontId="51" fillId="2" borderId="0" xfId="7" applyFont="1" applyFill="1" applyAlignment="1">
      <alignment horizontal="left" vertical="center"/>
    </xf>
    <xf numFmtId="0" fontId="12" fillId="2" borderId="0" xfId="3" applyFont="1" applyFill="1" applyBorder="1" applyAlignment="1">
      <alignment horizontal="left"/>
    </xf>
    <xf numFmtId="165" fontId="21" fillId="0" borderId="51" xfId="1" applyNumberFormat="1" applyFont="1" applyFill="1" applyBorder="1"/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43" xfId="1" applyNumberFormat="1" applyFont="1" applyFill="1" applyBorder="1"/>
    <xf numFmtId="165" fontId="23" fillId="0" borderId="51" xfId="1" applyNumberFormat="1" applyFont="1" applyFill="1" applyBorder="1"/>
    <xf numFmtId="165" fontId="12" fillId="0" borderId="12" xfId="1" applyNumberFormat="1" applyFont="1" applyFill="1" applyBorder="1" applyAlignment="1">
      <alignment horizontal="center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7" fillId="4" borderId="54" xfId="3" applyFont="1" applyFill="1" applyBorder="1" applyAlignment="1">
      <alignment horizontal="left" vertical="center"/>
    </xf>
    <xf numFmtId="0" fontId="47" fillId="4" borderId="7" xfId="3" applyFont="1" applyFill="1" applyBorder="1" applyAlignment="1">
      <alignment horizontal="left" vertical="center"/>
    </xf>
    <xf numFmtId="0" fontId="47" fillId="4" borderId="21" xfId="3" applyFont="1" applyFill="1" applyBorder="1" applyAlignment="1">
      <alignment horizontal="left" vertical="center"/>
    </xf>
    <xf numFmtId="0" fontId="45" fillId="2" borderId="30" xfId="3" applyFont="1" applyFill="1" applyBorder="1" applyAlignment="1">
      <alignment horizontal="left" vertical="center" wrapText="1"/>
    </xf>
    <xf numFmtId="0" fontId="45" fillId="2" borderId="46" xfId="3" applyFont="1" applyFill="1" applyBorder="1" applyAlignment="1">
      <alignment horizontal="left" vertical="center" wrapText="1"/>
    </xf>
    <xf numFmtId="0" fontId="45" fillId="2" borderId="12" xfId="3" applyFont="1" applyFill="1" applyBorder="1" applyAlignment="1">
      <alignment horizontal="center" vertical="center" wrapText="1"/>
    </xf>
    <xf numFmtId="0" fontId="45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19" xfId="3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45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4" borderId="42" xfId="3" applyFont="1" applyFill="1" applyBorder="1" applyAlignment="1">
      <alignment horizontal="left"/>
    </xf>
    <xf numFmtId="0" fontId="21" fillId="4" borderId="34" xfId="3" applyFont="1" applyFill="1" applyBorder="1" applyAlignment="1">
      <alignment horizontal="left"/>
    </xf>
    <xf numFmtId="0" fontId="21" fillId="4" borderId="7" xfId="3" applyFont="1" applyFill="1" applyBorder="1" applyAlignment="1">
      <alignment horizontal="left"/>
    </xf>
    <xf numFmtId="0" fontId="21" fillId="4" borderId="21" xfId="3" applyFont="1" applyFill="1" applyBorder="1" applyAlignment="1">
      <alignment horizontal="left"/>
    </xf>
    <xf numFmtId="0" fontId="21" fillId="4" borderId="12" xfId="3" applyFont="1" applyFill="1" applyBorder="1" applyAlignment="1">
      <alignment horizontal="left"/>
    </xf>
    <xf numFmtId="0" fontId="21" fillId="4" borderId="31" xfId="3" applyFont="1" applyFill="1" applyBorder="1" applyAlignment="1">
      <alignment horizontal="left"/>
    </xf>
    <xf numFmtId="0" fontId="21" fillId="4" borderId="46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46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15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74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1">
    <cellStyle name="Comma 2" xfId="9"/>
    <cellStyle name="Komma" xfId="1" builtinId="3"/>
    <cellStyle name="Komma 55" xfId="4"/>
    <cellStyle name="Normal" xfId="0" builtinId="0"/>
    <cellStyle name="Normal 2" xfId="7"/>
    <cellStyle name="Normal 35" xfId="3"/>
    <cellStyle name="Normal 35 2" xfId="8"/>
    <cellStyle name="Normal 35 3" xfId="10"/>
    <cellStyle name="Overskrift" xfId="6"/>
    <cellStyle name="Prosent" xfId="2" builtinId="5"/>
    <cellStyle name="Vanlig" xf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/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200025</xdr:colOff>
      <xdr:row>19</xdr:row>
      <xdr:rowOff>162013</xdr:rowOff>
    </xdr:from>
    <xdr:to>
      <xdr:col>2</xdr:col>
      <xdr:colOff>705107</xdr:colOff>
      <xdr:row>21</xdr:row>
      <xdr:rowOff>42883</xdr:rowOff>
    </xdr:to>
    <xdr:sp macro="" textlink="">
      <xdr:nvSpPr>
        <xdr:cNvPr id="7" name="TekstSylinder 6"/>
        <xdr:cNvSpPr txBox="1"/>
      </xdr:nvSpPr>
      <xdr:spPr>
        <a:xfrm>
          <a:off x="200025" y="3568601"/>
          <a:ext cx="2029082" cy="239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BV Q4 2018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/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56029</xdr:colOff>
      <xdr:row>0</xdr:row>
      <xdr:rowOff>33619</xdr:rowOff>
    </xdr:from>
    <xdr:to>
      <xdr:col>10</xdr:col>
      <xdr:colOff>397131</xdr:colOff>
      <xdr:row>12</xdr:row>
      <xdr:rowOff>145678</xdr:rowOff>
    </xdr:to>
    <xdr:pic>
      <xdr:nvPicPr>
        <xdr:cNvPr id="9" name="Bilde 8" descr="https://www.sparebank1.no/content/dam/SB1/bank/bv/OmOss/logo/rgb_SB1_BV_verti_pos_blue_til%20profilsenteret-jpg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33619"/>
          <a:ext cx="7961102" cy="2263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2913528</xdr:colOff>
      <xdr:row>25</xdr:row>
      <xdr:rowOff>56030</xdr:rowOff>
    </xdr:from>
    <xdr:to>
      <xdr:col>4</xdr:col>
      <xdr:colOff>941293</xdr:colOff>
      <xdr:row>26</xdr:row>
      <xdr:rowOff>89647</xdr:rowOff>
    </xdr:to>
    <xdr:sp macro="" textlink="">
      <xdr:nvSpPr>
        <xdr:cNvPr id="2" name="Avrundet rektangel 1">
          <a:hlinkClick xmlns:r="http://schemas.openxmlformats.org/officeDocument/2006/relationships" r:id="rId1"/>
        </xdr:cNvPr>
        <xdr:cNvSpPr/>
      </xdr:nvSpPr>
      <xdr:spPr>
        <a:xfrm>
          <a:off x="3496234" y="6084795"/>
          <a:ext cx="1994647" cy="212911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246530</xdr:colOff>
      <xdr:row>35</xdr:row>
      <xdr:rowOff>0</xdr:rowOff>
    </xdr:from>
    <xdr:to>
      <xdr:col>4</xdr:col>
      <xdr:colOff>705971</xdr:colOff>
      <xdr:row>61</xdr:row>
      <xdr:rowOff>33618</xdr:rowOff>
    </xdr:to>
    <xdr:sp macro="" textlink="">
      <xdr:nvSpPr>
        <xdr:cNvPr id="4" name="Rektangel 3"/>
        <xdr:cNvSpPr/>
      </xdr:nvSpPr>
      <xdr:spPr>
        <a:xfrm>
          <a:off x="246530" y="5505450"/>
          <a:ext cx="3507441" cy="42436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184274</xdr:colOff>
      <xdr:row>34</xdr:row>
      <xdr:rowOff>73896</xdr:rowOff>
    </xdr:from>
    <xdr:to>
      <xdr:col>6</xdr:col>
      <xdr:colOff>150656</xdr:colOff>
      <xdr:row>60</xdr:row>
      <xdr:rowOff>107513</xdr:rowOff>
    </xdr:to>
    <xdr:sp macro="" textlink="">
      <xdr:nvSpPr>
        <xdr:cNvPr id="4" name="Rektangel 3"/>
        <xdr:cNvSpPr/>
      </xdr:nvSpPr>
      <xdr:spPr>
        <a:xfrm>
          <a:off x="184274" y="8398746"/>
          <a:ext cx="5671857" cy="473896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22</xdr:row>
      <xdr:rowOff>119342</xdr:rowOff>
    </xdr:from>
    <xdr:to>
      <xdr:col>22</xdr:col>
      <xdr:colOff>21850</xdr:colOff>
      <xdr:row>23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119344</xdr:colOff>
      <xdr:row>35</xdr:row>
      <xdr:rowOff>24652</xdr:rowOff>
    </xdr:from>
    <xdr:to>
      <xdr:col>4</xdr:col>
      <xdr:colOff>578785</xdr:colOff>
      <xdr:row>61</xdr:row>
      <xdr:rowOff>59951</xdr:rowOff>
    </xdr:to>
    <xdr:sp macro="" textlink="">
      <xdr:nvSpPr>
        <xdr:cNvPr id="5" name="Rektangel 4"/>
        <xdr:cNvSpPr/>
      </xdr:nvSpPr>
      <xdr:spPr>
        <a:xfrm>
          <a:off x="119344" y="6473077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Som spesifisert av EBA er tallene over kun netto eksponering på balansen. Derfor vil de avvike fra tallene i tabell 11.  </a:t>
          </a:r>
        </a:p>
      </xdr:txBody>
    </xdr:sp>
    <xdr:clientData/>
  </xdr:twoCellAnchor>
  <xdr:twoCellAnchor>
    <xdr:from>
      <xdr:col>6</xdr:col>
      <xdr:colOff>905435</xdr:colOff>
      <xdr:row>36</xdr:row>
      <xdr:rowOff>46505</xdr:rowOff>
    </xdr:from>
    <xdr:to>
      <xdr:col>9</xdr:col>
      <xdr:colOff>67795</xdr:colOff>
      <xdr:row>37</xdr:row>
      <xdr:rowOff>95808</xdr:rowOff>
    </xdr:to>
    <xdr:sp macro="" textlink="">
      <xdr:nvSpPr>
        <xdr:cNvPr id="9" name="Avrundet rektangel 8">
          <a:hlinkClick xmlns:r="http://schemas.openxmlformats.org/officeDocument/2006/relationships" r:id="rId1"/>
        </xdr:cNvPr>
        <xdr:cNvSpPr/>
      </xdr:nvSpPr>
      <xdr:spPr>
        <a:xfrm>
          <a:off x="7353860" y="667590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3</xdr:col>
      <xdr:colOff>888066</xdr:colOff>
      <xdr:row>42</xdr:row>
      <xdr:rowOff>44824</xdr:rowOff>
    </xdr:to>
    <xdr:sp macro="" textlink="">
      <xdr:nvSpPr>
        <xdr:cNvPr id="2" name="Rektangel 1"/>
        <xdr:cNvSpPr/>
      </xdr:nvSpPr>
      <xdr:spPr>
        <a:xfrm>
          <a:off x="762000" y="21526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5</xdr:col>
      <xdr:colOff>524435</xdr:colOff>
      <xdr:row>13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27</xdr:row>
      <xdr:rowOff>0</xdr:rowOff>
    </xdr:from>
    <xdr:to>
      <xdr:col>4</xdr:col>
      <xdr:colOff>497541</xdr:colOff>
      <xdr:row>56</xdr:row>
      <xdr:rowOff>44824</xdr:rowOff>
    </xdr:to>
    <xdr:sp macro="" textlink="">
      <xdr:nvSpPr>
        <xdr:cNvPr id="2" name="Rektangel 1"/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7</xdr:col>
      <xdr:colOff>514910</xdr:colOff>
      <xdr:row>26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152400</xdr:rowOff>
    </xdr:from>
    <xdr:to>
      <xdr:col>4</xdr:col>
      <xdr:colOff>1430991</xdr:colOff>
      <xdr:row>64</xdr:row>
      <xdr:rowOff>35299</xdr:rowOff>
    </xdr:to>
    <xdr:sp macro="" textlink="">
      <xdr:nvSpPr>
        <xdr:cNvPr id="2" name="Rektangel 1"/>
        <xdr:cNvSpPr/>
      </xdr:nvSpPr>
      <xdr:spPr>
        <a:xfrm>
          <a:off x="762000" y="565785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514910</xdr:colOff>
      <xdr:row>36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6</xdr:col>
      <xdr:colOff>192741</xdr:colOff>
      <xdr:row>39</xdr:row>
      <xdr:rowOff>44824</xdr:rowOff>
    </xdr:to>
    <xdr:sp macro="" textlink="">
      <xdr:nvSpPr>
        <xdr:cNvPr id="2" name="Rektangel 1"/>
        <xdr:cNvSpPr/>
      </xdr:nvSpPr>
      <xdr:spPr>
        <a:xfrm>
          <a:off x="2286000" y="1647825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0</xdr:colOff>
      <xdr:row>6</xdr:row>
      <xdr:rowOff>0</xdr:rowOff>
    </xdr:from>
    <xdr:to>
      <xdr:col>9</xdr:col>
      <xdr:colOff>181535</xdr:colOff>
      <xdr:row>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13</xdr:row>
      <xdr:rowOff>95250</xdr:rowOff>
    </xdr:from>
    <xdr:to>
      <xdr:col>6</xdr:col>
      <xdr:colOff>940494</xdr:colOff>
      <xdr:row>40</xdr:row>
      <xdr:rowOff>14408</xdr:rowOff>
    </xdr:to>
    <xdr:sp macro="" textlink="">
      <xdr:nvSpPr>
        <xdr:cNvPr id="4" name="Rektangel 3"/>
        <xdr:cNvSpPr/>
      </xdr:nvSpPr>
      <xdr:spPr>
        <a:xfrm>
          <a:off x="231322" y="322489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i 1000</a:t>
          </a:r>
        </a:p>
      </xdr:txBody>
    </xdr:sp>
    <xdr:clientData/>
  </xdr:twoCellAnchor>
  <xdr:twoCellAnchor>
    <xdr:from>
      <xdr:col>5</xdr:col>
      <xdr:colOff>840440</xdr:colOff>
      <xdr:row>11</xdr:row>
      <xdr:rowOff>44823</xdr:rowOff>
    </xdr:from>
    <xdr:to>
      <xdr:col>7</xdr:col>
      <xdr:colOff>952499</xdr:colOff>
      <xdr:row>12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89646</xdr:rowOff>
    </xdr:from>
    <xdr:to>
      <xdr:col>5</xdr:col>
      <xdr:colOff>156882</xdr:colOff>
      <xdr:row>52</xdr:row>
      <xdr:rowOff>123264</xdr:rowOff>
    </xdr:to>
    <xdr:sp macro="" textlink="">
      <xdr:nvSpPr>
        <xdr:cNvPr id="4" name="Rektangel 3"/>
        <xdr:cNvSpPr/>
      </xdr:nvSpPr>
      <xdr:spPr>
        <a:xfrm>
          <a:off x="291353" y="5356411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Alle tall i 1000</a:t>
          </a:r>
        </a:p>
      </xdr:txBody>
    </xdr:sp>
    <xdr:clientData/>
  </xdr:twoCellAnchor>
  <xdr:twoCellAnchor>
    <xdr:from>
      <xdr:col>6</xdr:col>
      <xdr:colOff>840441</xdr:colOff>
      <xdr:row>25</xdr:row>
      <xdr:rowOff>44824</xdr:rowOff>
    </xdr:from>
    <xdr:to>
      <xdr:col>9</xdr:col>
      <xdr:colOff>0</xdr:colOff>
      <xdr:row>26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25</xdr:row>
      <xdr:rowOff>156882</xdr:rowOff>
    </xdr:from>
    <xdr:to>
      <xdr:col>5</xdr:col>
      <xdr:colOff>112058</xdr:colOff>
      <xdr:row>52</xdr:row>
      <xdr:rowOff>11206</xdr:rowOff>
    </xdr:to>
    <xdr:sp macro="" textlink="">
      <xdr:nvSpPr>
        <xdr:cNvPr id="4" name="Rektangel 3"/>
        <xdr:cNvSpPr/>
      </xdr:nvSpPr>
      <xdr:spPr>
        <a:xfrm>
          <a:off x="280147" y="5244353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Alle tall i 1000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784412</xdr:colOff>
      <xdr:row>24</xdr:row>
      <xdr:rowOff>78440</xdr:rowOff>
    </xdr:from>
    <xdr:to>
      <xdr:col>20</xdr:col>
      <xdr:colOff>899272</xdr:colOff>
      <xdr:row>25</xdr:row>
      <xdr:rowOff>127744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17716500" y="4695264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49</xdr:row>
      <xdr:rowOff>44823</xdr:rowOff>
    </xdr:from>
    <xdr:to>
      <xdr:col>4</xdr:col>
      <xdr:colOff>392206</xdr:colOff>
      <xdr:row>75</xdr:row>
      <xdr:rowOff>78441</xdr:rowOff>
    </xdr:to>
    <xdr:sp macro="" textlink="">
      <xdr:nvSpPr>
        <xdr:cNvPr id="5" name="Rektangel 4"/>
        <xdr:cNvSpPr/>
      </xdr:nvSpPr>
      <xdr:spPr>
        <a:xfrm>
          <a:off x="268942" y="7295029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gruppe.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Balansetallene i tabellen ovenfor er konserntall hvor eierposter i samarbeidende gruppe er inkludert i aksjeposter eller konsolidert etter EK-metoden.</a:t>
          </a:r>
          <a:endParaRPr lang="nb-NO">
            <a:solidFill>
              <a:sysClr val="windowText" lastClr="000000"/>
            </a:solidFill>
            <a:effectLst/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47</xdr:row>
      <xdr:rowOff>56029</xdr:rowOff>
    </xdr:from>
    <xdr:to>
      <xdr:col>9</xdr:col>
      <xdr:colOff>2801</xdr:colOff>
      <xdr:row>48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41</xdr:row>
      <xdr:rowOff>56030</xdr:rowOff>
    </xdr:to>
    <xdr:sp macro="" textlink="">
      <xdr:nvSpPr>
        <xdr:cNvPr id="4" name="Rektangel 3"/>
        <xdr:cNvSpPr/>
      </xdr:nvSpPr>
      <xdr:spPr>
        <a:xfrm>
          <a:off x="257735" y="2835088"/>
          <a:ext cx="5199529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14</xdr:row>
      <xdr:rowOff>22412</xdr:rowOff>
    </xdr:from>
    <xdr:to>
      <xdr:col>6</xdr:col>
      <xdr:colOff>100852</xdr:colOff>
      <xdr:row>40</xdr:row>
      <xdr:rowOff>56030</xdr:rowOff>
    </xdr:to>
    <xdr:sp macro="" textlink="">
      <xdr:nvSpPr>
        <xdr:cNvPr id="4" name="Rektangel 3"/>
        <xdr:cNvSpPr/>
      </xdr:nvSpPr>
      <xdr:spPr>
        <a:xfrm>
          <a:off x="246529" y="2711824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5</xdr:col>
      <xdr:colOff>851647</xdr:colOff>
      <xdr:row>12</xdr:row>
      <xdr:rowOff>56029</xdr:rowOff>
    </xdr:from>
    <xdr:to>
      <xdr:col>8</xdr:col>
      <xdr:colOff>14007</xdr:colOff>
      <xdr:row>13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69</xdr:row>
      <xdr:rowOff>60511</xdr:rowOff>
    </xdr:to>
    <xdr:sp macro="" textlink="">
      <xdr:nvSpPr>
        <xdr:cNvPr id="4" name="Rektangel 3"/>
        <xdr:cNvSpPr/>
      </xdr:nvSpPr>
      <xdr:spPr>
        <a:xfrm>
          <a:off x="280146" y="84537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12</xdr:row>
      <xdr:rowOff>72840</xdr:rowOff>
    </xdr:from>
    <xdr:to>
      <xdr:col>12</xdr:col>
      <xdr:colOff>948577</xdr:colOff>
      <xdr:row>13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13</xdr:row>
      <xdr:rowOff>156883</xdr:rowOff>
    </xdr:from>
    <xdr:to>
      <xdr:col>5</xdr:col>
      <xdr:colOff>347382</xdr:colOff>
      <xdr:row>40</xdr:row>
      <xdr:rowOff>11207</xdr:rowOff>
    </xdr:to>
    <xdr:sp macro="" textlink="">
      <xdr:nvSpPr>
        <xdr:cNvPr id="3" name="Rektangel 2"/>
        <xdr:cNvSpPr/>
      </xdr:nvSpPr>
      <xdr:spPr>
        <a:xfrm>
          <a:off x="280147" y="3871633"/>
          <a:ext cx="5010710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12</xdr:row>
      <xdr:rowOff>134468</xdr:rowOff>
    </xdr:from>
    <xdr:to>
      <xdr:col>7</xdr:col>
      <xdr:colOff>336176</xdr:colOff>
      <xdr:row>38</xdr:row>
      <xdr:rowOff>168087</xdr:rowOff>
    </xdr:to>
    <xdr:sp macro="" textlink="">
      <xdr:nvSpPr>
        <xdr:cNvPr id="2" name="Rektangel 1"/>
        <xdr:cNvSpPr/>
      </xdr:nvSpPr>
      <xdr:spPr>
        <a:xfrm>
          <a:off x="224117" y="2790262"/>
          <a:ext cx="5009030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Beregning</a:t>
          </a:r>
          <a:r>
            <a:rPr lang="nb-NO" sz="11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på morbanknivå</a:t>
          </a:r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 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12</xdr:row>
      <xdr:rowOff>56029</xdr:rowOff>
    </xdr:from>
    <xdr:to>
      <xdr:col>5</xdr:col>
      <xdr:colOff>100853</xdr:colOff>
      <xdr:row>38</xdr:row>
      <xdr:rowOff>89646</xdr:rowOff>
    </xdr:to>
    <xdr:sp macro="" textlink="">
      <xdr:nvSpPr>
        <xdr:cNvPr id="2" name="Rektangel 1"/>
        <xdr:cNvSpPr/>
      </xdr:nvSpPr>
      <xdr:spPr>
        <a:xfrm>
          <a:off x="268942" y="2678205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  <a:p>
          <a:r>
            <a:rPr lang="nb-NO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Beregnet for morbank</a:t>
          </a:r>
          <a:endParaRPr lang="nb-NO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2</xdr:col>
      <xdr:colOff>1636059</xdr:colOff>
      <xdr:row>10</xdr:row>
      <xdr:rowOff>56029</xdr:rowOff>
    </xdr:from>
    <xdr:to>
      <xdr:col>4</xdr:col>
      <xdr:colOff>14007</xdr:colOff>
      <xdr:row>11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26</xdr:row>
      <xdr:rowOff>145677</xdr:rowOff>
    </xdr:from>
    <xdr:to>
      <xdr:col>4</xdr:col>
      <xdr:colOff>123267</xdr:colOff>
      <xdr:row>53</xdr:row>
      <xdr:rowOff>1</xdr:rowOff>
    </xdr:to>
    <xdr:sp macro="" textlink="">
      <xdr:nvSpPr>
        <xdr:cNvPr id="4" name="Rektangel 3"/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19</xdr:row>
      <xdr:rowOff>86286</xdr:rowOff>
    </xdr:from>
    <xdr:to>
      <xdr:col>4</xdr:col>
      <xdr:colOff>2701924</xdr:colOff>
      <xdr:row>20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128</xdr:row>
      <xdr:rowOff>21852</xdr:rowOff>
    </xdr:to>
    <xdr:sp macro="" textlink="">
      <xdr:nvSpPr>
        <xdr:cNvPr id="4" name="Rektangel 3"/>
        <xdr:cNvSpPr/>
      </xdr:nvSpPr>
      <xdr:spPr>
        <a:xfrm>
          <a:off x="238685" y="18763690"/>
          <a:ext cx="4995022" cy="470871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SpareBank 1 BV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har datterselskap som tilsammen rapporterer eiendeler inklusive poster utenom balanse som er under den regulatoriske grensen på  10 millioner euro for konsolidering. </a:t>
          </a:r>
          <a:endParaRPr lang="nb-NO">
            <a:solidFill>
              <a:sysClr val="windowText" lastClr="000000"/>
            </a:solidFill>
            <a:effectLst/>
          </a:endParaRPr>
        </a:p>
        <a:p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Konsolidert kapitaldekning er derfor utarbeidet som deltaker i samarbeidende gruppe. Morbankens balanse og kapitaldekning er utgangspunktet for rapportert kapitaldekning etter konsolidering av samarbeidende gruppe</a:t>
          </a:r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276784</xdr:colOff>
      <xdr:row>52</xdr:row>
      <xdr:rowOff>10646</xdr:rowOff>
    </xdr:from>
    <xdr:to>
      <xdr:col>4</xdr:col>
      <xdr:colOff>829235</xdr:colOff>
      <xdr:row>77</xdr:row>
      <xdr:rowOff>31378</xdr:rowOff>
    </xdr:to>
    <xdr:sp macro="" textlink="">
      <xdr:nvSpPr>
        <xdr:cNvPr id="2" name="Rektangel 1"/>
        <xdr:cNvSpPr/>
      </xdr:nvSpPr>
      <xdr:spPr>
        <a:xfrm>
          <a:off x="276784" y="19794071"/>
          <a:ext cx="5572126" cy="470703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56029</xdr:rowOff>
    </xdr:from>
    <xdr:to>
      <xdr:col>5</xdr:col>
      <xdr:colOff>201705</xdr:colOff>
      <xdr:row>47</xdr:row>
      <xdr:rowOff>89647</xdr:rowOff>
    </xdr:to>
    <xdr:sp macro="" textlink="">
      <xdr:nvSpPr>
        <xdr:cNvPr id="5" name="Rektangel 4"/>
        <xdr:cNvSpPr/>
      </xdr:nvSpPr>
      <xdr:spPr>
        <a:xfrm>
          <a:off x="268941" y="7653617"/>
          <a:ext cx="5009029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75</xdr:row>
      <xdr:rowOff>121991</xdr:rowOff>
    </xdr:to>
    <xdr:sp macro="" textlink="">
      <xdr:nvSpPr>
        <xdr:cNvPr id="6" name="Rektangel 5"/>
        <xdr:cNvSpPr/>
      </xdr:nvSpPr>
      <xdr:spPr>
        <a:xfrm>
          <a:off x="253303" y="9119804"/>
          <a:ext cx="5437043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237003</xdr:colOff>
      <xdr:row>20</xdr:row>
      <xdr:rowOff>36419</xdr:rowOff>
    </xdr:from>
    <xdr:to>
      <xdr:col>5</xdr:col>
      <xdr:colOff>479611</xdr:colOff>
      <xdr:row>46</xdr:row>
      <xdr:rowOff>70037</xdr:rowOff>
    </xdr:to>
    <xdr:sp macro="" textlink="">
      <xdr:nvSpPr>
        <xdr:cNvPr id="4" name="Rektangel 3"/>
        <xdr:cNvSpPr/>
      </xdr:nvSpPr>
      <xdr:spPr>
        <a:xfrm>
          <a:off x="237003" y="3801595"/>
          <a:ext cx="5442137" cy="4695266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Opptjente renter/verdiendringer</a:t>
          </a:r>
          <a:r>
            <a:rPr lang="nb-NO" sz="1100" b="0" baseline="0">
              <a:solidFill>
                <a:sysClr val="windowText" lastClr="000000"/>
              </a:solidFill>
            </a:rPr>
            <a:t> er inkludert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186299</xdr:colOff>
      <xdr:row>21</xdr:row>
      <xdr:rowOff>134471</xdr:rowOff>
    </xdr:from>
    <xdr:to>
      <xdr:col>7</xdr:col>
      <xdr:colOff>214313</xdr:colOff>
      <xdr:row>47</xdr:row>
      <xdr:rowOff>168089</xdr:rowOff>
    </xdr:to>
    <xdr:sp macro="" textlink="">
      <xdr:nvSpPr>
        <xdr:cNvPr id="2" name="Rektangel 1"/>
        <xdr:cNvSpPr/>
      </xdr:nvSpPr>
      <xdr:spPr>
        <a:xfrm>
          <a:off x="472049" y="4190534"/>
          <a:ext cx="4973077" cy="47802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</a:t>
          </a:r>
          <a:r>
            <a:rPr lang="nb-NO" sz="1100" baseline="0">
              <a:solidFill>
                <a:sysClr val="windowText" lastClr="000000"/>
              </a:solidFill>
            </a:rPr>
            <a:t> 1000. </a:t>
          </a:r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2353235</xdr:colOff>
      <xdr:row>19</xdr:row>
      <xdr:rowOff>56029</xdr:rowOff>
    </xdr:from>
    <xdr:to>
      <xdr:col>6</xdr:col>
      <xdr:colOff>0</xdr:colOff>
      <xdr:row>20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305"/>
  <sheetViews>
    <sheetView zoomScale="85" zoomScaleNormal="85" workbookViewId="0">
      <selection activeCell="K30" sqref="K30"/>
    </sheetView>
  </sheetViews>
  <sheetFormatPr baseColWidth="10" defaultRowHeight="12.75" x14ac:dyDescent="0.2"/>
  <cols>
    <col min="1" max="16384" width="11.42578125" style="232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231"/>
    </row>
    <row r="4" spans="2:2" ht="14.25" customHeight="1" x14ac:dyDescent="0.2"/>
    <row r="5" spans="2:2" ht="14.25" customHeight="1" x14ac:dyDescent="0.2">
      <c r="B5" s="234"/>
    </row>
    <row r="6" spans="2:2" ht="14.25" customHeight="1" x14ac:dyDescent="0.2"/>
    <row r="7" spans="2:2" ht="14.25" customHeight="1" x14ac:dyDescent="0.2">
      <c r="B7" s="230"/>
    </row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00B050"/>
  </sheetPr>
  <dimension ref="A1:G43"/>
  <sheetViews>
    <sheetView zoomScale="120" zoomScaleNormal="12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4" width="2.140625" style="21" customWidth="1"/>
    <col min="5" max="5" width="37" style="21" customWidth="1"/>
    <col min="6" max="7" width="14.2851562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3</v>
      </c>
      <c r="B2" s="23"/>
      <c r="C2" s="23"/>
      <c r="D2" s="24"/>
      <c r="E2" s="24"/>
      <c r="F2" s="24"/>
    </row>
    <row r="3" spans="1:7" ht="14.25" customHeight="1" x14ac:dyDescent="0.2">
      <c r="A3" s="22"/>
      <c r="B3" s="23"/>
      <c r="C3" s="23"/>
      <c r="D3" s="24"/>
      <c r="E3" s="24"/>
      <c r="F3" s="24"/>
    </row>
    <row r="4" spans="1:7" ht="14.25" customHeight="1" x14ac:dyDescent="0.2">
      <c r="A4" s="22"/>
      <c r="B4" s="25" t="s">
        <v>531</v>
      </c>
      <c r="C4" s="26"/>
      <c r="D4" s="24"/>
      <c r="E4" s="24"/>
      <c r="F4" s="24"/>
    </row>
    <row r="5" spans="1:7" ht="14.25" customHeight="1" thickBot="1" x14ac:dyDescent="0.25">
      <c r="A5" s="22"/>
      <c r="B5" s="25"/>
      <c r="C5" s="26"/>
      <c r="D5" s="24"/>
      <c r="E5" s="24"/>
      <c r="F5" s="24"/>
    </row>
    <row r="6" spans="1:7" ht="14.25" customHeight="1" x14ac:dyDescent="0.2">
      <c r="B6" s="27"/>
      <c r="C6" s="28"/>
      <c r="F6" s="29" t="s">
        <v>43</v>
      </c>
      <c r="G6" s="62" t="s">
        <v>44</v>
      </c>
    </row>
    <row r="7" spans="1:7" ht="23.25" customHeight="1" thickBot="1" x14ac:dyDescent="0.25">
      <c r="B7" s="31"/>
      <c r="C7" s="32"/>
      <c r="D7" s="32"/>
      <c r="E7" s="33"/>
      <c r="F7" s="34" t="s">
        <v>355</v>
      </c>
      <c r="G7" s="63" t="s">
        <v>357</v>
      </c>
    </row>
    <row r="8" spans="1:7" ht="14.25" customHeight="1" x14ac:dyDescent="0.2">
      <c r="B8" s="64">
        <v>1</v>
      </c>
      <c r="C8" s="11" t="s">
        <v>54</v>
      </c>
      <c r="D8" s="12"/>
      <c r="E8" s="12"/>
      <c r="F8" s="220"/>
      <c r="G8" s="221"/>
    </row>
    <row r="9" spans="1:7" ht="14.25" customHeight="1" x14ac:dyDescent="0.2">
      <c r="B9" s="65">
        <v>2</v>
      </c>
      <c r="C9" s="15" t="s">
        <v>59</v>
      </c>
      <c r="D9" s="16"/>
      <c r="E9" s="16"/>
      <c r="F9" s="223">
        <f>SUM(F8)</f>
        <v>0</v>
      </c>
      <c r="G9" s="124">
        <f>SUM(G8)</f>
        <v>0</v>
      </c>
    </row>
    <row r="10" spans="1:7" ht="14.25" customHeight="1" thickBot="1" x14ac:dyDescent="0.25">
      <c r="B10" s="65">
        <v>3</v>
      </c>
      <c r="C10" s="14"/>
      <c r="D10" s="14"/>
      <c r="E10" s="14"/>
      <c r="F10" s="370"/>
      <c r="G10" s="374"/>
    </row>
    <row r="11" spans="1:7" ht="14.25" customHeight="1" x14ac:dyDescent="0.2">
      <c r="B11" s="65">
        <v>4</v>
      </c>
      <c r="C11" s="381" t="s">
        <v>275</v>
      </c>
      <c r="D11" s="382"/>
      <c r="E11" s="382"/>
      <c r="F11" s="378">
        <v>25846733.300000001</v>
      </c>
      <c r="G11" s="371">
        <v>25625819.899999999</v>
      </c>
    </row>
    <row r="12" spans="1:7" ht="14.25" customHeight="1" x14ac:dyDescent="0.2">
      <c r="B12" s="65">
        <v>5</v>
      </c>
      <c r="C12" s="381" t="s">
        <v>279</v>
      </c>
      <c r="D12" s="382"/>
      <c r="E12" s="382"/>
      <c r="F12" s="379">
        <v>27361.7</v>
      </c>
      <c r="G12" s="372">
        <v>26900.6</v>
      </c>
    </row>
    <row r="13" spans="1:7" ht="14.25" customHeight="1" x14ac:dyDescent="0.2">
      <c r="B13" s="65">
        <v>6</v>
      </c>
      <c r="C13" s="381" t="s">
        <v>274</v>
      </c>
      <c r="D13" s="382"/>
      <c r="E13" s="382"/>
      <c r="F13" s="379">
        <v>93706.8</v>
      </c>
      <c r="G13" s="372">
        <v>75001.600000000006</v>
      </c>
    </row>
    <row r="14" spans="1:7" ht="14.25" customHeight="1" x14ac:dyDescent="0.2">
      <c r="B14" s="65">
        <v>7</v>
      </c>
      <c r="C14" s="381" t="s">
        <v>278</v>
      </c>
      <c r="D14" s="382"/>
      <c r="E14" s="382"/>
      <c r="F14" s="379">
        <v>0.2</v>
      </c>
      <c r="G14" s="372">
        <v>0</v>
      </c>
    </row>
    <row r="15" spans="1:7" ht="14.25" customHeight="1" x14ac:dyDescent="0.2">
      <c r="B15" s="65">
        <v>8</v>
      </c>
      <c r="C15" s="381" t="s">
        <v>276</v>
      </c>
      <c r="D15" s="382"/>
      <c r="E15" s="382"/>
      <c r="F15" s="379">
        <v>3748489.3</v>
      </c>
      <c r="G15" s="372">
        <v>3721708.7</v>
      </c>
    </row>
    <row r="16" spans="1:7" ht="14.25" customHeight="1" thickBot="1" x14ac:dyDescent="0.25">
      <c r="B16" s="65">
        <v>9</v>
      </c>
      <c r="C16" s="381" t="s">
        <v>277</v>
      </c>
      <c r="D16" s="382"/>
      <c r="E16" s="382"/>
      <c r="F16" s="380">
        <v>2244558.5</v>
      </c>
      <c r="G16" s="373">
        <v>2066360</v>
      </c>
    </row>
    <row r="17" spans="2:7" ht="14.25" customHeight="1" x14ac:dyDescent="0.2">
      <c r="B17" s="65">
        <v>10</v>
      </c>
      <c r="C17" s="13"/>
      <c r="D17" s="14"/>
      <c r="E17" s="14"/>
      <c r="F17" s="222"/>
      <c r="G17" s="123"/>
    </row>
    <row r="18" spans="2:7" ht="14.25" customHeight="1" x14ac:dyDescent="0.2">
      <c r="B18" s="65">
        <v>11</v>
      </c>
      <c r="C18" s="15" t="s">
        <v>356</v>
      </c>
      <c r="D18" s="16"/>
      <c r="E18" s="16"/>
      <c r="F18" s="223">
        <f>SUM(F11:F17)</f>
        <v>31960849.800000001</v>
      </c>
      <c r="G18" s="124">
        <f>SUM(G11:G17)</f>
        <v>31515790.800000001</v>
      </c>
    </row>
    <row r="19" spans="2:7" ht="14.25" customHeight="1" thickBot="1" x14ac:dyDescent="0.25">
      <c r="B19" s="65">
        <v>12</v>
      </c>
      <c r="C19" s="68" t="s">
        <v>47</v>
      </c>
      <c r="D19" s="69"/>
      <c r="E19" s="69"/>
      <c r="F19" s="224">
        <f>F18</f>
        <v>31960849.800000001</v>
      </c>
      <c r="G19" s="216">
        <f>G18</f>
        <v>31515790.800000001</v>
      </c>
    </row>
    <row r="20" spans="2:7" ht="14.25" customHeight="1" x14ac:dyDescent="0.2"/>
    <row r="21" spans="2:7" ht="14.25" customHeight="1" x14ac:dyDescent="0.2"/>
    <row r="22" spans="2:7" ht="14.25" customHeight="1" x14ac:dyDescent="0.2"/>
    <row r="23" spans="2:7" ht="14.25" customHeight="1" x14ac:dyDescent="0.2"/>
    <row r="24" spans="2:7" ht="14.25" customHeight="1" x14ac:dyDescent="0.2"/>
    <row r="25" spans="2:7" ht="14.25" customHeight="1" x14ac:dyDescent="0.2"/>
    <row r="26" spans="2:7" ht="14.25" customHeight="1" x14ac:dyDescent="0.2"/>
    <row r="27" spans="2:7" ht="14.25" customHeight="1" x14ac:dyDescent="0.2"/>
    <row r="28" spans="2:7" ht="14.25" customHeight="1" x14ac:dyDescent="0.2"/>
    <row r="29" spans="2:7" ht="14.25" customHeight="1" x14ac:dyDescent="0.2"/>
    <row r="30" spans="2:7" ht="14.25" customHeight="1" x14ac:dyDescent="0.2"/>
    <row r="31" spans="2:7" ht="14.25" customHeight="1" x14ac:dyDescent="0.2"/>
    <row r="32" spans="2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</sheetData>
  <pageMargins left="0.7" right="0.7" top="0.75" bottom="0.75" header="0.3" footer="0.3"/>
  <pageSetup paperSize="9" orientation="portrait" verticalDpi="14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7"/>
  <sheetViews>
    <sheetView zoomScale="110" zoomScaleNormal="110" workbookViewId="0"/>
  </sheetViews>
  <sheetFormatPr baseColWidth="10" defaultRowHeight="14.25" x14ac:dyDescent="0.2"/>
  <cols>
    <col min="1" max="2" width="4.28515625" style="286" customWidth="1"/>
    <col min="3" max="3" width="45.28515625" style="286" customWidth="1"/>
    <col min="4" max="14" width="14.28515625" style="286" customWidth="1"/>
    <col min="15" max="16384" width="11.42578125" style="286"/>
  </cols>
  <sheetData>
    <row r="1" spans="1:14" ht="18.75" customHeight="1" x14ac:dyDescent="0.2"/>
    <row r="2" spans="1:14" ht="18.75" customHeight="1" x14ac:dyDescent="0.2">
      <c r="A2" s="303" t="s">
        <v>4</v>
      </c>
      <c r="B2" s="346"/>
      <c r="C2" s="346"/>
      <c r="D2" s="344"/>
      <c r="E2" s="344"/>
    </row>
    <row r="3" spans="1:14" ht="14.25" customHeight="1" x14ac:dyDescent="0.2">
      <c r="A3" s="303"/>
      <c r="B3" s="346"/>
      <c r="C3" s="346"/>
      <c r="D3" s="344"/>
      <c r="E3" s="344"/>
    </row>
    <row r="4" spans="1:14" ht="14.25" customHeight="1" x14ac:dyDescent="0.2">
      <c r="A4" s="303"/>
      <c r="B4" s="302" t="s">
        <v>531</v>
      </c>
      <c r="C4" s="345"/>
      <c r="D4" s="344"/>
      <c r="E4" s="344"/>
    </row>
    <row r="5" spans="1:14" ht="14.25" customHeight="1" thickBot="1" x14ac:dyDescent="0.25">
      <c r="A5" s="303"/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</row>
    <row r="6" spans="1:14" ht="14.25" customHeight="1" x14ac:dyDescent="0.2">
      <c r="B6" s="327"/>
      <c r="C6" s="327"/>
      <c r="D6" s="343" t="s">
        <v>43</v>
      </c>
      <c r="E6" s="342" t="s">
        <v>67</v>
      </c>
    </row>
    <row r="7" spans="1:14" ht="14.25" customHeight="1" x14ac:dyDescent="0.2">
      <c r="B7" s="341"/>
      <c r="C7" s="341"/>
      <c r="D7" s="625" t="s">
        <v>261</v>
      </c>
      <c r="E7" s="626"/>
    </row>
    <row r="8" spans="1:14" ht="15" thickBot="1" x14ac:dyDescent="0.25">
      <c r="B8" s="340"/>
      <c r="C8" s="339"/>
      <c r="D8" s="288" t="s">
        <v>260</v>
      </c>
      <c r="E8" s="338" t="s">
        <v>40</v>
      </c>
    </row>
    <row r="9" spans="1:14" ht="14.25" customHeight="1" x14ac:dyDescent="0.2">
      <c r="B9" s="337">
        <v>1</v>
      </c>
      <c r="C9" s="336" t="s">
        <v>54</v>
      </c>
      <c r="D9" s="108"/>
      <c r="E9" s="109" t="s">
        <v>193</v>
      </c>
    </row>
    <row r="10" spans="1:14" ht="14.25" customHeight="1" x14ac:dyDescent="0.2">
      <c r="B10" s="335">
        <v>2</v>
      </c>
      <c r="C10" s="334" t="s">
        <v>55</v>
      </c>
      <c r="D10" s="110"/>
      <c r="E10" s="106" t="s">
        <v>193</v>
      </c>
    </row>
    <row r="11" spans="1:14" ht="14.25" customHeight="1" x14ac:dyDescent="0.2">
      <c r="B11" s="335">
        <v>3</v>
      </c>
      <c r="C11" s="334" t="s">
        <v>56</v>
      </c>
      <c r="D11" s="110"/>
      <c r="E11" s="106"/>
    </row>
    <row r="12" spans="1:14" ht="14.25" customHeight="1" x14ac:dyDescent="0.2">
      <c r="B12" s="335">
        <v>4</v>
      </c>
      <c r="C12" s="334" t="s">
        <v>57</v>
      </c>
      <c r="D12" s="110"/>
      <c r="E12" s="106"/>
    </row>
    <row r="13" spans="1:14" ht="14.25" customHeight="1" x14ac:dyDescent="0.2">
      <c r="B13" s="335">
        <v>5</v>
      </c>
      <c r="C13" s="334" t="s">
        <v>58</v>
      </c>
      <c r="D13" s="110" t="s">
        <v>193</v>
      </c>
      <c r="E13" s="169" t="s">
        <v>193</v>
      </c>
    </row>
    <row r="14" spans="1:14" ht="14.25" customHeight="1" thickBot="1" x14ac:dyDescent="0.25">
      <c r="B14" s="333">
        <v>6</v>
      </c>
      <c r="C14" s="332" t="s">
        <v>59</v>
      </c>
      <c r="D14" s="385"/>
      <c r="E14" s="386"/>
    </row>
    <row r="15" spans="1:14" ht="14.25" customHeight="1" x14ac:dyDescent="0.2">
      <c r="B15" s="335">
        <v>7</v>
      </c>
      <c r="C15" s="384" t="s">
        <v>277</v>
      </c>
      <c r="D15" s="387">
        <v>2354067</v>
      </c>
      <c r="E15" s="388">
        <v>0</v>
      </c>
    </row>
    <row r="16" spans="1:14" ht="14.25" customHeight="1" x14ac:dyDescent="0.2">
      <c r="B16" s="335">
        <v>8</v>
      </c>
      <c r="C16" s="384" t="s">
        <v>276</v>
      </c>
      <c r="D16" s="389">
        <v>3646032</v>
      </c>
      <c r="E16" s="390">
        <v>4524</v>
      </c>
    </row>
    <row r="17" spans="2:5" ht="14.25" customHeight="1" x14ac:dyDescent="0.2">
      <c r="B17" s="335">
        <v>9</v>
      </c>
      <c r="C17" s="384" t="s">
        <v>55</v>
      </c>
      <c r="D17" s="389">
        <v>143001</v>
      </c>
      <c r="E17" s="390"/>
    </row>
    <row r="18" spans="2:5" ht="14.25" customHeight="1" x14ac:dyDescent="0.2">
      <c r="B18" s="335">
        <v>10</v>
      </c>
      <c r="C18" s="384" t="s">
        <v>274</v>
      </c>
      <c r="D18" s="389">
        <v>70537</v>
      </c>
      <c r="E18" s="390">
        <v>179</v>
      </c>
    </row>
    <row r="19" spans="2:5" ht="14.25" customHeight="1" x14ac:dyDescent="0.2">
      <c r="B19" s="335">
        <v>11</v>
      </c>
      <c r="C19" s="384" t="s">
        <v>278</v>
      </c>
      <c r="D19" s="389">
        <v>0</v>
      </c>
      <c r="E19" s="390">
        <v>0</v>
      </c>
    </row>
    <row r="20" spans="2:5" ht="14.25" customHeight="1" x14ac:dyDescent="0.2">
      <c r="B20" s="335">
        <v>12</v>
      </c>
      <c r="C20" s="384" t="s">
        <v>279</v>
      </c>
      <c r="D20" s="389">
        <v>27104</v>
      </c>
      <c r="E20" s="390">
        <v>0</v>
      </c>
    </row>
    <row r="21" spans="2:5" ht="14.25" customHeight="1" thickBot="1" x14ac:dyDescent="0.25">
      <c r="B21" s="335">
        <v>13</v>
      </c>
      <c r="C21" s="384" t="s">
        <v>275</v>
      </c>
      <c r="D21" s="391">
        <v>26681716</v>
      </c>
      <c r="E21" s="392">
        <v>97617</v>
      </c>
    </row>
    <row r="22" spans="2:5" ht="14.25" customHeight="1" x14ac:dyDescent="0.2">
      <c r="B22" s="335">
        <v>14</v>
      </c>
      <c r="C22" s="334"/>
      <c r="D22" s="108"/>
      <c r="E22" s="109"/>
    </row>
    <row r="23" spans="2:5" ht="14.25" customHeight="1" x14ac:dyDescent="0.2">
      <c r="B23" s="335">
        <v>22</v>
      </c>
      <c r="C23" s="334"/>
      <c r="D23" s="110"/>
      <c r="E23" s="169"/>
    </row>
    <row r="24" spans="2:5" ht="14.25" customHeight="1" x14ac:dyDescent="0.2">
      <c r="B24" s="333">
        <v>23</v>
      </c>
      <c r="C24" s="332" t="s">
        <v>62</v>
      </c>
      <c r="D24" s="331">
        <f>SUM(D15:D23)</f>
        <v>32922457</v>
      </c>
      <c r="E24" s="169">
        <f>SUM(E15:E23)</f>
        <v>102320</v>
      </c>
    </row>
    <row r="25" spans="2:5" ht="14.25" customHeight="1" thickBot="1" x14ac:dyDescent="0.25">
      <c r="B25" s="330">
        <v>24</v>
      </c>
      <c r="C25" s="329" t="s">
        <v>47</v>
      </c>
      <c r="D25" s="170">
        <f>D24</f>
        <v>32922457</v>
      </c>
      <c r="E25" s="328">
        <f>E24</f>
        <v>102320</v>
      </c>
    </row>
    <row r="26" spans="2:5" ht="14.25" customHeight="1" x14ac:dyDescent="0.2">
      <c r="B26" s="327"/>
      <c r="C26" s="327"/>
      <c r="D26" s="327"/>
      <c r="E26" s="327"/>
    </row>
    <row r="27" spans="2:5" ht="14.25" customHeight="1" x14ac:dyDescent="0.2">
      <c r="B27" s="327"/>
      <c r="C27" s="327"/>
      <c r="D27" s="327"/>
      <c r="E27" s="327"/>
    </row>
    <row r="28" spans="2:5" ht="14.25" customHeight="1" x14ac:dyDescent="0.2">
      <c r="B28" s="327"/>
      <c r="C28" s="327"/>
      <c r="D28" s="327"/>
      <c r="E28" s="327"/>
    </row>
    <row r="29" spans="2:5" ht="14.25" customHeight="1" x14ac:dyDescent="0.2">
      <c r="B29" s="327"/>
      <c r="C29" s="327"/>
      <c r="D29" s="327"/>
      <c r="E29" s="327"/>
    </row>
    <row r="30" spans="2:5" ht="14.25" customHeight="1" x14ac:dyDescent="0.2"/>
    <row r="31" spans="2:5" ht="14.25" customHeight="1" x14ac:dyDescent="0.2"/>
    <row r="32" spans="2:5" ht="14.25" customHeight="1" x14ac:dyDescent="0.2"/>
    <row r="33" spans="6:14" ht="14.25" customHeight="1" x14ac:dyDescent="0.2"/>
    <row r="34" spans="6:14" x14ac:dyDescent="0.2">
      <c r="F34" s="327"/>
      <c r="G34" s="327"/>
      <c r="H34" s="327"/>
      <c r="I34" s="327"/>
      <c r="J34" s="327"/>
      <c r="K34" s="327"/>
      <c r="L34" s="327"/>
      <c r="M34" s="327"/>
      <c r="N34" s="327"/>
    </row>
    <row r="35" spans="6:14" x14ac:dyDescent="0.2">
      <c r="F35" s="327"/>
      <c r="G35" s="327"/>
      <c r="H35" s="327"/>
      <c r="I35" s="327"/>
      <c r="J35" s="327"/>
      <c r="K35" s="327"/>
      <c r="L35" s="327"/>
      <c r="M35" s="327"/>
      <c r="N35" s="327"/>
    </row>
    <row r="36" spans="6:14" x14ac:dyDescent="0.2">
      <c r="F36" s="327"/>
      <c r="G36" s="327"/>
      <c r="H36" s="327"/>
      <c r="I36" s="327"/>
      <c r="J36" s="327"/>
      <c r="K36" s="327"/>
      <c r="L36" s="327"/>
      <c r="M36" s="327"/>
      <c r="N36" s="327"/>
    </row>
    <row r="37" spans="6:14" x14ac:dyDescent="0.2">
      <c r="F37" s="327"/>
      <c r="G37" s="327"/>
      <c r="H37" s="327"/>
      <c r="I37" s="327"/>
      <c r="J37" s="327"/>
      <c r="K37" s="327"/>
      <c r="L37" s="327"/>
      <c r="M37" s="327"/>
      <c r="N37" s="327"/>
    </row>
  </sheetData>
  <mergeCells count="1">
    <mergeCell ref="D7:E7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rgb="FF00B050"/>
  </sheetPr>
  <dimension ref="A1:Y31"/>
  <sheetViews>
    <sheetView zoomScaleNormal="10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4" width="11.28515625" style="21" bestFit="1" customWidth="1"/>
    <col min="5" max="5" width="9.5703125" style="21" bestFit="1" customWidth="1"/>
    <col min="6" max="6" width="10.85546875" style="21" bestFit="1" customWidth="1"/>
    <col min="7" max="7" width="9.7109375" style="21" bestFit="1" customWidth="1"/>
    <col min="8" max="8" width="7.7109375" style="21" bestFit="1" customWidth="1"/>
    <col min="9" max="9" width="9.5703125" style="21" bestFit="1" customWidth="1"/>
    <col min="10" max="10" width="9" style="21" bestFit="1" customWidth="1"/>
    <col min="11" max="11" width="8.5703125" style="21" bestFit="1" customWidth="1"/>
    <col min="12" max="12" width="8.42578125" style="21" bestFit="1" customWidth="1"/>
    <col min="13" max="13" width="7.7109375" style="21" bestFit="1" customWidth="1"/>
    <col min="14" max="14" width="11.85546875" style="21" bestFit="1" customWidth="1"/>
    <col min="15" max="15" width="10.28515625" style="21" bestFit="1" customWidth="1"/>
    <col min="16" max="16" width="8.140625" style="21" bestFit="1" customWidth="1"/>
    <col min="17" max="17" width="8.7109375" style="21" bestFit="1" customWidth="1"/>
    <col min="18" max="18" width="8.5703125" style="21" bestFit="1" customWidth="1"/>
    <col min="19" max="19" width="8.140625" style="21" bestFit="1" customWidth="1"/>
    <col min="20" max="20" width="7.5703125" style="21" bestFit="1" customWidth="1"/>
    <col min="21" max="21" width="7.7109375" style="21" bestFit="1" customWidth="1"/>
    <col min="22" max="22" width="11.85546875" style="21" bestFit="1" customWidth="1"/>
    <col min="23" max="24" width="11.42578125" style="21"/>
    <col min="25" max="25" width="14.7109375" style="21" bestFit="1" customWidth="1"/>
    <col min="26" max="16384" width="11.42578125" style="21"/>
  </cols>
  <sheetData>
    <row r="1" spans="1:25" ht="18.75" customHeight="1" x14ac:dyDescent="0.2"/>
    <row r="2" spans="1:25" ht="18.75" customHeight="1" x14ac:dyDescent="0.2">
      <c r="A2" s="22" t="s">
        <v>5</v>
      </c>
      <c r="B2" s="23"/>
      <c r="C2" s="23"/>
      <c r="D2" s="24"/>
      <c r="E2" s="24"/>
      <c r="F2" s="24"/>
      <c r="G2" s="24"/>
      <c r="H2" s="24"/>
      <c r="L2" s="23"/>
    </row>
    <row r="3" spans="1:25" ht="15" customHeight="1" x14ac:dyDescent="0.2">
      <c r="A3" s="22"/>
      <c r="B3" s="23"/>
      <c r="C3" s="23"/>
      <c r="D3" s="24"/>
      <c r="E3" s="24"/>
      <c r="F3" s="24"/>
      <c r="G3" s="24"/>
      <c r="H3" s="24"/>
      <c r="L3" s="23"/>
    </row>
    <row r="4" spans="1:25" ht="14.25" customHeight="1" x14ac:dyDescent="0.2">
      <c r="A4" s="22"/>
      <c r="B4" s="25" t="s">
        <v>531</v>
      </c>
      <c r="C4" s="26"/>
      <c r="D4" s="24"/>
      <c r="E4" s="24"/>
      <c r="F4" s="24"/>
      <c r="G4" s="24"/>
      <c r="H4" s="24"/>
      <c r="L4" s="26"/>
    </row>
    <row r="5" spans="1:25" ht="14.25" customHeight="1" thickBot="1" x14ac:dyDescent="0.25">
      <c r="A5" s="22"/>
      <c r="B5" s="24"/>
      <c r="C5" s="24"/>
      <c r="D5" s="24"/>
      <c r="E5" s="24"/>
      <c r="F5" s="24"/>
      <c r="G5" s="24"/>
      <c r="H5" s="24"/>
    </row>
    <row r="6" spans="1:25" ht="14.25" customHeight="1" x14ac:dyDescent="0.2">
      <c r="B6" s="24"/>
      <c r="C6" s="24"/>
      <c r="D6" s="64" t="s">
        <v>43</v>
      </c>
      <c r="E6" s="71" t="s">
        <v>44</v>
      </c>
      <c r="F6" s="71" t="s">
        <v>45</v>
      </c>
      <c r="G6" s="71" t="s">
        <v>48</v>
      </c>
      <c r="H6" s="71" t="s">
        <v>49</v>
      </c>
      <c r="I6" s="71" t="s">
        <v>50</v>
      </c>
      <c r="J6" s="71" t="s">
        <v>51</v>
      </c>
      <c r="K6" s="71" t="s">
        <v>63</v>
      </c>
      <c r="L6" s="71" t="s">
        <v>64</v>
      </c>
      <c r="M6" s="71" t="s">
        <v>65</v>
      </c>
      <c r="N6" s="71" t="s">
        <v>66</v>
      </c>
      <c r="O6" s="71" t="s">
        <v>67</v>
      </c>
      <c r="P6" s="71" t="s">
        <v>74</v>
      </c>
      <c r="Q6" s="71"/>
      <c r="R6" s="71" t="s">
        <v>75</v>
      </c>
      <c r="S6" s="71" t="s">
        <v>76</v>
      </c>
      <c r="T6" s="71" t="s">
        <v>77</v>
      </c>
      <c r="U6" s="71" t="s">
        <v>53</v>
      </c>
      <c r="V6" s="71"/>
      <c r="W6" s="71"/>
      <c r="X6" s="71" t="s">
        <v>78</v>
      </c>
      <c r="Y6" s="91" t="s">
        <v>79</v>
      </c>
    </row>
    <row r="7" spans="1:25" s="72" customFormat="1" ht="93" thickBot="1" x14ac:dyDescent="0.25">
      <c r="B7" s="172"/>
      <c r="C7" s="172"/>
      <c r="D7" s="181" t="s">
        <v>358</v>
      </c>
      <c r="E7" s="20" t="s">
        <v>359</v>
      </c>
      <c r="F7" s="20" t="s">
        <v>360</v>
      </c>
      <c r="G7" s="20" t="s">
        <v>361</v>
      </c>
      <c r="H7" s="20" t="s">
        <v>362</v>
      </c>
      <c r="I7" s="20" t="s">
        <v>363</v>
      </c>
      <c r="J7" s="20" t="s">
        <v>364</v>
      </c>
      <c r="K7" s="20" t="s">
        <v>365</v>
      </c>
      <c r="L7" s="20" t="s">
        <v>366</v>
      </c>
      <c r="M7" s="20" t="s">
        <v>367</v>
      </c>
      <c r="N7" s="20" t="s">
        <v>368</v>
      </c>
      <c r="O7" s="20" t="s">
        <v>369</v>
      </c>
      <c r="P7" s="20" t="s">
        <v>370</v>
      </c>
      <c r="Q7" s="20" t="s">
        <v>377</v>
      </c>
      <c r="R7" s="20" t="s">
        <v>371</v>
      </c>
      <c r="S7" s="20" t="s">
        <v>297</v>
      </c>
      <c r="T7" s="20" t="s">
        <v>372</v>
      </c>
      <c r="U7" s="20" t="s">
        <v>373</v>
      </c>
      <c r="V7" s="20" t="s">
        <v>374</v>
      </c>
      <c r="W7" s="20" t="s">
        <v>375</v>
      </c>
      <c r="X7" s="20" t="s">
        <v>376</v>
      </c>
      <c r="Y7" s="90" t="s">
        <v>139</v>
      </c>
    </row>
    <row r="8" spans="1:25" s="72" customFormat="1" ht="14.25" customHeight="1" x14ac:dyDescent="0.2">
      <c r="B8" s="64">
        <v>1</v>
      </c>
      <c r="C8" s="18"/>
      <c r="D8" s="108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</row>
    <row r="9" spans="1:25" s="72" customFormat="1" ht="14.25" customHeight="1" x14ac:dyDescent="0.2">
      <c r="B9" s="65">
        <v>2</v>
      </c>
      <c r="C9" s="19"/>
      <c r="D9" s="11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</row>
    <row r="10" spans="1:25" s="72" customFormat="1" ht="14.25" customHeight="1" x14ac:dyDescent="0.2">
      <c r="B10" s="65">
        <v>3</v>
      </c>
      <c r="C10" s="19"/>
      <c r="D10" s="11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</row>
    <row r="11" spans="1:25" s="72" customFormat="1" ht="14.25" customHeight="1" x14ac:dyDescent="0.2">
      <c r="B11" s="65">
        <v>4</v>
      </c>
      <c r="C11" s="19"/>
      <c r="D11" s="11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</row>
    <row r="12" spans="1:25" s="72" customFormat="1" ht="14.25" customHeight="1" x14ac:dyDescent="0.2">
      <c r="B12" s="65">
        <v>5</v>
      </c>
      <c r="C12" s="19"/>
      <c r="D12" s="11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</row>
    <row r="13" spans="1:25" s="72" customFormat="1" ht="14.25" customHeight="1" thickBot="1" x14ac:dyDescent="0.25">
      <c r="B13" s="66">
        <v>6</v>
      </c>
      <c r="C13" s="394" t="s">
        <v>59</v>
      </c>
      <c r="D13" s="182"/>
      <c r="E13" s="167"/>
      <c r="F13" s="167"/>
      <c r="G13" s="167"/>
      <c r="H13" s="167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</row>
    <row r="14" spans="1:25" s="72" customFormat="1" ht="14.25" customHeight="1" x14ac:dyDescent="0.15">
      <c r="B14" s="393">
        <v>7</v>
      </c>
      <c r="C14" s="399" t="s">
        <v>277</v>
      </c>
      <c r="D14" s="383">
        <v>26257.999349999998</v>
      </c>
      <c r="E14" s="383"/>
      <c r="F14" s="383">
        <v>61888.43649</v>
      </c>
      <c r="G14" s="383">
        <v>84120.846890000001</v>
      </c>
      <c r="H14" s="383">
        <v>7530.6854800000001</v>
      </c>
      <c r="I14" s="383">
        <v>487907.35710999998</v>
      </c>
      <c r="J14" s="383">
        <v>156904.27140999999</v>
      </c>
      <c r="K14" s="383">
        <v>12386.72099</v>
      </c>
      <c r="L14" s="383"/>
      <c r="M14" s="383"/>
      <c r="N14" s="383">
        <v>86154.440669999996</v>
      </c>
      <c r="O14" s="383">
        <v>838873.03969000001</v>
      </c>
      <c r="P14" s="383">
        <v>52700.641219999998</v>
      </c>
      <c r="Q14" s="383">
        <v>330837.18422</v>
      </c>
      <c r="R14" s="383"/>
      <c r="S14" s="383"/>
      <c r="T14" s="383"/>
      <c r="U14" s="383">
        <v>16851.81783</v>
      </c>
      <c r="V14" s="383"/>
      <c r="W14" s="383"/>
      <c r="X14" s="383">
        <v>82145.10583</v>
      </c>
      <c r="Y14" s="402">
        <f>SUM(D14:X14)</f>
        <v>2244558.5471799998</v>
      </c>
    </row>
    <row r="15" spans="1:25" s="72" customFormat="1" ht="14.25" customHeight="1" x14ac:dyDescent="0.15">
      <c r="B15" s="393">
        <v>8</v>
      </c>
      <c r="C15" s="400" t="s">
        <v>276</v>
      </c>
      <c r="D15" s="383">
        <v>91564.985029999996</v>
      </c>
      <c r="E15" s="383">
        <v>8725.7467199999992</v>
      </c>
      <c r="F15" s="383">
        <v>81719.535499999998</v>
      </c>
      <c r="G15" s="383">
        <v>5857.5070699999997</v>
      </c>
      <c r="H15" s="383">
        <v>7704.8772200000003</v>
      </c>
      <c r="I15" s="383">
        <v>260598.15328</v>
      </c>
      <c r="J15" s="383">
        <v>245571.11511000001</v>
      </c>
      <c r="K15" s="383">
        <v>54871.733350000002</v>
      </c>
      <c r="L15" s="383">
        <v>35679.831330000001</v>
      </c>
      <c r="M15" s="383">
        <v>14547.233620000001</v>
      </c>
      <c r="N15" s="383">
        <v>34687.722370000003</v>
      </c>
      <c r="O15" s="383">
        <v>891296.86814999999</v>
      </c>
      <c r="P15" s="383">
        <v>91729.956059999997</v>
      </c>
      <c r="Q15" s="383">
        <v>25273.994579999999</v>
      </c>
      <c r="R15" s="383"/>
      <c r="S15" s="383">
        <v>3134.1728600000001</v>
      </c>
      <c r="T15" s="383">
        <v>27659.453860000001</v>
      </c>
      <c r="U15" s="383">
        <v>38257.008880000001</v>
      </c>
      <c r="V15" s="383">
        <v>62633.549800000001</v>
      </c>
      <c r="W15" s="383">
        <v>984.24518999999998</v>
      </c>
      <c r="X15" s="383">
        <v>1765991.58816</v>
      </c>
      <c r="Y15" s="402">
        <f t="shared" ref="Y15:Y21" si="0">SUM(D15:X15)</f>
        <v>3748489.2781400001</v>
      </c>
    </row>
    <row r="16" spans="1:25" s="72" customFormat="1" ht="14.25" customHeight="1" x14ac:dyDescent="0.15">
      <c r="B16" s="393">
        <v>9</v>
      </c>
      <c r="C16" s="400" t="s">
        <v>274</v>
      </c>
      <c r="D16" s="383">
        <v>8029.7605400000002</v>
      </c>
      <c r="E16" s="383"/>
      <c r="F16" s="383">
        <v>7247.6382599999997</v>
      </c>
      <c r="G16" s="383"/>
      <c r="H16" s="383"/>
      <c r="I16" s="383">
        <v>163.42410000000001</v>
      </c>
      <c r="J16" s="383">
        <v>70.697379999999995</v>
      </c>
      <c r="K16" s="383">
        <v>157.72968</v>
      </c>
      <c r="L16" s="383"/>
      <c r="M16" s="383">
        <v>845.60883999999999</v>
      </c>
      <c r="N16" s="383"/>
      <c r="O16" s="383">
        <v>30367.652590000002</v>
      </c>
      <c r="P16" s="383">
        <v>1911.3419799999999</v>
      </c>
      <c r="Q16" s="383"/>
      <c r="R16" s="383"/>
      <c r="S16" s="383"/>
      <c r="T16" s="383">
        <v>1.24116</v>
      </c>
      <c r="U16" s="383">
        <v>6959.0917499999996</v>
      </c>
      <c r="V16" s="383">
        <v>87.285780000000003</v>
      </c>
      <c r="W16" s="383"/>
      <c r="X16" s="383">
        <v>37865.316129999999</v>
      </c>
      <c r="Y16" s="402">
        <f t="shared" si="0"/>
        <v>93706.788189999992</v>
      </c>
    </row>
    <row r="17" spans="2:25" s="72" customFormat="1" ht="14.25" customHeight="1" x14ac:dyDescent="0.15">
      <c r="B17" s="393">
        <v>10</v>
      </c>
      <c r="C17" s="400" t="s">
        <v>278</v>
      </c>
      <c r="D17" s="383"/>
      <c r="E17" s="383"/>
      <c r="F17" s="383"/>
      <c r="G17" s="383"/>
      <c r="H17" s="383"/>
      <c r="I17" s="383"/>
      <c r="J17" s="383"/>
      <c r="K17" s="383"/>
      <c r="L17" s="383"/>
      <c r="M17" s="383"/>
      <c r="N17" s="383"/>
      <c r="O17" s="383"/>
      <c r="P17" s="383"/>
      <c r="Q17" s="383"/>
      <c r="R17" s="383">
        <v>0.15287999999999999</v>
      </c>
      <c r="S17" s="383"/>
      <c r="T17" s="383"/>
      <c r="U17" s="383"/>
      <c r="V17" s="383"/>
      <c r="W17" s="383"/>
      <c r="X17" s="383"/>
      <c r="Y17" s="402">
        <f t="shared" si="0"/>
        <v>0.15287999999999999</v>
      </c>
    </row>
    <row r="18" spans="2:25" s="72" customFormat="1" ht="14.25" customHeight="1" x14ac:dyDescent="0.15">
      <c r="B18" s="393">
        <v>11</v>
      </c>
      <c r="C18" s="400" t="s">
        <v>279</v>
      </c>
      <c r="D18" s="383"/>
      <c r="E18" s="383"/>
      <c r="F18" s="383"/>
      <c r="G18" s="383"/>
      <c r="H18" s="383">
        <v>25000.001189999999</v>
      </c>
      <c r="I18" s="383"/>
      <c r="J18" s="383"/>
      <c r="K18" s="383"/>
      <c r="L18" s="383"/>
      <c r="M18" s="383">
        <v>2207.7281699999999</v>
      </c>
      <c r="N18" s="383"/>
      <c r="O18" s="383"/>
      <c r="P18" s="383"/>
      <c r="Q18" s="383"/>
      <c r="R18" s="383">
        <v>0.19397</v>
      </c>
      <c r="S18" s="383"/>
      <c r="T18" s="383">
        <v>0.26672000000000001</v>
      </c>
      <c r="U18" s="383"/>
      <c r="V18" s="383">
        <v>153.55663000000001</v>
      </c>
      <c r="W18" s="383"/>
      <c r="X18" s="383"/>
      <c r="Y18" s="402">
        <f t="shared" si="0"/>
        <v>27361.746679999997</v>
      </c>
    </row>
    <row r="19" spans="2:25" s="72" customFormat="1" ht="14.25" customHeight="1" thickBot="1" x14ac:dyDescent="0.2">
      <c r="B19" s="393">
        <v>12</v>
      </c>
      <c r="C19" s="401" t="s">
        <v>275</v>
      </c>
      <c r="D19" s="383">
        <v>178900.41979000001</v>
      </c>
      <c r="E19" s="383">
        <v>2936.002</v>
      </c>
      <c r="F19" s="383">
        <v>31866.218000000001</v>
      </c>
      <c r="G19" s="383"/>
      <c r="H19" s="383">
        <v>8800</v>
      </c>
      <c r="I19" s="383">
        <v>471558.70143000002</v>
      </c>
      <c r="J19" s="383">
        <v>78989.117029999994</v>
      </c>
      <c r="K19" s="383">
        <v>36381.021000000001</v>
      </c>
      <c r="L19" s="383">
        <v>19532.120999999999</v>
      </c>
      <c r="M19" s="383">
        <v>10698.054</v>
      </c>
      <c r="N19" s="383">
        <v>15038.32</v>
      </c>
      <c r="O19" s="383">
        <v>2968252.5080499998</v>
      </c>
      <c r="P19" s="383">
        <v>75999.835999999996</v>
      </c>
      <c r="Q19" s="383">
        <v>21429.553899999999</v>
      </c>
      <c r="R19" s="383"/>
      <c r="S19" s="383">
        <v>12371.985000000001</v>
      </c>
      <c r="T19" s="383">
        <v>60395.419020000001</v>
      </c>
      <c r="U19" s="383">
        <v>28331.767</v>
      </c>
      <c r="V19" s="383">
        <v>22102.319</v>
      </c>
      <c r="W19" s="383"/>
      <c r="X19" s="383">
        <v>21803149.960050002</v>
      </c>
      <c r="Y19" s="402">
        <f t="shared" si="0"/>
        <v>25846733.322270002</v>
      </c>
    </row>
    <row r="20" spans="2:25" s="72" customFormat="1" ht="14.25" customHeight="1" x14ac:dyDescent="0.2">
      <c r="B20" s="66">
        <v>22</v>
      </c>
      <c r="C20" s="395"/>
      <c r="D20" s="182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402">
        <f t="shared" si="0"/>
        <v>0</v>
      </c>
    </row>
    <row r="21" spans="2:25" s="72" customFormat="1" ht="14.25" customHeight="1" x14ac:dyDescent="0.2">
      <c r="B21" s="66">
        <v>23</v>
      </c>
      <c r="C21" s="360" t="s">
        <v>62</v>
      </c>
      <c r="D21" s="182">
        <f>SUM(D14:D20)</f>
        <v>304753.16471000004</v>
      </c>
      <c r="E21" s="182">
        <f t="shared" ref="E21:X21" si="1">SUM(E14:E20)</f>
        <v>11661.74872</v>
      </c>
      <c r="F21" s="182">
        <f t="shared" si="1"/>
        <v>182721.82824999999</v>
      </c>
      <c r="G21" s="182">
        <f t="shared" si="1"/>
        <v>89978.353960000008</v>
      </c>
      <c r="H21" s="182">
        <f t="shared" si="1"/>
        <v>49035.563889999998</v>
      </c>
      <c r="I21" s="182">
        <f t="shared" si="1"/>
        <v>1220227.6359199998</v>
      </c>
      <c r="J21" s="182">
        <f t="shared" si="1"/>
        <v>481535.20093000005</v>
      </c>
      <c r="K21" s="182">
        <f t="shared" si="1"/>
        <v>103797.20501999999</v>
      </c>
      <c r="L21" s="182">
        <f t="shared" si="1"/>
        <v>55211.95233</v>
      </c>
      <c r="M21" s="182">
        <f t="shared" si="1"/>
        <v>28298.624630000002</v>
      </c>
      <c r="N21" s="182">
        <f t="shared" si="1"/>
        <v>135880.48303999999</v>
      </c>
      <c r="O21" s="182">
        <f t="shared" si="1"/>
        <v>4728790.0684799999</v>
      </c>
      <c r="P21" s="182">
        <f t="shared" si="1"/>
        <v>222341.77525999997</v>
      </c>
      <c r="Q21" s="182">
        <f t="shared" si="1"/>
        <v>377540.73269999999</v>
      </c>
      <c r="R21" s="182">
        <f t="shared" si="1"/>
        <v>0.34684999999999999</v>
      </c>
      <c r="S21" s="182">
        <f t="shared" si="1"/>
        <v>15506.157860000001</v>
      </c>
      <c r="T21" s="182">
        <f t="shared" si="1"/>
        <v>88056.38076</v>
      </c>
      <c r="U21" s="182">
        <f t="shared" si="1"/>
        <v>90399.685460000008</v>
      </c>
      <c r="V21" s="182">
        <f t="shared" si="1"/>
        <v>84976.711209999994</v>
      </c>
      <c r="W21" s="182">
        <f t="shared" si="1"/>
        <v>984.24518999999998</v>
      </c>
      <c r="X21" s="182">
        <f t="shared" si="1"/>
        <v>23689151.970170002</v>
      </c>
      <c r="Y21" s="402">
        <f t="shared" si="0"/>
        <v>31960849.835340001</v>
      </c>
    </row>
    <row r="22" spans="2:25" s="72" customFormat="1" ht="14.25" customHeight="1" x14ac:dyDescent="0.2">
      <c r="B22" s="66">
        <v>24</v>
      </c>
      <c r="C22" s="360" t="s">
        <v>47</v>
      </c>
      <c r="D22" s="182">
        <f>D21</f>
        <v>304753.16471000004</v>
      </c>
      <c r="E22" s="182">
        <f t="shared" ref="E22:Y22" si="2">E21</f>
        <v>11661.74872</v>
      </c>
      <c r="F22" s="182">
        <f t="shared" si="2"/>
        <v>182721.82824999999</v>
      </c>
      <c r="G22" s="182">
        <f t="shared" si="2"/>
        <v>89978.353960000008</v>
      </c>
      <c r="H22" s="182">
        <f t="shared" si="2"/>
        <v>49035.563889999998</v>
      </c>
      <c r="I22" s="182">
        <f t="shared" si="2"/>
        <v>1220227.6359199998</v>
      </c>
      <c r="J22" s="182">
        <f t="shared" si="2"/>
        <v>481535.20093000005</v>
      </c>
      <c r="K22" s="182">
        <f t="shared" si="2"/>
        <v>103797.20501999999</v>
      </c>
      <c r="L22" s="182">
        <f t="shared" si="2"/>
        <v>55211.95233</v>
      </c>
      <c r="M22" s="182">
        <f t="shared" si="2"/>
        <v>28298.624630000002</v>
      </c>
      <c r="N22" s="182">
        <f t="shared" si="2"/>
        <v>135880.48303999999</v>
      </c>
      <c r="O22" s="182">
        <f t="shared" si="2"/>
        <v>4728790.0684799999</v>
      </c>
      <c r="P22" s="182">
        <f t="shared" si="2"/>
        <v>222341.77525999997</v>
      </c>
      <c r="Q22" s="182">
        <f t="shared" si="2"/>
        <v>377540.73269999999</v>
      </c>
      <c r="R22" s="182">
        <f t="shared" si="2"/>
        <v>0.34684999999999999</v>
      </c>
      <c r="S22" s="182">
        <f t="shared" si="2"/>
        <v>15506.157860000001</v>
      </c>
      <c r="T22" s="182">
        <f t="shared" si="2"/>
        <v>88056.38076</v>
      </c>
      <c r="U22" s="182">
        <f t="shared" si="2"/>
        <v>90399.685460000008</v>
      </c>
      <c r="V22" s="182">
        <f t="shared" si="2"/>
        <v>84976.711209999994</v>
      </c>
      <c r="W22" s="182">
        <f t="shared" si="2"/>
        <v>984.24518999999998</v>
      </c>
      <c r="X22" s="182">
        <f t="shared" si="2"/>
        <v>23689151.970170002</v>
      </c>
      <c r="Y22" s="182">
        <f t="shared" si="2"/>
        <v>31960849.835340001</v>
      </c>
    </row>
    <row r="23" spans="2:25" s="72" customFormat="1" ht="14.25" customHeight="1" x14ac:dyDescent="0.2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2:25" s="72" customFormat="1" ht="14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2:25" s="72" customFormat="1" ht="14.2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2:25" s="72" customFormat="1" ht="14.25" customHeight="1" x14ac:dyDescent="0.2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2:25" s="72" customFormat="1" ht="14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2:25" s="72" customFormat="1" ht="14.25" customHeight="1" x14ac:dyDescent="0.2"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2:25" s="72" customFormat="1" ht="14.25" customHeight="1" x14ac:dyDescent="0.2"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2:25" s="72" customFormat="1" ht="14.25" customHeight="1" x14ac:dyDescent="0.2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2:25" s="72" customFormat="1" ht="14.25" customHeight="1" x14ac:dyDescent="0.2"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</sheetData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rgb="FF00B050"/>
  </sheetPr>
  <dimension ref="A1:I32"/>
  <sheetViews>
    <sheetView zoomScaleNormal="10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3" width="45.2851562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6</v>
      </c>
      <c r="B2" s="23"/>
      <c r="C2" s="23"/>
      <c r="D2" s="24"/>
      <c r="E2" s="24"/>
      <c r="I2" s="23"/>
    </row>
    <row r="3" spans="1:9" ht="14.25" customHeight="1" x14ac:dyDescent="0.2">
      <c r="A3" s="22"/>
      <c r="B3" s="23"/>
      <c r="C3" s="23"/>
      <c r="D3" s="24"/>
      <c r="E3" s="24"/>
      <c r="I3" s="23"/>
    </row>
    <row r="4" spans="1:9" ht="14.25" customHeight="1" x14ac:dyDescent="0.2">
      <c r="A4" s="22"/>
      <c r="B4" s="25" t="s">
        <v>531</v>
      </c>
      <c r="C4" s="26"/>
      <c r="D4" s="24"/>
      <c r="E4" s="24"/>
      <c r="I4" s="26"/>
    </row>
    <row r="5" spans="1:9" ht="14.25" customHeight="1" thickBot="1" x14ac:dyDescent="0.25">
      <c r="A5" s="22"/>
      <c r="B5" s="23"/>
      <c r="C5" s="23"/>
      <c r="D5" s="24"/>
      <c r="E5" s="24"/>
    </row>
    <row r="6" spans="1:9" ht="14.25" customHeight="1" x14ac:dyDescent="0.2">
      <c r="B6" s="72"/>
      <c r="C6" s="72"/>
      <c r="D6" s="73" t="s">
        <v>43</v>
      </c>
      <c r="E6" s="30" t="s">
        <v>44</v>
      </c>
      <c r="F6" s="30" t="s">
        <v>45</v>
      </c>
      <c r="G6" s="30" t="s">
        <v>48</v>
      </c>
      <c r="H6" s="30" t="s">
        <v>49</v>
      </c>
      <c r="I6" s="62" t="s">
        <v>50</v>
      </c>
    </row>
    <row r="7" spans="1:9" ht="14.25" customHeight="1" x14ac:dyDescent="0.2">
      <c r="B7" s="74"/>
      <c r="C7" s="74"/>
      <c r="D7" s="627" t="s">
        <v>68</v>
      </c>
      <c r="E7" s="628"/>
      <c r="F7" s="628"/>
      <c r="G7" s="628"/>
      <c r="H7" s="628"/>
      <c r="I7" s="629"/>
    </row>
    <row r="8" spans="1:9" ht="14.25" customHeight="1" thickBot="1" x14ac:dyDescent="0.25">
      <c r="B8" s="75"/>
      <c r="C8" s="76"/>
      <c r="D8" s="77" t="s">
        <v>69</v>
      </c>
      <c r="E8" s="17" t="s">
        <v>70</v>
      </c>
      <c r="F8" s="17" t="s">
        <v>71</v>
      </c>
      <c r="G8" s="17" t="s">
        <v>72</v>
      </c>
      <c r="H8" s="17" t="s">
        <v>73</v>
      </c>
      <c r="I8" s="78" t="s">
        <v>47</v>
      </c>
    </row>
    <row r="9" spans="1:9" ht="14.25" customHeight="1" x14ac:dyDescent="0.2">
      <c r="B9" s="64">
        <v>1</v>
      </c>
      <c r="C9" s="18" t="s">
        <v>54</v>
      </c>
      <c r="D9" s="108"/>
      <c r="E9" s="159"/>
      <c r="F9" s="159"/>
      <c r="G9" s="159"/>
      <c r="H9" s="159"/>
      <c r="I9" s="109"/>
    </row>
    <row r="10" spans="1:9" ht="14.25" customHeight="1" x14ac:dyDescent="0.2">
      <c r="B10" s="65">
        <v>2</v>
      </c>
      <c r="C10" s="19" t="s">
        <v>55</v>
      </c>
      <c r="D10" s="110"/>
      <c r="E10" s="160"/>
      <c r="F10" s="160"/>
      <c r="G10" s="160"/>
      <c r="H10" s="160"/>
      <c r="I10" s="106"/>
    </row>
    <row r="11" spans="1:9" ht="14.25" customHeight="1" x14ac:dyDescent="0.2">
      <c r="B11" s="65">
        <v>3</v>
      </c>
      <c r="C11" s="19" t="s">
        <v>56</v>
      </c>
      <c r="D11" s="110"/>
      <c r="E11" s="160"/>
      <c r="F11" s="160"/>
      <c r="G11" s="160"/>
      <c r="H11" s="160"/>
      <c r="I11" s="106"/>
    </row>
    <row r="12" spans="1:9" ht="14.25" customHeight="1" x14ac:dyDescent="0.2">
      <c r="B12" s="65">
        <v>4</v>
      </c>
      <c r="C12" s="19" t="s">
        <v>57</v>
      </c>
      <c r="D12" s="110"/>
      <c r="E12" s="160"/>
      <c r="F12" s="160"/>
      <c r="G12" s="160"/>
      <c r="H12" s="160"/>
      <c r="I12" s="106"/>
    </row>
    <row r="13" spans="1:9" ht="14.25" customHeight="1" x14ac:dyDescent="0.2">
      <c r="B13" s="65">
        <v>5</v>
      </c>
      <c r="C13" s="19" t="s">
        <v>58</v>
      </c>
      <c r="D13" s="110"/>
      <c r="E13" s="168"/>
      <c r="F13" s="168"/>
      <c r="G13" s="168"/>
      <c r="H13" s="168"/>
      <c r="I13" s="169"/>
    </row>
    <row r="14" spans="1:9" ht="14.25" customHeight="1" thickBot="1" x14ac:dyDescent="0.25">
      <c r="B14" s="67">
        <v>6</v>
      </c>
      <c r="C14" s="70" t="s">
        <v>59</v>
      </c>
      <c r="D14" s="170"/>
      <c r="E14" s="165"/>
      <c r="F14" s="165"/>
      <c r="G14" s="165"/>
      <c r="H14" s="165"/>
      <c r="I14" s="166"/>
    </row>
    <row r="15" spans="1:9" ht="14.25" customHeight="1" thickBot="1" x14ac:dyDescent="0.25">
      <c r="B15" s="65">
        <v>7</v>
      </c>
      <c r="C15" s="403"/>
      <c r="D15" s="110"/>
      <c r="E15" s="168"/>
      <c r="F15" s="168"/>
      <c r="G15" s="168"/>
      <c r="H15" s="168"/>
      <c r="I15" s="169"/>
    </row>
    <row r="16" spans="1:9" ht="14.25" customHeight="1" x14ac:dyDescent="0.2">
      <c r="B16" s="369">
        <v>8</v>
      </c>
      <c r="C16" s="396" t="s">
        <v>279</v>
      </c>
      <c r="D16" s="404">
        <v>2361.7466800000002</v>
      </c>
      <c r="E16" s="168"/>
      <c r="F16" s="168"/>
      <c r="G16" s="168"/>
      <c r="H16" s="168"/>
      <c r="I16" s="169"/>
    </row>
    <row r="17" spans="2:9" ht="14.25" customHeight="1" x14ac:dyDescent="0.2">
      <c r="B17" s="369">
        <v>9</v>
      </c>
      <c r="C17" s="397" t="s">
        <v>275</v>
      </c>
      <c r="D17" s="404">
        <v>24548139.393279999</v>
      </c>
      <c r="E17" s="168"/>
      <c r="F17" s="168"/>
      <c r="G17" s="168"/>
      <c r="H17" s="168"/>
      <c r="I17" s="169"/>
    </row>
    <row r="18" spans="2:9" ht="14.25" customHeight="1" x14ac:dyDescent="0.2">
      <c r="B18" s="369">
        <v>10</v>
      </c>
      <c r="C18" s="397" t="s">
        <v>277</v>
      </c>
      <c r="D18" s="404">
        <v>1644987.8663000001</v>
      </c>
      <c r="E18" s="168"/>
      <c r="F18" s="168"/>
      <c r="G18" s="168"/>
      <c r="H18" s="168"/>
      <c r="I18" s="169"/>
    </row>
    <row r="19" spans="2:9" ht="14.25" customHeight="1" x14ac:dyDescent="0.2">
      <c r="B19" s="369">
        <v>11</v>
      </c>
      <c r="C19" s="397" t="s">
        <v>276</v>
      </c>
      <c r="D19" s="404">
        <v>3181473.45792</v>
      </c>
      <c r="E19" s="168"/>
      <c r="F19" s="168"/>
      <c r="G19" s="168"/>
      <c r="H19" s="168"/>
      <c r="I19" s="169"/>
    </row>
    <row r="20" spans="2:9" ht="14.25" customHeight="1" x14ac:dyDescent="0.2">
      <c r="B20" s="369">
        <v>12</v>
      </c>
      <c r="C20" s="397" t="s">
        <v>274</v>
      </c>
      <c r="D20" s="404">
        <v>93427.789640000003</v>
      </c>
      <c r="E20" s="168"/>
      <c r="F20" s="168"/>
      <c r="G20" s="168"/>
      <c r="H20" s="168"/>
      <c r="I20" s="169"/>
    </row>
    <row r="21" spans="2:9" ht="14.25" customHeight="1" thickBot="1" x14ac:dyDescent="0.25">
      <c r="B21" s="369">
        <v>13</v>
      </c>
      <c r="C21" s="398" t="s">
        <v>278</v>
      </c>
      <c r="D21" s="404">
        <v>0.15287999999999999</v>
      </c>
      <c r="E21" s="168"/>
      <c r="F21" s="168"/>
      <c r="G21" s="168"/>
      <c r="H21" s="168"/>
      <c r="I21" s="169"/>
    </row>
    <row r="22" spans="2:9" ht="14.25" customHeight="1" x14ac:dyDescent="0.2">
      <c r="B22" s="65">
        <v>14</v>
      </c>
      <c r="C22" s="18"/>
      <c r="D22" s="110"/>
      <c r="E22" s="168"/>
      <c r="F22" s="168"/>
      <c r="G22" s="168"/>
      <c r="H22" s="168"/>
      <c r="I22" s="169"/>
    </row>
    <row r="23" spans="2:9" ht="14.25" customHeight="1" x14ac:dyDescent="0.2">
      <c r="B23" s="65">
        <v>15</v>
      </c>
      <c r="C23" s="19"/>
      <c r="D23" s="110"/>
      <c r="E23" s="168"/>
      <c r="F23" s="168"/>
      <c r="G23" s="168"/>
      <c r="H23" s="168"/>
      <c r="I23" s="169"/>
    </row>
    <row r="24" spans="2:9" ht="14.25" customHeight="1" x14ac:dyDescent="0.2">
      <c r="B24" s="65">
        <v>16</v>
      </c>
      <c r="C24" s="19"/>
      <c r="D24" s="110"/>
      <c r="E24" s="168"/>
      <c r="F24" s="168"/>
      <c r="G24" s="168"/>
      <c r="H24" s="168"/>
      <c r="I24" s="169"/>
    </row>
    <row r="25" spans="2:9" ht="14.25" customHeight="1" x14ac:dyDescent="0.2">
      <c r="B25" s="65">
        <v>17</v>
      </c>
      <c r="C25" s="19"/>
      <c r="D25" s="110"/>
      <c r="E25" s="168"/>
      <c r="F25" s="168"/>
      <c r="G25" s="168"/>
      <c r="H25" s="168"/>
      <c r="I25" s="169"/>
    </row>
    <row r="26" spans="2:9" ht="14.25" customHeight="1" x14ac:dyDescent="0.2">
      <c r="B26" s="65">
        <v>18</v>
      </c>
      <c r="C26" s="19"/>
      <c r="D26" s="110"/>
      <c r="E26" s="168"/>
      <c r="F26" s="168"/>
      <c r="G26" s="168"/>
      <c r="H26" s="168"/>
      <c r="I26" s="169"/>
    </row>
    <row r="27" spans="2:9" ht="14.25" customHeight="1" x14ac:dyDescent="0.2">
      <c r="B27" s="65">
        <v>19</v>
      </c>
      <c r="C27" s="19"/>
      <c r="D27" s="110"/>
      <c r="E27" s="168"/>
      <c r="F27" s="168"/>
      <c r="G27" s="168"/>
      <c r="H27" s="168"/>
      <c r="I27" s="169"/>
    </row>
    <row r="28" spans="2:9" ht="14.25" customHeight="1" x14ac:dyDescent="0.2">
      <c r="B28" s="65">
        <v>20</v>
      </c>
      <c r="C28" s="19"/>
      <c r="D28" s="110"/>
      <c r="E28" s="168"/>
      <c r="F28" s="168"/>
      <c r="G28" s="168"/>
      <c r="H28" s="168"/>
      <c r="I28" s="169"/>
    </row>
    <row r="29" spans="2:9" ht="14.25" customHeight="1" x14ac:dyDescent="0.2">
      <c r="B29" s="65">
        <v>21</v>
      </c>
      <c r="C29" s="19"/>
      <c r="D29" s="110"/>
      <c r="E29" s="168"/>
      <c r="F29" s="168"/>
      <c r="G29" s="168"/>
      <c r="H29" s="168"/>
      <c r="I29" s="169"/>
    </row>
    <row r="30" spans="2:9" ht="14.25" customHeight="1" x14ac:dyDescent="0.2">
      <c r="B30" s="65">
        <v>22</v>
      </c>
      <c r="C30" s="19"/>
      <c r="D30" s="110"/>
      <c r="E30" s="168"/>
      <c r="F30" s="168"/>
      <c r="G30" s="168"/>
      <c r="H30" s="168"/>
      <c r="I30" s="169"/>
    </row>
    <row r="31" spans="2:9" ht="14.25" customHeight="1" x14ac:dyDescent="0.2">
      <c r="B31" s="65">
        <v>23</v>
      </c>
      <c r="C31" s="361" t="s">
        <v>266</v>
      </c>
      <c r="D31" s="110">
        <f>SUM(D16:D30)</f>
        <v>29470390.4067</v>
      </c>
      <c r="E31" s="168"/>
      <c r="F31" s="168"/>
      <c r="G31" s="168"/>
      <c r="H31" s="168"/>
      <c r="I31" s="169"/>
    </row>
    <row r="32" spans="2:9" ht="14.25" customHeight="1" x14ac:dyDescent="0.2">
      <c r="B32" s="65">
        <v>24</v>
      </c>
      <c r="C32" s="361" t="s">
        <v>47</v>
      </c>
      <c r="D32" s="110">
        <f>D31</f>
        <v>29470390.4067</v>
      </c>
      <c r="E32" s="168"/>
      <c r="F32" s="168"/>
      <c r="G32" s="168"/>
      <c r="H32" s="168"/>
      <c r="I32" s="169"/>
    </row>
  </sheetData>
  <mergeCells count="1">
    <mergeCell ref="D7:I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10"/>
  <sheetViews>
    <sheetView workbookViewId="0">
      <selection activeCell="E16" sqref="E16"/>
    </sheetView>
  </sheetViews>
  <sheetFormatPr baseColWidth="10" defaultRowHeight="12.75" x14ac:dyDescent="0.2"/>
  <cols>
    <col min="2" max="2" width="39.5703125" bestFit="1" customWidth="1"/>
    <col min="3" max="3" width="22.140625" bestFit="1" customWidth="1"/>
    <col min="4" max="4" width="24.85546875" bestFit="1" customWidth="1"/>
    <col min="5" max="5" width="22.42578125" bestFit="1" customWidth="1"/>
    <col min="6" max="6" width="22.7109375" bestFit="1" customWidth="1"/>
    <col min="7" max="7" width="31.140625" bestFit="1" customWidth="1"/>
    <col min="8" max="8" width="22.5703125" bestFit="1" customWidth="1"/>
  </cols>
  <sheetData>
    <row r="1" spans="2:8" ht="15" x14ac:dyDescent="0.2">
      <c r="B1" s="406" t="s">
        <v>7</v>
      </c>
    </row>
    <row r="3" spans="2:8" ht="13.5" thickBot="1" x14ac:dyDescent="0.25"/>
    <row r="4" spans="2:8" x14ac:dyDescent="0.2">
      <c r="B4" s="408" t="s">
        <v>267</v>
      </c>
      <c r="C4" s="409" t="s">
        <v>268</v>
      </c>
      <c r="D4" s="409" t="s">
        <v>269</v>
      </c>
      <c r="E4" s="409" t="s">
        <v>270</v>
      </c>
      <c r="F4" s="409" t="s">
        <v>271</v>
      </c>
      <c r="G4" s="409" t="s">
        <v>272</v>
      </c>
      <c r="H4" s="410" t="s">
        <v>273</v>
      </c>
    </row>
    <row r="5" spans="2:8" x14ac:dyDescent="0.2">
      <c r="B5" s="411" t="s">
        <v>274</v>
      </c>
      <c r="C5" s="407"/>
      <c r="D5" s="407"/>
      <c r="E5" s="383">
        <v>0</v>
      </c>
      <c r="F5" s="383">
        <v>117744.11267</v>
      </c>
      <c r="G5" s="383">
        <v>24037.324479999999</v>
      </c>
      <c r="H5" s="390">
        <v>0</v>
      </c>
    </row>
    <row r="6" spans="2:8" x14ac:dyDescent="0.2">
      <c r="B6" s="411" t="s">
        <v>275</v>
      </c>
      <c r="C6" s="407"/>
      <c r="D6" s="407"/>
      <c r="E6" s="383">
        <v>25846733.322269998</v>
      </c>
      <c r="F6" s="383">
        <v>0</v>
      </c>
      <c r="G6" s="383">
        <v>0</v>
      </c>
      <c r="H6" s="390">
        <v>0</v>
      </c>
    </row>
    <row r="7" spans="2:8" x14ac:dyDescent="0.2">
      <c r="B7" s="411" t="s">
        <v>276</v>
      </c>
      <c r="C7" s="407"/>
      <c r="D7" s="407"/>
      <c r="E7" s="383">
        <v>3748489.2781400001</v>
      </c>
      <c r="F7" s="383">
        <v>0</v>
      </c>
      <c r="G7" s="383">
        <v>0</v>
      </c>
      <c r="H7" s="390">
        <v>0</v>
      </c>
    </row>
    <row r="8" spans="2:8" x14ac:dyDescent="0.2">
      <c r="B8" s="411" t="s">
        <v>277</v>
      </c>
      <c r="C8" s="407"/>
      <c r="D8" s="407"/>
      <c r="E8" s="383">
        <v>2244558.5471800002</v>
      </c>
      <c r="F8" s="383">
        <v>0</v>
      </c>
      <c r="G8" s="383">
        <v>0</v>
      </c>
      <c r="H8" s="390">
        <v>0</v>
      </c>
    </row>
    <row r="9" spans="2:8" x14ac:dyDescent="0.2">
      <c r="B9" s="411" t="s">
        <v>278</v>
      </c>
      <c r="C9" s="407"/>
      <c r="D9" s="407"/>
      <c r="E9" s="383">
        <v>0.15287999999999999</v>
      </c>
      <c r="F9" s="383">
        <v>0</v>
      </c>
      <c r="G9" s="383">
        <v>0</v>
      </c>
      <c r="H9" s="390">
        <v>0</v>
      </c>
    </row>
    <row r="10" spans="2:8" ht="13.5" thickBot="1" x14ac:dyDescent="0.25">
      <c r="B10" s="412" t="s">
        <v>279</v>
      </c>
      <c r="C10" s="413"/>
      <c r="D10" s="413"/>
      <c r="E10" s="414">
        <v>27361.74668</v>
      </c>
      <c r="F10" s="414">
        <v>0</v>
      </c>
      <c r="G10" s="414">
        <v>0</v>
      </c>
      <c r="H10" s="392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4"/>
  <sheetViews>
    <sheetView workbookViewId="0">
      <selection activeCell="G26" sqref="G26"/>
    </sheetView>
  </sheetViews>
  <sheetFormatPr baseColWidth="10" defaultRowHeight="12.75" x14ac:dyDescent="0.2"/>
  <cols>
    <col min="2" max="2" width="21.85546875" bestFit="1" customWidth="1"/>
    <col min="3" max="3" width="22.5703125" bestFit="1" customWidth="1"/>
    <col min="4" max="4" width="22.42578125" bestFit="1" customWidth="1"/>
    <col min="5" max="5" width="22.7109375" bestFit="1" customWidth="1"/>
    <col min="6" max="6" width="31.140625" bestFit="1" customWidth="1"/>
    <col min="7" max="7" width="22.5703125" bestFit="1" customWidth="1"/>
  </cols>
  <sheetData>
    <row r="1" spans="1:7" ht="15" x14ac:dyDescent="0.2">
      <c r="A1" s="406" t="s">
        <v>8</v>
      </c>
    </row>
    <row r="2" spans="1:7" ht="13.5" thickBot="1" x14ac:dyDescent="0.25"/>
    <row r="3" spans="1:7" x14ac:dyDescent="0.2">
      <c r="B3" s="415" t="s">
        <v>280</v>
      </c>
      <c r="C3" s="416" t="s">
        <v>281</v>
      </c>
      <c r="D3" s="416" t="s">
        <v>270</v>
      </c>
      <c r="E3" s="416" t="s">
        <v>271</v>
      </c>
      <c r="F3" s="416" t="s">
        <v>272</v>
      </c>
      <c r="G3" s="417" t="s">
        <v>273</v>
      </c>
    </row>
    <row r="4" spans="1:7" x14ac:dyDescent="0.2">
      <c r="B4" s="411" t="s">
        <v>282</v>
      </c>
      <c r="C4" s="407" t="s">
        <v>283</v>
      </c>
      <c r="D4" s="418">
        <v>377540.73269999999</v>
      </c>
      <c r="E4" s="418">
        <v>0</v>
      </c>
      <c r="F4" s="418">
        <v>0</v>
      </c>
      <c r="G4" s="419">
        <v>0</v>
      </c>
    </row>
    <row r="5" spans="1:7" x14ac:dyDescent="0.2">
      <c r="B5" s="411" t="s">
        <v>284</v>
      </c>
      <c r="C5" s="407" t="s">
        <v>285</v>
      </c>
      <c r="D5" s="418">
        <v>11661.74872</v>
      </c>
      <c r="E5" s="418">
        <v>0</v>
      </c>
      <c r="F5" s="418">
        <v>0</v>
      </c>
      <c r="G5" s="419">
        <v>0</v>
      </c>
    </row>
    <row r="6" spans="1:7" x14ac:dyDescent="0.2">
      <c r="B6" s="411" t="s">
        <v>286</v>
      </c>
      <c r="C6" s="407" t="s">
        <v>287</v>
      </c>
      <c r="D6" s="418">
        <v>88055.139599999995</v>
      </c>
      <c r="E6" s="418">
        <v>1.24116</v>
      </c>
      <c r="F6" s="418">
        <v>0</v>
      </c>
      <c r="G6" s="419">
        <v>0</v>
      </c>
    </row>
    <row r="7" spans="1:7" x14ac:dyDescent="0.2">
      <c r="B7" s="411" t="s">
        <v>288</v>
      </c>
      <c r="C7" s="407" t="s">
        <v>289</v>
      </c>
      <c r="D7" s="418">
        <v>135880.48303999999</v>
      </c>
      <c r="E7" s="418">
        <v>0</v>
      </c>
      <c r="F7" s="418">
        <v>0</v>
      </c>
      <c r="G7" s="419">
        <v>0</v>
      </c>
    </row>
    <row r="8" spans="1:7" x14ac:dyDescent="0.2">
      <c r="B8" s="411" t="s">
        <v>290</v>
      </c>
      <c r="C8" s="407" t="s">
        <v>291</v>
      </c>
      <c r="D8" s="418">
        <v>175474.18999000001</v>
      </c>
      <c r="E8" s="418">
        <v>7463.4902599999996</v>
      </c>
      <c r="F8" s="418">
        <v>215.852</v>
      </c>
      <c r="G8" s="419">
        <v>215.852</v>
      </c>
    </row>
    <row r="9" spans="1:7" x14ac:dyDescent="0.2">
      <c r="B9" s="411" t="s">
        <v>292</v>
      </c>
      <c r="C9" s="407" t="s">
        <v>293</v>
      </c>
      <c r="D9" s="418">
        <v>296723.40416999999</v>
      </c>
      <c r="E9" s="418">
        <v>10757.90854</v>
      </c>
      <c r="F9" s="418">
        <v>2728.1480000000001</v>
      </c>
      <c r="G9" s="419">
        <v>2329.7759999999998</v>
      </c>
    </row>
    <row r="10" spans="1:7" x14ac:dyDescent="0.2">
      <c r="B10" s="411" t="s">
        <v>294</v>
      </c>
      <c r="C10" s="407" t="s">
        <v>295</v>
      </c>
      <c r="D10" s="418">
        <v>23651286.654040001</v>
      </c>
      <c r="E10" s="418">
        <v>51092.462610000002</v>
      </c>
      <c r="F10" s="418">
        <v>13227.146479999999</v>
      </c>
      <c r="G10" s="419">
        <v>2194.3694799999998</v>
      </c>
    </row>
    <row r="11" spans="1:7" x14ac:dyDescent="0.2">
      <c r="B11" s="411" t="s">
        <v>296</v>
      </c>
      <c r="C11" s="407" t="s">
        <v>297</v>
      </c>
      <c r="D11" s="418">
        <v>15506.157859999999</v>
      </c>
      <c r="E11" s="418">
        <v>0</v>
      </c>
      <c r="F11" s="418">
        <v>0</v>
      </c>
      <c r="G11" s="419">
        <v>0</v>
      </c>
    </row>
    <row r="12" spans="1:7" x14ac:dyDescent="0.2">
      <c r="B12" s="411" t="s">
        <v>298</v>
      </c>
      <c r="C12" s="407" t="s">
        <v>299</v>
      </c>
      <c r="D12" s="418">
        <v>49035.563889999998</v>
      </c>
      <c r="E12" s="418">
        <v>0</v>
      </c>
      <c r="F12" s="418">
        <v>0</v>
      </c>
      <c r="G12" s="419">
        <v>0</v>
      </c>
    </row>
    <row r="13" spans="1:7" x14ac:dyDescent="0.2">
      <c r="B13" s="411" t="s">
        <v>300</v>
      </c>
      <c r="C13" s="407" t="s">
        <v>301</v>
      </c>
      <c r="D13" s="418">
        <v>984.24518999999998</v>
      </c>
      <c r="E13" s="418">
        <v>0</v>
      </c>
      <c r="F13" s="418">
        <v>0</v>
      </c>
      <c r="G13" s="419"/>
    </row>
    <row r="14" spans="1:7" x14ac:dyDescent="0.2">
      <c r="B14" s="411" t="s">
        <v>302</v>
      </c>
      <c r="C14" s="407" t="s">
        <v>303</v>
      </c>
      <c r="D14" s="418">
        <v>55211.95233</v>
      </c>
      <c r="E14" s="418">
        <v>0</v>
      </c>
      <c r="F14" s="418">
        <v>0</v>
      </c>
      <c r="G14" s="419">
        <v>0</v>
      </c>
    </row>
    <row r="15" spans="1:7" x14ac:dyDescent="0.2">
      <c r="B15" s="411" t="s">
        <v>304</v>
      </c>
      <c r="C15" s="407" t="s">
        <v>305</v>
      </c>
      <c r="D15" s="418">
        <v>83440.593710000001</v>
      </c>
      <c r="E15" s="418">
        <v>6959.0917499999996</v>
      </c>
      <c r="F15" s="418">
        <v>0</v>
      </c>
      <c r="G15" s="419">
        <v>0</v>
      </c>
    </row>
    <row r="16" spans="1:7" x14ac:dyDescent="0.2">
      <c r="B16" s="411" t="s">
        <v>306</v>
      </c>
      <c r="C16" s="407" t="s">
        <v>307</v>
      </c>
      <c r="D16" s="418">
        <v>220430.43328</v>
      </c>
      <c r="E16" s="418">
        <v>2005.51298</v>
      </c>
      <c r="F16" s="418">
        <v>94.171000000000006</v>
      </c>
      <c r="G16" s="419">
        <v>82.052000000000007</v>
      </c>
    </row>
    <row r="17" spans="2:7" x14ac:dyDescent="0.2">
      <c r="B17" s="411" t="s">
        <v>308</v>
      </c>
      <c r="C17" s="407" t="s">
        <v>309</v>
      </c>
      <c r="D17" s="418">
        <v>103639.47534</v>
      </c>
      <c r="E17" s="418">
        <v>2157.7296799999999</v>
      </c>
      <c r="F17" s="418">
        <v>2000</v>
      </c>
      <c r="G17" s="419">
        <v>2000</v>
      </c>
    </row>
    <row r="18" spans="2:7" x14ac:dyDescent="0.2">
      <c r="B18" s="411" t="s">
        <v>310</v>
      </c>
      <c r="C18" s="407" t="s">
        <v>311</v>
      </c>
      <c r="D18" s="418">
        <v>1220064.2118200001</v>
      </c>
      <c r="E18" s="418">
        <v>3927.4241000000002</v>
      </c>
      <c r="F18" s="418">
        <v>3764</v>
      </c>
      <c r="G18" s="419">
        <v>3764</v>
      </c>
    </row>
    <row r="19" spans="2:7" x14ac:dyDescent="0.2">
      <c r="B19" s="411" t="s">
        <v>312</v>
      </c>
      <c r="C19" s="407" t="s">
        <v>313</v>
      </c>
      <c r="D19" s="418">
        <v>4698422.4158899998</v>
      </c>
      <c r="E19" s="418">
        <v>30367.652590000002</v>
      </c>
      <c r="F19" s="418">
        <v>0</v>
      </c>
      <c r="G19" s="419">
        <v>-3807.1770000000001</v>
      </c>
    </row>
    <row r="20" spans="2:7" x14ac:dyDescent="0.2">
      <c r="B20" s="411" t="s">
        <v>314</v>
      </c>
      <c r="C20" s="407" t="s">
        <v>315</v>
      </c>
      <c r="D20" s="418">
        <v>84889.425430000003</v>
      </c>
      <c r="E20" s="418">
        <v>1599.61078</v>
      </c>
      <c r="F20" s="418">
        <v>1512.325</v>
      </c>
      <c r="G20" s="419">
        <v>1512.325</v>
      </c>
    </row>
    <row r="21" spans="2:7" x14ac:dyDescent="0.2">
      <c r="B21" s="411" t="s">
        <v>316</v>
      </c>
      <c r="C21" s="407" t="s">
        <v>317</v>
      </c>
      <c r="D21" s="418">
        <v>0.34684999999999999</v>
      </c>
      <c r="E21" s="418">
        <v>0</v>
      </c>
      <c r="F21" s="418">
        <v>0</v>
      </c>
      <c r="G21" s="419">
        <v>0</v>
      </c>
    </row>
    <row r="22" spans="2:7" x14ac:dyDescent="0.2">
      <c r="B22" s="411" t="s">
        <v>318</v>
      </c>
      <c r="C22" s="407" t="s">
        <v>319</v>
      </c>
      <c r="D22" s="418">
        <v>27453.015790000001</v>
      </c>
      <c r="E22" s="418">
        <v>845.60883999999999</v>
      </c>
      <c r="F22" s="418">
        <v>0</v>
      </c>
      <c r="G22" s="419">
        <v>0</v>
      </c>
    </row>
    <row r="23" spans="2:7" x14ac:dyDescent="0.2">
      <c r="B23" s="411" t="s">
        <v>320</v>
      </c>
      <c r="C23" s="407" t="s">
        <v>321</v>
      </c>
      <c r="D23" s="418">
        <v>89978.353959999993</v>
      </c>
      <c r="E23" s="418">
        <v>0</v>
      </c>
      <c r="F23" s="418">
        <v>0</v>
      </c>
      <c r="G23" s="419">
        <v>0</v>
      </c>
    </row>
    <row r="24" spans="2:7" ht="13.5" thickBot="1" x14ac:dyDescent="0.25">
      <c r="B24" s="412" t="s">
        <v>322</v>
      </c>
      <c r="C24" s="413" t="s">
        <v>323</v>
      </c>
      <c r="D24" s="420">
        <v>481464.50355000002</v>
      </c>
      <c r="E24" s="420">
        <v>566.37937999999997</v>
      </c>
      <c r="F24" s="420">
        <v>495.68200000000002</v>
      </c>
      <c r="G24" s="421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F40"/>
  <sheetViews>
    <sheetView workbookViewId="0">
      <selection activeCell="F45" sqref="F45"/>
    </sheetView>
  </sheetViews>
  <sheetFormatPr baseColWidth="10" defaultRowHeight="12.75" x14ac:dyDescent="0.2"/>
  <cols>
    <col min="2" max="2" width="11.140625" bestFit="1" customWidth="1"/>
    <col min="3" max="3" width="22.42578125" bestFit="1" customWidth="1"/>
    <col min="4" max="4" width="20" bestFit="1" customWidth="1"/>
    <col min="5" max="5" width="31.140625" bestFit="1" customWidth="1"/>
    <col min="6" max="6" width="22.5703125" bestFit="1" customWidth="1"/>
  </cols>
  <sheetData>
    <row r="2" spans="2:6" ht="15" x14ac:dyDescent="0.2">
      <c r="B2" s="406" t="s">
        <v>9</v>
      </c>
    </row>
    <row r="3" spans="2:6" ht="13.5" thickBot="1" x14ac:dyDescent="0.25"/>
    <row r="4" spans="2:6" ht="13.5" thickBot="1" x14ac:dyDescent="0.25">
      <c r="B4" s="426" t="s">
        <v>324</v>
      </c>
      <c r="C4" s="427" t="s">
        <v>270</v>
      </c>
      <c r="D4" s="427" t="s">
        <v>325</v>
      </c>
      <c r="E4" s="427" t="s">
        <v>272</v>
      </c>
      <c r="F4" s="428" t="s">
        <v>273</v>
      </c>
    </row>
    <row r="5" spans="2:6" x14ac:dyDescent="0.2">
      <c r="B5" s="423" t="s">
        <v>326</v>
      </c>
      <c r="C5" s="424">
        <v>0.53219000000000005</v>
      </c>
      <c r="D5" s="424">
        <v>0</v>
      </c>
      <c r="E5" s="424">
        <v>0</v>
      </c>
      <c r="F5" s="425">
        <v>0</v>
      </c>
    </row>
    <row r="6" spans="2:6" x14ac:dyDescent="0.2">
      <c r="B6" s="411" t="s">
        <v>327</v>
      </c>
      <c r="C6" s="418">
        <v>14136.45146</v>
      </c>
      <c r="D6" s="418">
        <v>120.84023000000001</v>
      </c>
      <c r="E6" s="418">
        <v>0</v>
      </c>
      <c r="F6" s="419">
        <v>-12.298999999999999</v>
      </c>
    </row>
    <row r="7" spans="2:6" x14ac:dyDescent="0.2">
      <c r="B7" s="411" t="s">
        <v>328</v>
      </c>
      <c r="C7" s="418">
        <v>800.00063999999998</v>
      </c>
      <c r="D7" s="418">
        <v>0</v>
      </c>
      <c r="E7" s="418">
        <v>0</v>
      </c>
      <c r="F7" s="419">
        <v>0</v>
      </c>
    </row>
    <row r="8" spans="2:6" x14ac:dyDescent="0.2">
      <c r="B8" s="411" t="s">
        <v>329</v>
      </c>
      <c r="C8" s="418">
        <v>1979.89501</v>
      </c>
      <c r="D8" s="418">
        <v>0</v>
      </c>
      <c r="E8" s="418">
        <v>0</v>
      </c>
      <c r="F8" s="419">
        <v>0</v>
      </c>
    </row>
    <row r="9" spans="2:6" x14ac:dyDescent="0.2">
      <c r="B9" s="411" t="s">
        <v>330</v>
      </c>
      <c r="C9" s="418">
        <v>275.86667</v>
      </c>
      <c r="D9" s="418">
        <v>0</v>
      </c>
      <c r="E9" s="418">
        <v>0</v>
      </c>
      <c r="F9" s="419">
        <v>0</v>
      </c>
    </row>
    <row r="10" spans="2:6" x14ac:dyDescent="0.2">
      <c r="B10" s="411" t="s">
        <v>331</v>
      </c>
      <c r="C10" s="418">
        <v>0.89324999999999999</v>
      </c>
      <c r="D10" s="418">
        <v>0</v>
      </c>
      <c r="E10" s="418">
        <v>0</v>
      </c>
      <c r="F10" s="419">
        <v>0</v>
      </c>
    </row>
    <row r="11" spans="2:6" x14ac:dyDescent="0.2">
      <c r="B11" s="411" t="s">
        <v>332</v>
      </c>
      <c r="C11" s="418">
        <v>31756630.58097</v>
      </c>
      <c r="D11" s="418">
        <v>117525.00937</v>
      </c>
      <c r="E11" s="418">
        <v>23989.545480000001</v>
      </c>
      <c r="F11" s="419">
        <v>8306.7284799999998</v>
      </c>
    </row>
    <row r="12" spans="2:6" x14ac:dyDescent="0.2">
      <c r="B12" s="411" t="s">
        <v>333</v>
      </c>
      <c r="C12" s="418">
        <v>1506.46649</v>
      </c>
      <c r="D12" s="418">
        <v>0</v>
      </c>
      <c r="E12" s="418">
        <v>0</v>
      </c>
      <c r="F12" s="419">
        <v>0</v>
      </c>
    </row>
    <row r="13" spans="2:6" x14ac:dyDescent="0.2">
      <c r="B13" s="411" t="s">
        <v>334</v>
      </c>
      <c r="C13" s="418">
        <v>278.55169999999998</v>
      </c>
      <c r="D13" s="418">
        <v>0</v>
      </c>
      <c r="E13" s="418">
        <v>0</v>
      </c>
      <c r="F13" s="419">
        <v>0</v>
      </c>
    </row>
    <row r="14" spans="2:6" x14ac:dyDescent="0.2">
      <c r="B14" s="411" t="s">
        <v>335</v>
      </c>
      <c r="C14" s="418">
        <v>11518.911829999999</v>
      </c>
      <c r="D14" s="418">
        <v>0</v>
      </c>
      <c r="E14" s="418">
        <v>0</v>
      </c>
      <c r="F14" s="419">
        <v>0</v>
      </c>
    </row>
    <row r="15" spans="2:6" x14ac:dyDescent="0.2">
      <c r="B15" s="411" t="s">
        <v>336</v>
      </c>
      <c r="C15" s="418">
        <v>10.273580000000001</v>
      </c>
      <c r="D15" s="418">
        <v>0</v>
      </c>
      <c r="E15" s="418">
        <v>0</v>
      </c>
      <c r="F15" s="419">
        <v>0</v>
      </c>
    </row>
    <row r="16" spans="2:6" x14ac:dyDescent="0.2">
      <c r="B16" s="411" t="s">
        <v>337</v>
      </c>
      <c r="C16" s="418">
        <v>3.1041699999999999</v>
      </c>
      <c r="D16" s="418">
        <v>0</v>
      </c>
      <c r="E16" s="418">
        <v>0</v>
      </c>
      <c r="F16" s="419">
        <v>0</v>
      </c>
    </row>
    <row r="17" spans="2:6" x14ac:dyDescent="0.2">
      <c r="B17" s="411" t="s">
        <v>338</v>
      </c>
      <c r="C17" s="418">
        <v>532</v>
      </c>
      <c r="D17" s="418">
        <v>0</v>
      </c>
      <c r="E17" s="418">
        <v>0</v>
      </c>
      <c r="F17" s="419">
        <v>0</v>
      </c>
    </row>
    <row r="18" spans="2:6" x14ac:dyDescent="0.2">
      <c r="B18" s="411" t="s">
        <v>339</v>
      </c>
      <c r="C18" s="418">
        <v>12324.62249</v>
      </c>
      <c r="D18" s="418">
        <v>0</v>
      </c>
      <c r="E18" s="418">
        <v>0</v>
      </c>
      <c r="F18" s="419">
        <v>0</v>
      </c>
    </row>
    <row r="19" spans="2:6" x14ac:dyDescent="0.2">
      <c r="B19" s="411" t="s">
        <v>340</v>
      </c>
      <c r="C19" s="418">
        <v>20.349620000000002</v>
      </c>
      <c r="D19" s="418">
        <v>0</v>
      </c>
      <c r="E19" s="418">
        <v>0</v>
      </c>
      <c r="F19" s="419">
        <v>0</v>
      </c>
    </row>
    <row r="20" spans="2:6" x14ac:dyDescent="0.2">
      <c r="B20" s="411" t="s">
        <v>341</v>
      </c>
      <c r="C20" s="418">
        <v>20115.541570000001</v>
      </c>
      <c r="D20" s="418">
        <v>53.791960000000003</v>
      </c>
      <c r="E20" s="418">
        <v>21.888999999999999</v>
      </c>
      <c r="F20" s="419">
        <v>0</v>
      </c>
    </row>
    <row r="21" spans="2:6" x14ac:dyDescent="0.2">
      <c r="B21" s="411" t="s">
        <v>342</v>
      </c>
      <c r="C21" s="418">
        <v>8.6107899999999997</v>
      </c>
      <c r="D21" s="418">
        <v>0</v>
      </c>
      <c r="E21" s="418">
        <v>0</v>
      </c>
      <c r="F21" s="419">
        <v>0</v>
      </c>
    </row>
    <row r="22" spans="2:6" x14ac:dyDescent="0.2">
      <c r="B22" s="411" t="s">
        <v>343</v>
      </c>
      <c r="C22" s="418">
        <v>638.23330999999996</v>
      </c>
      <c r="D22" s="418">
        <v>0</v>
      </c>
      <c r="E22" s="418">
        <v>0</v>
      </c>
      <c r="F22" s="419">
        <v>0</v>
      </c>
    </row>
    <row r="23" spans="2:6" x14ac:dyDescent="0.2">
      <c r="B23" s="411" t="s">
        <v>344</v>
      </c>
      <c r="C23" s="418">
        <v>1801.9825800000001</v>
      </c>
      <c r="D23" s="418">
        <v>0</v>
      </c>
      <c r="E23" s="418">
        <v>0</v>
      </c>
      <c r="F23" s="419">
        <v>0</v>
      </c>
    </row>
    <row r="24" spans="2:6" x14ac:dyDescent="0.2">
      <c r="B24" s="411" t="s">
        <v>345</v>
      </c>
      <c r="C24" s="418">
        <v>15963.788420000001</v>
      </c>
      <c r="D24" s="418">
        <v>10.438599999999999</v>
      </c>
      <c r="E24" s="418">
        <v>6.5590000000000002</v>
      </c>
      <c r="F24" s="419">
        <v>0</v>
      </c>
    </row>
    <row r="25" spans="2:6" x14ac:dyDescent="0.2">
      <c r="B25" s="411" t="s">
        <v>346</v>
      </c>
      <c r="C25" s="418">
        <v>252.70731000000001</v>
      </c>
      <c r="D25" s="418">
        <v>0</v>
      </c>
      <c r="E25" s="418">
        <v>0</v>
      </c>
      <c r="F25" s="419">
        <v>0</v>
      </c>
    </row>
    <row r="26" spans="2:6" x14ac:dyDescent="0.2">
      <c r="B26" s="411" t="s">
        <v>347</v>
      </c>
      <c r="C26" s="418">
        <v>10591.42431</v>
      </c>
      <c r="D26" s="418">
        <v>0</v>
      </c>
      <c r="E26" s="418">
        <v>0</v>
      </c>
      <c r="F26" s="419">
        <v>0</v>
      </c>
    </row>
    <row r="27" spans="2:6" x14ac:dyDescent="0.2">
      <c r="B27" s="411" t="s">
        <v>348</v>
      </c>
      <c r="C27" s="418">
        <v>3375.3708200000001</v>
      </c>
      <c r="D27" s="418">
        <v>0</v>
      </c>
      <c r="E27" s="418">
        <v>0</v>
      </c>
      <c r="F27" s="419">
        <v>0</v>
      </c>
    </row>
    <row r="28" spans="2:6" x14ac:dyDescent="0.2">
      <c r="B28" s="411" t="s">
        <v>349</v>
      </c>
      <c r="C28" s="418">
        <v>10976.73884</v>
      </c>
      <c r="D28" s="418">
        <v>8.1902500000000007</v>
      </c>
      <c r="E28" s="418">
        <v>3.0379999999999998</v>
      </c>
      <c r="F28" s="419">
        <v>0</v>
      </c>
    </row>
    <row r="29" spans="2:6" x14ac:dyDescent="0.2">
      <c r="B29" s="411" t="s">
        <v>350</v>
      </c>
      <c r="C29" s="418">
        <v>3383.23299</v>
      </c>
      <c r="D29" s="418">
        <v>0</v>
      </c>
      <c r="E29" s="418">
        <v>0</v>
      </c>
      <c r="F29" s="419">
        <v>0</v>
      </c>
    </row>
    <row r="30" spans="2:6" x14ac:dyDescent="0.2">
      <c r="B30" s="411" t="s">
        <v>351</v>
      </c>
      <c r="C30" s="418">
        <v>10.005269999999999</v>
      </c>
      <c r="D30" s="418">
        <v>0</v>
      </c>
      <c r="E30" s="418">
        <v>0</v>
      </c>
      <c r="F30" s="419">
        <v>0</v>
      </c>
    </row>
    <row r="31" spans="2:6" x14ac:dyDescent="0.2">
      <c r="B31" s="411" t="s">
        <v>352</v>
      </c>
      <c r="C31" s="418">
        <v>3.62E-3</v>
      </c>
      <c r="D31" s="418">
        <v>0</v>
      </c>
      <c r="E31" s="418">
        <v>0</v>
      </c>
      <c r="F31" s="419">
        <v>0</v>
      </c>
    </row>
    <row r="32" spans="2:6" x14ac:dyDescent="0.2">
      <c r="B32" s="411" t="s">
        <v>353</v>
      </c>
      <c r="C32" s="418">
        <v>1.3243400000000001</v>
      </c>
      <c r="D32" s="418">
        <v>25.84226</v>
      </c>
      <c r="E32" s="418">
        <v>16.292999999999999</v>
      </c>
      <c r="F32" s="419">
        <v>-3.2320000000000002</v>
      </c>
    </row>
    <row r="33" spans="2:6" ht="13.5" thickBot="1" x14ac:dyDescent="0.25">
      <c r="B33" s="412" t="s">
        <v>354</v>
      </c>
      <c r="C33" s="420">
        <v>3.8044799999999999</v>
      </c>
      <c r="D33" s="420">
        <v>0</v>
      </c>
      <c r="E33" s="420">
        <v>0</v>
      </c>
      <c r="F33" s="421">
        <v>0</v>
      </c>
    </row>
    <row r="34" spans="2:6" x14ac:dyDescent="0.2">
      <c r="C34" s="422"/>
      <c r="D34" s="422"/>
      <c r="E34" s="422"/>
      <c r="F34" s="422"/>
    </row>
    <row r="35" spans="2:6" x14ac:dyDescent="0.2">
      <c r="C35" s="422"/>
      <c r="D35" s="422"/>
      <c r="E35" s="422"/>
      <c r="F35" s="422"/>
    </row>
    <row r="36" spans="2:6" x14ac:dyDescent="0.2">
      <c r="C36" s="422"/>
      <c r="D36" s="422"/>
      <c r="E36" s="422"/>
      <c r="F36" s="422"/>
    </row>
    <row r="37" spans="2:6" x14ac:dyDescent="0.2">
      <c r="C37" s="422"/>
      <c r="D37" s="422"/>
      <c r="E37" s="422"/>
      <c r="F37" s="422"/>
    </row>
    <row r="38" spans="2:6" x14ac:dyDescent="0.2">
      <c r="C38" s="422"/>
      <c r="D38" s="422"/>
      <c r="E38" s="422"/>
      <c r="F38" s="422"/>
    </row>
    <row r="39" spans="2:6" x14ac:dyDescent="0.2">
      <c r="C39" s="422"/>
      <c r="D39" s="422"/>
      <c r="E39" s="422"/>
      <c r="F39" s="422"/>
    </row>
    <row r="40" spans="2:6" x14ac:dyDescent="0.2">
      <c r="C40" s="422"/>
      <c r="D40" s="422"/>
      <c r="E40" s="422"/>
      <c r="F40" s="422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5"/>
  <sheetViews>
    <sheetView workbookViewId="0">
      <selection activeCell="I14" sqref="I14"/>
    </sheetView>
  </sheetViews>
  <sheetFormatPr baseColWidth="10" defaultRowHeight="12.75" x14ac:dyDescent="0.2"/>
  <cols>
    <col min="4" max="4" width="20.5703125" bestFit="1" customWidth="1"/>
    <col min="5" max="5" width="21.42578125" bestFit="1" customWidth="1"/>
    <col min="6" max="7" width="30.140625" bestFit="1" customWidth="1"/>
    <col min="8" max="8" width="31.140625" bestFit="1" customWidth="1"/>
    <col min="9" max="9" width="27.5703125" bestFit="1" customWidth="1"/>
    <col min="10" max="10" width="20.28515625" bestFit="1" customWidth="1"/>
    <col min="11" max="11" width="22.42578125" bestFit="1" customWidth="1"/>
  </cols>
  <sheetData>
    <row r="1" spans="1:10" ht="15" x14ac:dyDescent="0.2">
      <c r="A1" s="406" t="s">
        <v>10</v>
      </c>
    </row>
    <row r="3" spans="1:10" ht="13.5" thickBot="1" x14ac:dyDescent="0.25"/>
    <row r="4" spans="1:10" x14ac:dyDescent="0.2">
      <c r="C4" s="408" t="s">
        <v>379</v>
      </c>
      <c r="D4" s="409" t="s">
        <v>380</v>
      </c>
      <c r="E4" s="409" t="s">
        <v>381</v>
      </c>
      <c r="F4" s="409" t="s">
        <v>382</v>
      </c>
      <c r="G4" s="409" t="s">
        <v>383</v>
      </c>
      <c r="H4" s="409" t="s">
        <v>384</v>
      </c>
      <c r="I4" s="409" t="s">
        <v>385</v>
      </c>
      <c r="J4" s="410" t="s">
        <v>386</v>
      </c>
    </row>
    <row r="5" spans="1:10" ht="13.5" thickBot="1" x14ac:dyDescent="0.25">
      <c r="C5" s="412" t="s">
        <v>387</v>
      </c>
      <c r="D5" s="420">
        <v>745972.68249000004</v>
      </c>
      <c r="E5" s="420">
        <v>99731.748139999996</v>
      </c>
      <c r="F5" s="420">
        <v>8019.76001</v>
      </c>
      <c r="G5" s="420">
        <v>29487.5465</v>
      </c>
      <c r="H5" s="420">
        <v>31933.99163</v>
      </c>
      <c r="I5" s="420">
        <v>35096.526019999998</v>
      </c>
      <c r="J5" s="421">
        <v>28544185.47639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rgb="FF00B050"/>
  </sheetPr>
  <dimension ref="A1:H11"/>
  <sheetViews>
    <sheetView zoomScale="110" zoomScaleNormal="11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3" width="13" style="21" bestFit="1" customWidth="1"/>
    <col min="4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14</v>
      </c>
      <c r="B2" s="23"/>
      <c r="C2" s="23"/>
      <c r="D2" s="24"/>
      <c r="E2" s="24"/>
      <c r="F2" s="24"/>
      <c r="G2" s="24"/>
      <c r="H2" s="24"/>
    </row>
    <row r="3" spans="1:8" ht="14.25" customHeight="1" x14ac:dyDescent="0.2">
      <c r="A3" s="22"/>
      <c r="B3" s="23"/>
      <c r="C3" s="23"/>
      <c r="D3" s="24"/>
      <c r="E3" s="24"/>
      <c r="F3" s="24"/>
      <c r="G3" s="24"/>
      <c r="H3" s="24"/>
    </row>
    <row r="4" spans="1:8" ht="14.25" customHeight="1" x14ac:dyDescent="0.2">
      <c r="A4" s="22"/>
      <c r="B4" s="25" t="s">
        <v>531</v>
      </c>
      <c r="C4" s="26"/>
      <c r="D4" s="24"/>
      <c r="E4" s="24"/>
      <c r="F4" s="24"/>
      <c r="G4" s="24"/>
      <c r="H4" s="24"/>
    </row>
    <row r="5" spans="1:8" ht="14.25" customHeight="1" thickBot="1" x14ac:dyDescent="0.25">
      <c r="A5" s="22"/>
      <c r="B5" s="23"/>
      <c r="C5" s="23"/>
      <c r="D5" s="24"/>
      <c r="E5" s="24"/>
      <c r="F5" s="24"/>
      <c r="G5" s="24"/>
      <c r="H5" s="24"/>
    </row>
    <row r="6" spans="1:8" ht="14.25" customHeight="1" x14ac:dyDescent="0.2">
      <c r="B6" s="27"/>
      <c r="C6" s="28"/>
      <c r="D6" s="73" t="s">
        <v>43</v>
      </c>
      <c r="E6" s="30" t="s">
        <v>44</v>
      </c>
      <c r="F6" s="30" t="s">
        <v>45</v>
      </c>
      <c r="G6" s="30" t="s">
        <v>48</v>
      </c>
      <c r="H6" s="62" t="s">
        <v>49</v>
      </c>
    </row>
    <row r="7" spans="1:8" ht="18.75" thickBot="1" x14ac:dyDescent="0.25">
      <c r="B7" s="31"/>
      <c r="C7" s="38"/>
      <c r="D7" s="376" t="s">
        <v>389</v>
      </c>
      <c r="E7" s="375" t="s">
        <v>390</v>
      </c>
      <c r="F7" s="375" t="s">
        <v>391</v>
      </c>
      <c r="G7" s="375" t="s">
        <v>392</v>
      </c>
      <c r="H7" s="377" t="s">
        <v>393</v>
      </c>
    </row>
    <row r="8" spans="1:8" ht="14.25" customHeight="1" x14ac:dyDescent="0.2">
      <c r="B8" s="79">
        <v>1</v>
      </c>
      <c r="C8" s="429" t="s">
        <v>387</v>
      </c>
      <c r="D8" s="387">
        <v>6327617.7705800002</v>
      </c>
      <c r="E8" s="432">
        <v>25480105.06098</v>
      </c>
      <c r="F8" s="432">
        <v>153127.00378</v>
      </c>
      <c r="G8" s="432">
        <v>31960849.835340001</v>
      </c>
      <c r="H8" s="388">
        <v>62985047.818999998</v>
      </c>
    </row>
    <row r="9" spans="1:8" ht="14.25" customHeight="1" thickBot="1" x14ac:dyDescent="0.25">
      <c r="B9" s="48">
        <v>2</v>
      </c>
      <c r="C9" s="430" t="s">
        <v>388</v>
      </c>
      <c r="D9" s="391">
        <v>18285.90381</v>
      </c>
      <c r="E9" s="414">
        <v>75228.839200000002</v>
      </c>
      <c r="F9" s="414">
        <v>192.04517999999999</v>
      </c>
      <c r="G9" s="414">
        <v>93706.788190000007</v>
      </c>
      <c r="H9" s="392">
        <v>170519.34400000001</v>
      </c>
    </row>
    <row r="10" spans="1:8" ht="14.25" customHeight="1" x14ac:dyDescent="0.2">
      <c r="B10" s="81">
        <v>3</v>
      </c>
      <c r="C10" s="92"/>
      <c r="D10" s="431"/>
      <c r="E10" s="431"/>
      <c r="F10" s="42"/>
      <c r="G10" s="42"/>
      <c r="H10" s="55"/>
    </row>
    <row r="11" spans="1:8" ht="14.25" customHeight="1" thickBot="1" x14ac:dyDescent="0.25">
      <c r="B11" s="77">
        <v>4</v>
      </c>
      <c r="C11" s="350"/>
      <c r="D11" s="351"/>
      <c r="E11" s="351"/>
      <c r="F11" s="352"/>
      <c r="G11" s="352"/>
      <c r="H11" s="35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rgb="FF00B050"/>
  </sheetPr>
  <dimension ref="A1:I25"/>
  <sheetViews>
    <sheetView zoomScaleNormal="10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15</v>
      </c>
      <c r="B2" s="23"/>
      <c r="C2" s="23"/>
      <c r="D2" s="24"/>
      <c r="E2" s="24"/>
      <c r="F2" s="24"/>
      <c r="G2" s="24"/>
      <c r="H2" s="24"/>
      <c r="I2" s="24"/>
    </row>
    <row r="3" spans="1:9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</row>
    <row r="4" spans="1:9" ht="14.25" customHeight="1" x14ac:dyDescent="0.2">
      <c r="A4" s="22"/>
      <c r="B4" s="25" t="s">
        <v>531</v>
      </c>
      <c r="C4" s="26"/>
      <c r="D4" s="24"/>
      <c r="E4" s="24"/>
      <c r="F4" s="24"/>
      <c r="G4" s="24"/>
      <c r="H4" s="24"/>
      <c r="I4" s="24"/>
    </row>
    <row r="5" spans="1:9" ht="14.25" customHeight="1" thickBot="1" x14ac:dyDescent="0.25">
      <c r="A5" s="22"/>
      <c r="B5" s="23"/>
      <c r="C5" s="23"/>
      <c r="D5" s="32"/>
      <c r="E5" s="32"/>
      <c r="F5" s="32"/>
      <c r="G5" s="32"/>
      <c r="H5" s="32"/>
      <c r="I5" s="32"/>
    </row>
    <row r="6" spans="1:9" ht="14.25" customHeight="1" x14ac:dyDescent="0.2">
      <c r="B6" s="27"/>
      <c r="C6" s="28"/>
      <c r="D6" s="249" t="s">
        <v>43</v>
      </c>
      <c r="E6" s="250" t="s">
        <v>44</v>
      </c>
      <c r="F6" s="250" t="s">
        <v>45</v>
      </c>
      <c r="G6" s="251" t="s">
        <v>48</v>
      </c>
      <c r="H6" s="252" t="s">
        <v>49</v>
      </c>
      <c r="I6" s="91" t="s">
        <v>50</v>
      </c>
    </row>
    <row r="7" spans="1:9" ht="15" thickBot="1" x14ac:dyDescent="0.25">
      <c r="B7" s="31"/>
      <c r="C7" s="117"/>
      <c r="D7" s="634"/>
      <c r="E7" s="616"/>
      <c r="F7" s="615"/>
      <c r="G7" s="635"/>
      <c r="H7" s="630" t="s">
        <v>398</v>
      </c>
      <c r="I7" s="632" t="s">
        <v>399</v>
      </c>
    </row>
    <row r="8" spans="1:9" ht="18.75" thickBot="1" x14ac:dyDescent="0.25">
      <c r="B8" s="127"/>
      <c r="C8" s="117" t="s">
        <v>81</v>
      </c>
      <c r="D8" s="433" t="s">
        <v>394</v>
      </c>
      <c r="E8" s="434" t="s">
        <v>395</v>
      </c>
      <c r="F8" s="434" t="s">
        <v>396</v>
      </c>
      <c r="G8" s="434" t="s">
        <v>397</v>
      </c>
      <c r="H8" s="631"/>
      <c r="I8" s="633"/>
    </row>
    <row r="9" spans="1:9" ht="14.25" customHeight="1" x14ac:dyDescent="0.2">
      <c r="B9" s="79">
        <v>1</v>
      </c>
      <c r="C9" s="405" t="s">
        <v>274</v>
      </c>
      <c r="D9" s="387">
        <v>93427.789640000003</v>
      </c>
      <c r="E9" s="432">
        <v>278.99855000000002</v>
      </c>
      <c r="F9" s="432">
        <v>93427.789640000003</v>
      </c>
      <c r="G9" s="432">
        <v>138.93861999999999</v>
      </c>
      <c r="H9" s="432">
        <v>109325.76893000001</v>
      </c>
      <c r="I9" s="388">
        <v>1.168425688950129</v>
      </c>
    </row>
    <row r="10" spans="1:9" ht="14.25" customHeight="1" x14ac:dyDescent="0.2">
      <c r="B10" s="80">
        <v>2</v>
      </c>
      <c r="C10" s="405" t="s">
        <v>276</v>
      </c>
      <c r="D10" s="389">
        <v>3181473.45792</v>
      </c>
      <c r="E10" s="383">
        <v>567015.82021999999</v>
      </c>
      <c r="F10" s="383">
        <v>3181473.45792</v>
      </c>
      <c r="G10" s="383">
        <v>259963.543099</v>
      </c>
      <c r="H10" s="383">
        <v>2581077.7896099999</v>
      </c>
      <c r="I10" s="390">
        <v>0.75000001128765392</v>
      </c>
    </row>
    <row r="11" spans="1:9" ht="14.25" customHeight="1" x14ac:dyDescent="0.2">
      <c r="B11" s="80">
        <v>3</v>
      </c>
      <c r="C11" s="405" t="s">
        <v>277</v>
      </c>
      <c r="D11" s="389">
        <v>1644987.8663000001</v>
      </c>
      <c r="E11" s="383">
        <v>599570.68088</v>
      </c>
      <c r="F11" s="383">
        <v>1644987.8663000001</v>
      </c>
      <c r="G11" s="383">
        <v>304030.84396500001</v>
      </c>
      <c r="H11" s="383">
        <v>1949018.71031</v>
      </c>
      <c r="I11" s="390">
        <v>1.0000000000230886</v>
      </c>
    </row>
    <row r="12" spans="1:9" ht="14.25" customHeight="1" x14ac:dyDescent="0.2">
      <c r="B12" s="80">
        <v>4</v>
      </c>
      <c r="C12" s="405" t="s">
        <v>279</v>
      </c>
      <c r="D12" s="389">
        <v>2361.7466800000002</v>
      </c>
      <c r="E12" s="383">
        <v>25000</v>
      </c>
      <c r="F12" s="383">
        <v>2361.7466800000002</v>
      </c>
      <c r="G12" s="383">
        <v>5000</v>
      </c>
      <c r="H12" s="383">
        <v>1472.34935</v>
      </c>
      <c r="I12" s="390">
        <v>0.2000000019017226</v>
      </c>
    </row>
    <row r="13" spans="1:9" ht="14.25" customHeight="1" x14ac:dyDescent="0.2">
      <c r="B13" s="80">
        <v>5</v>
      </c>
      <c r="C13" s="405" t="s">
        <v>278</v>
      </c>
      <c r="D13" s="389">
        <v>0.15287999999999999</v>
      </c>
      <c r="E13" s="383">
        <v>0</v>
      </c>
      <c r="F13" s="383">
        <v>0.15287999999999999</v>
      </c>
      <c r="G13" s="383">
        <v>0</v>
      </c>
      <c r="H13" s="383">
        <v>0</v>
      </c>
      <c r="I13" s="390">
        <v>0</v>
      </c>
    </row>
    <row r="14" spans="1:9" ht="14.25" customHeight="1" thickBot="1" x14ac:dyDescent="0.25">
      <c r="B14" s="80">
        <v>6</v>
      </c>
      <c r="C14" s="405" t="s">
        <v>275</v>
      </c>
      <c r="D14" s="391">
        <v>24548139.393279999</v>
      </c>
      <c r="E14" s="414">
        <v>1298593.9290199999</v>
      </c>
      <c r="F14" s="414">
        <v>24548139.393279999</v>
      </c>
      <c r="G14" s="414">
        <v>581882.11348099995</v>
      </c>
      <c r="H14" s="414">
        <v>10245214.29353</v>
      </c>
      <c r="I14" s="392">
        <v>0.40768824215982546</v>
      </c>
    </row>
    <row r="15" spans="1:9" ht="14.25" customHeight="1" x14ac:dyDescent="0.2">
      <c r="B15" s="80">
        <v>7</v>
      </c>
      <c r="C15" s="89"/>
      <c r="D15" s="39"/>
      <c r="E15" s="40"/>
      <c r="F15" s="40"/>
      <c r="G15" s="40"/>
      <c r="H15" s="40"/>
      <c r="I15" s="348"/>
    </row>
    <row r="16" spans="1:9" ht="14.25" customHeight="1" x14ac:dyDescent="0.2">
      <c r="B16" s="80">
        <v>8</v>
      </c>
      <c r="C16" s="89"/>
      <c r="D16" s="58"/>
      <c r="E16" s="59"/>
      <c r="F16" s="59"/>
      <c r="G16" s="59"/>
      <c r="H16" s="59"/>
      <c r="I16" s="347"/>
    </row>
    <row r="17" spans="2:9" ht="14.25" customHeight="1" x14ac:dyDescent="0.2">
      <c r="B17" s="80">
        <v>9</v>
      </c>
      <c r="C17" s="89"/>
      <c r="D17" s="58"/>
      <c r="E17" s="59"/>
      <c r="F17" s="59"/>
      <c r="G17" s="59"/>
      <c r="H17" s="59"/>
      <c r="I17" s="347"/>
    </row>
    <row r="18" spans="2:9" ht="14.25" customHeight="1" x14ac:dyDescent="0.2">
      <c r="B18" s="80">
        <v>10</v>
      </c>
      <c r="C18" s="89"/>
      <c r="D18" s="58"/>
      <c r="E18" s="59"/>
      <c r="F18" s="59"/>
      <c r="G18" s="59"/>
      <c r="H18" s="59"/>
      <c r="I18" s="347"/>
    </row>
    <row r="19" spans="2:9" ht="14.25" customHeight="1" x14ac:dyDescent="0.2">
      <c r="B19" s="80">
        <v>11</v>
      </c>
      <c r="C19" s="89"/>
      <c r="D19" s="58"/>
      <c r="E19" s="59"/>
      <c r="F19" s="59"/>
      <c r="G19" s="59"/>
      <c r="H19" s="59"/>
      <c r="I19" s="347"/>
    </row>
    <row r="20" spans="2:9" ht="14.25" customHeight="1" x14ac:dyDescent="0.2">
      <c r="B20" s="49">
        <v>12</v>
      </c>
      <c r="C20" s="88"/>
      <c r="D20" s="39"/>
      <c r="E20" s="40"/>
      <c r="F20" s="40"/>
      <c r="G20" s="40"/>
      <c r="H20" s="40"/>
      <c r="I20" s="348"/>
    </row>
    <row r="21" spans="2:9" ht="14.25" customHeight="1" x14ac:dyDescent="0.2">
      <c r="B21" s="80">
        <v>13</v>
      </c>
      <c r="C21" s="89"/>
      <c r="D21" s="58"/>
      <c r="E21" s="59"/>
      <c r="F21" s="59"/>
      <c r="G21" s="59"/>
      <c r="H21" s="59"/>
      <c r="I21" s="347"/>
    </row>
    <row r="22" spans="2:9" ht="14.25" customHeight="1" x14ac:dyDescent="0.2">
      <c r="B22" s="80">
        <v>14</v>
      </c>
      <c r="C22" s="89"/>
      <c r="D22" s="58"/>
      <c r="E22" s="59"/>
      <c r="F22" s="59"/>
      <c r="G22" s="59"/>
      <c r="H22" s="59"/>
      <c r="I22" s="347"/>
    </row>
    <row r="23" spans="2:9" ht="14.25" customHeight="1" x14ac:dyDescent="0.2">
      <c r="B23" s="49">
        <v>15</v>
      </c>
      <c r="C23" s="88"/>
      <c r="D23" s="39"/>
      <c r="E23" s="40"/>
      <c r="F23" s="40"/>
      <c r="G23" s="40"/>
      <c r="H23" s="40"/>
      <c r="I23" s="348"/>
    </row>
    <row r="24" spans="2:9" ht="14.25" customHeight="1" x14ac:dyDescent="0.2">
      <c r="B24" s="49">
        <v>16</v>
      </c>
      <c r="C24" s="88"/>
      <c r="D24" s="39"/>
      <c r="E24" s="40"/>
      <c r="F24" s="40"/>
      <c r="G24" s="40"/>
      <c r="H24" s="40"/>
      <c r="I24" s="348"/>
    </row>
    <row r="25" spans="2:9" ht="14.25" customHeight="1" thickBot="1" x14ac:dyDescent="0.25">
      <c r="B25" s="61">
        <v>17</v>
      </c>
      <c r="C25" s="46"/>
      <c r="D25" s="118"/>
      <c r="E25" s="95"/>
      <c r="F25" s="95"/>
      <c r="G25" s="95"/>
      <c r="H25" s="95"/>
      <c r="I25" s="349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G61"/>
  <sheetViews>
    <sheetView showGridLines="0" tabSelected="1" zoomScale="110" zoomScaleNormal="110" zoomScaleSheetLayoutView="90" workbookViewId="0">
      <selection activeCell="C51" sqref="C51"/>
    </sheetView>
  </sheetViews>
  <sheetFormatPr baseColWidth="10" defaultColWidth="11.42578125" defaultRowHeight="12.75" x14ac:dyDescent="0.2"/>
  <cols>
    <col min="1" max="1" width="4.7109375" style="10" customWidth="1"/>
    <col min="2" max="2" width="4.7109375" style="5" customWidth="1"/>
    <col min="3" max="3" width="86.140625" style="6" bestFit="1" customWidth="1"/>
    <col min="4" max="4" width="17.42578125" style="5" bestFit="1" customWidth="1"/>
    <col min="5" max="5" width="9.28515625" style="6" bestFit="1" customWidth="1"/>
    <col min="6" max="6" width="10.42578125" style="6" bestFit="1" customWidth="1"/>
    <col min="7" max="7" width="11.85546875" style="4" customWidth="1"/>
    <col min="8" max="16384" width="11.42578125" style="5"/>
  </cols>
  <sheetData>
    <row r="1" spans="1:7" s="1" customFormat="1" ht="18.75" customHeight="1" x14ac:dyDescent="0.2">
      <c r="A1" s="202"/>
      <c r="B1" s="203"/>
      <c r="C1" s="204"/>
      <c r="D1" s="203"/>
      <c r="E1" s="204"/>
      <c r="F1" s="204"/>
      <c r="G1" s="205"/>
    </row>
    <row r="2" spans="1:7" ht="18.75" customHeight="1" x14ac:dyDescent="0.2">
      <c r="B2" s="2" t="s">
        <v>194</v>
      </c>
      <c r="C2" s="206"/>
      <c r="D2" s="3"/>
      <c r="E2" s="206"/>
      <c r="F2" s="206"/>
      <c r="G2" s="206"/>
    </row>
    <row r="3" spans="1:7" ht="14.25" customHeight="1" x14ac:dyDescent="0.2">
      <c r="A3" s="207"/>
      <c r="B3" s="253" t="s">
        <v>180</v>
      </c>
      <c r="C3" s="254" t="s">
        <v>140</v>
      </c>
      <c r="D3" s="254" t="s">
        <v>239</v>
      </c>
      <c r="E3" s="254" t="s">
        <v>142</v>
      </c>
      <c r="F3" s="254" t="s">
        <v>263</v>
      </c>
      <c r="G3" s="254" t="s">
        <v>141</v>
      </c>
    </row>
    <row r="4" spans="1:7" s="9" customFormat="1" ht="14.25" customHeight="1" x14ac:dyDescent="0.15">
      <c r="A4" s="8"/>
      <c r="B4" s="210">
        <v>1</v>
      </c>
      <c r="C4" s="171" t="s">
        <v>1</v>
      </c>
      <c r="D4" s="171" t="s">
        <v>195</v>
      </c>
      <c r="E4" s="171" t="s">
        <v>240</v>
      </c>
      <c r="F4" s="171" t="s">
        <v>264</v>
      </c>
      <c r="G4" s="440" t="s">
        <v>86</v>
      </c>
    </row>
    <row r="5" spans="1:7" s="9" customFormat="1" ht="14.25" customHeight="1" x14ac:dyDescent="0.15">
      <c r="A5" s="8"/>
      <c r="B5" s="236">
        <v>2</v>
      </c>
      <c r="C5" s="233" t="s">
        <v>2</v>
      </c>
      <c r="D5" s="233" t="s">
        <v>196</v>
      </c>
      <c r="E5" s="233" t="s">
        <v>240</v>
      </c>
      <c r="F5" s="233" t="s">
        <v>264</v>
      </c>
      <c r="G5" s="441" t="s">
        <v>236</v>
      </c>
    </row>
    <row r="6" spans="1:7" s="9" customFormat="1" ht="14.25" customHeight="1" x14ac:dyDescent="0.15">
      <c r="A6" s="8"/>
      <c r="B6" s="210">
        <v>3</v>
      </c>
      <c r="C6" s="171" t="s">
        <v>243</v>
      </c>
      <c r="D6" s="171" t="s">
        <v>197</v>
      </c>
      <c r="E6" s="171" t="s">
        <v>240</v>
      </c>
      <c r="F6" s="171" t="s">
        <v>264</v>
      </c>
      <c r="G6" s="440" t="s">
        <v>86</v>
      </c>
    </row>
    <row r="7" spans="1:7" s="9" customFormat="1" ht="14.25" customHeight="1" x14ac:dyDescent="0.15">
      <c r="A7" s="8"/>
      <c r="B7" s="236">
        <v>4</v>
      </c>
      <c r="C7" s="233" t="s">
        <v>42</v>
      </c>
      <c r="D7" s="233" t="s">
        <v>184</v>
      </c>
      <c r="E7" s="233" t="s">
        <v>240</v>
      </c>
      <c r="F7" s="233" t="s">
        <v>264</v>
      </c>
      <c r="G7" s="441" t="s">
        <v>86</v>
      </c>
    </row>
    <row r="8" spans="1:7" s="9" customFormat="1" ht="14.25" customHeight="1" x14ac:dyDescent="0.15">
      <c r="A8" s="8"/>
      <c r="B8" s="258">
        <v>5</v>
      </c>
      <c r="C8" s="257" t="s">
        <v>175</v>
      </c>
      <c r="D8" s="257" t="s">
        <v>184</v>
      </c>
      <c r="E8" s="257" t="s">
        <v>240</v>
      </c>
      <c r="F8" s="171" t="s">
        <v>264</v>
      </c>
      <c r="G8" s="442" t="s">
        <v>86</v>
      </c>
    </row>
    <row r="9" spans="1:7" s="9" customFormat="1" ht="14.25" customHeight="1" x14ac:dyDescent="0.15">
      <c r="A9" s="8"/>
      <c r="B9" s="236">
        <v>6</v>
      </c>
      <c r="C9" s="233" t="s">
        <v>0</v>
      </c>
      <c r="D9" s="233" t="s">
        <v>198</v>
      </c>
      <c r="E9" s="233" t="s">
        <v>240</v>
      </c>
      <c r="F9" s="233" t="s">
        <v>264</v>
      </c>
      <c r="G9" s="441" t="s">
        <v>86</v>
      </c>
    </row>
    <row r="10" spans="1:7" s="9" customFormat="1" ht="14.25" customHeight="1" x14ac:dyDescent="0.15">
      <c r="A10" s="8"/>
      <c r="B10" s="210">
        <v>7</v>
      </c>
      <c r="C10" s="171" t="s">
        <v>41</v>
      </c>
      <c r="D10" s="171" t="s">
        <v>199</v>
      </c>
      <c r="E10" s="171" t="s">
        <v>143</v>
      </c>
      <c r="F10" s="171" t="s">
        <v>264</v>
      </c>
      <c r="G10" s="440" t="s">
        <v>236</v>
      </c>
    </row>
    <row r="11" spans="1:7" ht="14.25" customHeight="1" x14ac:dyDescent="0.2">
      <c r="A11" s="209"/>
      <c r="B11" s="236">
        <v>8</v>
      </c>
      <c r="C11" s="233" t="s">
        <v>144</v>
      </c>
      <c r="D11" s="233" t="s">
        <v>185</v>
      </c>
      <c r="E11" s="233" t="s">
        <v>143</v>
      </c>
      <c r="F11" s="233" t="s">
        <v>264</v>
      </c>
      <c r="G11" s="441" t="s">
        <v>235</v>
      </c>
    </row>
    <row r="12" spans="1:7" ht="14.25" customHeight="1" x14ac:dyDescent="0.2">
      <c r="A12" s="209"/>
      <c r="B12" s="258">
        <v>9</v>
      </c>
      <c r="C12" s="257" t="s">
        <v>145</v>
      </c>
      <c r="D12" s="257" t="s">
        <v>185</v>
      </c>
      <c r="E12" s="257" t="s">
        <v>240</v>
      </c>
      <c r="F12" s="171" t="s">
        <v>264</v>
      </c>
      <c r="G12" s="442" t="s">
        <v>86</v>
      </c>
    </row>
    <row r="13" spans="1:7" ht="14.25" customHeight="1" x14ac:dyDescent="0.2">
      <c r="A13" s="209"/>
      <c r="B13" s="236">
        <v>10</v>
      </c>
      <c r="C13" s="233" t="s">
        <v>150</v>
      </c>
      <c r="D13" s="233" t="s">
        <v>185</v>
      </c>
      <c r="E13" s="233" t="s">
        <v>240</v>
      </c>
      <c r="F13" s="233" t="s">
        <v>264</v>
      </c>
      <c r="G13" s="441" t="s">
        <v>86</v>
      </c>
    </row>
    <row r="14" spans="1:7" s="7" customFormat="1" ht="14.25" customHeight="1" x14ac:dyDescent="0.2">
      <c r="A14" s="208"/>
      <c r="B14" s="210">
        <v>11</v>
      </c>
      <c r="C14" s="171" t="s">
        <v>3</v>
      </c>
      <c r="D14" s="171" t="s">
        <v>200</v>
      </c>
      <c r="E14" s="171" t="s">
        <v>240</v>
      </c>
      <c r="F14" s="171" t="s">
        <v>264</v>
      </c>
      <c r="G14" s="440" t="s">
        <v>86</v>
      </c>
    </row>
    <row r="15" spans="1:7" s="7" customFormat="1" ht="14.25" customHeight="1" x14ac:dyDescent="0.2">
      <c r="A15" s="208"/>
      <c r="B15" s="236">
        <v>12</v>
      </c>
      <c r="C15" s="233" t="s">
        <v>4</v>
      </c>
      <c r="D15" s="233" t="s">
        <v>201</v>
      </c>
      <c r="E15" s="233" t="s">
        <v>241</v>
      </c>
      <c r="F15" s="233" t="s">
        <v>724</v>
      </c>
      <c r="G15" s="441" t="s">
        <v>86</v>
      </c>
    </row>
    <row r="16" spans="1:7" s="7" customFormat="1" ht="14.25" customHeight="1" x14ac:dyDescent="0.2">
      <c r="A16" s="208"/>
      <c r="B16" s="210">
        <v>13</v>
      </c>
      <c r="C16" s="171" t="s">
        <v>5</v>
      </c>
      <c r="D16" s="171" t="s">
        <v>202</v>
      </c>
      <c r="E16" s="171" t="s">
        <v>240</v>
      </c>
      <c r="F16" s="171" t="s">
        <v>264</v>
      </c>
      <c r="G16" s="440" t="s">
        <v>86</v>
      </c>
    </row>
    <row r="17" spans="1:7" s="7" customFormat="1" ht="14.25" customHeight="1" x14ac:dyDescent="0.2">
      <c r="A17" s="208"/>
      <c r="B17" s="236">
        <v>14</v>
      </c>
      <c r="C17" s="233" t="s">
        <v>6</v>
      </c>
      <c r="D17" s="233" t="s">
        <v>204</v>
      </c>
      <c r="E17" s="233" t="s">
        <v>240</v>
      </c>
      <c r="F17" s="233" t="s">
        <v>264</v>
      </c>
      <c r="G17" s="441" t="s">
        <v>86</v>
      </c>
    </row>
    <row r="18" spans="1:7" s="7" customFormat="1" ht="14.25" customHeight="1" x14ac:dyDescent="0.2">
      <c r="A18" s="208"/>
      <c r="B18" s="210">
        <v>15</v>
      </c>
      <c r="C18" s="171" t="s">
        <v>7</v>
      </c>
      <c r="D18" s="171" t="s">
        <v>205</v>
      </c>
      <c r="E18" s="171" t="s">
        <v>378</v>
      </c>
      <c r="F18" s="171" t="s">
        <v>264</v>
      </c>
      <c r="G18" s="440"/>
    </row>
    <row r="19" spans="1:7" s="7" customFormat="1" ht="14.25" customHeight="1" x14ac:dyDescent="0.2">
      <c r="A19" s="208"/>
      <c r="B19" s="236">
        <v>16</v>
      </c>
      <c r="C19" s="233" t="s">
        <v>8</v>
      </c>
      <c r="D19" s="233" t="s">
        <v>207</v>
      </c>
      <c r="E19" s="233" t="s">
        <v>240</v>
      </c>
      <c r="F19" s="233" t="s">
        <v>264</v>
      </c>
      <c r="G19" s="441"/>
    </row>
    <row r="20" spans="1:7" s="7" customFormat="1" ht="14.25" customHeight="1" x14ac:dyDescent="0.2">
      <c r="A20" s="208"/>
      <c r="B20" s="210">
        <v>17</v>
      </c>
      <c r="C20" s="171" t="s">
        <v>9</v>
      </c>
      <c r="D20" s="171" t="s">
        <v>206</v>
      </c>
      <c r="E20" s="171" t="s">
        <v>240</v>
      </c>
      <c r="F20" s="171" t="s">
        <v>264</v>
      </c>
      <c r="G20" s="440"/>
    </row>
    <row r="21" spans="1:7" s="7" customFormat="1" ht="14.25" customHeight="1" x14ac:dyDescent="0.2">
      <c r="A21" s="208"/>
      <c r="B21" s="236">
        <v>18</v>
      </c>
      <c r="C21" s="233" t="s">
        <v>10</v>
      </c>
      <c r="D21" s="233" t="s">
        <v>208</v>
      </c>
      <c r="E21" s="233" t="s">
        <v>240</v>
      </c>
      <c r="F21" s="233" t="s">
        <v>264</v>
      </c>
      <c r="G21" s="441"/>
    </row>
    <row r="22" spans="1:7" s="7" customFormat="1" ht="14.25" customHeight="1" x14ac:dyDescent="0.2">
      <c r="A22" s="208"/>
      <c r="B22" s="210">
        <v>19</v>
      </c>
      <c r="C22" s="171" t="s">
        <v>11</v>
      </c>
      <c r="D22" s="171" t="s">
        <v>209</v>
      </c>
      <c r="E22" s="171" t="s">
        <v>240</v>
      </c>
      <c r="F22" s="171" t="s">
        <v>264</v>
      </c>
      <c r="G22" s="440" t="s">
        <v>235</v>
      </c>
    </row>
    <row r="23" spans="1:7" s="7" customFormat="1" ht="14.25" customHeight="1" x14ac:dyDescent="0.2">
      <c r="A23" s="208"/>
      <c r="B23" s="236">
        <v>20</v>
      </c>
      <c r="C23" s="233" t="s">
        <v>12</v>
      </c>
      <c r="D23" s="233" t="s">
        <v>210</v>
      </c>
      <c r="E23" s="233" t="s">
        <v>241</v>
      </c>
      <c r="F23" s="233" t="s">
        <v>264</v>
      </c>
      <c r="G23" s="441" t="s">
        <v>235</v>
      </c>
    </row>
    <row r="24" spans="1:7" s="7" customFormat="1" ht="14.25" customHeight="1" x14ac:dyDescent="0.2">
      <c r="A24" s="208"/>
      <c r="B24" s="210">
        <v>21</v>
      </c>
      <c r="C24" s="171" t="s">
        <v>13</v>
      </c>
      <c r="D24" s="171" t="s">
        <v>211</v>
      </c>
      <c r="E24" s="171" t="s">
        <v>241</v>
      </c>
      <c r="F24" s="171" t="s">
        <v>264</v>
      </c>
      <c r="G24" s="440" t="s">
        <v>235</v>
      </c>
    </row>
    <row r="25" spans="1:7" s="7" customFormat="1" ht="14.25" customHeight="1" x14ac:dyDescent="0.2">
      <c r="A25" s="208"/>
      <c r="B25" s="236">
        <v>22</v>
      </c>
      <c r="C25" s="233" t="s">
        <v>14</v>
      </c>
      <c r="D25" s="233" t="s">
        <v>212</v>
      </c>
      <c r="E25" s="233" t="s">
        <v>240</v>
      </c>
      <c r="F25" s="233" t="s">
        <v>264</v>
      </c>
      <c r="G25" s="441" t="s">
        <v>86</v>
      </c>
    </row>
    <row r="26" spans="1:7" s="7" customFormat="1" ht="14.25" customHeight="1" x14ac:dyDescent="0.2">
      <c r="A26" s="208"/>
      <c r="B26" s="210">
        <v>23</v>
      </c>
      <c r="C26" s="171" t="s">
        <v>15</v>
      </c>
      <c r="D26" s="171" t="s">
        <v>213</v>
      </c>
      <c r="E26" s="171" t="s">
        <v>240</v>
      </c>
      <c r="F26" s="171" t="s">
        <v>264</v>
      </c>
      <c r="G26" s="440" t="s">
        <v>86</v>
      </c>
    </row>
    <row r="27" spans="1:7" s="7" customFormat="1" ht="14.25" customHeight="1" x14ac:dyDescent="0.2">
      <c r="A27" s="208"/>
      <c r="B27" s="236">
        <v>24</v>
      </c>
      <c r="C27" s="233" t="s">
        <v>16</v>
      </c>
      <c r="D27" s="233" t="s">
        <v>214</v>
      </c>
      <c r="E27" s="233" t="s">
        <v>240</v>
      </c>
      <c r="F27" s="233" t="s">
        <v>264</v>
      </c>
      <c r="G27" s="441" t="s">
        <v>86</v>
      </c>
    </row>
    <row r="28" spans="1:7" s="7" customFormat="1" ht="14.25" customHeight="1" x14ac:dyDescent="0.2">
      <c r="A28" s="208"/>
      <c r="B28" s="210">
        <v>25</v>
      </c>
      <c r="C28" s="171" t="s">
        <v>17</v>
      </c>
      <c r="D28" s="171" t="s">
        <v>215</v>
      </c>
      <c r="E28" s="171" t="s">
        <v>240</v>
      </c>
      <c r="F28" s="171" t="s">
        <v>264</v>
      </c>
      <c r="G28" s="440" t="s">
        <v>236</v>
      </c>
    </row>
    <row r="29" spans="1:7" s="7" customFormat="1" ht="14.25" customHeight="1" x14ac:dyDescent="0.2">
      <c r="A29" s="208"/>
      <c r="B29" s="236">
        <v>26</v>
      </c>
      <c r="C29" s="233" t="s">
        <v>18</v>
      </c>
      <c r="D29" s="233" t="s">
        <v>216</v>
      </c>
      <c r="E29" s="233" t="s">
        <v>241</v>
      </c>
      <c r="F29" s="233" t="s">
        <v>264</v>
      </c>
      <c r="G29" s="441" t="s">
        <v>236</v>
      </c>
    </row>
    <row r="30" spans="1:7" s="7" customFormat="1" ht="14.25" customHeight="1" x14ac:dyDescent="0.2">
      <c r="A30" s="208"/>
      <c r="B30" s="210">
        <v>27</v>
      </c>
      <c r="C30" s="171" t="s">
        <v>19</v>
      </c>
      <c r="D30" s="171" t="s">
        <v>217</v>
      </c>
      <c r="E30" s="171" t="s">
        <v>143</v>
      </c>
      <c r="F30" s="171" t="s">
        <v>264</v>
      </c>
      <c r="G30" s="442" t="s">
        <v>236</v>
      </c>
    </row>
    <row r="31" spans="1:7" s="7" customFormat="1" ht="14.25" customHeight="1" x14ac:dyDescent="0.2">
      <c r="A31" s="208"/>
      <c r="B31" s="236">
        <v>28</v>
      </c>
      <c r="C31" s="233" t="s">
        <v>20</v>
      </c>
      <c r="D31" s="233" t="s">
        <v>218</v>
      </c>
      <c r="E31" s="233" t="s">
        <v>240</v>
      </c>
      <c r="F31" s="233" t="s">
        <v>264</v>
      </c>
      <c r="G31" s="441" t="s">
        <v>236</v>
      </c>
    </row>
    <row r="32" spans="1:7" s="7" customFormat="1" ht="14.25" customHeight="1" x14ac:dyDescent="0.2">
      <c r="A32" s="208"/>
      <c r="B32" s="210">
        <v>29</v>
      </c>
      <c r="C32" s="171" t="s">
        <v>21</v>
      </c>
      <c r="D32" s="171" t="s">
        <v>219</v>
      </c>
      <c r="E32" s="171" t="s">
        <v>241</v>
      </c>
      <c r="F32" s="171" t="s">
        <v>264</v>
      </c>
      <c r="G32" s="440" t="s">
        <v>236</v>
      </c>
    </row>
    <row r="33" spans="1:7" s="9" customFormat="1" ht="14.25" customHeight="1" x14ac:dyDescent="0.15">
      <c r="A33" s="208"/>
      <c r="B33" s="236">
        <v>30</v>
      </c>
      <c r="C33" s="233" t="s">
        <v>22</v>
      </c>
      <c r="D33" s="233" t="s">
        <v>220</v>
      </c>
      <c r="E33" s="233" t="s">
        <v>241</v>
      </c>
      <c r="F33" s="233" t="s">
        <v>264</v>
      </c>
      <c r="G33" s="441" t="s">
        <v>236</v>
      </c>
    </row>
    <row r="34" spans="1:7" s="9" customFormat="1" ht="14.25" customHeight="1" x14ac:dyDescent="0.15">
      <c r="A34" s="208"/>
      <c r="B34" s="258">
        <v>31</v>
      </c>
      <c r="C34" s="257" t="s">
        <v>23</v>
      </c>
      <c r="D34" s="257" t="s">
        <v>221</v>
      </c>
      <c r="E34" s="257" t="s">
        <v>240</v>
      </c>
      <c r="F34" s="257" t="s">
        <v>264</v>
      </c>
      <c r="G34" s="442" t="s">
        <v>86</v>
      </c>
    </row>
    <row r="35" spans="1:7" s="9" customFormat="1" ht="14.25" customHeight="1" x14ac:dyDescent="0.15">
      <c r="A35" s="208"/>
      <c r="B35" s="236">
        <v>32</v>
      </c>
      <c r="C35" s="233" t="s">
        <v>24</v>
      </c>
      <c r="D35" s="233" t="s">
        <v>222</v>
      </c>
      <c r="E35" s="233" t="s">
        <v>241</v>
      </c>
      <c r="F35" s="233" t="s">
        <v>264</v>
      </c>
      <c r="G35" s="441" t="s">
        <v>236</v>
      </c>
    </row>
    <row r="36" spans="1:7" s="9" customFormat="1" ht="14.25" customHeight="1" x14ac:dyDescent="0.15">
      <c r="A36" s="208"/>
      <c r="B36" s="210">
        <v>33</v>
      </c>
      <c r="C36" s="171" t="s">
        <v>183</v>
      </c>
      <c r="D36" s="171" t="s">
        <v>223</v>
      </c>
      <c r="E36" s="171" t="s">
        <v>241</v>
      </c>
      <c r="F36" s="171" t="s">
        <v>264</v>
      </c>
      <c r="G36" s="440" t="s">
        <v>236</v>
      </c>
    </row>
    <row r="37" spans="1:7" s="9" customFormat="1" ht="14.25" customHeight="1" x14ac:dyDescent="0.15">
      <c r="A37" s="208"/>
      <c r="B37" s="236">
        <v>34</v>
      </c>
      <c r="C37" s="233" t="s">
        <v>25</v>
      </c>
      <c r="D37" s="233" t="s">
        <v>224</v>
      </c>
      <c r="E37" s="233" t="s">
        <v>241</v>
      </c>
      <c r="F37" s="233" t="s">
        <v>264</v>
      </c>
      <c r="G37" s="441" t="s">
        <v>236</v>
      </c>
    </row>
    <row r="38" spans="1:7" s="9" customFormat="1" ht="14.25" customHeight="1" x14ac:dyDescent="0.15">
      <c r="A38" s="208"/>
      <c r="B38" s="210">
        <v>35</v>
      </c>
      <c r="C38" s="171" t="s">
        <v>26</v>
      </c>
      <c r="D38" s="171" t="s">
        <v>225</v>
      </c>
      <c r="E38" s="171" t="s">
        <v>240</v>
      </c>
      <c r="F38" s="171" t="s">
        <v>264</v>
      </c>
      <c r="G38" s="440" t="s">
        <v>86</v>
      </c>
    </row>
    <row r="39" spans="1:7" s="9" customFormat="1" ht="14.25" customHeight="1" x14ac:dyDescent="0.15">
      <c r="A39" s="208"/>
      <c r="B39" s="236">
        <v>36</v>
      </c>
      <c r="C39" s="233" t="s">
        <v>27</v>
      </c>
      <c r="D39" s="233" t="s">
        <v>226</v>
      </c>
      <c r="E39" s="233" t="s">
        <v>241</v>
      </c>
      <c r="F39" s="233" t="s">
        <v>264</v>
      </c>
      <c r="G39" s="441" t="s">
        <v>236</v>
      </c>
    </row>
    <row r="40" spans="1:7" s="9" customFormat="1" ht="14.25" customHeight="1" x14ac:dyDescent="0.15">
      <c r="A40" s="208"/>
      <c r="B40" s="210">
        <v>37</v>
      </c>
      <c r="C40" s="171" t="s">
        <v>28</v>
      </c>
      <c r="D40" s="171" t="s">
        <v>227</v>
      </c>
      <c r="E40" s="171" t="s">
        <v>143</v>
      </c>
      <c r="F40" s="171" t="s">
        <v>264</v>
      </c>
      <c r="G40" s="440" t="s">
        <v>236</v>
      </c>
    </row>
    <row r="41" spans="1:7" s="9" customFormat="1" ht="14.25" customHeight="1" x14ac:dyDescent="0.15">
      <c r="A41" s="208"/>
      <c r="B41" s="236">
        <v>38</v>
      </c>
      <c r="C41" s="233" t="s">
        <v>29</v>
      </c>
      <c r="D41" s="233" t="s">
        <v>228</v>
      </c>
      <c r="E41" s="233" t="s">
        <v>241</v>
      </c>
      <c r="F41" s="233" t="s">
        <v>264</v>
      </c>
      <c r="G41" s="441" t="s">
        <v>236</v>
      </c>
    </row>
    <row r="42" spans="1:7" s="9" customFormat="1" ht="14.25" customHeight="1" x14ac:dyDescent="0.15">
      <c r="A42" s="208"/>
      <c r="B42" s="210">
        <v>39</v>
      </c>
      <c r="C42" s="171" t="s">
        <v>30</v>
      </c>
      <c r="D42" s="171" t="s">
        <v>186</v>
      </c>
      <c r="E42" s="171" t="s">
        <v>241</v>
      </c>
      <c r="F42" s="171" t="s">
        <v>264</v>
      </c>
      <c r="G42" s="440" t="s">
        <v>236</v>
      </c>
    </row>
    <row r="43" spans="1:7" s="9" customFormat="1" ht="14.25" customHeight="1" x14ac:dyDescent="0.15">
      <c r="A43" s="208"/>
      <c r="B43" s="236">
        <v>40</v>
      </c>
      <c r="C43" s="233" t="s">
        <v>31</v>
      </c>
      <c r="D43" s="233" t="s">
        <v>186</v>
      </c>
      <c r="E43" s="233" t="s">
        <v>241</v>
      </c>
      <c r="F43" s="233" t="s">
        <v>264</v>
      </c>
      <c r="G43" s="441" t="s">
        <v>236</v>
      </c>
    </row>
    <row r="44" spans="1:7" s="9" customFormat="1" ht="14.25" customHeight="1" x14ac:dyDescent="0.15">
      <c r="A44" s="208"/>
      <c r="B44" s="210">
        <v>41</v>
      </c>
      <c r="C44" s="171" t="s">
        <v>32</v>
      </c>
      <c r="D44" s="171" t="s">
        <v>186</v>
      </c>
      <c r="E44" s="171" t="s">
        <v>241</v>
      </c>
      <c r="F44" s="171" t="s">
        <v>264</v>
      </c>
      <c r="G44" s="440" t="s">
        <v>236</v>
      </c>
    </row>
    <row r="45" spans="1:7" s="9" customFormat="1" ht="14.25" customHeight="1" x14ac:dyDescent="0.15">
      <c r="A45" s="208"/>
      <c r="B45" s="236">
        <v>42</v>
      </c>
      <c r="C45" s="233" t="s">
        <v>33</v>
      </c>
      <c r="D45" s="233" t="s">
        <v>186</v>
      </c>
      <c r="E45" s="233" t="s">
        <v>241</v>
      </c>
      <c r="F45" s="233" t="s">
        <v>264</v>
      </c>
      <c r="G45" s="441" t="s">
        <v>236</v>
      </c>
    </row>
    <row r="46" spans="1:7" s="9" customFormat="1" ht="14.25" customHeight="1" x14ac:dyDescent="0.15">
      <c r="A46" s="208"/>
      <c r="B46" s="210">
        <v>43</v>
      </c>
      <c r="C46" s="171" t="s">
        <v>34</v>
      </c>
      <c r="D46" s="171" t="s">
        <v>229</v>
      </c>
      <c r="E46" s="171" t="s">
        <v>241</v>
      </c>
      <c r="F46" s="171" t="s">
        <v>264</v>
      </c>
      <c r="G46" s="440" t="s">
        <v>236</v>
      </c>
    </row>
    <row r="47" spans="1:7" s="9" customFormat="1" ht="14.25" customHeight="1" x14ac:dyDescent="0.15">
      <c r="A47" s="208"/>
      <c r="B47" s="236">
        <v>44</v>
      </c>
      <c r="C47" s="233" t="s">
        <v>35</v>
      </c>
      <c r="D47" s="233" t="s">
        <v>230</v>
      </c>
      <c r="E47" s="233" t="s">
        <v>241</v>
      </c>
      <c r="F47" s="233" t="s">
        <v>264</v>
      </c>
      <c r="G47" s="441" t="s">
        <v>236</v>
      </c>
    </row>
    <row r="48" spans="1:7" s="9" customFormat="1" ht="14.25" customHeight="1" x14ac:dyDescent="0.15">
      <c r="A48" s="208"/>
      <c r="B48" s="210">
        <v>45</v>
      </c>
      <c r="C48" s="171" t="s">
        <v>36</v>
      </c>
      <c r="D48" s="171" t="s">
        <v>231</v>
      </c>
      <c r="E48" s="171" t="s">
        <v>241</v>
      </c>
      <c r="F48" s="171" t="s">
        <v>264</v>
      </c>
      <c r="G48" s="440" t="s">
        <v>236</v>
      </c>
    </row>
    <row r="49" spans="1:7" s="9" customFormat="1" ht="14.25" customHeight="1" x14ac:dyDescent="0.15">
      <c r="A49" s="208"/>
      <c r="B49" s="236">
        <v>46</v>
      </c>
      <c r="C49" s="233" t="s">
        <v>37</v>
      </c>
      <c r="D49" s="233" t="s">
        <v>232</v>
      </c>
      <c r="E49" s="233" t="s">
        <v>241</v>
      </c>
      <c r="F49" s="233" t="s">
        <v>264</v>
      </c>
      <c r="G49" s="441" t="s">
        <v>236</v>
      </c>
    </row>
    <row r="50" spans="1:7" s="9" customFormat="1" ht="14.25" customHeight="1" x14ac:dyDescent="0.15">
      <c r="A50" s="208"/>
      <c r="B50" s="210">
        <v>47</v>
      </c>
      <c r="C50" s="171" t="s">
        <v>38</v>
      </c>
      <c r="D50" s="171" t="s">
        <v>233</v>
      </c>
      <c r="E50" s="171" t="s">
        <v>241</v>
      </c>
      <c r="F50" s="171" t="s">
        <v>264</v>
      </c>
      <c r="G50" s="440" t="s">
        <v>236</v>
      </c>
    </row>
    <row r="51" spans="1:7" s="9" customFormat="1" ht="14.25" customHeight="1" x14ac:dyDescent="0.15">
      <c r="A51" s="8"/>
      <c r="B51" s="236">
        <v>48</v>
      </c>
      <c r="C51" s="233" t="s">
        <v>39</v>
      </c>
      <c r="D51" s="233" t="s">
        <v>187</v>
      </c>
      <c r="E51" s="233" t="s">
        <v>241</v>
      </c>
      <c r="F51" s="233" t="s">
        <v>724</v>
      </c>
      <c r="G51" s="441" t="s">
        <v>86</v>
      </c>
    </row>
    <row r="52" spans="1:7" s="9" customFormat="1" ht="14.25" customHeight="1" x14ac:dyDescent="0.15">
      <c r="A52" s="208"/>
      <c r="B52" s="210">
        <v>49</v>
      </c>
      <c r="C52" s="171" t="s">
        <v>146</v>
      </c>
      <c r="D52" s="171" t="s">
        <v>188</v>
      </c>
      <c r="E52" s="171" t="s">
        <v>241</v>
      </c>
      <c r="F52" s="171" t="s">
        <v>724</v>
      </c>
      <c r="G52" s="440" t="s">
        <v>86</v>
      </c>
    </row>
    <row r="53" spans="1:7" s="9" customFormat="1" ht="14.25" customHeight="1" x14ac:dyDescent="0.15">
      <c r="A53" s="208"/>
      <c r="B53" s="236">
        <v>50</v>
      </c>
      <c r="C53" s="233" t="s">
        <v>147</v>
      </c>
      <c r="D53" s="233" t="s">
        <v>188</v>
      </c>
      <c r="E53" s="233" t="s">
        <v>143</v>
      </c>
      <c r="F53" s="233" t="s">
        <v>264</v>
      </c>
      <c r="G53" s="441" t="s">
        <v>236</v>
      </c>
    </row>
    <row r="54" spans="1:7" s="9" customFormat="1" ht="14.25" customHeight="1" x14ac:dyDescent="0.15">
      <c r="A54" s="208"/>
      <c r="B54" s="210">
        <v>51</v>
      </c>
      <c r="C54" s="171" t="s">
        <v>148</v>
      </c>
      <c r="D54" s="171" t="s">
        <v>188</v>
      </c>
      <c r="E54" s="171" t="s">
        <v>143</v>
      </c>
      <c r="F54" s="171" t="s">
        <v>264</v>
      </c>
      <c r="G54" s="440" t="s">
        <v>236</v>
      </c>
    </row>
    <row r="55" spans="1:7" x14ac:dyDescent="0.2">
      <c r="B55" s="236">
        <v>52</v>
      </c>
      <c r="C55" s="233" t="s">
        <v>237</v>
      </c>
      <c r="D55" s="233" t="s">
        <v>249</v>
      </c>
      <c r="E55" s="233" t="s">
        <v>240</v>
      </c>
      <c r="F55" s="233" t="s">
        <v>264</v>
      </c>
      <c r="G55" s="441" t="s">
        <v>86</v>
      </c>
    </row>
    <row r="56" spans="1:7" x14ac:dyDescent="0.2">
      <c r="B56" s="255">
        <v>53</v>
      </c>
      <c r="C56" s="256" t="s">
        <v>238</v>
      </c>
      <c r="D56" s="256" t="s">
        <v>249</v>
      </c>
      <c r="E56" s="256" t="s">
        <v>240</v>
      </c>
      <c r="F56" s="256" t="s">
        <v>264</v>
      </c>
      <c r="G56" s="443" t="s">
        <v>86</v>
      </c>
    </row>
    <row r="57" spans="1:7" x14ac:dyDescent="0.2">
      <c r="B57" s="235" t="s">
        <v>234</v>
      </c>
    </row>
    <row r="59" spans="1:7" x14ac:dyDescent="0.2">
      <c r="B59" s="259" t="s">
        <v>262</v>
      </c>
      <c r="C59" s="260"/>
    </row>
    <row r="60" spans="1:7" x14ac:dyDescent="0.2">
      <c r="B60" s="259" t="s">
        <v>265</v>
      </c>
      <c r="C60" s="260"/>
    </row>
    <row r="61" spans="1:7" x14ac:dyDescent="0.2">
      <c r="B61" s="259"/>
      <c r="C61" s="260"/>
    </row>
  </sheetData>
  <autoFilter ref="B3:G57"/>
  <hyperlinks>
    <hyperlink ref="B5:G5" location="'2'!A1" display="'2'!A1"/>
    <hyperlink ref="B6:G6" location="'3'!A1" display="'3'!A1"/>
    <hyperlink ref="B4:G4" location="'1'!A1" display="'1'!A1"/>
    <hyperlink ref="B7:G7" location="'4'!A1" display="'4'!A1"/>
    <hyperlink ref="B8:G8" location="'5'!A1" display="'5'!A1"/>
    <hyperlink ref="B9:G9" location="'6'!A1" display="'6'!A1"/>
    <hyperlink ref="B12:G12" location="'9'!A1" display="'9'!A1"/>
    <hyperlink ref="B13:G13" location="'10'!A1" display="'10'!A1"/>
    <hyperlink ref="B14:G14" location="'11'!A1" display="'11'!A1"/>
    <hyperlink ref="B16:G16" location="'13'!A1" display="'13'!A1"/>
    <hyperlink ref="B17:G17" location="'14'!A1" display="'14'!A1"/>
    <hyperlink ref="B25:G25" location="'22'!A1" display="'22'!A1"/>
    <hyperlink ref="B26:G26" location="'23'!A1" display="'23'!A1"/>
    <hyperlink ref="B27:G27" location="'24'!A1" display="'24'!A1"/>
    <hyperlink ref="B28:G28" location="'25'!A1" display="'25'!A1"/>
    <hyperlink ref="B51:G51" location="'48'!A1" display="'48'!A1"/>
    <hyperlink ref="B33:G33" location="'30'!A1" display="'30'!A1"/>
    <hyperlink ref="B34:G34" location="'31'!A1" display="'31'!A1"/>
    <hyperlink ref="B37:G37" location="'34'!A1" display="'34'!A1"/>
    <hyperlink ref="B38:G38" location="'35'!A1" display="'35'!A1"/>
    <hyperlink ref="G37" location="'34'!A1" display="'34'!A1"/>
    <hyperlink ref="G38" location="'35'!A1" display="'35'!A1"/>
    <hyperlink ref="B52:G52" location="'49'!A1" display="'49'!A1"/>
    <hyperlink ref="B53:G53" location="'50'!A1" display="'50'!A1"/>
    <hyperlink ref="B54:G54" location="'51'!A1" display="'51'!A1"/>
    <hyperlink ref="B55:G55" location="'52'!A1" display="'52'!A1"/>
    <hyperlink ref="B56:G56" location="'53'!A1" display="'53'!A1"/>
    <hyperlink ref="B15:G15" location="'12'!A1" display="'12'!A1"/>
    <hyperlink ref="F4" location="'1'!A1" display="'1'!A1"/>
    <hyperlink ref="F16" location="'13'!A1" display="'13'!A1"/>
    <hyperlink ref="F17" location="'14'!A1" display="'14'!A1"/>
    <hyperlink ref="F25" location="'22'!A1" display="'22'!A1"/>
    <hyperlink ref="F26" location="'23'!A1" display="'23'!A1"/>
    <hyperlink ref="F27" location="'24'!A1" display="'24'!A1"/>
    <hyperlink ref="F28" location="'25'!A1" display="'25'!A1"/>
    <hyperlink ref="F30" location="'27'!A1" display="'27'!A1"/>
    <hyperlink ref="F51" location="'48'!A1" display="'48'!A1"/>
    <hyperlink ref="F33" location="'30'!A1" display="'30'!A1"/>
    <hyperlink ref="F34" location="'31'!A1" display="'31'!A1"/>
    <hyperlink ref="F37" location="'34'!A1" display="'34'!A1"/>
    <hyperlink ref="F38" location="'35'!A1" display="'35'!A1"/>
    <hyperlink ref="F52" location="'49'!A1" display="'49'!A1"/>
    <hyperlink ref="F53" location="'50'!A1" display="'50'!A1"/>
    <hyperlink ref="F54" location="'51'!A1" display="'51'!A1"/>
    <hyperlink ref="F55" location="'52'!A1" display="'52'!A1"/>
    <hyperlink ref="F56" location="'53'!A1" display="'53'!A1"/>
    <hyperlink ref="F15" location="'12'!A1" display="'12'!A1"/>
    <hyperlink ref="F14" location="'11'!A1" display="'11'!A1"/>
    <hyperlink ref="F13" location="'10'!A1" display="'10'!A1"/>
    <hyperlink ref="F12" location="'9'!A1" display="'9'!A1"/>
    <hyperlink ref="F9" location="'6'!A1" display="'6'!A1"/>
    <hyperlink ref="F8" location="'5'!A1" display="'5'!A1"/>
    <hyperlink ref="F7" location="'4'!A1" display="'4'!A1"/>
    <hyperlink ref="F6" location="'3'!A1" display="'3'!A1"/>
    <hyperlink ref="F5" location="'2'!A1" display="'2'!A1"/>
  </hyperlinks>
  <pageMargins left="0.70866141732283472" right="0.70866141732283472" top="0.6692913385826772" bottom="0.39370078740157483" header="0.51181102362204722" footer="0.51181102362204722"/>
  <pageSetup paperSize="9" scale="61" fitToHeight="0" orientation="portrait" r:id="rId1"/>
  <headerFooter scaleWithDoc="0">
    <oddHeader>&amp;L&amp;8FACT BOOK DNB - 4Q15&amp;R&amp;8CONTENTS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rgb="FF00B050"/>
  </sheetPr>
  <dimension ref="A1:U28"/>
  <sheetViews>
    <sheetView zoomScale="110" zoomScaleNormal="110" workbookViewId="0">
      <selection activeCell="B5" sqref="B5"/>
    </sheetView>
  </sheetViews>
  <sheetFormatPr baseColWidth="10" defaultRowHeight="14.25" x14ac:dyDescent="0.2"/>
  <cols>
    <col min="1" max="2" width="4.28515625" style="21" customWidth="1"/>
    <col min="3" max="3" width="39.85546875" style="21" bestFit="1" customWidth="1"/>
    <col min="4" max="4" width="14.28515625" style="21" customWidth="1"/>
    <col min="5" max="5" width="14.85546875" style="21" customWidth="1"/>
    <col min="6" max="6" width="14.140625" style="21" bestFit="1" customWidth="1"/>
    <col min="7" max="11" width="12.42578125" style="21" customWidth="1"/>
    <col min="12" max="20" width="14.28515625" style="21" customWidth="1"/>
    <col min="21" max="21" width="13.5703125" style="21" customWidth="1"/>
    <col min="22" max="16384" width="11.42578125" style="21"/>
  </cols>
  <sheetData>
    <row r="1" spans="1:21" ht="18.75" customHeight="1" x14ac:dyDescent="0.2"/>
    <row r="2" spans="1:21" ht="18.75" customHeight="1" x14ac:dyDescent="0.2">
      <c r="A2" s="22" t="s">
        <v>16</v>
      </c>
      <c r="B2" s="23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4.25" customHeight="1" x14ac:dyDescent="0.2">
      <c r="A3" s="22"/>
      <c r="B3" s="23"/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1" ht="14.25" customHeight="1" x14ac:dyDescent="0.2">
      <c r="A4" s="22"/>
      <c r="B4" s="25" t="s">
        <v>531</v>
      </c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4.25" customHeight="1" thickBot="1" x14ac:dyDescent="0.25">
      <c r="A5" s="22"/>
      <c r="B5" s="23"/>
      <c r="C5" s="23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x14ac:dyDescent="0.2">
      <c r="B6" s="44" t="s">
        <v>82</v>
      </c>
      <c r="C6" s="636" t="s">
        <v>81</v>
      </c>
      <c r="D6" s="638" t="s">
        <v>83</v>
      </c>
      <c r="E6" s="639"/>
      <c r="F6" s="639"/>
      <c r="G6" s="639"/>
      <c r="H6" s="639"/>
      <c r="I6" s="639"/>
      <c r="J6" s="639"/>
      <c r="K6" s="639"/>
      <c r="L6" s="639"/>
      <c r="M6" s="639"/>
      <c r="N6" s="639"/>
      <c r="O6" s="639"/>
      <c r="P6" s="639"/>
      <c r="Q6" s="639"/>
      <c r="R6" s="639"/>
      <c r="S6" s="639"/>
      <c r="T6" s="639"/>
      <c r="U6" s="640"/>
    </row>
    <row r="7" spans="1:21" ht="14.25" customHeight="1" thickBot="1" x14ac:dyDescent="0.25">
      <c r="B7" s="127"/>
      <c r="C7" s="637"/>
      <c r="D7" s="435">
        <v>0</v>
      </c>
      <c r="E7" s="436">
        <v>0.02</v>
      </c>
      <c r="F7" s="436">
        <v>0.04</v>
      </c>
      <c r="G7" s="437">
        <v>0.1</v>
      </c>
      <c r="H7" s="437">
        <v>0.2</v>
      </c>
      <c r="I7" s="437">
        <v>0.35</v>
      </c>
      <c r="J7" s="437">
        <v>0.5</v>
      </c>
      <c r="K7" s="437">
        <v>0.7</v>
      </c>
      <c r="L7" s="437">
        <v>0.75</v>
      </c>
      <c r="M7" s="437">
        <v>1</v>
      </c>
      <c r="N7" s="437">
        <v>1.5</v>
      </c>
      <c r="O7" s="437">
        <v>2.5</v>
      </c>
      <c r="P7" s="437">
        <v>3.7</v>
      </c>
      <c r="Q7" s="437">
        <v>12.5</v>
      </c>
      <c r="R7" s="437" t="s">
        <v>84</v>
      </c>
      <c r="S7" s="437"/>
      <c r="T7" s="94" t="s">
        <v>47</v>
      </c>
      <c r="U7" s="93" t="s">
        <v>85</v>
      </c>
    </row>
    <row r="8" spans="1:21" ht="14.25" customHeight="1" thickBot="1" x14ac:dyDescent="0.25">
      <c r="B8" s="79">
        <v>1</v>
      </c>
      <c r="C8" s="407" t="s">
        <v>275</v>
      </c>
      <c r="D8" s="383"/>
      <c r="E8" s="383"/>
      <c r="F8" s="383"/>
      <c r="G8" s="383"/>
      <c r="H8" s="383"/>
      <c r="I8" s="383">
        <v>22899703.407531999</v>
      </c>
      <c r="J8" s="383"/>
      <c r="K8" s="383"/>
      <c r="L8" s="383"/>
      <c r="M8" s="383">
        <v>2230318.099229</v>
      </c>
      <c r="N8" s="383"/>
      <c r="O8" s="383"/>
      <c r="P8" s="383"/>
      <c r="Q8" s="383"/>
      <c r="R8" s="383"/>
      <c r="S8" s="227"/>
      <c r="T8" s="226">
        <f>SUM(D8:S8)</f>
        <v>25130021.506761</v>
      </c>
      <c r="U8" s="120"/>
    </row>
    <row r="9" spans="1:21" ht="14.25" customHeight="1" thickBot="1" x14ac:dyDescent="0.25">
      <c r="B9" s="49">
        <v>2</v>
      </c>
      <c r="C9" s="407" t="s">
        <v>277</v>
      </c>
      <c r="D9" s="383"/>
      <c r="E9" s="383"/>
      <c r="F9" s="383"/>
      <c r="G9" s="383"/>
      <c r="H9" s="383"/>
      <c r="I9" s="383"/>
      <c r="J9" s="383"/>
      <c r="K9" s="383"/>
      <c r="L9" s="383"/>
      <c r="M9" s="383">
        <v>1949018.7102649999</v>
      </c>
      <c r="N9" s="383"/>
      <c r="O9" s="383"/>
      <c r="P9" s="383"/>
      <c r="Q9" s="383"/>
      <c r="R9" s="383"/>
      <c r="S9" s="227"/>
      <c r="T9" s="226">
        <f t="shared" ref="T9:T23" si="0">SUM(D9:S9)</f>
        <v>1949018.7102649999</v>
      </c>
      <c r="U9" s="123"/>
    </row>
    <row r="10" spans="1:21" ht="14.25" customHeight="1" thickBot="1" x14ac:dyDescent="0.25">
      <c r="B10" s="49">
        <v>3</v>
      </c>
      <c r="C10" s="407" t="s">
        <v>274</v>
      </c>
      <c r="D10" s="383"/>
      <c r="E10" s="383"/>
      <c r="F10" s="383"/>
      <c r="G10" s="383"/>
      <c r="H10" s="383"/>
      <c r="I10" s="383"/>
      <c r="J10" s="383"/>
      <c r="K10" s="383"/>
      <c r="L10" s="383"/>
      <c r="M10" s="383">
        <v>62048.648090000002</v>
      </c>
      <c r="N10" s="383">
        <v>31518.080170000001</v>
      </c>
      <c r="O10" s="383"/>
      <c r="P10" s="383"/>
      <c r="Q10" s="383"/>
      <c r="R10" s="383"/>
      <c r="S10" s="227"/>
      <c r="T10" s="226">
        <f t="shared" si="0"/>
        <v>93566.728260000004</v>
      </c>
      <c r="U10" s="123"/>
    </row>
    <row r="11" spans="1:21" ht="14.25" customHeight="1" thickBot="1" x14ac:dyDescent="0.25">
      <c r="B11" s="80">
        <v>4</v>
      </c>
      <c r="C11" s="407" t="s">
        <v>279</v>
      </c>
      <c r="D11" s="383"/>
      <c r="E11" s="383"/>
      <c r="F11" s="383"/>
      <c r="G11" s="383"/>
      <c r="H11" s="383">
        <v>7361.7466800000002</v>
      </c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227"/>
      <c r="T11" s="226">
        <f t="shared" si="0"/>
        <v>7361.7466800000002</v>
      </c>
      <c r="U11" s="123"/>
    </row>
    <row r="12" spans="1:21" ht="14.25" customHeight="1" thickBot="1" x14ac:dyDescent="0.25">
      <c r="B12" s="49">
        <v>5</v>
      </c>
      <c r="C12" s="407" t="s">
        <v>276</v>
      </c>
      <c r="D12" s="383"/>
      <c r="E12" s="383"/>
      <c r="F12" s="383"/>
      <c r="G12" s="383"/>
      <c r="H12" s="383"/>
      <c r="I12" s="383"/>
      <c r="J12" s="383"/>
      <c r="K12" s="383"/>
      <c r="L12" s="383">
        <v>3441437.0010190001</v>
      </c>
      <c r="M12" s="383"/>
      <c r="N12" s="383"/>
      <c r="O12" s="383"/>
      <c r="P12" s="383"/>
      <c r="Q12" s="383"/>
      <c r="R12" s="383"/>
      <c r="S12" s="227"/>
      <c r="T12" s="226">
        <f t="shared" si="0"/>
        <v>3441437.0010190001</v>
      </c>
      <c r="U12" s="123"/>
    </row>
    <row r="13" spans="1:21" ht="14.25" customHeight="1" thickBot="1" x14ac:dyDescent="0.25">
      <c r="B13" s="49">
        <v>6</v>
      </c>
      <c r="C13" s="407" t="s">
        <v>278</v>
      </c>
      <c r="D13" s="383">
        <v>0.15287999999999999</v>
      </c>
      <c r="E13" s="438"/>
      <c r="F13" s="438"/>
      <c r="G13" s="438"/>
      <c r="H13" s="438"/>
      <c r="I13" s="438"/>
      <c r="J13" s="438"/>
      <c r="K13" s="438"/>
      <c r="L13" s="438"/>
      <c r="M13" s="438"/>
      <c r="N13" s="438"/>
      <c r="O13" s="438"/>
      <c r="P13" s="438"/>
      <c r="Q13" s="438"/>
      <c r="R13" s="438"/>
      <c r="S13" s="227"/>
      <c r="T13" s="226">
        <f t="shared" si="0"/>
        <v>0.15287999999999999</v>
      </c>
      <c r="U13" s="123"/>
    </row>
    <row r="14" spans="1:21" ht="14.25" customHeight="1" thickBot="1" x14ac:dyDescent="0.25">
      <c r="B14" s="49">
        <v>7</v>
      </c>
      <c r="C14" s="439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6">
        <f t="shared" si="0"/>
        <v>0</v>
      </c>
      <c r="U14" s="123"/>
    </row>
    <row r="15" spans="1:21" ht="14.25" customHeight="1" thickBot="1" x14ac:dyDescent="0.25">
      <c r="B15" s="49">
        <v>8</v>
      </c>
      <c r="C15" s="439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6">
        <f t="shared" si="0"/>
        <v>0</v>
      </c>
      <c r="U15" s="123"/>
    </row>
    <row r="16" spans="1:21" ht="14.25" customHeight="1" thickBot="1" x14ac:dyDescent="0.25">
      <c r="B16" s="80">
        <v>9</v>
      </c>
      <c r="C16" s="439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6">
        <f t="shared" si="0"/>
        <v>0</v>
      </c>
      <c r="U16" s="123"/>
    </row>
    <row r="17" spans="2:21" ht="14.25" customHeight="1" thickBot="1" x14ac:dyDescent="0.25">
      <c r="B17" s="49">
        <v>10</v>
      </c>
      <c r="C17" s="439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6">
        <f t="shared" si="0"/>
        <v>0</v>
      </c>
      <c r="U17" s="123"/>
    </row>
    <row r="18" spans="2:21" ht="14.25" customHeight="1" thickBot="1" x14ac:dyDescent="0.25">
      <c r="B18" s="49">
        <v>11</v>
      </c>
      <c r="C18" s="439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6">
        <f t="shared" si="0"/>
        <v>0</v>
      </c>
      <c r="U18" s="123"/>
    </row>
    <row r="19" spans="2:21" ht="14.25" customHeight="1" thickBot="1" x14ac:dyDescent="0.25">
      <c r="B19" s="49">
        <v>12</v>
      </c>
      <c r="C19" s="439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6">
        <f t="shared" si="0"/>
        <v>0</v>
      </c>
      <c r="U19" s="123"/>
    </row>
    <row r="20" spans="2:21" ht="14.25" customHeight="1" thickBot="1" x14ac:dyDescent="0.25">
      <c r="B20" s="49">
        <v>13</v>
      </c>
      <c r="C20" s="439"/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226">
        <f t="shared" si="0"/>
        <v>0</v>
      </c>
      <c r="U20" s="123"/>
    </row>
    <row r="21" spans="2:21" ht="14.25" customHeight="1" thickBot="1" x14ac:dyDescent="0.25">
      <c r="B21" s="80">
        <v>14</v>
      </c>
      <c r="C21" s="439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6">
        <f t="shared" si="0"/>
        <v>0</v>
      </c>
      <c r="U21" s="123"/>
    </row>
    <row r="22" spans="2:21" ht="14.25" customHeight="1" thickBot="1" x14ac:dyDescent="0.25">
      <c r="B22" s="49">
        <v>15</v>
      </c>
      <c r="C22" s="439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6">
        <f t="shared" si="0"/>
        <v>0</v>
      </c>
      <c r="U22" s="123"/>
    </row>
    <row r="23" spans="2:21" ht="14.25" customHeight="1" thickBot="1" x14ac:dyDescent="0.25">
      <c r="B23" s="49">
        <v>16</v>
      </c>
      <c r="C23" s="439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6">
        <f t="shared" si="0"/>
        <v>0</v>
      </c>
      <c r="U23" s="123"/>
    </row>
    <row r="24" spans="2:21" ht="14.25" customHeight="1" thickBot="1" x14ac:dyDescent="0.25">
      <c r="B24" s="61">
        <v>17</v>
      </c>
      <c r="C24" s="46" t="s">
        <v>47</v>
      </c>
      <c r="D24" s="228">
        <f>SUM(D8:D23)</f>
        <v>0.15287999999999999</v>
      </c>
      <c r="E24" s="228">
        <f t="shared" ref="E24:R24" si="1">SUM(E8:E23)</f>
        <v>0</v>
      </c>
      <c r="F24" s="228">
        <f t="shared" si="1"/>
        <v>0</v>
      </c>
      <c r="G24" s="228">
        <f t="shared" si="1"/>
        <v>0</v>
      </c>
      <c r="H24" s="228">
        <f t="shared" si="1"/>
        <v>7361.7466800000002</v>
      </c>
      <c r="I24" s="228">
        <f t="shared" si="1"/>
        <v>22899703.407531999</v>
      </c>
      <c r="J24" s="228">
        <f t="shared" si="1"/>
        <v>0</v>
      </c>
      <c r="K24" s="228">
        <f t="shared" si="1"/>
        <v>0</v>
      </c>
      <c r="L24" s="228">
        <f t="shared" si="1"/>
        <v>3441437.0010190001</v>
      </c>
      <c r="M24" s="228">
        <f t="shared" si="1"/>
        <v>4241385.4575840002</v>
      </c>
      <c r="N24" s="228">
        <f t="shared" si="1"/>
        <v>31518.080170000001</v>
      </c>
      <c r="O24" s="228">
        <f t="shared" si="1"/>
        <v>0</v>
      </c>
      <c r="P24" s="228">
        <f t="shared" si="1"/>
        <v>0</v>
      </c>
      <c r="Q24" s="228">
        <f t="shared" si="1"/>
        <v>0</v>
      </c>
      <c r="R24" s="228">
        <f t="shared" si="1"/>
        <v>0</v>
      </c>
      <c r="S24" s="229"/>
      <c r="T24" s="226">
        <f>SUM(T8:T23)</f>
        <v>30621405.845865</v>
      </c>
      <c r="U24" s="225"/>
    </row>
    <row r="25" spans="2:21" x14ac:dyDescent="0.2">
      <c r="J25" s="267"/>
      <c r="M25" s="267"/>
    </row>
    <row r="28" spans="2:21" x14ac:dyDescent="0.2">
      <c r="J28" s="358"/>
      <c r="L28" s="358"/>
    </row>
  </sheetData>
  <mergeCells count="2">
    <mergeCell ref="C6:C7"/>
    <mergeCell ref="D6:U6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>
    <tabColor rgb="FF00B050"/>
  </sheetPr>
  <dimension ref="A1:F13"/>
  <sheetViews>
    <sheetView zoomScale="110" zoomScaleNormal="110" workbookViewId="0">
      <selection activeCell="H35" sqref="H35"/>
    </sheetView>
  </sheetViews>
  <sheetFormatPr baseColWidth="10" defaultRowHeight="14.25" x14ac:dyDescent="0.2"/>
  <cols>
    <col min="1" max="2" width="4.28515625" style="21" customWidth="1"/>
    <col min="3" max="3" width="32.85546875" style="21" customWidth="1"/>
    <col min="4" max="5" width="14.28515625" style="21" customWidth="1"/>
    <col min="6" max="6" width="12.4257812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2" t="s">
        <v>23</v>
      </c>
    </row>
    <row r="3" spans="1:6" ht="14.25" customHeight="1" x14ac:dyDescent="0.2">
      <c r="B3" s="24"/>
      <c r="C3" s="24"/>
      <c r="D3" s="24"/>
      <c r="E3" s="24"/>
      <c r="F3" s="24"/>
    </row>
    <row r="4" spans="1:6" ht="14.25" customHeight="1" x14ac:dyDescent="0.2">
      <c r="B4" s="25" t="s">
        <v>258</v>
      </c>
      <c r="C4" s="24"/>
      <c r="D4" s="24"/>
      <c r="E4" s="24"/>
      <c r="F4" s="24"/>
    </row>
    <row r="5" spans="1:6" ht="14.25" customHeight="1" thickBot="1" x14ac:dyDescent="0.25">
      <c r="B5" s="24"/>
      <c r="C5" s="24"/>
      <c r="D5" s="24"/>
      <c r="E5" s="24"/>
      <c r="F5" s="24"/>
    </row>
    <row r="6" spans="1:6" x14ac:dyDescent="0.2">
      <c r="B6" s="27"/>
      <c r="C6" s="27"/>
      <c r="D6" s="35" t="s">
        <v>43</v>
      </c>
      <c r="E6" s="50" t="s">
        <v>44</v>
      </c>
    </row>
    <row r="7" spans="1:6" ht="14.25" customHeight="1" thickBot="1" x14ac:dyDescent="0.25">
      <c r="B7" s="99"/>
      <c r="C7" s="96"/>
      <c r="D7" s="97" t="s">
        <v>87</v>
      </c>
      <c r="E7" s="98" t="s">
        <v>46</v>
      </c>
    </row>
    <row r="8" spans="1:6" x14ac:dyDescent="0.2">
      <c r="B8" s="100">
        <v>1</v>
      </c>
      <c r="C8" s="101" t="s">
        <v>88</v>
      </c>
      <c r="D8" s="102"/>
      <c r="E8" s="103"/>
    </row>
    <row r="9" spans="1:6" x14ac:dyDescent="0.2">
      <c r="B9" s="80">
        <v>2</v>
      </c>
      <c r="C9" s="104" t="s">
        <v>89</v>
      </c>
      <c r="D9" s="246"/>
      <c r="E9" s="106"/>
    </row>
    <row r="10" spans="1:6" x14ac:dyDescent="0.2">
      <c r="B10" s="80">
        <v>3</v>
      </c>
      <c r="C10" s="104" t="s">
        <v>90</v>
      </c>
      <c r="D10" s="246"/>
      <c r="E10" s="106"/>
    </row>
    <row r="11" spans="1:6" x14ac:dyDescent="0.2">
      <c r="B11" s="80">
        <v>4</v>
      </c>
      <c r="C11" s="104" t="s">
        <v>91</v>
      </c>
      <c r="D11" s="105">
        <v>51</v>
      </c>
      <c r="E11" s="106">
        <v>27</v>
      </c>
    </row>
    <row r="12" spans="1:6" x14ac:dyDescent="0.2">
      <c r="B12" s="49" t="s">
        <v>92</v>
      </c>
      <c r="C12" s="107" t="s">
        <v>93</v>
      </c>
      <c r="D12" s="108"/>
      <c r="E12" s="109"/>
    </row>
    <row r="13" spans="1:6" ht="15" thickBot="1" x14ac:dyDescent="0.25">
      <c r="B13" s="61">
        <v>5</v>
      </c>
      <c r="C13" s="212" t="s">
        <v>94</v>
      </c>
      <c r="D13" s="213">
        <v>51</v>
      </c>
      <c r="E13" s="214">
        <v>27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4">
    <tabColor rgb="FF00B050"/>
  </sheetPr>
  <dimension ref="A1:H15"/>
  <sheetViews>
    <sheetView zoomScale="110" zoomScaleNormal="110" workbookViewId="0">
      <selection activeCell="C9" sqref="C9"/>
    </sheetView>
  </sheetViews>
  <sheetFormatPr baseColWidth="10" defaultRowHeight="14.25" x14ac:dyDescent="0.2"/>
  <cols>
    <col min="1" max="1" width="4.28515625" style="21" customWidth="1"/>
    <col min="2" max="2" width="15.85546875" style="21" customWidth="1"/>
    <col min="3" max="8" width="14.28515625" style="21" customWidth="1"/>
    <col min="9" max="16384" width="11.42578125" style="21"/>
  </cols>
  <sheetData>
    <row r="1" spans="1:8" ht="18.75" customHeight="1" x14ac:dyDescent="0.2"/>
    <row r="2" spans="1:8" ht="18.75" customHeight="1" x14ac:dyDescent="0.2">
      <c r="A2" s="22" t="s">
        <v>26</v>
      </c>
    </row>
    <row r="3" spans="1:8" ht="14.25" customHeight="1" x14ac:dyDescent="0.2"/>
    <row r="4" spans="1:8" ht="14.25" customHeight="1" x14ac:dyDescent="0.2">
      <c r="B4" s="25" t="s">
        <v>258</v>
      </c>
    </row>
    <row r="5" spans="1:8" ht="14.25" customHeight="1" thickBot="1" x14ac:dyDescent="0.25">
      <c r="B5" s="25"/>
    </row>
    <row r="6" spans="1:8" ht="14.25" customHeight="1" x14ac:dyDescent="0.2">
      <c r="C6" s="35" t="s">
        <v>43</v>
      </c>
      <c r="D6" s="36" t="s">
        <v>44</v>
      </c>
      <c r="E6" s="36" t="s">
        <v>45</v>
      </c>
      <c r="F6" s="36" t="s">
        <v>48</v>
      </c>
      <c r="G6" s="36" t="s">
        <v>49</v>
      </c>
      <c r="H6" s="50" t="s">
        <v>50</v>
      </c>
    </row>
    <row r="7" spans="1:8" ht="14.25" customHeight="1" x14ac:dyDescent="0.2">
      <c r="C7" s="641" t="s">
        <v>95</v>
      </c>
      <c r="D7" s="642"/>
      <c r="E7" s="642"/>
      <c r="F7" s="643"/>
      <c r="G7" s="644" t="s">
        <v>96</v>
      </c>
      <c r="H7" s="645"/>
    </row>
    <row r="8" spans="1:8" ht="14.25" customHeight="1" x14ac:dyDescent="0.2">
      <c r="C8" s="646" t="s">
        <v>97</v>
      </c>
      <c r="D8" s="647"/>
      <c r="E8" s="648" t="s">
        <v>98</v>
      </c>
      <c r="F8" s="649"/>
      <c r="G8" s="650" t="s">
        <v>97</v>
      </c>
      <c r="H8" s="652" t="s">
        <v>98</v>
      </c>
    </row>
    <row r="9" spans="1:8" ht="15" thickBot="1" x14ac:dyDescent="0.25">
      <c r="B9" s="33"/>
      <c r="C9" s="114" t="s">
        <v>99</v>
      </c>
      <c r="D9" s="113" t="s">
        <v>100</v>
      </c>
      <c r="E9" s="113" t="s">
        <v>99</v>
      </c>
      <c r="F9" s="113" t="s">
        <v>100</v>
      </c>
      <c r="G9" s="651"/>
      <c r="H9" s="653"/>
    </row>
    <row r="10" spans="1:8" ht="14.25" customHeight="1" x14ac:dyDescent="0.2">
      <c r="B10" s="115" t="s">
        <v>178</v>
      </c>
      <c r="C10" s="150">
        <v>0</v>
      </c>
      <c r="D10" s="151"/>
      <c r="E10" s="151">
        <v>40</v>
      </c>
      <c r="F10" s="151"/>
      <c r="G10" s="151"/>
      <c r="H10" s="152"/>
    </row>
    <row r="11" spans="1:8" ht="14.25" customHeight="1" x14ac:dyDescent="0.2">
      <c r="B11" s="201" t="s">
        <v>179</v>
      </c>
      <c r="C11" s="156">
        <v>0</v>
      </c>
      <c r="D11" s="157"/>
      <c r="E11" s="157"/>
      <c r="F11" s="157"/>
      <c r="G11" s="157"/>
      <c r="H11" s="158"/>
    </row>
    <row r="12" spans="1:8" ht="14.25" customHeight="1" thickBot="1" x14ac:dyDescent="0.25">
      <c r="B12" s="116" t="s">
        <v>47</v>
      </c>
      <c r="C12" s="153">
        <v>0</v>
      </c>
      <c r="D12" s="154"/>
      <c r="E12" s="154">
        <v>40</v>
      </c>
      <c r="F12" s="154"/>
      <c r="G12" s="154"/>
      <c r="H12" s="155"/>
    </row>
    <row r="15" spans="1:8" x14ac:dyDescent="0.2">
      <c r="E15" s="112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0">
    <tabColor rgb="FF00B050"/>
  </sheetPr>
  <dimension ref="A1:F41"/>
  <sheetViews>
    <sheetView zoomScaleNormal="100" workbookViewId="0">
      <selection activeCell="E22" sqref="E22"/>
    </sheetView>
  </sheetViews>
  <sheetFormatPr baseColWidth="10" defaultRowHeight="14.25" x14ac:dyDescent="0.2"/>
  <cols>
    <col min="1" max="3" width="4.28515625" style="21" customWidth="1"/>
    <col min="4" max="4" width="53.42578125" style="21" bestFit="1" customWidth="1"/>
    <col min="5" max="5" width="18.42578125" style="21" customWidth="1"/>
    <col min="6" max="6" width="24.85546875" style="21" customWidth="1"/>
    <col min="7" max="16384" width="11.42578125" style="21"/>
  </cols>
  <sheetData>
    <row r="1" spans="1:6" ht="18.75" customHeight="1" x14ac:dyDescent="0.2"/>
    <row r="2" spans="1:6" ht="18.75" customHeight="1" x14ac:dyDescent="0.2">
      <c r="A2" s="211" t="s">
        <v>39</v>
      </c>
      <c r="B2" s="22"/>
      <c r="C2" s="22"/>
    </row>
    <row r="3" spans="1:6" ht="14.25" customHeight="1" x14ac:dyDescent="0.2"/>
    <row r="4" spans="1:6" ht="14.25" customHeight="1" x14ac:dyDescent="0.2">
      <c r="B4" s="25" t="s">
        <v>723</v>
      </c>
      <c r="C4" s="25"/>
    </row>
    <row r="5" spans="1:6" ht="14.25" customHeight="1" thickBot="1" x14ac:dyDescent="0.25">
      <c r="B5" s="23"/>
      <c r="C5" s="23"/>
      <c r="D5" s="23"/>
      <c r="E5" s="24"/>
    </row>
    <row r="6" spans="1:6" ht="14.25" customHeight="1" x14ac:dyDescent="0.2">
      <c r="B6" s="667" t="s">
        <v>189</v>
      </c>
      <c r="C6" s="668"/>
      <c r="D6" s="668"/>
      <c r="E6" s="669" t="s">
        <v>190</v>
      </c>
      <c r="F6" s="671" t="s">
        <v>191</v>
      </c>
    </row>
    <row r="7" spans="1:6" ht="14.25" customHeight="1" x14ac:dyDescent="0.2">
      <c r="B7" s="665" t="s">
        <v>192</v>
      </c>
      <c r="C7" s="666"/>
      <c r="D7" s="666"/>
      <c r="E7" s="670"/>
      <c r="F7" s="672"/>
    </row>
    <row r="8" spans="1:6" ht="14.25" customHeight="1" x14ac:dyDescent="0.2">
      <c r="B8" s="665" t="s">
        <v>721</v>
      </c>
      <c r="C8" s="666"/>
      <c r="D8" s="666"/>
      <c r="E8" s="217">
        <v>43646</v>
      </c>
      <c r="F8" s="218">
        <v>43646</v>
      </c>
    </row>
    <row r="9" spans="1:6" ht="14.25" customHeight="1" thickBot="1" x14ac:dyDescent="0.25">
      <c r="B9" s="654" t="s">
        <v>102</v>
      </c>
      <c r="C9" s="655"/>
      <c r="D9" s="655"/>
      <c r="E9" s="144">
        <v>1</v>
      </c>
      <c r="F9" s="145">
        <v>1</v>
      </c>
    </row>
    <row r="10" spans="1:6" ht="14.25" customHeight="1" x14ac:dyDescent="0.2">
      <c r="B10" s="656" t="s">
        <v>103</v>
      </c>
      <c r="C10" s="657"/>
      <c r="D10" s="657"/>
      <c r="E10" s="658"/>
      <c r="F10" s="659"/>
    </row>
    <row r="11" spans="1:6" ht="14.25" customHeight="1" x14ac:dyDescent="0.2">
      <c r="B11" s="80">
        <v>1</v>
      </c>
      <c r="C11" s="130" t="s">
        <v>104</v>
      </c>
      <c r="D11" s="122"/>
      <c r="E11" s="244"/>
      <c r="F11" s="605">
        <v>3729</v>
      </c>
    </row>
    <row r="12" spans="1:6" ht="14.25" customHeight="1" x14ac:dyDescent="0.2">
      <c r="B12" s="660" t="s">
        <v>105</v>
      </c>
      <c r="C12" s="661"/>
      <c r="D12" s="661"/>
      <c r="E12" s="661"/>
      <c r="F12" s="662"/>
    </row>
    <row r="13" spans="1:6" ht="14.25" customHeight="1" x14ac:dyDescent="0.2">
      <c r="B13" s="80">
        <v>2</v>
      </c>
      <c r="C13" s="130" t="s">
        <v>106</v>
      </c>
      <c r="D13" s="131"/>
      <c r="E13" s="606">
        <v>17805</v>
      </c>
      <c r="F13" s="607">
        <v>1020</v>
      </c>
    </row>
    <row r="14" spans="1:6" ht="14.25" customHeight="1" x14ac:dyDescent="0.2">
      <c r="B14" s="80">
        <v>3</v>
      </c>
      <c r="C14" s="132"/>
      <c r="D14" s="354" t="s">
        <v>107</v>
      </c>
      <c r="E14" s="608">
        <v>15438</v>
      </c>
      <c r="F14" s="609">
        <v>772</v>
      </c>
    </row>
    <row r="15" spans="1:6" ht="14.25" customHeight="1" x14ac:dyDescent="0.2">
      <c r="B15" s="80">
        <v>4</v>
      </c>
      <c r="C15" s="132"/>
      <c r="D15" s="354" t="s">
        <v>108</v>
      </c>
      <c r="E15" s="608">
        <f>11+1244+26+1086</f>
        <v>2367</v>
      </c>
      <c r="F15" s="609">
        <f>11+124+4+109</f>
        <v>248</v>
      </c>
    </row>
    <row r="16" spans="1:6" ht="14.25" customHeight="1" x14ac:dyDescent="0.2">
      <c r="B16" s="80">
        <v>5</v>
      </c>
      <c r="C16" s="130" t="s">
        <v>109</v>
      </c>
      <c r="D16" s="131"/>
      <c r="E16" s="606">
        <f>E17+E18</f>
        <v>3499</v>
      </c>
      <c r="F16" s="606">
        <f>F17+F18</f>
        <v>1402</v>
      </c>
    </row>
    <row r="17" spans="2:6" ht="14.25" customHeight="1" x14ac:dyDescent="0.2">
      <c r="B17" s="80">
        <v>6</v>
      </c>
      <c r="C17" s="130"/>
      <c r="D17" s="354" t="s">
        <v>110</v>
      </c>
      <c r="E17" s="608">
        <v>392</v>
      </c>
      <c r="F17" s="609">
        <v>97</v>
      </c>
    </row>
    <row r="18" spans="2:6" ht="14.25" customHeight="1" x14ac:dyDescent="0.2">
      <c r="B18" s="80">
        <v>7</v>
      </c>
      <c r="C18" s="130"/>
      <c r="D18" s="354" t="s">
        <v>111</v>
      </c>
      <c r="E18" s="608">
        <v>3107</v>
      </c>
      <c r="F18" s="609">
        <v>1305</v>
      </c>
    </row>
    <row r="19" spans="2:6" ht="14.25" customHeight="1" x14ac:dyDescent="0.2">
      <c r="B19" s="80">
        <v>8</v>
      </c>
      <c r="C19" s="130"/>
      <c r="D19" s="122" t="s">
        <v>112</v>
      </c>
      <c r="E19" s="606"/>
      <c r="F19" s="607"/>
    </row>
    <row r="20" spans="2:6" ht="14.25" customHeight="1" x14ac:dyDescent="0.2">
      <c r="B20" s="80">
        <v>9</v>
      </c>
      <c r="C20" s="130" t="s">
        <v>113</v>
      </c>
      <c r="D20" s="131"/>
      <c r="E20" s="610"/>
      <c r="F20" s="607"/>
    </row>
    <row r="21" spans="2:6" ht="14.25" customHeight="1" x14ac:dyDescent="0.2">
      <c r="B21" s="80">
        <v>10</v>
      </c>
      <c r="C21" s="130" t="s">
        <v>114</v>
      </c>
      <c r="D21" s="131"/>
      <c r="E21" s="606">
        <f>E22+E24</f>
        <v>1890</v>
      </c>
      <c r="F21" s="606">
        <f>F22+F24+1</f>
        <v>109</v>
      </c>
    </row>
    <row r="22" spans="2:6" ht="14.25" customHeight="1" x14ac:dyDescent="0.2">
      <c r="B22" s="80">
        <v>11</v>
      </c>
      <c r="C22" s="130"/>
      <c r="D22" s="354" t="s">
        <v>115</v>
      </c>
      <c r="E22" s="608">
        <v>9</v>
      </c>
      <c r="F22" s="609">
        <v>9</v>
      </c>
    </row>
    <row r="23" spans="2:6" ht="14.25" customHeight="1" x14ac:dyDescent="0.2">
      <c r="B23" s="80">
        <v>12</v>
      </c>
      <c r="C23" s="130"/>
      <c r="D23" s="354" t="s">
        <v>116</v>
      </c>
      <c r="E23" s="608"/>
      <c r="F23" s="609"/>
    </row>
    <row r="24" spans="2:6" ht="14.25" customHeight="1" x14ac:dyDescent="0.2">
      <c r="B24" s="80">
        <v>13</v>
      </c>
      <c r="C24" s="130"/>
      <c r="D24" s="354" t="s">
        <v>117</v>
      </c>
      <c r="E24" s="608">
        <v>1881</v>
      </c>
      <c r="F24" s="609">
        <v>99</v>
      </c>
    </row>
    <row r="25" spans="2:6" ht="14.25" customHeight="1" x14ac:dyDescent="0.2">
      <c r="B25" s="80">
        <v>14</v>
      </c>
      <c r="C25" s="133" t="s">
        <v>118</v>
      </c>
      <c r="D25" s="134"/>
      <c r="E25" s="606">
        <v>69</v>
      </c>
      <c r="F25" s="607">
        <v>37</v>
      </c>
    </row>
    <row r="26" spans="2:6" ht="14.25" customHeight="1" x14ac:dyDescent="0.2">
      <c r="B26" s="80">
        <v>15</v>
      </c>
      <c r="C26" s="133" t="s">
        <v>119</v>
      </c>
      <c r="D26" s="134"/>
      <c r="E26" s="606">
        <v>1945</v>
      </c>
      <c r="F26" s="607">
        <v>224</v>
      </c>
    </row>
    <row r="27" spans="2:6" ht="14.25" customHeight="1" x14ac:dyDescent="0.2">
      <c r="B27" s="146">
        <v>16</v>
      </c>
      <c r="C27" s="135" t="s">
        <v>120</v>
      </c>
      <c r="D27" s="125"/>
      <c r="E27" s="243"/>
      <c r="F27" s="55">
        <v>2792</v>
      </c>
    </row>
    <row r="28" spans="2:6" ht="14.25" customHeight="1" x14ac:dyDescent="0.2">
      <c r="B28" s="660" t="s">
        <v>121</v>
      </c>
      <c r="C28" s="661"/>
      <c r="D28" s="661"/>
      <c r="E28" s="661"/>
      <c r="F28" s="662"/>
    </row>
    <row r="29" spans="2:6" ht="14.25" customHeight="1" x14ac:dyDescent="0.2">
      <c r="B29" s="49">
        <v>17</v>
      </c>
      <c r="C29" s="136" t="s">
        <v>122</v>
      </c>
      <c r="D29" s="125"/>
      <c r="E29" s="39"/>
      <c r="F29" s="51"/>
    </row>
    <row r="30" spans="2:6" ht="14.25" customHeight="1" x14ac:dyDescent="0.2">
      <c r="B30" s="80">
        <v>18</v>
      </c>
      <c r="C30" s="133" t="s">
        <v>123</v>
      </c>
      <c r="D30" s="134"/>
      <c r="E30" s="58">
        <v>155</v>
      </c>
      <c r="F30" s="60">
        <v>78</v>
      </c>
    </row>
    <row r="31" spans="2:6" ht="14.25" customHeight="1" x14ac:dyDescent="0.2">
      <c r="B31" s="80">
        <v>19</v>
      </c>
      <c r="C31" s="133" t="s">
        <v>124</v>
      </c>
      <c r="D31" s="134"/>
      <c r="E31" s="58">
        <f>62+1133+6</f>
        <v>1201</v>
      </c>
      <c r="F31" s="58">
        <f>62+1133+6</f>
        <v>1201</v>
      </c>
    </row>
    <row r="32" spans="2:6" ht="42.75" customHeight="1" x14ac:dyDescent="0.2">
      <c r="B32" s="80" t="s">
        <v>125</v>
      </c>
      <c r="C32" s="663" t="s">
        <v>126</v>
      </c>
      <c r="D32" s="664"/>
      <c r="E32" s="242"/>
      <c r="F32" s="60"/>
    </row>
    <row r="33" spans="2:6" x14ac:dyDescent="0.2">
      <c r="B33" s="80" t="s">
        <v>127</v>
      </c>
      <c r="C33" s="133" t="s">
        <v>128</v>
      </c>
      <c r="D33" s="134"/>
      <c r="E33" s="242"/>
      <c r="F33" s="60"/>
    </row>
    <row r="34" spans="2:6" ht="15" thickBot="1" x14ac:dyDescent="0.25">
      <c r="B34" s="81">
        <v>20</v>
      </c>
      <c r="C34" s="137" t="s">
        <v>129</v>
      </c>
      <c r="D34" s="147"/>
      <c r="E34" s="355">
        <f>E37</f>
        <v>1356</v>
      </c>
      <c r="F34" s="83">
        <f>F37</f>
        <v>1279</v>
      </c>
    </row>
    <row r="35" spans="2:6" x14ac:dyDescent="0.2">
      <c r="B35" s="81" t="s">
        <v>130</v>
      </c>
      <c r="C35" s="138" t="s">
        <v>131</v>
      </c>
      <c r="D35" s="147"/>
      <c r="E35" s="119"/>
      <c r="F35" s="83"/>
    </row>
    <row r="36" spans="2:6" x14ac:dyDescent="0.2">
      <c r="B36" s="81" t="s">
        <v>132</v>
      </c>
      <c r="C36" s="138" t="s">
        <v>133</v>
      </c>
      <c r="D36" s="147"/>
      <c r="E36" s="119"/>
      <c r="F36" s="83"/>
    </row>
    <row r="37" spans="2:6" ht="15" thickBot="1" x14ac:dyDescent="0.25">
      <c r="B37" s="148" t="s">
        <v>134</v>
      </c>
      <c r="C37" s="139" t="s">
        <v>135</v>
      </c>
      <c r="D37" s="149"/>
      <c r="E37" s="355">
        <f>E30+E31</f>
        <v>1356</v>
      </c>
      <c r="F37" s="356">
        <f>F30+F31</f>
        <v>1279</v>
      </c>
    </row>
    <row r="38" spans="2:6" ht="15" thickBot="1" x14ac:dyDescent="0.25"/>
    <row r="39" spans="2:6" x14ac:dyDescent="0.2">
      <c r="B39" s="140">
        <v>21</v>
      </c>
      <c r="C39" s="141" t="s">
        <v>136</v>
      </c>
      <c r="D39" s="141"/>
      <c r="E39" s="239"/>
      <c r="F39" s="215">
        <v>4174</v>
      </c>
    </row>
    <row r="40" spans="2:6" ht="15" thickBot="1" x14ac:dyDescent="0.25">
      <c r="B40" s="142">
        <v>22</v>
      </c>
      <c r="C40" s="143" t="s">
        <v>137</v>
      </c>
      <c r="D40" s="143"/>
      <c r="E40" s="240"/>
      <c r="F40" s="216">
        <v>1513</v>
      </c>
    </row>
    <row r="41" spans="2:6" ht="15" thickBot="1" x14ac:dyDescent="0.25">
      <c r="B41" s="111">
        <v>23</v>
      </c>
      <c r="C41" s="96" t="s">
        <v>138</v>
      </c>
      <c r="D41" s="96"/>
      <c r="E41" s="241"/>
      <c r="F41" s="219">
        <v>2.76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9"/>
  <sheetViews>
    <sheetView zoomScaleNormal="100" workbookViewId="0">
      <selection activeCell="J13" sqref="J13"/>
    </sheetView>
  </sheetViews>
  <sheetFormatPr baseColWidth="10" defaultRowHeight="12.75" x14ac:dyDescent="0.2"/>
  <cols>
    <col min="1" max="2" width="4.42578125" style="180" customWidth="1"/>
    <col min="3" max="4" width="2.140625" style="180" customWidth="1"/>
    <col min="5" max="5" width="61" style="180" customWidth="1"/>
    <col min="6" max="6" width="14.42578125" style="180" customWidth="1"/>
    <col min="7" max="13" width="14.28515625" style="180" customWidth="1"/>
    <col min="14" max="16384" width="11.42578125" style="180"/>
  </cols>
  <sheetData>
    <row r="1" spans="1:13" ht="18.75" customHeight="1" x14ac:dyDescent="0.2">
      <c r="A1" s="286"/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</row>
    <row r="2" spans="1:13" ht="18.75" customHeight="1" x14ac:dyDescent="0.2">
      <c r="A2" s="303" t="s">
        <v>146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</row>
    <row r="3" spans="1:13" ht="14.25" customHeight="1" x14ac:dyDescent="0.2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</row>
    <row r="4" spans="1:13" ht="14.25" customHeight="1" x14ac:dyDescent="0.2">
      <c r="A4" s="286"/>
      <c r="B4" s="302" t="s">
        <v>725</v>
      </c>
      <c r="C4" s="302"/>
      <c r="D4" s="302"/>
      <c r="E4" s="286"/>
      <c r="F4" s="286"/>
      <c r="G4" s="286"/>
      <c r="H4" s="286"/>
      <c r="I4" s="286"/>
      <c r="J4" s="286"/>
      <c r="K4" s="286"/>
      <c r="L4" s="286"/>
      <c r="M4" s="286"/>
    </row>
    <row r="5" spans="1:13" ht="14.25" customHeight="1" thickBot="1" x14ac:dyDescent="0.25">
      <c r="A5" s="286"/>
      <c r="B5" s="302"/>
      <c r="C5" s="302"/>
      <c r="D5" s="302"/>
      <c r="E5" s="286"/>
      <c r="F5" s="286"/>
      <c r="G5" s="286"/>
      <c r="H5" s="286"/>
      <c r="I5" s="286"/>
      <c r="J5" s="286"/>
      <c r="K5" s="286"/>
      <c r="L5" s="286"/>
      <c r="M5" s="286"/>
    </row>
    <row r="6" spans="1:13" ht="14.25" customHeight="1" x14ac:dyDescent="0.2">
      <c r="A6" s="286"/>
      <c r="B6" s="286"/>
      <c r="C6" s="286"/>
      <c r="D6" s="286"/>
      <c r="E6" s="286"/>
      <c r="F6" s="673" t="s">
        <v>257</v>
      </c>
      <c r="G6" s="674"/>
      <c r="H6" s="675" t="s">
        <v>256</v>
      </c>
      <c r="I6" s="676"/>
      <c r="J6" s="674" t="s">
        <v>255</v>
      </c>
      <c r="K6" s="674"/>
      <c r="L6" s="675" t="s">
        <v>254</v>
      </c>
      <c r="M6" s="677"/>
    </row>
    <row r="7" spans="1:13" ht="27" x14ac:dyDescent="0.2">
      <c r="A7" s="286"/>
      <c r="B7" s="297"/>
      <c r="C7" s="297"/>
      <c r="D7" s="297"/>
      <c r="E7" s="297"/>
      <c r="F7" s="301"/>
      <c r="G7" s="300" t="s">
        <v>253</v>
      </c>
      <c r="H7" s="299"/>
      <c r="I7" s="300" t="s">
        <v>253</v>
      </c>
      <c r="J7" s="299"/>
      <c r="K7" s="300" t="s">
        <v>252</v>
      </c>
      <c r="L7" s="299"/>
      <c r="M7" s="298" t="s">
        <v>252</v>
      </c>
    </row>
    <row r="8" spans="1:13" ht="14.25" customHeight="1" thickBot="1" x14ac:dyDescent="0.25">
      <c r="A8" s="286"/>
      <c r="B8" s="296"/>
      <c r="C8" s="296"/>
      <c r="D8" s="296"/>
      <c r="E8" s="296"/>
      <c r="F8" s="295">
        <v>10</v>
      </c>
      <c r="G8" s="294">
        <v>30</v>
      </c>
      <c r="H8" s="293">
        <v>40</v>
      </c>
      <c r="I8" s="294">
        <v>50</v>
      </c>
      <c r="J8" s="293">
        <v>60</v>
      </c>
      <c r="K8" s="294">
        <v>80</v>
      </c>
      <c r="L8" s="293">
        <v>90</v>
      </c>
      <c r="M8" s="292">
        <v>100</v>
      </c>
    </row>
    <row r="9" spans="1:13" ht="14.25" customHeight="1" x14ac:dyDescent="0.2">
      <c r="A9" s="286"/>
      <c r="B9" s="291">
        <v>10</v>
      </c>
      <c r="C9" s="304" t="s">
        <v>251</v>
      </c>
      <c r="D9" s="305"/>
      <c r="E9" s="306"/>
      <c r="F9" s="307"/>
      <c r="G9" s="308"/>
      <c r="H9" s="309"/>
      <c r="I9" s="310"/>
      <c r="J9" s="311">
        <v>36639</v>
      </c>
      <c r="K9" s="308"/>
      <c r="L9" s="309"/>
      <c r="M9" s="312"/>
    </row>
    <row r="10" spans="1:13" ht="14.25" customHeight="1" x14ac:dyDescent="0.2">
      <c r="A10" s="286"/>
      <c r="B10" s="290">
        <v>30</v>
      </c>
      <c r="C10" s="313" t="s">
        <v>250</v>
      </c>
      <c r="D10" s="313"/>
      <c r="E10" s="313"/>
      <c r="F10" s="110"/>
      <c r="G10" s="163"/>
      <c r="H10" s="314"/>
      <c r="I10" s="279"/>
      <c r="J10" s="160">
        <v>1895</v>
      </c>
      <c r="K10" s="163"/>
      <c r="L10" s="314"/>
      <c r="M10" s="280"/>
    </row>
    <row r="11" spans="1:13" ht="14.25" customHeight="1" x14ac:dyDescent="0.2">
      <c r="A11" s="286"/>
      <c r="B11" s="290">
        <v>40</v>
      </c>
      <c r="C11" s="313" t="s">
        <v>80</v>
      </c>
      <c r="D11" s="313"/>
      <c r="E11" s="313"/>
      <c r="F11" s="110"/>
      <c r="G11" s="163"/>
      <c r="H11" s="160"/>
      <c r="I11" s="163"/>
      <c r="J11" s="160">
        <v>4805</v>
      </c>
      <c r="K11" s="163"/>
      <c r="L11" s="160">
        <v>4792</v>
      </c>
      <c r="M11" s="106">
        <v>4584</v>
      </c>
    </row>
    <row r="12" spans="1:13" ht="14.25" customHeight="1" thickBot="1" x14ac:dyDescent="0.25">
      <c r="A12" s="286"/>
      <c r="B12" s="288">
        <v>120</v>
      </c>
      <c r="C12" s="289" t="s">
        <v>52</v>
      </c>
      <c r="D12" s="289"/>
      <c r="E12" s="289"/>
      <c r="F12" s="161"/>
      <c r="G12" s="315"/>
      <c r="H12" s="316"/>
      <c r="I12" s="317"/>
      <c r="J12" s="162">
        <v>105</v>
      </c>
      <c r="K12" s="315"/>
      <c r="L12" s="316"/>
      <c r="M12" s="318"/>
    </row>
    <row r="13" spans="1:13" ht="14.25" x14ac:dyDescent="0.2">
      <c r="A13" s="286"/>
      <c r="B13" s="286"/>
      <c r="C13" s="286"/>
      <c r="D13" s="286"/>
      <c r="E13" s="286"/>
      <c r="F13" s="287"/>
      <c r="G13" s="287"/>
      <c r="H13" s="287"/>
      <c r="I13" s="287"/>
      <c r="J13" s="287"/>
      <c r="K13" s="287"/>
      <c r="L13" s="287"/>
      <c r="M13" s="287"/>
    </row>
    <row r="14" spans="1:13" ht="14.25" x14ac:dyDescent="0.2">
      <c r="A14" s="286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</row>
    <row r="15" spans="1:13" ht="14.25" x14ac:dyDescent="0.2">
      <c r="A15" s="286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</row>
    <row r="16" spans="1:13" ht="14.25" x14ac:dyDescent="0.2">
      <c r="A16" s="286"/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</row>
    <row r="17" spans="1:13" ht="14.25" x14ac:dyDescent="0.2">
      <c r="A17" s="286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</row>
    <row r="18" spans="1:13" ht="14.25" x14ac:dyDescent="0.2">
      <c r="A18" s="286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</row>
    <row r="19" spans="1:13" ht="14.25" x14ac:dyDescent="0.2">
      <c r="A19" s="286"/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</row>
    <row r="20" spans="1:13" ht="14.25" x14ac:dyDescent="0.2">
      <c r="A20" s="286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</row>
    <row r="21" spans="1:13" ht="14.25" x14ac:dyDescent="0.2">
      <c r="A21" s="286"/>
      <c r="B21" s="286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</row>
    <row r="22" spans="1:13" ht="14.25" x14ac:dyDescent="0.2">
      <c r="A22" s="286"/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</row>
    <row r="23" spans="1:13" ht="14.25" x14ac:dyDescent="0.2">
      <c r="A23" s="286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</row>
    <row r="24" spans="1:13" ht="14.25" x14ac:dyDescent="0.2">
      <c r="A24" s="286"/>
      <c r="B24" s="286"/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</row>
    <row r="25" spans="1:13" ht="14.25" x14ac:dyDescent="0.2">
      <c r="A25" s="286"/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</row>
    <row r="26" spans="1:13" ht="14.25" x14ac:dyDescent="0.2">
      <c r="A26" s="286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</row>
    <row r="27" spans="1:13" ht="14.25" x14ac:dyDescent="0.2">
      <c r="A27" s="286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</row>
    <row r="28" spans="1:13" ht="14.25" x14ac:dyDescent="0.2">
      <c r="A28" s="286"/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</row>
    <row r="29" spans="1:13" ht="14.25" x14ac:dyDescent="0.2">
      <c r="A29" s="286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</row>
    <row r="30" spans="1:13" ht="14.25" x14ac:dyDescent="0.2">
      <c r="A30" s="286"/>
      <c r="B30" s="286"/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</row>
    <row r="31" spans="1:13" ht="14.25" x14ac:dyDescent="0.2">
      <c r="A31" s="286"/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</row>
    <row r="32" spans="1:13" ht="14.25" x14ac:dyDescent="0.2">
      <c r="A32" s="286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</row>
    <row r="33" spans="1:13" ht="14.25" x14ac:dyDescent="0.2">
      <c r="A33" s="286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</row>
    <row r="34" spans="1:13" ht="14.25" x14ac:dyDescent="0.2">
      <c r="A34" s="286"/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</row>
    <row r="35" spans="1:13" ht="14.25" x14ac:dyDescent="0.2">
      <c r="A35" s="286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</row>
    <row r="36" spans="1:13" ht="14.25" x14ac:dyDescent="0.2">
      <c r="A36" s="286"/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</row>
    <row r="37" spans="1:13" ht="14.25" x14ac:dyDescent="0.2">
      <c r="A37" s="286"/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</row>
    <row r="38" spans="1:13" ht="14.25" x14ac:dyDescent="0.2">
      <c r="A38" s="286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</row>
    <row r="39" spans="1:13" ht="14.25" x14ac:dyDescent="0.2">
      <c r="A39" s="286"/>
      <c r="B39" s="286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</row>
    <row r="40" spans="1:13" ht="14.25" x14ac:dyDescent="0.2">
      <c r="A40" s="286"/>
      <c r="B40" s="286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6"/>
    </row>
    <row r="41" spans="1:13" ht="14.25" x14ac:dyDescent="0.2">
      <c r="A41" s="286"/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</row>
    <row r="42" spans="1:13" ht="14.25" x14ac:dyDescent="0.2">
      <c r="A42" s="286"/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</row>
    <row r="43" spans="1:13" ht="14.25" x14ac:dyDescent="0.2">
      <c r="A43" s="286"/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</row>
    <row r="44" spans="1:13" ht="14.25" x14ac:dyDescent="0.2">
      <c r="A44" s="28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</row>
    <row r="45" spans="1:13" ht="14.25" x14ac:dyDescent="0.2">
      <c r="A45" s="286"/>
      <c r="B45" s="286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</row>
    <row r="46" spans="1:13" ht="14.25" x14ac:dyDescent="0.2">
      <c r="A46" s="286"/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</row>
    <row r="47" spans="1:13" ht="14.25" x14ac:dyDescent="0.2">
      <c r="A47" s="286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</row>
    <row r="48" spans="1:13" ht="14.25" x14ac:dyDescent="0.2">
      <c r="A48" s="286"/>
      <c r="B48" s="286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</row>
    <row r="49" spans="1:13" ht="14.25" x14ac:dyDescent="0.2">
      <c r="A49" s="286"/>
      <c r="B49" s="286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</row>
    <row r="50" spans="1:13" ht="14.25" x14ac:dyDescent="0.2">
      <c r="A50" s="286"/>
      <c r="B50" s="286"/>
      <c r="C50" s="286"/>
      <c r="D50" s="286"/>
      <c r="E50" s="286"/>
      <c r="F50" s="286"/>
      <c r="G50" s="286"/>
      <c r="H50" s="286"/>
      <c r="I50" s="286"/>
      <c r="J50" s="286"/>
      <c r="K50" s="286"/>
      <c r="L50" s="286"/>
      <c r="M50" s="286"/>
    </row>
    <row r="51" spans="1:13" ht="14.25" x14ac:dyDescent="0.2">
      <c r="A51" s="286"/>
      <c r="B51" s="286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</row>
    <row r="52" spans="1:13" ht="14.25" x14ac:dyDescent="0.2">
      <c r="A52" s="286"/>
      <c r="B52" s="286"/>
      <c r="C52" s="286"/>
      <c r="D52" s="286"/>
      <c r="E52" s="286"/>
      <c r="F52" s="286"/>
      <c r="G52" s="286"/>
      <c r="H52" s="286"/>
      <c r="I52" s="286"/>
      <c r="J52" s="286"/>
      <c r="K52" s="286"/>
      <c r="L52" s="286"/>
      <c r="M52" s="286"/>
    </row>
    <row r="53" spans="1:13" ht="14.25" x14ac:dyDescent="0.2">
      <c r="A53" s="286"/>
      <c r="B53" s="286"/>
      <c r="C53" s="286"/>
      <c r="D53" s="286"/>
      <c r="E53" s="286"/>
      <c r="F53" s="286"/>
      <c r="G53" s="286"/>
      <c r="H53" s="286"/>
      <c r="I53" s="286"/>
      <c r="J53" s="286"/>
      <c r="K53" s="286"/>
      <c r="L53" s="286"/>
      <c r="M53" s="286"/>
    </row>
    <row r="54" spans="1:13" ht="14.25" x14ac:dyDescent="0.2">
      <c r="A54" s="286"/>
      <c r="B54" s="286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</row>
    <row r="55" spans="1:13" ht="14.25" x14ac:dyDescent="0.2">
      <c r="A55" s="286"/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</row>
    <row r="56" spans="1:13" ht="14.25" x14ac:dyDescent="0.2">
      <c r="A56" s="286"/>
      <c r="B56" s="286"/>
      <c r="C56" s="286"/>
      <c r="D56" s="286"/>
      <c r="E56" s="286"/>
      <c r="F56" s="286"/>
      <c r="G56" s="286"/>
      <c r="H56" s="286"/>
      <c r="I56" s="286"/>
      <c r="J56" s="286"/>
      <c r="K56" s="286"/>
      <c r="L56" s="286"/>
      <c r="M56" s="286"/>
    </row>
    <row r="57" spans="1:13" ht="14.25" x14ac:dyDescent="0.2">
      <c r="A57" s="286"/>
      <c r="B57" s="286"/>
      <c r="C57" s="286"/>
      <c r="D57" s="286"/>
      <c r="E57" s="286"/>
      <c r="F57" s="286"/>
      <c r="G57" s="286"/>
      <c r="H57" s="286"/>
      <c r="I57" s="286"/>
      <c r="J57" s="286"/>
      <c r="K57" s="286"/>
      <c r="L57" s="286"/>
      <c r="M57" s="286"/>
    </row>
    <row r="58" spans="1:13" ht="14.25" x14ac:dyDescent="0.2">
      <c r="A58" s="286"/>
      <c r="B58" s="286"/>
      <c r="C58" s="286"/>
      <c r="D58" s="286"/>
      <c r="E58" s="286"/>
      <c r="F58" s="286"/>
      <c r="G58" s="286"/>
      <c r="H58" s="286"/>
      <c r="I58" s="286"/>
      <c r="J58" s="286"/>
      <c r="K58" s="286"/>
      <c r="L58" s="286"/>
      <c r="M58" s="286"/>
    </row>
    <row r="59" spans="1:13" ht="14.25" x14ac:dyDescent="0.2">
      <c r="A59" s="286"/>
      <c r="B59" s="286"/>
      <c r="C59" s="286"/>
      <c r="D59" s="286"/>
      <c r="E59" s="286"/>
      <c r="F59" s="286"/>
      <c r="G59" s="286"/>
      <c r="H59" s="286"/>
      <c r="I59" s="286"/>
      <c r="J59" s="286"/>
      <c r="K59" s="286"/>
      <c r="L59" s="286"/>
      <c r="M59" s="286"/>
    </row>
    <row r="60" spans="1:13" ht="14.25" x14ac:dyDescent="0.2">
      <c r="A60" s="286"/>
      <c r="B60" s="286"/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</row>
    <row r="61" spans="1:13" ht="14.25" x14ac:dyDescent="0.2">
      <c r="A61" s="286"/>
      <c r="B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</row>
    <row r="62" spans="1:13" ht="14.25" x14ac:dyDescent="0.2">
      <c r="A62" s="286"/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</row>
    <row r="63" spans="1:13" ht="14.25" x14ac:dyDescent="0.2">
      <c r="A63" s="286"/>
      <c r="B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</row>
    <row r="64" spans="1:13" ht="14.25" x14ac:dyDescent="0.2">
      <c r="A64" s="286"/>
      <c r="B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</row>
    <row r="65" spans="1:13" ht="14.25" x14ac:dyDescent="0.2">
      <c r="A65" s="286"/>
      <c r="B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6"/>
    </row>
    <row r="66" spans="1:13" ht="14.25" x14ac:dyDescent="0.2">
      <c r="A66" s="286"/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</row>
    <row r="67" spans="1:13" ht="14.25" x14ac:dyDescent="0.2">
      <c r="A67" s="286"/>
      <c r="B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6"/>
    </row>
    <row r="68" spans="1:13" ht="14.25" x14ac:dyDescent="0.2">
      <c r="A68" s="286"/>
      <c r="B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6"/>
    </row>
    <row r="69" spans="1:13" ht="14.25" x14ac:dyDescent="0.2">
      <c r="A69" s="286"/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6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7"/>
  <sheetViews>
    <sheetView zoomScale="110" zoomScaleNormal="110" workbookViewId="0">
      <selection activeCell="M30" sqref="M30"/>
    </sheetView>
  </sheetViews>
  <sheetFormatPr baseColWidth="10" defaultRowHeight="14.25" x14ac:dyDescent="0.2"/>
  <cols>
    <col min="1" max="1" width="4.28515625" style="21" customWidth="1"/>
    <col min="2" max="2" width="4.42578125" style="21" customWidth="1"/>
    <col min="3" max="3" width="7.5703125" style="21" customWidth="1"/>
    <col min="4" max="10" width="14.28515625" style="21" customWidth="1"/>
    <col min="11" max="16384" width="11.42578125" style="21"/>
  </cols>
  <sheetData>
    <row r="1" spans="1:15" ht="18.75" customHeight="1" x14ac:dyDescent="0.2"/>
    <row r="2" spans="1:15" ht="18.75" customHeight="1" x14ac:dyDescent="0.2">
      <c r="A2" s="22" t="s">
        <v>259</v>
      </c>
      <c r="B2" s="23"/>
      <c r="C2" s="23"/>
      <c r="D2" s="24"/>
      <c r="E2" s="24"/>
      <c r="F2" s="24"/>
    </row>
    <row r="3" spans="1:15" ht="14.25" customHeight="1" x14ac:dyDescent="0.2">
      <c r="A3" s="22"/>
      <c r="B3" s="23"/>
      <c r="C3" s="23"/>
      <c r="D3" s="24"/>
      <c r="E3" s="24"/>
      <c r="F3" s="24"/>
    </row>
    <row r="4" spans="1:15" ht="14.25" customHeight="1" x14ac:dyDescent="0.2">
      <c r="A4" s="22"/>
      <c r="B4" s="25" t="s">
        <v>258</v>
      </c>
      <c r="C4" s="25"/>
      <c r="D4" s="24"/>
      <c r="E4" s="24"/>
      <c r="F4" s="24"/>
    </row>
    <row r="5" spans="1:15" ht="14.25" customHeight="1" x14ac:dyDescent="0.2">
      <c r="A5" s="22"/>
      <c r="B5" s="23"/>
      <c r="C5" s="23"/>
      <c r="D5" s="24"/>
      <c r="E5" s="24"/>
      <c r="F5" s="24"/>
    </row>
    <row r="6" spans="1:15" ht="14.25" customHeight="1" x14ac:dyDescent="0.2">
      <c r="B6" s="23"/>
      <c r="C6" s="23"/>
      <c r="D6" s="24"/>
      <c r="E6" s="24"/>
      <c r="F6" s="24"/>
      <c r="N6" s="484"/>
      <c r="O6" s="484"/>
    </row>
    <row r="7" spans="1:15" ht="21" customHeight="1" x14ac:dyDescent="0.2">
      <c r="B7" s="31"/>
      <c r="C7" s="31"/>
      <c r="D7" s="680" t="s">
        <v>662</v>
      </c>
      <c r="E7" s="681"/>
      <c r="F7" s="682" t="s">
        <v>663</v>
      </c>
      <c r="G7" s="683"/>
      <c r="H7" s="681" t="s">
        <v>664</v>
      </c>
      <c r="I7" s="681"/>
      <c r="J7" s="682" t="s">
        <v>665</v>
      </c>
      <c r="K7" s="681"/>
      <c r="L7" s="681"/>
      <c r="M7" s="683"/>
      <c r="N7" s="683" t="s">
        <v>666</v>
      </c>
      <c r="O7" s="678" t="s">
        <v>667</v>
      </c>
    </row>
    <row r="8" spans="1:15" ht="32.25" customHeight="1" thickBot="1" x14ac:dyDescent="0.25">
      <c r="B8" s="31"/>
      <c r="C8" s="31"/>
      <c r="D8" s="249" t="s">
        <v>668</v>
      </c>
      <c r="E8" s="446" t="s">
        <v>669</v>
      </c>
      <c r="F8" s="446" t="s">
        <v>670</v>
      </c>
      <c r="G8" s="446" t="s">
        <v>671</v>
      </c>
      <c r="H8" s="446" t="s">
        <v>672</v>
      </c>
      <c r="I8" s="446" t="s">
        <v>673</v>
      </c>
      <c r="J8" s="446" t="s">
        <v>674</v>
      </c>
      <c r="K8" s="446" t="s">
        <v>675</v>
      </c>
      <c r="L8" s="446" t="s">
        <v>676</v>
      </c>
      <c r="M8" s="446" t="s">
        <v>624</v>
      </c>
      <c r="N8" s="684"/>
      <c r="O8" s="679"/>
    </row>
    <row r="9" spans="1:15" ht="14.25" customHeight="1" x14ac:dyDescent="0.2">
      <c r="B9" s="199"/>
      <c r="C9" s="601" t="s">
        <v>677</v>
      </c>
      <c r="D9" s="108">
        <v>32809</v>
      </c>
      <c r="E9" s="159"/>
      <c r="F9" s="159"/>
      <c r="G9" s="159"/>
      <c r="H9" s="159"/>
      <c r="I9" s="159"/>
      <c r="J9" s="159">
        <v>1275</v>
      </c>
      <c r="K9" s="159"/>
      <c r="L9" s="159"/>
      <c r="M9" s="159">
        <v>1275</v>
      </c>
      <c r="N9" s="321">
        <v>1</v>
      </c>
      <c r="O9" s="322">
        <v>0.02</v>
      </c>
    </row>
    <row r="10" spans="1:15" ht="14.25" customHeight="1" thickBot="1" x14ac:dyDescent="0.25">
      <c r="B10" s="489"/>
      <c r="C10" s="602" t="s">
        <v>624</v>
      </c>
      <c r="D10" s="164">
        <v>32809</v>
      </c>
      <c r="E10" s="165"/>
      <c r="F10" s="165"/>
      <c r="G10" s="165"/>
      <c r="H10" s="165"/>
      <c r="I10" s="165"/>
      <c r="J10" s="165">
        <v>1275</v>
      </c>
      <c r="K10" s="165"/>
      <c r="L10" s="165"/>
      <c r="M10" s="165">
        <v>1275</v>
      </c>
      <c r="N10" s="319">
        <v>0</v>
      </c>
      <c r="O10" s="320">
        <v>0.02</v>
      </c>
    </row>
    <row r="11" spans="1:15" ht="14.25" customHeight="1" x14ac:dyDescent="0.2"/>
    <row r="12" spans="1:15" ht="14.25" customHeight="1" x14ac:dyDescent="0.2">
      <c r="C12" s="603" t="s">
        <v>678</v>
      </c>
    </row>
    <row r="13" spans="1:15" ht="14.25" customHeight="1" x14ac:dyDescent="0.2"/>
    <row r="14" spans="1:15" ht="14.25" customHeight="1" x14ac:dyDescent="0.2"/>
    <row r="15" spans="1:15" ht="14.25" customHeight="1" x14ac:dyDescent="0.2"/>
    <row r="16" spans="1:15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0"/>
  <sheetViews>
    <sheetView zoomScale="110" zoomScaleNormal="110" workbookViewId="0">
      <selection activeCell="L28" sqref="L28"/>
    </sheetView>
  </sheetViews>
  <sheetFormatPr baseColWidth="10" defaultRowHeight="14.25" x14ac:dyDescent="0.2"/>
  <cols>
    <col min="1" max="2" width="4.28515625" style="21" customWidth="1"/>
    <col min="3" max="3" width="40.28515625" style="21" customWidth="1"/>
    <col min="4" max="10" width="14.28515625" style="21" customWidth="1"/>
    <col min="11" max="16384" width="11.42578125" style="21"/>
  </cols>
  <sheetData>
    <row r="1" spans="1:6" ht="18.75" customHeight="1" x14ac:dyDescent="0.2"/>
    <row r="2" spans="1:6" ht="18.75" customHeight="1" x14ac:dyDescent="0.2">
      <c r="A2" s="22" t="s">
        <v>238</v>
      </c>
      <c r="B2" s="22"/>
      <c r="C2" s="23"/>
      <c r="D2" s="24"/>
      <c r="E2" s="24"/>
      <c r="F2" s="24"/>
    </row>
    <row r="3" spans="1:6" ht="14.25" customHeight="1" x14ac:dyDescent="0.2">
      <c r="A3" s="22"/>
      <c r="B3" s="22"/>
      <c r="C3" s="23"/>
      <c r="D3" s="24"/>
      <c r="E3" s="24"/>
      <c r="F3" s="24"/>
    </row>
    <row r="4" spans="1:6" ht="14.25" customHeight="1" x14ac:dyDescent="0.2">
      <c r="A4" s="22"/>
      <c r="B4" s="25" t="s">
        <v>258</v>
      </c>
      <c r="D4" s="24"/>
      <c r="E4" s="24"/>
      <c r="F4" s="24"/>
    </row>
    <row r="5" spans="1:6" ht="14.25" customHeight="1" thickBot="1" x14ac:dyDescent="0.25">
      <c r="A5" s="22"/>
      <c r="B5" s="22"/>
      <c r="C5" s="23"/>
      <c r="D5" s="32"/>
      <c r="E5" s="24"/>
      <c r="F5" s="24"/>
    </row>
    <row r="6" spans="1:6" ht="14.25" customHeight="1" x14ac:dyDescent="0.2">
      <c r="C6" s="31"/>
      <c r="D6" s="357"/>
    </row>
    <row r="7" spans="1:6" ht="14.25" customHeight="1" thickBot="1" x14ac:dyDescent="0.25">
      <c r="B7" s="33"/>
      <c r="C7" s="127"/>
      <c r="D7" s="324"/>
    </row>
    <row r="8" spans="1:6" ht="14.25" customHeight="1" x14ac:dyDescent="0.2">
      <c r="B8" s="325"/>
      <c r="C8" s="604" t="s">
        <v>679</v>
      </c>
      <c r="D8" s="129">
        <v>17892</v>
      </c>
    </row>
    <row r="9" spans="1:6" ht="14.25" customHeight="1" x14ac:dyDescent="0.2">
      <c r="B9" s="325"/>
      <c r="C9" s="604" t="s">
        <v>680</v>
      </c>
      <c r="D9" s="323">
        <v>0.02</v>
      </c>
    </row>
    <row r="10" spans="1:6" ht="14.25" customHeight="1" thickBot="1" x14ac:dyDescent="0.25">
      <c r="B10" s="326"/>
      <c r="C10" s="604" t="s">
        <v>681</v>
      </c>
      <c r="D10" s="184">
        <v>358</v>
      </c>
    </row>
  </sheetData>
  <pageMargins left="0.7" right="0.7" top="0.75" bottom="0.75" header="0.3" footer="0.3"/>
  <pageSetup paperSize="9" orientation="portrait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rgb="FF00B050"/>
  </sheetPr>
  <dimension ref="A1:I47"/>
  <sheetViews>
    <sheetView zoomScale="110" zoomScaleNormal="110" workbookViewId="0">
      <selection activeCell="K10" sqref="K10"/>
    </sheetView>
  </sheetViews>
  <sheetFormatPr baseColWidth="10" defaultRowHeight="14.25" x14ac:dyDescent="0.2"/>
  <cols>
    <col min="1" max="1" width="4.28515625" style="21" customWidth="1"/>
    <col min="2" max="2" width="40.28515625" style="21" customWidth="1"/>
    <col min="3" max="9" width="14.28515625" style="21" customWidth="1"/>
    <col min="10" max="16384" width="11.42578125" style="21"/>
  </cols>
  <sheetData>
    <row r="1" spans="1:9" ht="18.75" customHeight="1" x14ac:dyDescent="0.2"/>
    <row r="2" spans="1:9" ht="18.75" customHeight="1" x14ac:dyDescent="0.2">
      <c r="A2" s="22" t="s">
        <v>181</v>
      </c>
      <c r="B2" s="23"/>
      <c r="C2" s="24"/>
      <c r="D2" s="24"/>
      <c r="E2" s="24"/>
    </row>
    <row r="3" spans="1:9" ht="14.25" customHeight="1" x14ac:dyDescent="0.2">
      <c r="A3" s="22"/>
      <c r="B3" s="23"/>
      <c r="C3" s="24"/>
      <c r="D3" s="24"/>
      <c r="E3" s="24"/>
    </row>
    <row r="4" spans="1:9" ht="14.25" customHeight="1" thickBot="1" x14ac:dyDescent="0.25">
      <c r="A4" s="22"/>
      <c r="B4" s="25" t="s">
        <v>531</v>
      </c>
      <c r="C4" s="24"/>
      <c r="D4" s="24"/>
      <c r="E4" s="24"/>
    </row>
    <row r="5" spans="1:9" ht="14.25" customHeight="1" x14ac:dyDescent="0.2">
      <c r="A5" s="22"/>
      <c r="B5" s="27"/>
      <c r="C5" s="35" t="s">
        <v>43</v>
      </c>
      <c r="D5" s="36" t="s">
        <v>44</v>
      </c>
      <c r="E5" s="36" t="s">
        <v>45</v>
      </c>
      <c r="F5" s="36" t="s">
        <v>48</v>
      </c>
      <c r="G5" s="36" t="s">
        <v>49</v>
      </c>
      <c r="H5" s="36" t="s">
        <v>50</v>
      </c>
      <c r="I5" s="50" t="s">
        <v>51</v>
      </c>
    </row>
    <row r="6" spans="1:9" ht="14.25" customHeight="1" x14ac:dyDescent="0.2">
      <c r="B6" s="31"/>
      <c r="C6" s="611" t="s">
        <v>682</v>
      </c>
      <c r="D6" s="613" t="s">
        <v>683</v>
      </c>
      <c r="E6" s="615" t="s">
        <v>684</v>
      </c>
      <c r="F6" s="616"/>
      <c r="G6" s="616"/>
      <c r="H6" s="616"/>
      <c r="I6" s="617"/>
    </row>
    <row r="7" spans="1:9" ht="27.75" customHeight="1" thickBot="1" x14ac:dyDescent="0.25">
      <c r="B7" s="31"/>
      <c r="C7" s="612"/>
      <c r="D7" s="614"/>
      <c r="E7" s="37" t="s">
        <v>685</v>
      </c>
      <c r="F7" s="37" t="s">
        <v>686</v>
      </c>
      <c r="G7" s="37" t="s">
        <v>687</v>
      </c>
      <c r="H7" s="37" t="s">
        <v>688</v>
      </c>
      <c r="I7" s="447" t="s">
        <v>689</v>
      </c>
    </row>
    <row r="8" spans="1:9" x14ac:dyDescent="0.2">
      <c r="B8" s="262" t="s">
        <v>690</v>
      </c>
      <c r="C8" s="247"/>
      <c r="D8" s="248"/>
      <c r="E8" s="248"/>
      <c r="F8" s="248"/>
      <c r="G8" s="248"/>
      <c r="H8" s="248"/>
      <c r="I8" s="263"/>
    </row>
    <row r="9" spans="1:9" ht="14.25" customHeight="1" x14ac:dyDescent="0.2">
      <c r="B9" s="86" t="s">
        <v>691</v>
      </c>
      <c r="C9" s="58">
        <v>98.026449120000009</v>
      </c>
      <c r="D9" s="59">
        <v>98</v>
      </c>
      <c r="E9" s="59"/>
      <c r="F9" s="59"/>
      <c r="G9" s="59"/>
      <c r="H9" s="59"/>
      <c r="I9" s="60"/>
    </row>
    <row r="10" spans="1:9" ht="14.25" customHeight="1" x14ac:dyDescent="0.2">
      <c r="B10" s="85" t="s">
        <v>692</v>
      </c>
      <c r="C10" s="58">
        <v>1024.79850003</v>
      </c>
      <c r="D10" s="59">
        <v>992.48963603000004</v>
      </c>
      <c r="E10" s="40"/>
      <c r="F10" s="59"/>
      <c r="G10" s="59"/>
      <c r="H10" s="59"/>
      <c r="I10" s="60"/>
    </row>
    <row r="11" spans="1:9" ht="14.25" customHeight="1" x14ac:dyDescent="0.2">
      <c r="B11" s="85" t="s">
        <v>693</v>
      </c>
      <c r="C11" s="58">
        <v>29374.482775509987</v>
      </c>
      <c r="D11" s="59">
        <v>29398.100890509984</v>
      </c>
      <c r="E11" s="59"/>
      <c r="F11" s="59"/>
      <c r="G11" s="59"/>
      <c r="H11" s="40"/>
      <c r="I11" s="60"/>
    </row>
    <row r="12" spans="1:9" ht="14.25" customHeight="1" x14ac:dyDescent="0.2">
      <c r="B12" s="85" t="s">
        <v>694</v>
      </c>
      <c r="C12" s="58">
        <v>4033.2397090499999</v>
      </c>
      <c r="D12" s="59">
        <v>4033.2397090499999</v>
      </c>
      <c r="E12" s="40"/>
      <c r="F12" s="59"/>
      <c r="G12" s="59"/>
      <c r="H12" s="40"/>
      <c r="I12" s="60"/>
    </row>
    <row r="13" spans="1:9" ht="14.25" customHeight="1" x14ac:dyDescent="0.2">
      <c r="B13" s="84" t="s">
        <v>695</v>
      </c>
      <c r="C13" s="58">
        <v>1320.9740423999999</v>
      </c>
      <c r="D13" s="59">
        <v>1320.9740423999999</v>
      </c>
      <c r="E13" s="40"/>
      <c r="F13" s="40"/>
      <c r="G13" s="59"/>
      <c r="H13" s="59"/>
      <c r="I13" s="51"/>
    </row>
    <row r="14" spans="1:9" ht="14.25" customHeight="1" x14ac:dyDescent="0.2">
      <c r="B14" s="53" t="s">
        <v>696</v>
      </c>
      <c r="C14" s="39">
        <v>4.1000000055646522E-7</v>
      </c>
      <c r="D14" s="59">
        <v>36.681977410000002</v>
      </c>
      <c r="E14" s="40"/>
      <c r="F14" s="59"/>
      <c r="G14" s="59"/>
      <c r="H14" s="40"/>
      <c r="I14" s="60"/>
    </row>
    <row r="15" spans="1:9" ht="14.25" customHeight="1" x14ac:dyDescent="0.2">
      <c r="B15" s="53" t="s">
        <v>697</v>
      </c>
      <c r="C15" s="58">
        <v>530.26989059000005</v>
      </c>
      <c r="D15" s="40">
        <f>391.41382859-58.139</f>
        <v>333.27482858999997</v>
      </c>
      <c r="E15" s="59"/>
      <c r="F15" s="40"/>
      <c r="G15" s="59"/>
      <c r="H15" s="40"/>
      <c r="I15" s="60"/>
    </row>
    <row r="16" spans="1:9" ht="14.25" customHeight="1" x14ac:dyDescent="0.2">
      <c r="B16" s="53" t="s">
        <v>698</v>
      </c>
      <c r="C16" s="58">
        <v>34.918694869999996</v>
      </c>
      <c r="D16" s="59">
        <v>24.841428870000001</v>
      </c>
      <c r="E16" s="59"/>
      <c r="F16" s="40"/>
      <c r="G16" s="59"/>
      <c r="H16" s="40"/>
      <c r="I16" s="60"/>
    </row>
    <row r="17" spans="2:9" ht="14.25" customHeight="1" x14ac:dyDescent="0.2">
      <c r="B17" s="53" t="s">
        <v>699</v>
      </c>
      <c r="C17" s="58">
        <v>24.654125000000001</v>
      </c>
      <c r="D17" s="59">
        <v>0</v>
      </c>
      <c r="E17" s="59"/>
      <c r="F17" s="40"/>
      <c r="G17" s="59"/>
      <c r="H17" s="40"/>
      <c r="I17" s="60"/>
    </row>
    <row r="18" spans="2:9" ht="14.25" customHeight="1" x14ac:dyDescent="0.2">
      <c r="B18" s="53" t="s">
        <v>700</v>
      </c>
      <c r="C18" s="58">
        <v>12.632771</v>
      </c>
      <c r="D18" s="59">
        <v>11.911156999999999</v>
      </c>
      <c r="E18" s="59"/>
      <c r="F18" s="40"/>
      <c r="G18" s="59"/>
      <c r="H18" s="40"/>
      <c r="I18" s="60"/>
    </row>
    <row r="19" spans="2:9" ht="14.25" customHeight="1" x14ac:dyDescent="0.2">
      <c r="B19" s="53" t="s">
        <v>701</v>
      </c>
      <c r="C19" s="58">
        <v>126.90965500999999</v>
      </c>
      <c r="D19" s="59">
        <f>109.90428901+7093.44</f>
        <v>7203.3442890099996</v>
      </c>
      <c r="E19" s="59"/>
      <c r="F19" s="40"/>
      <c r="G19" s="59"/>
      <c r="H19" s="59"/>
      <c r="I19" s="60"/>
    </row>
    <row r="20" spans="2:9" ht="14.25" customHeight="1" x14ac:dyDescent="0.2">
      <c r="B20" s="54" t="s">
        <v>702</v>
      </c>
      <c r="C20" s="41">
        <v>36580.906612989995</v>
      </c>
      <c r="D20" s="42">
        <f>SUM(D9:D19)</f>
        <v>43452.857958869987</v>
      </c>
      <c r="E20" s="82"/>
      <c r="F20" s="42"/>
      <c r="G20" s="42"/>
      <c r="H20" s="42"/>
      <c r="I20" s="55"/>
    </row>
    <row r="21" spans="2:9" ht="14.25" customHeight="1" x14ac:dyDescent="0.2">
      <c r="B21" s="261" t="s">
        <v>703</v>
      </c>
      <c r="C21" s="245"/>
      <c r="D21" s="238"/>
      <c r="E21" s="238"/>
      <c r="F21" s="238"/>
      <c r="G21" s="238"/>
      <c r="H21" s="238"/>
      <c r="I21" s="237"/>
    </row>
    <row r="22" spans="2:9" ht="14.25" customHeight="1" x14ac:dyDescent="0.2">
      <c r="B22" s="87" t="s">
        <v>704</v>
      </c>
      <c r="C22" s="58">
        <v>0</v>
      </c>
      <c r="D22" s="59">
        <v>0</v>
      </c>
      <c r="E22" s="59"/>
      <c r="F22" s="59"/>
      <c r="G22" s="59"/>
      <c r="H22" s="59"/>
      <c r="I22" s="60">
        <v>0</v>
      </c>
    </row>
    <row r="23" spans="2:9" ht="14.25" customHeight="1" x14ac:dyDescent="0.2">
      <c r="B23" s="87" t="s">
        <v>705</v>
      </c>
      <c r="C23" s="39">
        <v>22138.579843800002</v>
      </c>
      <c r="D23" s="59">
        <v>22162.3368758</v>
      </c>
      <c r="E23" s="40"/>
      <c r="F23" s="59"/>
      <c r="G23" s="59"/>
      <c r="H23" s="59"/>
      <c r="I23" s="51">
        <v>22162.3368758</v>
      </c>
    </row>
    <row r="24" spans="2:9" ht="14.25" customHeight="1" x14ac:dyDescent="0.2">
      <c r="B24" s="87" t="s">
        <v>706</v>
      </c>
      <c r="C24" s="39">
        <v>8756.8901203599999</v>
      </c>
      <c r="D24" s="59">
        <v>8756.8901203599999</v>
      </c>
      <c r="E24" s="40"/>
      <c r="F24" s="59"/>
      <c r="G24" s="59"/>
      <c r="H24" s="59"/>
      <c r="I24" s="51">
        <v>8756.8901203599999</v>
      </c>
    </row>
    <row r="25" spans="2:9" ht="14.25" customHeight="1" x14ac:dyDescent="0.2">
      <c r="B25" s="53" t="s">
        <v>707</v>
      </c>
      <c r="C25" s="39">
        <v>118.41832549999998</v>
      </c>
      <c r="D25" s="59">
        <v>115.81629449999998</v>
      </c>
      <c r="E25" s="40"/>
      <c r="F25" s="59"/>
      <c r="G25" s="59"/>
      <c r="H25" s="59"/>
      <c r="I25" s="51">
        <v>115.81629449999998</v>
      </c>
    </row>
    <row r="26" spans="2:9" ht="14.25" customHeight="1" x14ac:dyDescent="0.2">
      <c r="B26" s="53" t="s">
        <v>708</v>
      </c>
      <c r="C26" s="39">
        <v>273.32751615999962</v>
      </c>
      <c r="D26" s="59">
        <v>245.40974215999961</v>
      </c>
      <c r="E26" s="40"/>
      <c r="F26" s="59"/>
      <c r="G26" s="59"/>
      <c r="H26" s="59"/>
      <c r="I26" s="51">
        <v>245.40974215999961</v>
      </c>
    </row>
    <row r="27" spans="2:9" ht="14.25" customHeight="1" x14ac:dyDescent="0.2">
      <c r="B27" s="53" t="s">
        <v>434</v>
      </c>
      <c r="C27" s="39">
        <v>445.25769316999998</v>
      </c>
      <c r="D27" s="59">
        <v>445.25769316999998</v>
      </c>
      <c r="E27" s="40"/>
      <c r="F27" s="59"/>
      <c r="G27" s="59"/>
      <c r="H27" s="59"/>
      <c r="I27" s="51">
        <v>445.25769316999998</v>
      </c>
    </row>
    <row r="28" spans="2:9" ht="14.25" customHeight="1" x14ac:dyDescent="0.2">
      <c r="B28" s="268" t="s">
        <v>709</v>
      </c>
      <c r="C28" s="41">
        <v>31732.473498990003</v>
      </c>
      <c r="D28" s="82">
        <v>31725.71072599</v>
      </c>
      <c r="E28" s="42"/>
      <c r="F28" s="82"/>
      <c r="G28" s="42"/>
      <c r="H28" s="42"/>
      <c r="I28" s="55">
        <v>31725.71072599</v>
      </c>
    </row>
    <row r="29" spans="2:9" ht="14.25" customHeight="1" x14ac:dyDescent="0.2">
      <c r="B29" s="261" t="s">
        <v>433</v>
      </c>
      <c r="C29" s="245"/>
      <c r="D29" s="238"/>
      <c r="E29" s="238"/>
      <c r="F29" s="238"/>
      <c r="G29" s="238"/>
      <c r="H29" s="238"/>
      <c r="I29" s="237"/>
    </row>
    <row r="30" spans="2:9" ht="14.25" customHeight="1" x14ac:dyDescent="0.2">
      <c r="B30" s="53" t="s">
        <v>710</v>
      </c>
      <c r="C30" s="39">
        <v>946.51573200000007</v>
      </c>
      <c r="D30" s="59">
        <v>946.51573200000007</v>
      </c>
      <c r="E30" s="40"/>
      <c r="F30" s="40"/>
      <c r="G30" s="40"/>
      <c r="H30" s="40"/>
      <c r="I30" s="51">
        <v>946.51573200000007</v>
      </c>
    </row>
    <row r="31" spans="2:9" ht="14.25" customHeight="1" x14ac:dyDescent="0.2">
      <c r="B31" s="53" t="s">
        <v>711</v>
      </c>
      <c r="C31" s="39">
        <v>1026.4270128200001</v>
      </c>
      <c r="D31" s="59">
        <v>1026.4270128200001</v>
      </c>
      <c r="E31" s="40"/>
      <c r="F31" s="40"/>
      <c r="G31" s="40"/>
      <c r="H31" s="40"/>
      <c r="I31" s="51">
        <v>1026.4270128200001</v>
      </c>
    </row>
    <row r="32" spans="2:9" ht="14.25" customHeight="1" x14ac:dyDescent="0.2">
      <c r="B32" s="53" t="s">
        <v>712</v>
      </c>
      <c r="C32" s="39">
        <v>411.29913666000004</v>
      </c>
      <c r="D32" s="59">
        <v>411.29913666000004</v>
      </c>
      <c r="E32" s="40"/>
      <c r="F32" s="40"/>
      <c r="G32" s="40"/>
      <c r="H32" s="40"/>
      <c r="I32" s="51">
        <v>411.29913666000004</v>
      </c>
    </row>
    <row r="33" spans="2:9" ht="14.25" customHeight="1" x14ac:dyDescent="0.2">
      <c r="B33" s="53" t="s">
        <v>713</v>
      </c>
      <c r="C33" s="39">
        <v>6.5402840899999992</v>
      </c>
      <c r="D33" s="59">
        <v>6.5402840899999992</v>
      </c>
      <c r="E33" s="40"/>
      <c r="F33" s="40"/>
      <c r="G33" s="40"/>
      <c r="H33" s="40"/>
      <c r="I33" s="51">
        <v>6.5402840899999992</v>
      </c>
    </row>
    <row r="34" spans="2:9" ht="14.25" customHeight="1" x14ac:dyDescent="0.2">
      <c r="B34" s="53" t="s">
        <v>714</v>
      </c>
      <c r="C34" s="39">
        <v>1855.0622652899999</v>
      </c>
      <c r="D34" s="59">
        <v>1855.0622652899999</v>
      </c>
      <c r="E34" s="40"/>
      <c r="F34" s="40"/>
      <c r="G34" s="40"/>
      <c r="H34" s="40"/>
      <c r="I34" s="51">
        <v>1855.0622652899999</v>
      </c>
    </row>
    <row r="35" spans="2:9" ht="14.25" customHeight="1" x14ac:dyDescent="0.2">
      <c r="B35" s="53" t="s">
        <v>715</v>
      </c>
      <c r="C35" s="39">
        <v>9.8792599299999999</v>
      </c>
      <c r="D35" s="59">
        <v>9.8792599299999999</v>
      </c>
      <c r="E35" s="40"/>
      <c r="F35" s="40"/>
      <c r="G35" s="40"/>
      <c r="H35" s="40"/>
      <c r="I35" s="51">
        <v>9.8792599299999999</v>
      </c>
    </row>
    <row r="36" spans="2:9" ht="14.25" customHeight="1" x14ac:dyDescent="0.2">
      <c r="B36" s="53" t="s">
        <v>716</v>
      </c>
      <c r="C36" s="39">
        <v>250</v>
      </c>
      <c r="D36" s="59">
        <v>250</v>
      </c>
      <c r="E36" s="40"/>
      <c r="F36" s="40"/>
      <c r="G36" s="40"/>
      <c r="H36" s="40"/>
      <c r="I36" s="51">
        <v>250</v>
      </c>
    </row>
    <row r="37" spans="2:9" ht="14.25" customHeight="1" x14ac:dyDescent="0.2">
      <c r="B37" s="53" t="s">
        <v>717</v>
      </c>
      <c r="C37" s="39">
        <v>341.12856002000052</v>
      </c>
      <c r="D37" s="59">
        <v>186.14899099999991</v>
      </c>
      <c r="E37" s="40"/>
      <c r="F37" s="40"/>
      <c r="G37" s="40"/>
      <c r="H37" s="40"/>
      <c r="I37" s="51">
        <v>186.14899099999991</v>
      </c>
    </row>
    <row r="38" spans="2:9" ht="14.25" customHeight="1" x14ac:dyDescent="0.2">
      <c r="B38" s="53" t="s">
        <v>718</v>
      </c>
      <c r="C38" s="39">
        <v>1.580862</v>
      </c>
      <c r="D38" s="59">
        <v>0</v>
      </c>
      <c r="E38" s="40"/>
      <c r="F38" s="40"/>
      <c r="G38" s="59"/>
      <c r="H38" s="40"/>
      <c r="I38" s="51">
        <v>0</v>
      </c>
    </row>
    <row r="39" spans="2:9" ht="14.25" customHeight="1" x14ac:dyDescent="0.2">
      <c r="B39" s="54" t="s">
        <v>719</v>
      </c>
      <c r="C39" s="41">
        <v>4848.4331128100002</v>
      </c>
      <c r="D39" s="42">
        <v>4691.8726817899997</v>
      </c>
      <c r="E39" s="42"/>
      <c r="F39" s="42"/>
      <c r="G39" s="42"/>
      <c r="H39" s="42"/>
      <c r="I39" s="55">
        <v>4691.8726817899997</v>
      </c>
    </row>
    <row r="40" spans="2:9" ht="14.25" customHeight="1" x14ac:dyDescent="0.2">
      <c r="B40" s="261"/>
      <c r="C40" s="245"/>
      <c r="D40" s="238"/>
      <c r="E40" s="238"/>
      <c r="F40" s="238"/>
      <c r="G40" s="238"/>
      <c r="H40" s="238"/>
      <c r="I40" s="237"/>
    </row>
    <row r="41" spans="2:9" ht="14.25" customHeight="1" thickBot="1" x14ac:dyDescent="0.25">
      <c r="B41" s="56" t="s">
        <v>720</v>
      </c>
      <c r="C41" s="57">
        <v>36580.906611799997</v>
      </c>
      <c r="D41" s="47">
        <v>36417.582999999999</v>
      </c>
      <c r="E41" s="47"/>
      <c r="F41" s="47"/>
      <c r="G41" s="47"/>
      <c r="H41" s="47"/>
      <c r="I41" s="52">
        <f>I39+I28</f>
        <v>36417.583407780003</v>
      </c>
    </row>
    <row r="42" spans="2:9" ht="14.25" customHeight="1" x14ac:dyDescent="0.2">
      <c r="B42" s="269"/>
      <c r="C42" s="270"/>
      <c r="D42" s="271"/>
      <c r="E42" s="272"/>
      <c r="F42" s="272"/>
      <c r="G42" s="272"/>
      <c r="H42" s="272"/>
      <c r="I42" s="273"/>
    </row>
    <row r="43" spans="2:9" ht="14.25" customHeight="1" x14ac:dyDescent="0.2">
      <c r="B43" s="53"/>
      <c r="C43" s="39"/>
      <c r="D43" s="59"/>
      <c r="E43" s="40"/>
      <c r="F43" s="40"/>
      <c r="G43" s="40"/>
      <c r="H43" s="40"/>
      <c r="I43" s="51"/>
    </row>
    <row r="44" spans="2:9" ht="14.25" customHeight="1" x14ac:dyDescent="0.2">
      <c r="B44" s="53"/>
      <c r="C44" s="39"/>
      <c r="D44" s="59"/>
      <c r="E44" s="40"/>
      <c r="F44" s="40"/>
      <c r="G44" s="59"/>
      <c r="H44" s="40"/>
      <c r="I44" s="51"/>
    </row>
    <row r="45" spans="2:9" ht="14.25" customHeight="1" x14ac:dyDescent="0.2">
      <c r="B45" s="54"/>
      <c r="C45" s="41"/>
      <c r="D45" s="42"/>
      <c r="E45" s="42"/>
      <c r="F45" s="42"/>
      <c r="G45" s="42"/>
      <c r="H45" s="42"/>
      <c r="I45" s="55"/>
    </row>
    <row r="46" spans="2:9" ht="14.25" customHeight="1" x14ac:dyDescent="0.2">
      <c r="B46" s="261"/>
      <c r="C46" s="245"/>
      <c r="D46" s="238"/>
      <c r="E46" s="238"/>
      <c r="F46" s="238"/>
      <c r="G46" s="238"/>
      <c r="H46" s="238"/>
      <c r="I46" s="237"/>
    </row>
    <row r="47" spans="2:9" ht="14.25" customHeight="1" thickBot="1" x14ac:dyDescent="0.25">
      <c r="B47" s="56"/>
      <c r="C47" s="57"/>
      <c r="D47" s="47"/>
      <c r="E47" s="47"/>
      <c r="F47" s="47"/>
      <c r="G47" s="47"/>
      <c r="H47" s="47"/>
      <c r="I47" s="52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00B050"/>
  </sheetPr>
  <dimension ref="A1:F24"/>
  <sheetViews>
    <sheetView zoomScale="150" zoomScaleNormal="150" workbookViewId="0">
      <selection activeCell="E9" sqref="E9"/>
    </sheetView>
  </sheetViews>
  <sheetFormatPr baseColWidth="10" defaultRowHeight="14.25" x14ac:dyDescent="0.2"/>
  <cols>
    <col min="1" max="1" width="4.28515625" style="21" customWidth="1"/>
    <col min="2" max="2" width="27.7109375" style="21" bestFit="1" customWidth="1"/>
    <col min="3" max="4" width="23.7109375" style="21" customWidth="1"/>
    <col min="5" max="5" width="42" style="21" bestFit="1" customWidth="1"/>
    <col min="6" max="16384" width="11.42578125" style="21"/>
  </cols>
  <sheetData>
    <row r="1" spans="1:6" ht="18.75" customHeight="1" x14ac:dyDescent="0.2"/>
    <row r="2" spans="1:6" ht="18.75" customHeight="1" x14ac:dyDescent="0.2">
      <c r="A2" s="22" t="s">
        <v>242</v>
      </c>
      <c r="B2" s="23"/>
      <c r="C2" s="23"/>
      <c r="D2" s="24"/>
    </row>
    <row r="3" spans="1:6" ht="14.25" customHeight="1" x14ac:dyDescent="0.2">
      <c r="A3" s="22"/>
      <c r="B3" s="23"/>
      <c r="C3" s="23"/>
      <c r="D3" s="24"/>
    </row>
    <row r="4" spans="1:6" ht="14.25" customHeight="1" thickBot="1" x14ac:dyDescent="0.25">
      <c r="A4" s="22"/>
      <c r="B4" s="25" t="s">
        <v>531</v>
      </c>
      <c r="C4" s="26"/>
      <c r="D4" s="24"/>
    </row>
    <row r="5" spans="1:6" ht="14.25" customHeight="1" x14ac:dyDescent="0.2">
      <c r="B5" s="35" t="s">
        <v>43</v>
      </c>
      <c r="C5" s="43" t="s">
        <v>45</v>
      </c>
      <c r="D5" s="36" t="s">
        <v>45</v>
      </c>
      <c r="E5" s="50" t="s">
        <v>51</v>
      </c>
      <c r="F5" s="484"/>
    </row>
    <row r="6" spans="1:6" ht="14.25" customHeight="1" thickBot="1" x14ac:dyDescent="0.25">
      <c r="B6" s="445" t="s">
        <v>506</v>
      </c>
      <c r="C6" s="444" t="s">
        <v>507</v>
      </c>
      <c r="D6" s="444" t="s">
        <v>508</v>
      </c>
      <c r="E6" s="447" t="s">
        <v>509</v>
      </c>
      <c r="F6" s="484"/>
    </row>
    <row r="7" spans="1:6" ht="15" thickBot="1" x14ac:dyDescent="0.25">
      <c r="B7" s="102" t="s">
        <v>402</v>
      </c>
      <c r="C7" s="276" t="s">
        <v>510</v>
      </c>
      <c r="D7" s="276" t="s">
        <v>511</v>
      </c>
      <c r="E7" s="274" t="s">
        <v>512</v>
      </c>
      <c r="F7" s="484"/>
    </row>
    <row r="8" spans="1:6" ht="14.25" customHeight="1" thickBot="1" x14ac:dyDescent="0.25">
      <c r="B8" s="110" t="s">
        <v>513</v>
      </c>
      <c r="C8" s="276" t="s">
        <v>510</v>
      </c>
      <c r="D8" s="276" t="s">
        <v>511</v>
      </c>
      <c r="E8" s="275" t="s">
        <v>514</v>
      </c>
      <c r="F8" s="484"/>
    </row>
    <row r="9" spans="1:6" ht="14.25" customHeight="1" thickBot="1" x14ac:dyDescent="0.25">
      <c r="B9" s="110" t="s">
        <v>515</v>
      </c>
      <c r="C9" s="276" t="s">
        <v>510</v>
      </c>
      <c r="D9" s="276" t="s">
        <v>511</v>
      </c>
      <c r="E9" s="275" t="s">
        <v>516</v>
      </c>
      <c r="F9" s="484"/>
    </row>
    <row r="10" spans="1:6" ht="14.25" customHeight="1" thickBot="1" x14ac:dyDescent="0.25">
      <c r="B10" s="110" t="s">
        <v>517</v>
      </c>
      <c r="C10" s="276" t="s">
        <v>510</v>
      </c>
      <c r="D10" s="276" t="s">
        <v>511</v>
      </c>
      <c r="E10" s="275" t="s">
        <v>518</v>
      </c>
      <c r="F10" s="484"/>
    </row>
    <row r="11" spans="1:6" ht="14.25" customHeight="1" thickBot="1" x14ac:dyDescent="0.25">
      <c r="B11" s="110" t="s">
        <v>519</v>
      </c>
      <c r="C11" s="276" t="s">
        <v>510</v>
      </c>
      <c r="D11" s="276" t="s">
        <v>511</v>
      </c>
      <c r="E11" s="275" t="s">
        <v>520</v>
      </c>
      <c r="F11" s="484"/>
    </row>
    <row r="12" spans="1:6" ht="14.25" customHeight="1" thickBot="1" x14ac:dyDescent="0.25">
      <c r="B12" s="110" t="s">
        <v>521</v>
      </c>
      <c r="C12" s="276" t="s">
        <v>510</v>
      </c>
      <c r="D12" s="276" t="s">
        <v>511</v>
      </c>
      <c r="E12" s="275" t="s">
        <v>520</v>
      </c>
      <c r="F12" s="484"/>
    </row>
    <row r="13" spans="1:6" ht="14.25" customHeight="1" thickBot="1" x14ac:dyDescent="0.25">
      <c r="B13" s="110" t="s">
        <v>522</v>
      </c>
      <c r="C13" s="277" t="s">
        <v>523</v>
      </c>
      <c r="D13" s="276" t="s">
        <v>511</v>
      </c>
      <c r="E13" s="275" t="s">
        <v>524</v>
      </c>
      <c r="F13" s="484"/>
    </row>
    <row r="14" spans="1:6" ht="14.25" customHeight="1" thickBot="1" x14ac:dyDescent="0.25">
      <c r="B14" s="110" t="s">
        <v>525</v>
      </c>
      <c r="C14" s="277" t="s">
        <v>523</v>
      </c>
      <c r="D14" s="276" t="s">
        <v>526</v>
      </c>
      <c r="E14" s="275" t="s">
        <v>527</v>
      </c>
      <c r="F14" s="484"/>
    </row>
    <row r="15" spans="1:6" ht="14.25" customHeight="1" thickBot="1" x14ac:dyDescent="0.25">
      <c r="B15" s="110" t="s">
        <v>244</v>
      </c>
      <c r="C15" s="277" t="s">
        <v>511</v>
      </c>
      <c r="D15" s="276" t="s">
        <v>526</v>
      </c>
      <c r="E15" s="275" t="s">
        <v>528</v>
      </c>
      <c r="F15" s="484"/>
    </row>
    <row r="16" spans="1:6" ht="14.25" customHeight="1" thickBot="1" x14ac:dyDescent="0.25">
      <c r="B16" s="110" t="s">
        <v>245</v>
      </c>
      <c r="C16" s="277" t="s">
        <v>511</v>
      </c>
      <c r="D16" s="276" t="s">
        <v>526</v>
      </c>
      <c r="E16" s="275" t="s">
        <v>528</v>
      </c>
      <c r="F16" s="484"/>
    </row>
    <row r="17" spans="2:6" ht="14.25" customHeight="1" thickBot="1" x14ac:dyDescent="0.25">
      <c r="B17" s="110" t="s">
        <v>246</v>
      </c>
      <c r="C17" s="277" t="s">
        <v>511</v>
      </c>
      <c r="D17" s="276" t="s">
        <v>526</v>
      </c>
      <c r="E17" s="275" t="s">
        <v>529</v>
      </c>
      <c r="F17" s="484"/>
    </row>
    <row r="18" spans="2:6" ht="14.25" customHeight="1" x14ac:dyDescent="0.2">
      <c r="B18" s="110" t="s">
        <v>530</v>
      </c>
      <c r="C18" s="277" t="s">
        <v>511</v>
      </c>
      <c r="D18" s="276" t="s">
        <v>526</v>
      </c>
      <c r="E18" s="275" t="s">
        <v>529</v>
      </c>
      <c r="F18" s="484"/>
    </row>
    <row r="19" spans="2:6" ht="14.25" customHeight="1" x14ac:dyDescent="0.2">
      <c r="B19" s="476"/>
      <c r="C19" s="486"/>
      <c r="D19" s="486"/>
      <c r="E19" s="486"/>
      <c r="F19" s="484"/>
    </row>
    <row r="20" spans="2:6" ht="14.25" customHeight="1" x14ac:dyDescent="0.2">
      <c r="B20" s="476"/>
      <c r="C20" s="486"/>
      <c r="D20" s="486"/>
      <c r="E20" s="486"/>
      <c r="F20" s="484"/>
    </row>
    <row r="21" spans="2:6" ht="14.25" customHeight="1" x14ac:dyDescent="0.2">
      <c r="B21" s="476"/>
      <c r="C21" s="486"/>
      <c r="D21" s="486"/>
      <c r="E21" s="486"/>
      <c r="F21" s="484"/>
    </row>
    <row r="22" spans="2:6" ht="14.25" customHeight="1" x14ac:dyDescent="0.2">
      <c r="B22" s="476"/>
      <c r="C22" s="486"/>
      <c r="D22" s="486"/>
      <c r="E22" s="486"/>
      <c r="F22" s="484"/>
    </row>
    <row r="23" spans="2:6" ht="14.25" customHeight="1" x14ac:dyDescent="0.2">
      <c r="B23" s="476"/>
      <c r="C23" s="486"/>
      <c r="D23" s="486"/>
      <c r="E23" s="486"/>
      <c r="F23" s="484"/>
    </row>
    <row r="24" spans="2:6" ht="14.25" customHeight="1" x14ac:dyDescent="0.2">
      <c r="B24" s="487"/>
      <c r="C24" s="488"/>
      <c r="D24" s="488"/>
      <c r="E24" s="488"/>
      <c r="F24" s="484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3">
    <tabColor rgb="FF00B050"/>
  </sheetPr>
  <dimension ref="A1:I105"/>
  <sheetViews>
    <sheetView zoomScaleNormal="100" workbookViewId="0">
      <selection activeCell="I98" sqref="I98"/>
    </sheetView>
  </sheetViews>
  <sheetFormatPr baseColWidth="10" defaultRowHeight="14.25" x14ac:dyDescent="0.2"/>
  <cols>
    <col min="1" max="2" width="4.28515625" style="173" customWidth="1"/>
    <col min="3" max="3" width="2.140625" style="173" customWidth="1"/>
    <col min="4" max="4" width="153.140625" style="173" customWidth="1"/>
    <col min="5" max="6" width="14.28515625" style="173" customWidth="1"/>
    <col min="7" max="16384" width="11.42578125" style="173"/>
  </cols>
  <sheetData>
    <row r="1" spans="1:5" ht="18.75" customHeight="1" x14ac:dyDescent="0.2"/>
    <row r="2" spans="1:5" ht="18.75" customHeight="1" x14ac:dyDescent="0.2">
      <c r="A2" s="174" t="s">
        <v>182</v>
      </c>
      <c r="B2" s="176"/>
      <c r="C2" s="176"/>
      <c r="D2" s="176"/>
      <c r="E2" s="175"/>
    </row>
    <row r="3" spans="1:5" ht="14.25" customHeight="1" x14ac:dyDescent="0.2">
      <c r="A3" s="174"/>
      <c r="B3" s="176"/>
      <c r="C3" s="176"/>
      <c r="D3" s="176"/>
      <c r="E3" s="175"/>
    </row>
    <row r="4" spans="1:5" ht="14.25" customHeight="1" x14ac:dyDescent="0.2">
      <c r="A4" s="174"/>
      <c r="B4" s="197" t="s">
        <v>531</v>
      </c>
      <c r="C4" s="177"/>
      <c r="D4" s="177"/>
      <c r="E4" s="175"/>
    </row>
    <row r="5" spans="1:5" s="192" customFormat="1" ht="14.25" customHeight="1" x14ac:dyDescent="0.15">
      <c r="A5" s="195"/>
      <c r="B5" s="196"/>
      <c r="C5" s="190"/>
      <c r="D5" s="190"/>
      <c r="E5" s="191"/>
    </row>
    <row r="6" spans="1:5" s="192" customFormat="1" ht="14.25" customHeight="1" thickBot="1" x14ac:dyDescent="0.2">
      <c r="A6" s="195"/>
      <c r="B6" s="197" t="s">
        <v>532</v>
      </c>
      <c r="C6" s="190"/>
      <c r="D6" s="492"/>
      <c r="E6" s="493"/>
    </row>
    <row r="7" spans="1:5" s="192" customFormat="1" ht="14.25" customHeight="1" x14ac:dyDescent="0.15">
      <c r="A7" s="195"/>
      <c r="B7" s="494" t="s">
        <v>533</v>
      </c>
      <c r="C7" s="495"/>
      <c r="D7" s="495"/>
      <c r="E7" s="496" t="s">
        <v>534</v>
      </c>
    </row>
    <row r="8" spans="1:5" s="192" customFormat="1" ht="14.25" customHeight="1" x14ac:dyDescent="0.15">
      <c r="A8" s="195"/>
      <c r="B8" s="497">
        <v>1</v>
      </c>
      <c r="C8" s="498" t="s">
        <v>535</v>
      </c>
      <c r="D8" s="499"/>
      <c r="E8" s="500">
        <v>1972.942</v>
      </c>
    </row>
    <row r="9" spans="1:5" s="192" customFormat="1" ht="14.25" customHeight="1" x14ac:dyDescent="0.15">
      <c r="A9" s="195"/>
      <c r="B9" s="501"/>
      <c r="C9" s="502" t="s">
        <v>536</v>
      </c>
      <c r="D9" s="503"/>
      <c r="E9" s="504">
        <v>946.52</v>
      </c>
    </row>
    <row r="10" spans="1:5" s="192" customFormat="1" ht="14.25" customHeight="1" x14ac:dyDescent="0.15">
      <c r="A10" s="195"/>
      <c r="B10" s="501"/>
      <c r="C10" s="502" t="s">
        <v>537</v>
      </c>
      <c r="D10" s="505"/>
      <c r="E10" s="504">
        <v>1026.4269999999999</v>
      </c>
    </row>
    <row r="11" spans="1:5" s="192" customFormat="1" ht="14.25" customHeight="1" x14ac:dyDescent="0.15">
      <c r="A11" s="195"/>
      <c r="B11" s="497">
        <v>2</v>
      </c>
      <c r="C11" s="498" t="s">
        <v>538</v>
      </c>
      <c r="D11" s="499"/>
      <c r="E11" s="500">
        <v>1915.027</v>
      </c>
    </row>
    <row r="12" spans="1:5" s="192" customFormat="1" ht="14.25" customHeight="1" x14ac:dyDescent="0.15">
      <c r="A12" s="195"/>
      <c r="B12" s="497">
        <v>3</v>
      </c>
      <c r="C12" s="498" t="s">
        <v>539</v>
      </c>
      <c r="D12" s="499"/>
      <c r="E12" s="500">
        <f>16.87-11.543</f>
        <v>5.3270000000000017</v>
      </c>
    </row>
    <row r="13" spans="1:5" s="192" customFormat="1" ht="14.25" customHeight="1" x14ac:dyDescent="0.15">
      <c r="A13" s="195"/>
      <c r="B13" s="497">
        <v>5</v>
      </c>
      <c r="C13" s="498" t="s">
        <v>540</v>
      </c>
      <c r="D13" s="499"/>
      <c r="E13" s="500"/>
    </row>
    <row r="14" spans="1:5" s="192" customFormat="1" ht="14.25" customHeight="1" x14ac:dyDescent="0.15">
      <c r="A14" s="195"/>
      <c r="B14" s="497" t="s">
        <v>172</v>
      </c>
      <c r="C14" s="498" t="s">
        <v>541</v>
      </c>
      <c r="D14" s="499"/>
      <c r="E14" s="500">
        <f>681.326-318.899</f>
        <v>362.42700000000002</v>
      </c>
    </row>
    <row r="15" spans="1:5" s="192" customFormat="1" ht="14.25" customHeight="1" x14ac:dyDescent="0.15">
      <c r="A15" s="195"/>
      <c r="B15" s="506">
        <v>6</v>
      </c>
      <c r="C15" s="507" t="s">
        <v>542</v>
      </c>
      <c r="D15" s="508"/>
      <c r="E15" s="509">
        <f>E14+E13+E12+E11+E8</f>
        <v>4255.723</v>
      </c>
    </row>
    <row r="16" spans="1:5" s="192" customFormat="1" ht="14.25" customHeight="1" x14ac:dyDescent="0.15">
      <c r="A16" s="195"/>
      <c r="B16" s="510" t="s">
        <v>543</v>
      </c>
      <c r="C16" s="511"/>
      <c r="D16" s="511"/>
      <c r="E16" s="512"/>
    </row>
    <row r="17" spans="1:5" s="192" customFormat="1" ht="14.25" customHeight="1" x14ac:dyDescent="0.15">
      <c r="A17" s="195"/>
      <c r="B17" s="497">
        <v>7</v>
      </c>
      <c r="C17" s="498" t="s">
        <v>544</v>
      </c>
      <c r="D17" s="499"/>
      <c r="E17" s="500">
        <v>-7.95</v>
      </c>
    </row>
    <row r="18" spans="1:5" s="192" customFormat="1" ht="14.25" customHeight="1" x14ac:dyDescent="0.15">
      <c r="A18" s="195"/>
      <c r="B18" s="497">
        <v>8</v>
      </c>
      <c r="C18" s="498" t="s">
        <v>545</v>
      </c>
      <c r="D18" s="499"/>
      <c r="E18" s="500"/>
    </row>
    <row r="19" spans="1:5" s="192" customFormat="1" ht="14.25" customHeight="1" x14ac:dyDescent="0.15">
      <c r="A19" s="195"/>
      <c r="B19" s="497">
        <v>10</v>
      </c>
      <c r="C19" s="498" t="s">
        <v>546</v>
      </c>
      <c r="D19" s="499"/>
      <c r="E19" s="500"/>
    </row>
    <row r="20" spans="1:5" s="192" customFormat="1" ht="14.25" customHeight="1" x14ac:dyDescent="0.15">
      <c r="A20" s="195"/>
      <c r="B20" s="497">
        <v>11</v>
      </c>
      <c r="C20" s="498" t="s">
        <v>547</v>
      </c>
      <c r="D20" s="499"/>
      <c r="E20" s="500"/>
    </row>
    <row r="21" spans="1:5" s="192" customFormat="1" ht="14.25" customHeight="1" x14ac:dyDescent="0.15">
      <c r="A21" s="195"/>
      <c r="B21" s="497">
        <v>12</v>
      </c>
      <c r="C21" s="498" t="s">
        <v>548</v>
      </c>
      <c r="D21" s="499"/>
      <c r="E21" s="500"/>
    </row>
    <row r="22" spans="1:5" s="192" customFormat="1" ht="14.25" customHeight="1" x14ac:dyDescent="0.15">
      <c r="A22" s="195"/>
      <c r="B22" s="497">
        <v>14</v>
      </c>
      <c r="C22" s="498" t="s">
        <v>549</v>
      </c>
      <c r="D22" s="499"/>
      <c r="E22" s="500"/>
    </row>
    <row r="23" spans="1:5" s="192" customFormat="1" ht="14.25" customHeight="1" x14ac:dyDescent="0.15">
      <c r="A23" s="195"/>
      <c r="B23" s="497">
        <v>15</v>
      </c>
      <c r="C23" s="498" t="s">
        <v>550</v>
      </c>
      <c r="D23" s="499"/>
      <c r="E23" s="500"/>
    </row>
    <row r="24" spans="1:5" s="192" customFormat="1" ht="14.25" customHeight="1" x14ac:dyDescent="0.15">
      <c r="A24" s="195"/>
      <c r="B24" s="497">
        <v>16</v>
      </c>
      <c r="C24" s="498" t="s">
        <v>551</v>
      </c>
      <c r="D24" s="499"/>
      <c r="E24" s="500">
        <v>-5.0000000000000001E-3</v>
      </c>
    </row>
    <row r="25" spans="1:5" s="192" customFormat="1" ht="14.25" customHeight="1" x14ac:dyDescent="0.15">
      <c r="A25" s="195"/>
      <c r="B25" s="497">
        <v>17</v>
      </c>
      <c r="C25" s="498" t="s">
        <v>552</v>
      </c>
      <c r="D25" s="499"/>
      <c r="E25" s="500"/>
    </row>
    <row r="26" spans="1:5" s="192" customFormat="1" ht="27.75" customHeight="1" x14ac:dyDescent="0.15">
      <c r="A26" s="195"/>
      <c r="B26" s="497">
        <v>18</v>
      </c>
      <c r="C26" s="621" t="s">
        <v>553</v>
      </c>
      <c r="D26" s="622"/>
      <c r="E26" s="500">
        <v>-1109.154</v>
      </c>
    </row>
    <row r="27" spans="1:5" s="192" customFormat="1" ht="34.5" customHeight="1" x14ac:dyDescent="0.15">
      <c r="A27" s="195"/>
      <c r="B27" s="497">
        <v>19</v>
      </c>
      <c r="C27" s="621" t="s">
        <v>554</v>
      </c>
      <c r="D27" s="622"/>
      <c r="E27" s="500"/>
    </row>
    <row r="28" spans="1:5" s="192" customFormat="1" ht="14.25" customHeight="1" x14ac:dyDescent="0.15">
      <c r="A28" s="195"/>
      <c r="B28" s="497">
        <v>21</v>
      </c>
      <c r="C28" s="621" t="s">
        <v>555</v>
      </c>
      <c r="D28" s="622"/>
      <c r="E28" s="500"/>
    </row>
    <row r="29" spans="1:5" s="192" customFormat="1" ht="14.25" customHeight="1" x14ac:dyDescent="0.15">
      <c r="A29" s="195"/>
      <c r="B29" s="497">
        <v>22</v>
      </c>
      <c r="C29" s="498" t="s">
        <v>556</v>
      </c>
      <c r="D29" s="499"/>
      <c r="E29" s="500"/>
    </row>
    <row r="30" spans="1:5" s="192" customFormat="1" ht="14.25" customHeight="1" x14ac:dyDescent="0.15">
      <c r="A30" s="195"/>
      <c r="B30" s="497">
        <v>23</v>
      </c>
      <c r="C30" s="621" t="s">
        <v>557</v>
      </c>
      <c r="D30" s="622"/>
      <c r="E30" s="504"/>
    </row>
    <row r="31" spans="1:5" s="192" customFormat="1" ht="14.25" customHeight="1" x14ac:dyDescent="0.15">
      <c r="A31" s="195"/>
      <c r="B31" s="497">
        <v>24</v>
      </c>
      <c r="C31" s="498" t="s">
        <v>558</v>
      </c>
      <c r="D31" s="502"/>
      <c r="E31" s="500">
        <v>-40.765999999999998</v>
      </c>
    </row>
    <row r="32" spans="1:5" s="192" customFormat="1" ht="14.25" customHeight="1" x14ac:dyDescent="0.15">
      <c r="A32" s="195"/>
      <c r="B32" s="497">
        <v>25</v>
      </c>
      <c r="C32" s="498" t="s">
        <v>559</v>
      </c>
      <c r="D32" s="502"/>
      <c r="E32" s="504"/>
    </row>
    <row r="33" spans="1:5" s="192" customFormat="1" ht="14.25" customHeight="1" x14ac:dyDescent="0.15">
      <c r="A33" s="195"/>
      <c r="B33" s="497" t="s">
        <v>173</v>
      </c>
      <c r="C33" s="498" t="s">
        <v>560</v>
      </c>
      <c r="D33" s="499"/>
      <c r="E33" s="500"/>
    </row>
    <row r="34" spans="1:5" s="192" customFormat="1" ht="14.25" customHeight="1" x14ac:dyDescent="0.15">
      <c r="A34" s="195"/>
      <c r="B34" s="497" t="s">
        <v>174</v>
      </c>
      <c r="C34" s="498" t="s">
        <v>561</v>
      </c>
      <c r="D34" s="499"/>
      <c r="E34" s="500"/>
    </row>
    <row r="35" spans="1:5" s="192" customFormat="1" ht="14.25" customHeight="1" x14ac:dyDescent="0.15">
      <c r="A35" s="195"/>
      <c r="B35" s="497">
        <v>27</v>
      </c>
      <c r="C35" s="498" t="s">
        <v>562</v>
      </c>
      <c r="D35" s="499"/>
      <c r="E35" s="500"/>
    </row>
    <row r="36" spans="1:5" s="192" customFormat="1" ht="14.25" customHeight="1" x14ac:dyDescent="0.15">
      <c r="A36" s="195"/>
      <c r="B36" s="497">
        <v>28</v>
      </c>
      <c r="C36" s="498" t="s">
        <v>563</v>
      </c>
      <c r="D36" s="499"/>
      <c r="E36" s="500">
        <f>SUM(E17:E35)</f>
        <v>-1157.875</v>
      </c>
    </row>
    <row r="37" spans="1:5" s="192" customFormat="1" ht="14.25" customHeight="1" x14ac:dyDescent="0.15">
      <c r="A37" s="195"/>
      <c r="B37" s="506">
        <v>29</v>
      </c>
      <c r="C37" s="507" t="s">
        <v>564</v>
      </c>
      <c r="D37" s="508"/>
      <c r="E37" s="509">
        <f>E15+E36</f>
        <v>3097.848</v>
      </c>
    </row>
    <row r="38" spans="1:5" s="192" customFormat="1" ht="14.25" customHeight="1" x14ac:dyDescent="0.15">
      <c r="A38" s="195"/>
      <c r="B38" s="510" t="s">
        <v>565</v>
      </c>
      <c r="C38" s="511"/>
      <c r="D38" s="511"/>
      <c r="E38" s="512"/>
    </row>
    <row r="39" spans="1:5" s="192" customFormat="1" ht="14.25" customHeight="1" x14ac:dyDescent="0.15">
      <c r="A39" s="195"/>
      <c r="B39" s="497">
        <v>30</v>
      </c>
      <c r="C39" s="498" t="s">
        <v>535</v>
      </c>
      <c r="D39" s="499"/>
      <c r="E39" s="500">
        <v>250</v>
      </c>
    </row>
    <row r="40" spans="1:5" s="192" customFormat="1" ht="14.25" customHeight="1" x14ac:dyDescent="0.15">
      <c r="A40" s="195"/>
      <c r="B40" s="497">
        <v>31</v>
      </c>
      <c r="C40" s="498" t="s">
        <v>566</v>
      </c>
      <c r="D40" s="502"/>
      <c r="E40" s="504">
        <v>250</v>
      </c>
    </row>
    <row r="41" spans="1:5" s="192" customFormat="1" ht="14.25" customHeight="1" x14ac:dyDescent="0.15">
      <c r="A41" s="195"/>
      <c r="B41" s="497">
        <v>32</v>
      </c>
      <c r="C41" s="498" t="s">
        <v>567</v>
      </c>
      <c r="D41" s="502"/>
      <c r="E41" s="504"/>
    </row>
    <row r="42" spans="1:5" s="192" customFormat="1" ht="14.25" customHeight="1" x14ac:dyDescent="0.15">
      <c r="A42" s="195"/>
      <c r="B42" s="497">
        <v>33</v>
      </c>
      <c r="C42" s="498" t="s">
        <v>568</v>
      </c>
      <c r="D42" s="499"/>
      <c r="E42" s="500">
        <v>32</v>
      </c>
    </row>
    <row r="43" spans="1:5" s="192" customFormat="1" ht="14.25" customHeight="1" x14ac:dyDescent="0.15">
      <c r="A43" s="195"/>
      <c r="B43" s="506">
        <v>36</v>
      </c>
      <c r="C43" s="507" t="s">
        <v>569</v>
      </c>
      <c r="D43" s="508"/>
      <c r="E43" s="509">
        <f>E39+E42</f>
        <v>282</v>
      </c>
    </row>
    <row r="44" spans="1:5" s="192" customFormat="1" ht="14.25" customHeight="1" x14ac:dyDescent="0.15">
      <c r="A44" s="195"/>
      <c r="B44" s="510" t="s">
        <v>570</v>
      </c>
      <c r="C44" s="511"/>
      <c r="D44" s="511"/>
      <c r="E44" s="512"/>
    </row>
    <row r="45" spans="1:5" s="192" customFormat="1" ht="14.25" customHeight="1" x14ac:dyDescent="0.15">
      <c r="A45" s="195"/>
      <c r="B45" s="497">
        <v>37</v>
      </c>
      <c r="C45" s="498" t="s">
        <v>571</v>
      </c>
      <c r="D45" s="499"/>
      <c r="E45" s="500"/>
    </row>
    <row r="46" spans="1:5" s="192" customFormat="1" ht="21" customHeight="1" x14ac:dyDescent="0.15">
      <c r="A46" s="195"/>
      <c r="B46" s="497">
        <v>38</v>
      </c>
      <c r="C46" s="498" t="s">
        <v>572</v>
      </c>
      <c r="D46" s="499"/>
      <c r="E46" s="500"/>
    </row>
    <row r="47" spans="1:5" s="192" customFormat="1" ht="30" customHeight="1" x14ac:dyDescent="0.15">
      <c r="A47" s="195"/>
      <c r="B47" s="497">
        <v>39</v>
      </c>
      <c r="C47" s="621" t="s">
        <v>573</v>
      </c>
      <c r="D47" s="622"/>
      <c r="E47" s="500">
        <v>-39.073999999999998</v>
      </c>
    </row>
    <row r="48" spans="1:5" s="192" customFormat="1" ht="14.25" customHeight="1" x14ac:dyDescent="0.15">
      <c r="A48" s="195"/>
      <c r="B48" s="497">
        <v>42</v>
      </c>
      <c r="C48" s="498" t="s">
        <v>574</v>
      </c>
      <c r="D48" s="499"/>
      <c r="E48" s="500"/>
    </row>
    <row r="49" spans="1:5" s="192" customFormat="1" ht="14.25" customHeight="1" x14ac:dyDescent="0.15">
      <c r="A49" s="195"/>
      <c r="B49" s="497">
        <v>43</v>
      </c>
      <c r="C49" s="498" t="s">
        <v>575</v>
      </c>
      <c r="D49" s="499"/>
      <c r="E49" s="500">
        <f>SUM(E47:E48)</f>
        <v>-39.073999999999998</v>
      </c>
    </row>
    <row r="50" spans="1:5" s="192" customFormat="1" ht="14.25" customHeight="1" x14ac:dyDescent="0.15">
      <c r="A50" s="195"/>
      <c r="B50" s="506">
        <v>44</v>
      </c>
      <c r="C50" s="507" t="s">
        <v>416</v>
      </c>
      <c r="D50" s="508"/>
      <c r="E50" s="509">
        <f>E43+E49</f>
        <v>242.92599999999999</v>
      </c>
    </row>
    <row r="51" spans="1:5" s="192" customFormat="1" ht="14.25" customHeight="1" x14ac:dyDescent="0.15">
      <c r="A51" s="195"/>
      <c r="B51" s="506">
        <v>45</v>
      </c>
      <c r="C51" s="507" t="s">
        <v>576</v>
      </c>
      <c r="D51" s="508"/>
      <c r="E51" s="509">
        <f>E50+E37</f>
        <v>3340.7739999999999</v>
      </c>
    </row>
    <row r="52" spans="1:5" s="192" customFormat="1" ht="14.25" customHeight="1" x14ac:dyDescent="0.15">
      <c r="A52" s="195"/>
      <c r="B52" s="510" t="s">
        <v>577</v>
      </c>
      <c r="C52" s="511"/>
      <c r="D52" s="511"/>
      <c r="E52" s="512"/>
    </row>
    <row r="53" spans="1:5" s="192" customFormat="1" ht="14.25" customHeight="1" x14ac:dyDescent="0.15">
      <c r="A53" s="195"/>
      <c r="B53" s="497">
        <v>46</v>
      </c>
      <c r="C53" s="498" t="s">
        <v>535</v>
      </c>
      <c r="D53" s="499"/>
      <c r="E53" s="500">
        <v>400</v>
      </c>
    </row>
    <row r="54" spans="1:5" s="192" customFormat="1" ht="14.25" customHeight="1" x14ac:dyDescent="0.15">
      <c r="A54" s="195"/>
      <c r="B54" s="497">
        <v>47</v>
      </c>
      <c r="C54" s="498" t="s">
        <v>578</v>
      </c>
      <c r="D54" s="499"/>
      <c r="E54" s="500"/>
    </row>
    <row r="55" spans="1:5" s="192" customFormat="1" ht="14.25" customHeight="1" x14ac:dyDescent="0.15">
      <c r="A55" s="195"/>
      <c r="B55" s="497">
        <v>50</v>
      </c>
      <c r="C55" s="498" t="s">
        <v>579</v>
      </c>
      <c r="D55" s="499"/>
      <c r="E55" s="500"/>
    </row>
    <row r="56" spans="1:5" s="192" customFormat="1" ht="14.25" customHeight="1" x14ac:dyDescent="0.15">
      <c r="A56" s="195"/>
      <c r="B56" s="506">
        <v>51</v>
      </c>
      <c r="C56" s="507" t="s">
        <v>580</v>
      </c>
      <c r="D56" s="508"/>
      <c r="E56" s="509">
        <f>SUM(E53:E55)</f>
        <v>400</v>
      </c>
    </row>
    <row r="57" spans="1:5" s="192" customFormat="1" ht="14.25" customHeight="1" x14ac:dyDescent="0.15">
      <c r="A57" s="195"/>
      <c r="B57" s="510" t="s">
        <v>581</v>
      </c>
      <c r="C57" s="511"/>
      <c r="D57" s="511"/>
      <c r="E57" s="512"/>
    </row>
    <row r="58" spans="1:5" s="192" customFormat="1" ht="14.25" customHeight="1" x14ac:dyDescent="0.15">
      <c r="A58" s="195"/>
      <c r="B58" s="497">
        <v>52</v>
      </c>
      <c r="C58" s="498" t="s">
        <v>582</v>
      </c>
      <c r="D58" s="499"/>
      <c r="E58" s="500"/>
    </row>
    <row r="59" spans="1:5" s="192" customFormat="1" ht="14.25" customHeight="1" x14ac:dyDescent="0.15">
      <c r="A59" s="195"/>
      <c r="B59" s="497">
        <v>53</v>
      </c>
      <c r="C59" s="498" t="s">
        <v>583</v>
      </c>
      <c r="D59" s="499"/>
      <c r="E59" s="500"/>
    </row>
    <row r="60" spans="1:5" s="192" customFormat="1" ht="25.5" customHeight="1" x14ac:dyDescent="0.15">
      <c r="A60" s="195"/>
      <c r="B60" s="497">
        <v>54</v>
      </c>
      <c r="C60" s="621" t="s">
        <v>584</v>
      </c>
      <c r="D60" s="622"/>
      <c r="E60" s="500">
        <v>-31.262</v>
      </c>
    </row>
    <row r="61" spans="1:5" s="192" customFormat="1" ht="14.25" customHeight="1" x14ac:dyDescent="0.15">
      <c r="A61" s="195"/>
      <c r="B61" s="497" t="s">
        <v>247</v>
      </c>
      <c r="C61" s="498" t="s">
        <v>585</v>
      </c>
      <c r="D61" s="502"/>
      <c r="E61" s="504">
        <v>-31.262</v>
      </c>
    </row>
    <row r="62" spans="1:5" s="192" customFormat="1" ht="21" customHeight="1" x14ac:dyDescent="0.15">
      <c r="A62" s="195"/>
      <c r="B62" s="497" t="s">
        <v>248</v>
      </c>
      <c r="C62" s="498" t="s">
        <v>586</v>
      </c>
      <c r="D62" s="502"/>
      <c r="E62" s="504"/>
    </row>
    <row r="63" spans="1:5" s="192" customFormat="1" ht="27" customHeight="1" x14ac:dyDescent="0.15">
      <c r="A63" s="195"/>
      <c r="B63" s="497">
        <v>55</v>
      </c>
      <c r="C63" s="621" t="s">
        <v>587</v>
      </c>
      <c r="D63" s="622"/>
      <c r="E63" s="500"/>
    </row>
    <row r="64" spans="1:5" s="192" customFormat="1" ht="14.25" customHeight="1" x14ac:dyDescent="0.15">
      <c r="A64" s="195"/>
      <c r="B64" s="497">
        <v>57</v>
      </c>
      <c r="C64" s="498" t="s">
        <v>588</v>
      </c>
      <c r="D64" s="499"/>
      <c r="E64" s="500">
        <f>E60</f>
        <v>-31.262</v>
      </c>
    </row>
    <row r="65" spans="1:5" s="192" customFormat="1" ht="14.25" customHeight="1" x14ac:dyDescent="0.15">
      <c r="A65" s="195"/>
      <c r="B65" s="506">
        <v>58</v>
      </c>
      <c r="C65" s="507" t="s">
        <v>417</v>
      </c>
      <c r="D65" s="508"/>
      <c r="E65" s="509">
        <f>E56+E64</f>
        <v>368.738</v>
      </c>
    </row>
    <row r="66" spans="1:5" s="192" customFormat="1" ht="14.25" customHeight="1" x14ac:dyDescent="0.15">
      <c r="A66" s="195"/>
      <c r="B66" s="506">
        <v>59</v>
      </c>
      <c r="C66" s="507" t="s">
        <v>589</v>
      </c>
      <c r="D66" s="508"/>
      <c r="E66" s="509">
        <f>E65+E51</f>
        <v>3709.5119999999997</v>
      </c>
    </row>
    <row r="67" spans="1:5" s="192" customFormat="1" ht="14.25" customHeight="1" x14ac:dyDescent="0.15">
      <c r="A67" s="195"/>
      <c r="B67" s="506">
        <v>60</v>
      </c>
      <c r="C67" s="507" t="s">
        <v>590</v>
      </c>
      <c r="D67" s="508"/>
      <c r="E67" s="509">
        <v>16105.697</v>
      </c>
    </row>
    <row r="68" spans="1:5" s="192" customFormat="1" ht="14.25" customHeight="1" x14ac:dyDescent="0.15">
      <c r="A68" s="195"/>
      <c r="B68" s="510" t="s">
        <v>591</v>
      </c>
      <c r="C68" s="511"/>
      <c r="D68" s="511"/>
      <c r="E68" s="512"/>
    </row>
    <row r="69" spans="1:5" s="192" customFormat="1" ht="14.25" customHeight="1" x14ac:dyDescent="0.15">
      <c r="A69" s="195"/>
      <c r="B69" s="497">
        <v>61</v>
      </c>
      <c r="C69" s="498" t="s">
        <v>592</v>
      </c>
      <c r="D69" s="499"/>
      <c r="E69" s="513">
        <v>0.1731</v>
      </c>
    </row>
    <row r="70" spans="1:5" s="192" customFormat="1" ht="14.25" customHeight="1" x14ac:dyDescent="0.15">
      <c r="A70" s="195"/>
      <c r="B70" s="497">
        <v>62</v>
      </c>
      <c r="C70" s="498" t="s">
        <v>593</v>
      </c>
      <c r="D70" s="499"/>
      <c r="E70" s="513">
        <v>0.1867</v>
      </c>
    </row>
    <row r="71" spans="1:5" s="192" customFormat="1" ht="14.25" customHeight="1" x14ac:dyDescent="0.15">
      <c r="A71" s="195"/>
      <c r="B71" s="497">
        <v>63</v>
      </c>
      <c r="C71" s="498" t="s">
        <v>594</v>
      </c>
      <c r="D71" s="499"/>
      <c r="E71" s="513">
        <v>0.20730000000000001</v>
      </c>
    </row>
    <row r="72" spans="1:5" s="192" customFormat="1" ht="14.25" customHeight="1" x14ac:dyDescent="0.15">
      <c r="A72" s="195"/>
      <c r="B72" s="497">
        <v>64</v>
      </c>
      <c r="C72" s="498" t="s">
        <v>595</v>
      </c>
      <c r="D72" s="499"/>
      <c r="E72" s="513">
        <v>7.4999999999999997E-2</v>
      </c>
    </row>
    <row r="73" spans="1:5" s="192" customFormat="1" ht="14.25" customHeight="1" x14ac:dyDescent="0.15">
      <c r="A73" s="195"/>
      <c r="B73" s="497">
        <v>65</v>
      </c>
      <c r="C73" s="498" t="s">
        <v>596</v>
      </c>
      <c r="D73" s="499"/>
      <c r="E73" s="513">
        <v>2.5000000000000001E-2</v>
      </c>
    </row>
    <row r="74" spans="1:5" s="192" customFormat="1" ht="14.25" customHeight="1" x14ac:dyDescent="0.15">
      <c r="A74" s="195"/>
      <c r="B74" s="497">
        <v>66</v>
      </c>
      <c r="C74" s="498" t="s">
        <v>597</v>
      </c>
      <c r="D74" s="499"/>
      <c r="E74" s="513">
        <v>0.02</v>
      </c>
    </row>
    <row r="75" spans="1:5" s="192" customFormat="1" ht="14.25" customHeight="1" x14ac:dyDescent="0.15">
      <c r="A75" s="195"/>
      <c r="B75" s="497">
        <v>67</v>
      </c>
      <c r="C75" s="498" t="s">
        <v>598</v>
      </c>
      <c r="D75" s="499"/>
      <c r="E75" s="513">
        <v>0.03</v>
      </c>
    </row>
    <row r="76" spans="1:5" s="192" customFormat="1" ht="14.25" customHeight="1" x14ac:dyDescent="0.15">
      <c r="A76" s="195"/>
      <c r="B76" s="497">
        <v>68</v>
      </c>
      <c r="C76" s="498" t="s">
        <v>599</v>
      </c>
      <c r="D76" s="499"/>
      <c r="E76" s="513">
        <f>E69-E72</f>
        <v>9.8100000000000007E-2</v>
      </c>
    </row>
    <row r="77" spans="1:5" s="192" customFormat="1" ht="14.25" customHeight="1" x14ac:dyDescent="0.15">
      <c r="A77" s="195"/>
      <c r="B77" s="618" t="s">
        <v>600</v>
      </c>
      <c r="C77" s="619"/>
      <c r="D77" s="619"/>
      <c r="E77" s="620"/>
    </row>
    <row r="78" spans="1:5" s="192" customFormat="1" ht="10.5" x14ac:dyDescent="0.15">
      <c r="A78" s="195"/>
      <c r="B78" s="497">
        <v>72</v>
      </c>
      <c r="C78" s="621" t="s">
        <v>601</v>
      </c>
      <c r="D78" s="622"/>
      <c r="E78" s="500">
        <v>424.44900000000001</v>
      </c>
    </row>
    <row r="79" spans="1:5" s="192" customFormat="1" ht="10.5" x14ac:dyDescent="0.15">
      <c r="A79" s="195"/>
      <c r="B79" s="497">
        <v>73</v>
      </c>
      <c r="C79" s="621" t="s">
        <v>602</v>
      </c>
      <c r="D79" s="622"/>
      <c r="E79" s="500"/>
    </row>
    <row r="80" spans="1:5" s="192" customFormat="1" ht="14.25" customHeight="1" x14ac:dyDescent="0.15">
      <c r="A80" s="195"/>
      <c r="B80" s="497">
        <v>75</v>
      </c>
      <c r="C80" s="498" t="s">
        <v>603</v>
      </c>
      <c r="D80" s="499"/>
      <c r="E80" s="500">
        <v>11.911</v>
      </c>
    </row>
    <row r="81" spans="1:5" s="192" customFormat="1" ht="14.25" customHeight="1" x14ac:dyDescent="0.15">
      <c r="A81" s="195"/>
      <c r="B81" s="510" t="s">
        <v>604</v>
      </c>
      <c r="C81" s="511"/>
      <c r="D81" s="511"/>
      <c r="E81" s="512"/>
    </row>
    <row r="82" spans="1:5" s="192" customFormat="1" ht="14.25" customHeight="1" x14ac:dyDescent="0.15">
      <c r="A82" s="195"/>
      <c r="B82" s="497">
        <v>76</v>
      </c>
      <c r="C82" s="498" t="s">
        <v>605</v>
      </c>
      <c r="D82" s="499"/>
      <c r="E82" s="500"/>
    </row>
    <row r="83" spans="1:5" s="192" customFormat="1" ht="14.25" customHeight="1" x14ac:dyDescent="0.15">
      <c r="A83" s="195"/>
      <c r="B83" s="497">
        <v>77</v>
      </c>
      <c r="C83" s="498" t="s">
        <v>606</v>
      </c>
      <c r="D83" s="499"/>
      <c r="E83" s="500"/>
    </row>
    <row r="84" spans="1:5" s="192" customFormat="1" ht="15" customHeight="1" x14ac:dyDescent="0.15">
      <c r="A84" s="195"/>
      <c r="B84" s="497">
        <v>78</v>
      </c>
      <c r="C84" s="498" t="s">
        <v>579</v>
      </c>
      <c r="D84" s="499"/>
      <c r="E84" s="500"/>
    </row>
    <row r="85" spans="1:5" s="192" customFormat="1" ht="15" customHeight="1" thickBot="1" x14ac:dyDescent="0.2">
      <c r="A85" s="195"/>
      <c r="B85" s="514">
        <v>79</v>
      </c>
      <c r="C85" s="515" t="s">
        <v>607</v>
      </c>
      <c r="D85" s="516"/>
      <c r="E85" s="517"/>
    </row>
    <row r="86" spans="1:5" s="192" customFormat="1" ht="15" customHeight="1" x14ac:dyDescent="0.15">
      <c r="A86" s="195"/>
      <c r="B86" s="510" t="s">
        <v>608</v>
      </c>
      <c r="C86" s="511"/>
      <c r="D86" s="511"/>
      <c r="E86" s="512"/>
    </row>
    <row r="87" spans="1:5" s="192" customFormat="1" ht="15" customHeight="1" x14ac:dyDescent="0.15">
      <c r="A87" s="195"/>
      <c r="B87" s="497">
        <v>80</v>
      </c>
      <c r="C87" s="498" t="s">
        <v>609</v>
      </c>
      <c r="D87" s="499"/>
      <c r="E87" s="500" t="s">
        <v>431</v>
      </c>
    </row>
    <row r="88" spans="1:5" s="192" customFormat="1" ht="15" customHeight="1" x14ac:dyDescent="0.15">
      <c r="A88" s="195"/>
      <c r="B88" s="497">
        <v>81</v>
      </c>
      <c r="C88" s="498" t="s">
        <v>610</v>
      </c>
      <c r="D88" s="499"/>
      <c r="E88" s="500" t="s">
        <v>431</v>
      </c>
    </row>
    <row r="89" spans="1:5" s="192" customFormat="1" ht="15" customHeight="1" x14ac:dyDescent="0.15">
      <c r="A89" s="195"/>
      <c r="B89" s="497">
        <v>82</v>
      </c>
      <c r="C89" s="498" t="s">
        <v>611</v>
      </c>
      <c r="D89" s="499"/>
      <c r="E89" s="500">
        <v>32</v>
      </c>
    </row>
    <row r="90" spans="1:5" s="192" customFormat="1" ht="15" customHeight="1" x14ac:dyDescent="0.15">
      <c r="A90" s="195"/>
      <c r="B90" s="497">
        <v>83</v>
      </c>
      <c r="C90" s="498" t="s">
        <v>612</v>
      </c>
      <c r="D90" s="499"/>
      <c r="E90" s="500">
        <v>8</v>
      </c>
    </row>
    <row r="91" spans="1:5" s="193" customFormat="1" ht="15" customHeight="1" x14ac:dyDescent="0.15">
      <c r="B91" s="497">
        <v>84</v>
      </c>
      <c r="C91" s="498" t="s">
        <v>613</v>
      </c>
      <c r="D91" s="499"/>
      <c r="E91" s="500" t="s">
        <v>431</v>
      </c>
    </row>
    <row r="92" spans="1:5" s="193" customFormat="1" ht="15" customHeight="1" x14ac:dyDescent="0.15">
      <c r="B92" s="497">
        <v>85</v>
      </c>
      <c r="C92" s="498" t="s">
        <v>614</v>
      </c>
      <c r="D92" s="499"/>
      <c r="E92" s="500" t="s">
        <v>431</v>
      </c>
    </row>
    <row r="93" spans="1:5" s="193" customFormat="1" ht="15" customHeight="1" x14ac:dyDescent="0.15">
      <c r="B93" s="25"/>
      <c r="C93" s="177"/>
      <c r="D93" s="177"/>
      <c r="E93" s="175"/>
    </row>
    <row r="94" spans="1:5" s="193" customFormat="1" ht="15" customHeight="1" x14ac:dyDescent="0.15">
      <c r="B94" s="518" t="s">
        <v>615</v>
      </c>
      <c r="C94" s="519"/>
      <c r="D94" s="520"/>
      <c r="E94" s="521"/>
    </row>
    <row r="95" spans="1:5" s="193" customFormat="1" ht="15" customHeight="1" x14ac:dyDescent="0.15">
      <c r="B95" s="522"/>
      <c r="C95" s="523"/>
      <c r="D95" s="524" t="s">
        <v>564</v>
      </c>
      <c r="E95" s="525">
        <v>4160.6099999999997</v>
      </c>
    </row>
    <row r="96" spans="1:5" s="193" customFormat="1" ht="15" customHeight="1" x14ac:dyDescent="0.15">
      <c r="B96" s="522"/>
      <c r="C96" s="523"/>
      <c r="D96" s="524" t="s">
        <v>576</v>
      </c>
      <c r="E96" s="525">
        <v>4470</v>
      </c>
    </row>
    <row r="97" spans="1:9" s="193" customFormat="1" ht="15" customHeight="1" x14ac:dyDescent="0.15">
      <c r="B97" s="522"/>
      <c r="C97" s="523"/>
      <c r="D97" s="524" t="s">
        <v>589</v>
      </c>
      <c r="E97" s="525">
        <v>4989</v>
      </c>
    </row>
    <row r="98" spans="1:9" s="193" customFormat="1" ht="15" customHeight="1" x14ac:dyDescent="0.15">
      <c r="B98" s="522"/>
      <c r="C98" s="523"/>
      <c r="D98" s="524" t="s">
        <v>616</v>
      </c>
      <c r="E98" s="525">
        <v>24917.5</v>
      </c>
    </row>
    <row r="99" spans="1:9" s="193" customFormat="1" ht="15" customHeight="1" x14ac:dyDescent="0.15">
      <c r="B99" s="522"/>
      <c r="C99" s="523"/>
      <c r="D99" s="524" t="s">
        <v>592</v>
      </c>
      <c r="E99" s="526">
        <v>0.16700000000000001</v>
      </c>
    </row>
    <row r="100" spans="1:9" s="188" customFormat="1" ht="15" customHeight="1" x14ac:dyDescent="0.2">
      <c r="A100" s="189"/>
      <c r="B100" s="522"/>
      <c r="C100" s="523"/>
      <c r="D100" s="524" t="s">
        <v>593</v>
      </c>
      <c r="E100" s="526">
        <v>0.1794</v>
      </c>
      <c r="F100" s="193"/>
      <c r="G100" s="193"/>
    </row>
    <row r="101" spans="1:9" ht="15" customHeight="1" x14ac:dyDescent="0.2">
      <c r="A101" s="174"/>
      <c r="B101" s="527"/>
      <c r="C101" s="528"/>
      <c r="D101" s="524" t="s">
        <v>594</v>
      </c>
      <c r="E101" s="526">
        <v>0.20019999999999999</v>
      </c>
      <c r="F101" s="193"/>
    </row>
    <row r="105" spans="1:9" x14ac:dyDescent="0.2">
      <c r="I105" s="187"/>
    </row>
  </sheetData>
  <mergeCells count="10">
    <mergeCell ref="B77:E77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</mergeCells>
  <pageMargins left="0.7" right="0.7" top="0.75" bottom="0.75" header="0.3" footer="0.3"/>
  <pageSetup paperSize="9" orientation="portrait" verticalDpi="14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69"/>
  <sheetViews>
    <sheetView zoomScale="130" zoomScaleNormal="130" workbookViewId="0">
      <selection activeCell="B5" sqref="B5"/>
    </sheetView>
  </sheetViews>
  <sheetFormatPr baseColWidth="10" defaultRowHeight="14.25" x14ac:dyDescent="0.2"/>
  <cols>
    <col min="1" max="2" width="4.28515625" style="173" customWidth="1"/>
    <col min="3" max="3" width="52.42578125" style="173" bestFit="1" customWidth="1"/>
    <col min="4" max="4" width="22.5703125" style="173" customWidth="1"/>
    <col min="5" max="5" width="28.5703125" style="173" customWidth="1"/>
    <col min="6" max="6" width="29.85546875" style="173" customWidth="1"/>
    <col min="7" max="7" width="24" style="173" customWidth="1"/>
    <col min="8" max="8" width="25.28515625" style="173" customWidth="1"/>
    <col min="9" max="9" width="23.28515625" style="173" customWidth="1"/>
    <col min="10" max="10" width="39.5703125" style="173" customWidth="1"/>
    <col min="11" max="18" width="14.28515625" style="173" customWidth="1"/>
    <col min="19" max="16384" width="11.42578125" style="173"/>
  </cols>
  <sheetData>
    <row r="1" spans="1:18" ht="18.75" customHeight="1" x14ac:dyDescent="0.2"/>
    <row r="2" spans="1:18" ht="18.75" customHeight="1" x14ac:dyDescent="0.2">
      <c r="A2" s="174" t="s">
        <v>175</v>
      </c>
      <c r="B2" s="176"/>
      <c r="C2" s="176"/>
      <c r="D2" s="175"/>
      <c r="E2" s="175"/>
      <c r="F2" s="175"/>
      <c r="G2" s="175"/>
      <c r="H2" s="175"/>
      <c r="I2" s="175"/>
      <c r="J2" s="175"/>
    </row>
    <row r="3" spans="1:18" ht="14.25" customHeight="1" x14ac:dyDescent="0.2">
      <c r="A3" s="174"/>
      <c r="B3" s="176"/>
      <c r="C3" s="176"/>
      <c r="D3" s="175"/>
      <c r="E3" s="175"/>
      <c r="F3" s="175"/>
      <c r="G3" s="175"/>
      <c r="H3" s="175"/>
      <c r="I3" s="175"/>
      <c r="J3" s="175"/>
    </row>
    <row r="4" spans="1:18" ht="14.25" customHeight="1" x14ac:dyDescent="0.2">
      <c r="A4" s="174"/>
      <c r="B4" s="197" t="s">
        <v>531</v>
      </c>
      <c r="C4" s="177"/>
      <c r="D4" s="175"/>
      <c r="E4" s="175"/>
      <c r="F4" s="175"/>
      <c r="G4" s="175"/>
      <c r="H4" s="175"/>
      <c r="I4" s="175"/>
      <c r="J4" s="175"/>
    </row>
    <row r="5" spans="1:18" s="192" customFormat="1" ht="14.25" customHeight="1" x14ac:dyDescent="0.2">
      <c r="A5" s="195"/>
      <c r="B5" s="448" t="s">
        <v>400</v>
      </c>
      <c r="C5" s="180"/>
      <c r="D5" s="449"/>
      <c r="E5" s="449"/>
      <c r="F5" s="449"/>
      <c r="G5" s="449"/>
      <c r="H5" s="449"/>
      <c r="I5" s="449"/>
      <c r="J5" s="449"/>
      <c r="R5" s="473"/>
    </row>
    <row r="6" spans="1:18" s="192" customFormat="1" ht="12.75" x14ac:dyDescent="0.2">
      <c r="A6" s="195"/>
      <c r="B6" s="180"/>
      <c r="C6" s="450"/>
      <c r="D6" s="449"/>
      <c r="E6" s="449"/>
      <c r="F6" s="449"/>
      <c r="G6" s="449"/>
      <c r="H6" s="449"/>
      <c r="I6" s="449"/>
      <c r="J6" s="449"/>
      <c r="K6" s="474"/>
      <c r="L6" s="474"/>
      <c r="M6" s="474"/>
      <c r="N6" s="474"/>
      <c r="O6" s="474"/>
      <c r="P6" s="474"/>
      <c r="Q6" s="474"/>
      <c r="R6" s="474"/>
    </row>
    <row r="7" spans="1:18" s="192" customFormat="1" ht="14.25" customHeight="1" x14ac:dyDescent="0.2">
      <c r="A7" s="195"/>
      <c r="B7" s="180"/>
      <c r="C7" s="451"/>
      <c r="D7" s="449"/>
      <c r="E7" s="449"/>
      <c r="F7" s="449"/>
      <c r="G7" s="449"/>
      <c r="H7" s="449"/>
      <c r="I7" s="449"/>
      <c r="J7" s="449"/>
      <c r="K7" s="474"/>
      <c r="L7" s="474"/>
      <c r="M7" s="474"/>
      <c r="N7" s="474"/>
      <c r="O7" s="474"/>
      <c r="P7" s="474"/>
      <c r="Q7" s="474"/>
      <c r="R7" s="474"/>
    </row>
    <row r="8" spans="1:18" s="192" customFormat="1" ht="14.25" customHeight="1" thickBot="1" x14ac:dyDescent="0.25">
      <c r="A8" s="195"/>
      <c r="B8" s="452">
        <v>1</v>
      </c>
      <c r="C8" s="453" t="s">
        <v>401</v>
      </c>
      <c r="D8" s="454" t="s">
        <v>402</v>
      </c>
      <c r="E8" s="454" t="s">
        <v>402</v>
      </c>
      <c r="F8" s="454" t="s">
        <v>402</v>
      </c>
      <c r="G8" s="454" t="s">
        <v>402</v>
      </c>
      <c r="H8" s="454" t="s">
        <v>402</v>
      </c>
      <c r="I8" s="454" t="s">
        <v>402</v>
      </c>
      <c r="J8" s="454" t="s">
        <v>402</v>
      </c>
      <c r="K8" s="474"/>
      <c r="L8" s="474"/>
      <c r="M8" s="474"/>
      <c r="N8" s="474"/>
      <c r="O8" s="474"/>
      <c r="P8" s="474"/>
      <c r="Q8" s="474"/>
      <c r="R8" s="474"/>
    </row>
    <row r="9" spans="1:18" s="192" customFormat="1" ht="14.25" customHeight="1" x14ac:dyDescent="0.2">
      <c r="A9" s="195"/>
      <c r="B9" s="455">
        <v>2</v>
      </c>
      <c r="C9" s="456" t="s">
        <v>403</v>
      </c>
      <c r="D9" s="457" t="s">
        <v>404</v>
      </c>
      <c r="E9" s="457" t="s">
        <v>405</v>
      </c>
      <c r="F9" s="457" t="s">
        <v>406</v>
      </c>
      <c r="G9" s="457" t="s">
        <v>407</v>
      </c>
      <c r="H9" s="457" t="s">
        <v>408</v>
      </c>
      <c r="I9" s="457" t="s">
        <v>409</v>
      </c>
      <c r="J9" s="457" t="s">
        <v>410</v>
      </c>
      <c r="K9" s="474"/>
      <c r="L9" s="474"/>
      <c r="M9" s="474"/>
      <c r="N9" s="474"/>
      <c r="O9" s="474"/>
      <c r="P9" s="474"/>
      <c r="Q9" s="474"/>
      <c r="R9" s="474"/>
    </row>
    <row r="10" spans="1:18" s="192" customFormat="1" ht="14.25" customHeight="1" x14ac:dyDescent="0.2">
      <c r="A10" s="195"/>
      <c r="B10" s="455">
        <v>3</v>
      </c>
      <c r="C10" s="456" t="s">
        <v>411</v>
      </c>
      <c r="D10" s="457" t="s">
        <v>412</v>
      </c>
      <c r="E10" s="457" t="s">
        <v>412</v>
      </c>
      <c r="F10" s="457" t="s">
        <v>412</v>
      </c>
      <c r="G10" s="457" t="s">
        <v>412</v>
      </c>
      <c r="H10" s="457" t="s">
        <v>412</v>
      </c>
      <c r="I10" s="457" t="s">
        <v>412</v>
      </c>
      <c r="J10" s="457" t="s">
        <v>412</v>
      </c>
      <c r="K10" s="482"/>
      <c r="L10" s="482"/>
      <c r="M10" s="482"/>
      <c r="N10" s="482"/>
      <c r="O10" s="482"/>
      <c r="P10" s="482"/>
      <c r="Q10" s="482"/>
      <c r="R10" s="475"/>
    </row>
    <row r="11" spans="1:18" s="192" customFormat="1" ht="14.25" customHeight="1" thickBot="1" x14ac:dyDescent="0.25">
      <c r="A11" s="195"/>
      <c r="B11" s="452"/>
      <c r="C11" s="458" t="s">
        <v>413</v>
      </c>
      <c r="D11" s="459"/>
      <c r="E11" s="459"/>
      <c r="F11" s="459"/>
      <c r="G11" s="459"/>
      <c r="H11" s="459"/>
      <c r="I11" s="459"/>
      <c r="J11" s="459"/>
      <c r="K11" s="474"/>
      <c r="L11" s="474"/>
      <c r="M11" s="474"/>
      <c r="N11" s="474"/>
      <c r="O11" s="474"/>
      <c r="P11" s="474"/>
      <c r="Q11" s="474"/>
      <c r="R11" s="474"/>
    </row>
    <row r="12" spans="1:18" s="192" customFormat="1" ht="14.25" customHeight="1" x14ac:dyDescent="0.2">
      <c r="A12" s="195"/>
      <c r="B12" s="455">
        <v>4</v>
      </c>
      <c r="C12" s="456" t="s">
        <v>414</v>
      </c>
      <c r="D12" s="457" t="s">
        <v>415</v>
      </c>
      <c r="E12" s="457" t="s">
        <v>416</v>
      </c>
      <c r="F12" s="457" t="s">
        <v>416</v>
      </c>
      <c r="G12" s="457" t="s">
        <v>416</v>
      </c>
      <c r="H12" s="457" t="s">
        <v>416</v>
      </c>
      <c r="I12" s="457" t="s">
        <v>417</v>
      </c>
      <c r="J12" s="457" t="s">
        <v>417</v>
      </c>
      <c r="K12" s="474"/>
      <c r="L12" s="474"/>
      <c r="M12" s="474"/>
      <c r="N12" s="474"/>
      <c r="O12" s="474"/>
      <c r="P12" s="474"/>
      <c r="Q12" s="474"/>
      <c r="R12" s="474"/>
    </row>
    <row r="13" spans="1:18" s="192" customFormat="1" ht="12" x14ac:dyDescent="0.2">
      <c r="A13" s="195"/>
      <c r="B13" s="455">
        <v>5</v>
      </c>
      <c r="C13" s="456" t="s">
        <v>418</v>
      </c>
      <c r="D13" s="457" t="s">
        <v>415</v>
      </c>
      <c r="E13" s="457" t="s">
        <v>416</v>
      </c>
      <c r="F13" s="457" t="s">
        <v>419</v>
      </c>
      <c r="G13" s="457" t="s">
        <v>416</v>
      </c>
      <c r="H13" s="457" t="s">
        <v>416</v>
      </c>
      <c r="I13" s="457" t="s">
        <v>417</v>
      </c>
      <c r="J13" s="457" t="s">
        <v>417</v>
      </c>
      <c r="K13" s="474"/>
      <c r="L13" s="474"/>
      <c r="M13" s="474"/>
      <c r="N13" s="474"/>
      <c r="O13" s="474"/>
      <c r="P13" s="474"/>
      <c r="Q13" s="474"/>
      <c r="R13" s="474"/>
    </row>
    <row r="14" spans="1:18" s="192" customFormat="1" ht="12" x14ac:dyDescent="0.2">
      <c r="A14" s="195"/>
      <c r="B14" s="455">
        <v>6</v>
      </c>
      <c r="C14" s="456" t="s">
        <v>420</v>
      </c>
      <c r="D14" s="457" t="s">
        <v>421</v>
      </c>
      <c r="E14" s="457" t="s">
        <v>421</v>
      </c>
      <c r="F14" s="457" t="s">
        <v>421</v>
      </c>
      <c r="G14" s="457" t="s">
        <v>421</v>
      </c>
      <c r="H14" s="457" t="s">
        <v>422</v>
      </c>
      <c r="I14" s="457" t="s">
        <v>422</v>
      </c>
      <c r="J14" s="457" t="s">
        <v>422</v>
      </c>
      <c r="K14" s="474"/>
      <c r="L14" s="474"/>
      <c r="M14" s="474"/>
      <c r="N14" s="474"/>
      <c r="O14" s="474"/>
      <c r="P14" s="474"/>
      <c r="Q14" s="474"/>
      <c r="R14" s="474"/>
    </row>
    <row r="15" spans="1:18" s="192" customFormat="1" ht="14.25" customHeight="1" x14ac:dyDescent="0.2">
      <c r="A15" s="195"/>
      <c r="B15" s="455">
        <v>7</v>
      </c>
      <c r="C15" s="460" t="s">
        <v>423</v>
      </c>
      <c r="D15" s="457" t="s">
        <v>424</v>
      </c>
      <c r="E15" s="457" t="s">
        <v>425</v>
      </c>
      <c r="F15" s="457" t="s">
        <v>425</v>
      </c>
      <c r="G15" s="457" t="s">
        <v>425</v>
      </c>
      <c r="H15" s="457" t="s">
        <v>425</v>
      </c>
      <c r="I15" s="457" t="s">
        <v>426</v>
      </c>
      <c r="J15" s="457" t="s">
        <v>426</v>
      </c>
      <c r="K15" s="476"/>
      <c r="L15" s="476"/>
      <c r="M15" s="476"/>
      <c r="N15" s="476"/>
      <c r="O15" s="476"/>
      <c r="P15" s="476"/>
      <c r="Q15" s="476"/>
      <c r="R15" s="476"/>
    </row>
    <row r="16" spans="1:18" s="192" customFormat="1" ht="14.25" customHeight="1" x14ac:dyDescent="0.2">
      <c r="A16" s="195"/>
      <c r="B16" s="455">
        <v>8</v>
      </c>
      <c r="C16" s="460" t="s">
        <v>427</v>
      </c>
      <c r="D16" s="461">
        <v>946.52</v>
      </c>
      <c r="E16" s="461">
        <v>50</v>
      </c>
      <c r="F16" s="461">
        <v>40</v>
      </c>
      <c r="G16" s="461">
        <v>100</v>
      </c>
      <c r="H16" s="461">
        <v>100</v>
      </c>
      <c r="I16" s="461">
        <v>250</v>
      </c>
      <c r="J16" s="461">
        <v>150</v>
      </c>
      <c r="K16" s="476"/>
      <c r="L16" s="476"/>
      <c r="M16" s="476"/>
      <c r="N16" s="476"/>
      <c r="O16" s="476"/>
      <c r="P16" s="476"/>
      <c r="Q16" s="476"/>
      <c r="R16" s="476"/>
    </row>
    <row r="17" spans="1:18" s="192" customFormat="1" ht="14.25" customHeight="1" x14ac:dyDescent="0.2">
      <c r="A17" s="195"/>
      <c r="B17" s="455">
        <v>9</v>
      </c>
      <c r="C17" s="460" t="s">
        <v>428</v>
      </c>
      <c r="D17" s="461">
        <v>946.52</v>
      </c>
      <c r="E17" s="461">
        <v>50</v>
      </c>
      <c r="F17" s="461">
        <v>40</v>
      </c>
      <c r="G17" s="461">
        <v>100</v>
      </c>
      <c r="H17" s="461">
        <v>100</v>
      </c>
      <c r="I17" s="461">
        <v>250</v>
      </c>
      <c r="J17" s="461">
        <v>150</v>
      </c>
      <c r="K17" s="476"/>
      <c r="L17" s="476"/>
      <c r="M17" s="476"/>
      <c r="N17" s="476"/>
      <c r="O17" s="476"/>
      <c r="P17" s="476"/>
      <c r="Q17" s="476"/>
      <c r="R17" s="476"/>
    </row>
    <row r="18" spans="1:18" s="192" customFormat="1" ht="14.25" customHeight="1" x14ac:dyDescent="0.2">
      <c r="A18" s="195"/>
      <c r="B18" s="455" t="s">
        <v>176</v>
      </c>
      <c r="C18" s="460" t="s">
        <v>429</v>
      </c>
      <c r="D18" s="457">
        <v>100</v>
      </c>
      <c r="E18" s="457">
        <v>100</v>
      </c>
      <c r="F18" s="457">
        <v>100</v>
      </c>
      <c r="G18" s="457">
        <v>100</v>
      </c>
      <c r="H18" s="457">
        <v>100</v>
      </c>
      <c r="I18" s="457">
        <v>100</v>
      </c>
      <c r="J18" s="457">
        <v>100</v>
      </c>
      <c r="K18" s="476"/>
      <c r="L18" s="476"/>
      <c r="M18" s="476"/>
      <c r="N18" s="476"/>
      <c r="O18" s="476"/>
      <c r="P18" s="476"/>
      <c r="Q18" s="476"/>
      <c r="R18" s="476"/>
    </row>
    <row r="19" spans="1:18" s="192" customFormat="1" ht="12" x14ac:dyDescent="0.2">
      <c r="A19" s="195"/>
      <c r="B19" s="455" t="s">
        <v>177</v>
      </c>
      <c r="C19" s="460" t="s">
        <v>430</v>
      </c>
      <c r="D19" s="457" t="s">
        <v>431</v>
      </c>
      <c r="E19" s="457">
        <v>100</v>
      </c>
      <c r="F19" s="457">
        <v>100</v>
      </c>
      <c r="G19" s="457">
        <v>100</v>
      </c>
      <c r="H19" s="457">
        <v>100</v>
      </c>
      <c r="I19" s="457">
        <v>100</v>
      </c>
      <c r="J19" s="457">
        <v>100</v>
      </c>
      <c r="K19" s="477"/>
      <c r="L19" s="477"/>
      <c r="M19" s="477"/>
      <c r="N19" s="477"/>
      <c r="O19" s="477"/>
      <c r="P19" s="477"/>
      <c r="Q19" s="477"/>
      <c r="R19" s="477"/>
    </row>
    <row r="20" spans="1:18" s="192" customFormat="1" ht="14.25" customHeight="1" x14ac:dyDescent="0.2">
      <c r="A20" s="195"/>
      <c r="B20" s="455">
        <v>10</v>
      </c>
      <c r="C20" s="460" t="s">
        <v>432</v>
      </c>
      <c r="D20" s="457" t="s">
        <v>433</v>
      </c>
      <c r="E20" s="457" t="s">
        <v>433</v>
      </c>
      <c r="F20" s="457" t="s">
        <v>434</v>
      </c>
      <c r="G20" s="457" t="s">
        <v>433</v>
      </c>
      <c r="H20" s="457" t="s">
        <v>433</v>
      </c>
      <c r="I20" s="457" t="s">
        <v>435</v>
      </c>
      <c r="J20" s="457" t="s">
        <v>435</v>
      </c>
      <c r="K20" s="478"/>
      <c r="L20" s="478"/>
      <c r="M20" s="478"/>
      <c r="N20" s="478"/>
      <c r="O20" s="478"/>
      <c r="P20" s="478"/>
      <c r="Q20" s="478"/>
      <c r="R20" s="478"/>
    </row>
    <row r="21" spans="1:18" s="192" customFormat="1" ht="14.25" customHeight="1" x14ac:dyDescent="0.2">
      <c r="A21" s="195"/>
      <c r="B21" s="455">
        <v>11</v>
      </c>
      <c r="C21" s="460" t="s">
        <v>436</v>
      </c>
      <c r="D21" s="462">
        <v>34481</v>
      </c>
      <c r="E21" s="462">
        <v>41912</v>
      </c>
      <c r="F21" s="462">
        <v>40235</v>
      </c>
      <c r="G21" s="462">
        <v>41935</v>
      </c>
      <c r="H21" s="462">
        <v>42254</v>
      </c>
      <c r="I21" s="462">
        <v>43053</v>
      </c>
      <c r="J21" s="462">
        <v>43348</v>
      </c>
      <c r="K21" s="476"/>
      <c r="L21" s="476"/>
      <c r="M21" s="476"/>
      <c r="N21" s="476"/>
      <c r="O21" s="476"/>
      <c r="P21" s="476"/>
      <c r="Q21" s="476"/>
      <c r="R21" s="476"/>
    </row>
    <row r="22" spans="1:18" s="192" customFormat="1" ht="14.25" customHeight="1" x14ac:dyDescent="0.2">
      <c r="A22" s="195"/>
      <c r="B22" s="455">
        <v>12</v>
      </c>
      <c r="C22" s="460" t="s">
        <v>437</v>
      </c>
      <c r="D22" s="457" t="s">
        <v>438</v>
      </c>
      <c r="E22" s="457" t="s">
        <v>438</v>
      </c>
      <c r="F22" s="457" t="s">
        <v>438</v>
      </c>
      <c r="G22" s="457" t="s">
        <v>438</v>
      </c>
      <c r="H22" s="457" t="s">
        <v>438</v>
      </c>
      <c r="I22" s="457" t="s">
        <v>439</v>
      </c>
      <c r="J22" s="457" t="s">
        <v>439</v>
      </c>
      <c r="K22" s="476"/>
      <c r="L22" s="478"/>
      <c r="M22" s="476"/>
      <c r="N22" s="476"/>
      <c r="O22" s="476"/>
      <c r="P22" s="476"/>
      <c r="Q22" s="476"/>
      <c r="R22" s="478"/>
    </row>
    <row r="23" spans="1:18" s="192" customFormat="1" ht="14.25" customHeight="1" x14ac:dyDescent="0.2">
      <c r="A23" s="195"/>
      <c r="B23" s="455">
        <v>13</v>
      </c>
      <c r="C23" s="460" t="s">
        <v>440</v>
      </c>
      <c r="D23" s="457"/>
      <c r="E23" s="457" t="s">
        <v>441</v>
      </c>
      <c r="F23" s="457" t="s">
        <v>441</v>
      </c>
      <c r="G23" s="457" t="s">
        <v>442</v>
      </c>
      <c r="H23" s="457" t="s">
        <v>442</v>
      </c>
      <c r="I23" s="462">
        <v>46706</v>
      </c>
      <c r="J23" s="462">
        <v>47001</v>
      </c>
      <c r="K23" s="476"/>
      <c r="L23" s="476"/>
      <c r="M23" s="476"/>
      <c r="N23" s="476"/>
      <c r="O23" s="476"/>
      <c r="P23" s="476"/>
      <c r="Q23" s="476"/>
      <c r="R23" s="476"/>
    </row>
    <row r="24" spans="1:18" s="192" customFormat="1" ht="14.25" customHeight="1" x14ac:dyDescent="0.2">
      <c r="A24" s="195"/>
      <c r="B24" s="455">
        <v>14</v>
      </c>
      <c r="C24" s="460" t="s">
        <v>443</v>
      </c>
      <c r="D24" s="457"/>
      <c r="E24" s="457" t="s">
        <v>444</v>
      </c>
      <c r="F24" s="457" t="s">
        <v>444</v>
      </c>
      <c r="G24" s="457" t="s">
        <v>444</v>
      </c>
      <c r="H24" s="457" t="s">
        <v>444</v>
      </c>
      <c r="I24" s="457" t="s">
        <v>444</v>
      </c>
      <c r="J24" s="457" t="s">
        <v>444</v>
      </c>
      <c r="K24" s="478"/>
      <c r="L24" s="478"/>
      <c r="M24" s="478"/>
      <c r="N24" s="478"/>
      <c r="O24" s="478"/>
      <c r="P24" s="478"/>
      <c r="Q24" s="478"/>
      <c r="R24" s="478"/>
    </row>
    <row r="25" spans="1:18" s="192" customFormat="1" ht="36" x14ac:dyDescent="0.2">
      <c r="A25" s="195"/>
      <c r="B25" s="455">
        <v>15</v>
      </c>
      <c r="C25" s="460" t="s">
        <v>445</v>
      </c>
      <c r="D25" s="457"/>
      <c r="E25" s="463" t="s">
        <v>446</v>
      </c>
      <c r="F25" s="463" t="s">
        <v>447</v>
      </c>
      <c r="G25" s="463" t="s">
        <v>448</v>
      </c>
      <c r="H25" s="463" t="s">
        <v>449</v>
      </c>
      <c r="I25" s="463" t="s">
        <v>450</v>
      </c>
      <c r="J25" s="463" t="s">
        <v>451</v>
      </c>
      <c r="K25" s="476"/>
      <c r="L25" s="476"/>
      <c r="M25" s="476"/>
      <c r="N25" s="476"/>
      <c r="O25" s="476"/>
      <c r="P25" s="476"/>
      <c r="Q25" s="476"/>
      <c r="R25" s="476"/>
    </row>
    <row r="26" spans="1:18" s="192" customFormat="1" ht="14.25" customHeight="1" x14ac:dyDescent="0.2">
      <c r="A26" s="195"/>
      <c r="B26" s="455">
        <v>16</v>
      </c>
      <c r="C26" s="460" t="s">
        <v>452</v>
      </c>
      <c r="D26" s="457"/>
      <c r="E26" s="457" t="s">
        <v>453</v>
      </c>
      <c r="F26" s="457" t="s">
        <v>454</v>
      </c>
      <c r="G26" s="464" t="s">
        <v>455</v>
      </c>
      <c r="H26" s="464" t="s">
        <v>456</v>
      </c>
      <c r="I26" s="464" t="s">
        <v>457</v>
      </c>
      <c r="J26" s="464" t="s">
        <v>458</v>
      </c>
      <c r="K26" s="476"/>
      <c r="L26" s="476"/>
      <c r="M26" s="476"/>
      <c r="N26" s="476"/>
      <c r="O26" s="476"/>
      <c r="P26" s="476"/>
      <c r="Q26" s="476"/>
      <c r="R26" s="476"/>
    </row>
    <row r="27" spans="1:18" s="192" customFormat="1" ht="14.25" customHeight="1" thickBot="1" x14ac:dyDescent="0.25">
      <c r="A27" s="195"/>
      <c r="B27" s="452"/>
      <c r="C27" s="465" t="s">
        <v>459</v>
      </c>
      <c r="D27" s="466"/>
      <c r="E27" s="459"/>
      <c r="F27" s="459"/>
      <c r="G27" s="459"/>
      <c r="H27" s="459"/>
      <c r="I27" s="459"/>
      <c r="J27" s="459"/>
      <c r="K27" s="483"/>
      <c r="L27" s="483"/>
      <c r="M27" s="483"/>
      <c r="N27" s="483"/>
      <c r="O27" s="483"/>
      <c r="P27" s="483"/>
      <c r="Q27" s="483"/>
      <c r="R27" s="479"/>
    </row>
    <row r="28" spans="1:18" s="192" customFormat="1" ht="14.25" customHeight="1" x14ac:dyDescent="0.2">
      <c r="A28" s="195"/>
      <c r="B28" s="455">
        <v>17</v>
      </c>
      <c r="C28" s="460" t="s">
        <v>460</v>
      </c>
      <c r="D28" s="457" t="s">
        <v>461</v>
      </c>
      <c r="E28" s="457" t="s">
        <v>462</v>
      </c>
      <c r="F28" s="457" t="s">
        <v>463</v>
      </c>
      <c r="G28" s="457" t="s">
        <v>462</v>
      </c>
      <c r="H28" s="457" t="s">
        <v>462</v>
      </c>
      <c r="I28" s="457" t="s">
        <v>462</v>
      </c>
      <c r="J28" s="457" t="s">
        <v>462</v>
      </c>
      <c r="K28" s="476"/>
      <c r="L28" s="476"/>
      <c r="M28" s="476"/>
      <c r="N28" s="476"/>
      <c r="O28" s="476"/>
      <c r="P28" s="476"/>
      <c r="Q28" s="476"/>
      <c r="R28" s="476"/>
    </row>
    <row r="29" spans="1:18" s="192" customFormat="1" ht="12" x14ac:dyDescent="0.2">
      <c r="A29" s="195"/>
      <c r="B29" s="467">
        <v>18</v>
      </c>
      <c r="C29" s="460" t="s">
        <v>464</v>
      </c>
      <c r="D29" s="457"/>
      <c r="E29" s="468" t="s">
        <v>465</v>
      </c>
      <c r="F29" s="468">
        <v>8.2500000000000004E-2</v>
      </c>
      <c r="G29" s="468" t="s">
        <v>466</v>
      </c>
      <c r="H29" s="468" t="s">
        <v>467</v>
      </c>
      <c r="I29" s="468" t="s">
        <v>468</v>
      </c>
      <c r="J29" s="468" t="s">
        <v>469</v>
      </c>
      <c r="K29" s="477"/>
      <c r="L29" s="477"/>
      <c r="M29" s="477"/>
      <c r="N29" s="477"/>
      <c r="O29" s="477"/>
      <c r="P29" s="477"/>
      <c r="Q29" s="477"/>
      <c r="R29" s="477"/>
    </row>
    <row r="30" spans="1:18" s="192" customFormat="1" ht="14.25" customHeight="1" x14ac:dyDescent="0.2">
      <c r="A30" s="195"/>
      <c r="B30" s="455">
        <v>19</v>
      </c>
      <c r="C30" s="460" t="s">
        <v>470</v>
      </c>
      <c r="D30" s="457" t="s">
        <v>471</v>
      </c>
      <c r="E30" s="457" t="s">
        <v>444</v>
      </c>
      <c r="F30" s="457" t="s">
        <v>444</v>
      </c>
      <c r="G30" s="457" t="s">
        <v>472</v>
      </c>
      <c r="H30" s="457" t="s">
        <v>472</v>
      </c>
      <c r="I30" s="457">
        <v>5</v>
      </c>
      <c r="J30" s="457" t="s">
        <v>472</v>
      </c>
      <c r="K30" s="476"/>
      <c r="L30" s="476"/>
      <c r="M30" s="476"/>
      <c r="N30" s="476"/>
      <c r="O30" s="476"/>
      <c r="P30" s="476"/>
      <c r="Q30" s="476"/>
      <c r="R30" s="476"/>
    </row>
    <row r="31" spans="1:18" s="192" customFormat="1" ht="14.25" customHeight="1" x14ac:dyDescent="0.2">
      <c r="A31" s="195"/>
      <c r="B31" s="455" t="s">
        <v>130</v>
      </c>
      <c r="C31" s="460" t="s">
        <v>473</v>
      </c>
      <c r="D31" s="457" t="s">
        <v>471</v>
      </c>
      <c r="E31" s="464" t="s">
        <v>474</v>
      </c>
      <c r="F31" s="464" t="s">
        <v>474</v>
      </c>
      <c r="G31" s="464" t="s">
        <v>474</v>
      </c>
      <c r="H31" s="457" t="s">
        <v>474</v>
      </c>
      <c r="I31" s="457" t="s">
        <v>475</v>
      </c>
      <c r="J31" s="457" t="s">
        <v>475</v>
      </c>
      <c r="K31" s="476"/>
      <c r="L31" s="476"/>
      <c r="M31" s="476"/>
      <c r="N31" s="476"/>
      <c r="O31" s="476"/>
      <c r="P31" s="476"/>
      <c r="Q31" s="476"/>
      <c r="R31" s="476"/>
    </row>
    <row r="32" spans="1:18" s="192" customFormat="1" ht="14.25" customHeight="1" x14ac:dyDescent="0.2">
      <c r="A32" s="195"/>
      <c r="B32" s="455" t="s">
        <v>132</v>
      </c>
      <c r="C32" s="460" t="s">
        <v>476</v>
      </c>
      <c r="D32" s="457" t="s">
        <v>471</v>
      </c>
      <c r="E32" s="457" t="s">
        <v>474</v>
      </c>
      <c r="F32" s="457" t="s">
        <v>474</v>
      </c>
      <c r="G32" s="464" t="s">
        <v>474</v>
      </c>
      <c r="H32" s="457" t="s">
        <v>474</v>
      </c>
      <c r="I32" s="457" t="s">
        <v>475</v>
      </c>
      <c r="J32" s="457" t="s">
        <v>475</v>
      </c>
      <c r="K32" s="476"/>
      <c r="L32" s="476"/>
      <c r="M32" s="476"/>
      <c r="N32" s="476"/>
      <c r="O32" s="476"/>
      <c r="P32" s="476"/>
      <c r="Q32" s="476"/>
      <c r="R32" s="476"/>
    </row>
    <row r="33" spans="1:18" s="192" customFormat="1" ht="14.25" customHeight="1" x14ac:dyDescent="0.2">
      <c r="A33" s="195"/>
      <c r="B33" s="467">
        <v>21</v>
      </c>
      <c r="C33" s="460" t="s">
        <v>477</v>
      </c>
      <c r="D33" s="457" t="s">
        <v>471</v>
      </c>
      <c r="E33" s="457" t="s">
        <v>472</v>
      </c>
      <c r="F33" s="457" t="s">
        <v>444</v>
      </c>
      <c r="G33" s="457" t="s">
        <v>472</v>
      </c>
      <c r="H33" s="457" t="s">
        <v>472</v>
      </c>
      <c r="I33" s="457" t="s">
        <v>472</v>
      </c>
      <c r="J33" s="457" t="s">
        <v>472</v>
      </c>
      <c r="K33" s="476"/>
      <c r="L33" s="476"/>
      <c r="M33" s="476"/>
      <c r="N33" s="476"/>
      <c r="O33" s="476"/>
      <c r="P33" s="476"/>
      <c r="Q33" s="476"/>
      <c r="R33" s="476"/>
    </row>
    <row r="34" spans="1:18" s="192" customFormat="1" ht="14.25" customHeight="1" x14ac:dyDescent="0.2">
      <c r="A34" s="195"/>
      <c r="B34" s="455">
        <v>22</v>
      </c>
      <c r="C34" s="460" t="s">
        <v>478</v>
      </c>
      <c r="D34" s="457" t="s">
        <v>471</v>
      </c>
      <c r="E34" s="469" t="s">
        <v>479</v>
      </c>
      <c r="F34" s="469" t="s">
        <v>479</v>
      </c>
      <c r="G34" s="469" t="s">
        <v>480</v>
      </c>
      <c r="H34" s="457" t="s">
        <v>480</v>
      </c>
      <c r="I34" s="457" t="s">
        <v>481</v>
      </c>
      <c r="J34" s="457" t="s">
        <v>481</v>
      </c>
      <c r="K34" s="476"/>
      <c r="L34" s="476"/>
      <c r="M34" s="476"/>
      <c r="N34" s="476"/>
      <c r="O34" s="476"/>
      <c r="P34" s="476"/>
      <c r="Q34" s="476"/>
      <c r="R34" s="476"/>
    </row>
    <row r="35" spans="1:18" s="192" customFormat="1" ht="14.25" customHeight="1" thickBot="1" x14ac:dyDescent="0.25">
      <c r="A35" s="195"/>
      <c r="B35" s="452"/>
      <c r="C35" s="465" t="s">
        <v>482</v>
      </c>
      <c r="D35" s="459"/>
      <c r="E35" s="459"/>
      <c r="F35" s="459"/>
      <c r="G35" s="459"/>
      <c r="H35" s="459"/>
      <c r="I35" s="459"/>
      <c r="J35" s="459"/>
      <c r="K35" s="476"/>
      <c r="L35" s="476"/>
      <c r="M35" s="476"/>
      <c r="N35" s="476"/>
      <c r="O35" s="476"/>
      <c r="P35" s="476"/>
      <c r="Q35" s="476"/>
      <c r="R35" s="480"/>
    </row>
    <row r="36" spans="1:18" s="192" customFormat="1" ht="14.25" customHeight="1" x14ac:dyDescent="0.2">
      <c r="A36" s="195"/>
      <c r="B36" s="467">
        <v>23</v>
      </c>
      <c r="C36" s="460" t="s">
        <v>483</v>
      </c>
      <c r="D36" s="457" t="s">
        <v>471</v>
      </c>
      <c r="E36" s="457" t="s">
        <v>484</v>
      </c>
      <c r="F36" s="457" t="s">
        <v>484</v>
      </c>
      <c r="G36" s="457" t="s">
        <v>485</v>
      </c>
      <c r="H36" s="457" t="s">
        <v>485</v>
      </c>
      <c r="I36" s="457" t="s">
        <v>485</v>
      </c>
      <c r="J36" s="457" t="s">
        <v>485</v>
      </c>
      <c r="K36" s="481"/>
      <c r="L36" s="481"/>
      <c r="M36" s="481"/>
      <c r="N36" s="481"/>
      <c r="O36" s="481"/>
      <c r="P36" s="481"/>
      <c r="Q36" s="481"/>
      <c r="R36" s="481"/>
    </row>
    <row r="37" spans="1:18" s="192" customFormat="1" ht="20.25" customHeight="1" x14ac:dyDescent="0.2">
      <c r="A37" s="195"/>
      <c r="B37" s="455">
        <v>24</v>
      </c>
      <c r="C37" s="460" t="s">
        <v>486</v>
      </c>
      <c r="D37" s="457" t="s">
        <v>431</v>
      </c>
      <c r="E37" s="457" t="s">
        <v>431</v>
      </c>
      <c r="F37" s="457" t="s">
        <v>431</v>
      </c>
      <c r="G37" s="457" t="s">
        <v>431</v>
      </c>
      <c r="H37" s="457" t="s">
        <v>431</v>
      </c>
      <c r="I37" s="457" t="s">
        <v>431</v>
      </c>
      <c r="J37" s="457" t="s">
        <v>431</v>
      </c>
      <c r="K37" s="474"/>
      <c r="L37" s="474"/>
      <c r="M37" s="474"/>
      <c r="N37" s="474"/>
      <c r="O37" s="474"/>
      <c r="P37" s="474"/>
      <c r="Q37" s="474"/>
      <c r="R37" s="474"/>
    </row>
    <row r="38" spans="1:18" s="192" customFormat="1" ht="14.25" customHeight="1" x14ac:dyDescent="0.2">
      <c r="A38" s="195"/>
      <c r="B38" s="455">
        <v>25</v>
      </c>
      <c r="C38" s="460" t="s">
        <v>487</v>
      </c>
      <c r="D38" s="457" t="s">
        <v>431</v>
      </c>
      <c r="E38" s="457" t="s">
        <v>431</v>
      </c>
      <c r="F38" s="457" t="s">
        <v>431</v>
      </c>
      <c r="G38" s="457" t="s">
        <v>431</v>
      </c>
      <c r="H38" s="457" t="s">
        <v>431</v>
      </c>
      <c r="I38" s="457" t="s">
        <v>431</v>
      </c>
      <c r="J38" s="457" t="s">
        <v>431</v>
      </c>
      <c r="K38" s="474"/>
      <c r="L38" s="474"/>
      <c r="M38" s="474"/>
      <c r="N38" s="474"/>
      <c r="O38" s="474"/>
      <c r="P38" s="474"/>
      <c r="Q38" s="474"/>
      <c r="R38" s="474"/>
    </row>
    <row r="39" spans="1:18" s="192" customFormat="1" ht="14.25" customHeight="1" x14ac:dyDescent="0.2">
      <c r="A39" s="195"/>
      <c r="B39" s="455">
        <v>26</v>
      </c>
      <c r="C39" s="460" t="s">
        <v>488</v>
      </c>
      <c r="D39" s="457" t="s">
        <v>431</v>
      </c>
      <c r="E39" s="457" t="s">
        <v>431</v>
      </c>
      <c r="F39" s="457" t="s">
        <v>431</v>
      </c>
      <c r="G39" s="457" t="s">
        <v>431</v>
      </c>
      <c r="H39" s="457" t="s">
        <v>431</v>
      </c>
      <c r="I39" s="457" t="s">
        <v>431</v>
      </c>
      <c r="J39" s="457" t="s">
        <v>431</v>
      </c>
      <c r="K39" s="474"/>
      <c r="L39" s="474"/>
      <c r="M39" s="474"/>
      <c r="N39" s="474"/>
      <c r="O39" s="474"/>
      <c r="P39" s="474"/>
      <c r="Q39" s="474"/>
      <c r="R39" s="474"/>
    </row>
    <row r="40" spans="1:18" s="192" customFormat="1" ht="14.25" customHeight="1" x14ac:dyDescent="0.2">
      <c r="A40" s="195"/>
      <c r="B40" s="455">
        <v>27</v>
      </c>
      <c r="C40" s="460" t="s">
        <v>489</v>
      </c>
      <c r="D40" s="457" t="s">
        <v>431</v>
      </c>
      <c r="E40" s="457" t="s">
        <v>431</v>
      </c>
      <c r="F40" s="457" t="s">
        <v>431</v>
      </c>
      <c r="G40" s="457" t="s">
        <v>431</v>
      </c>
      <c r="H40" s="457" t="s">
        <v>431</v>
      </c>
      <c r="I40" s="457" t="s">
        <v>431</v>
      </c>
      <c r="J40" s="457" t="s">
        <v>431</v>
      </c>
      <c r="K40" s="474"/>
      <c r="L40" s="474"/>
      <c r="M40" s="474"/>
      <c r="N40" s="474"/>
      <c r="O40" s="474"/>
      <c r="P40" s="474"/>
      <c r="Q40" s="474"/>
      <c r="R40" s="474"/>
    </row>
    <row r="41" spans="1:18" s="192" customFormat="1" ht="14.25" customHeight="1" x14ac:dyDescent="0.2">
      <c r="A41" s="195"/>
      <c r="B41" s="455">
        <v>28</v>
      </c>
      <c r="C41" s="460" t="s">
        <v>490</v>
      </c>
      <c r="D41" s="457" t="s">
        <v>431</v>
      </c>
      <c r="E41" s="457" t="s">
        <v>431</v>
      </c>
      <c r="F41" s="457" t="s">
        <v>431</v>
      </c>
      <c r="G41" s="457" t="s">
        <v>431</v>
      </c>
      <c r="H41" s="457" t="s">
        <v>431</v>
      </c>
      <c r="I41" s="457" t="s">
        <v>431</v>
      </c>
      <c r="J41" s="457" t="s">
        <v>431</v>
      </c>
      <c r="K41" s="474"/>
      <c r="L41" s="474"/>
      <c r="M41" s="474"/>
      <c r="N41" s="474"/>
      <c r="O41" s="474"/>
      <c r="P41" s="474"/>
      <c r="Q41" s="474"/>
      <c r="R41" s="474"/>
    </row>
    <row r="42" spans="1:18" s="192" customFormat="1" ht="14.25" customHeight="1" x14ac:dyDescent="0.2">
      <c r="A42" s="195"/>
      <c r="B42" s="455">
        <v>29</v>
      </c>
      <c r="C42" s="460" t="s">
        <v>491</v>
      </c>
      <c r="D42" s="457" t="s">
        <v>431</v>
      </c>
      <c r="E42" s="457" t="s">
        <v>431</v>
      </c>
      <c r="F42" s="457" t="s">
        <v>431</v>
      </c>
      <c r="G42" s="457" t="s">
        <v>431</v>
      </c>
      <c r="H42" s="457" t="s">
        <v>431</v>
      </c>
      <c r="I42" s="457" t="s">
        <v>431</v>
      </c>
      <c r="J42" s="457" t="s">
        <v>431</v>
      </c>
      <c r="K42" s="474"/>
      <c r="L42" s="474"/>
      <c r="M42" s="474"/>
      <c r="N42" s="474"/>
      <c r="O42" s="474"/>
      <c r="P42" s="474"/>
      <c r="Q42" s="474"/>
      <c r="R42" s="474"/>
    </row>
    <row r="43" spans="1:18" s="192" customFormat="1" ht="13.5" customHeight="1" x14ac:dyDescent="0.2">
      <c r="A43" s="195"/>
      <c r="B43" s="467">
        <v>30</v>
      </c>
      <c r="C43" s="460" t="s">
        <v>492</v>
      </c>
      <c r="D43" s="457" t="s">
        <v>431</v>
      </c>
      <c r="E43" s="457" t="s">
        <v>444</v>
      </c>
      <c r="F43" s="457" t="s">
        <v>444</v>
      </c>
      <c r="G43" s="457" t="s">
        <v>444</v>
      </c>
      <c r="H43" s="457" t="s">
        <v>444</v>
      </c>
      <c r="I43" s="457" t="s">
        <v>431</v>
      </c>
      <c r="J43" s="457" t="s">
        <v>431</v>
      </c>
      <c r="K43" s="474"/>
      <c r="L43" s="474"/>
      <c r="M43" s="474"/>
      <c r="N43" s="474"/>
      <c r="O43" s="474"/>
      <c r="P43" s="474"/>
      <c r="Q43" s="474"/>
      <c r="R43" s="474"/>
    </row>
    <row r="44" spans="1:18" s="192" customFormat="1" ht="21.75" customHeight="1" x14ac:dyDescent="0.2">
      <c r="A44" s="195"/>
      <c r="B44" s="467">
        <v>31</v>
      </c>
      <c r="C44" s="460" t="s">
        <v>493</v>
      </c>
      <c r="D44" s="457" t="s">
        <v>471</v>
      </c>
      <c r="E44" s="470" t="s">
        <v>494</v>
      </c>
      <c r="F44" s="470" t="s">
        <v>494</v>
      </c>
      <c r="G44" s="470" t="s">
        <v>494</v>
      </c>
      <c r="H44" s="471" t="s">
        <v>494</v>
      </c>
      <c r="I44" s="464" t="s">
        <v>431</v>
      </c>
      <c r="J44" s="464" t="s">
        <v>431</v>
      </c>
      <c r="K44" s="474"/>
      <c r="L44" s="474"/>
      <c r="M44" s="474"/>
      <c r="N44" s="474"/>
      <c r="O44" s="474"/>
      <c r="P44" s="474"/>
      <c r="Q44" s="474"/>
      <c r="R44" s="474"/>
    </row>
    <row r="45" spans="1:18" s="192" customFormat="1" ht="12" x14ac:dyDescent="0.2">
      <c r="A45" s="195"/>
      <c r="B45" s="467">
        <v>32</v>
      </c>
      <c r="C45" s="460" t="s">
        <v>495</v>
      </c>
      <c r="D45" s="457" t="s">
        <v>471</v>
      </c>
      <c r="E45" s="457" t="s">
        <v>496</v>
      </c>
      <c r="F45" s="457" t="s">
        <v>496</v>
      </c>
      <c r="G45" s="457" t="s">
        <v>496</v>
      </c>
      <c r="H45" s="457" t="s">
        <v>496</v>
      </c>
      <c r="I45" s="469" t="s">
        <v>431</v>
      </c>
      <c r="J45" s="469" t="s">
        <v>431</v>
      </c>
      <c r="K45" s="474"/>
      <c r="L45" s="474"/>
      <c r="M45" s="474"/>
      <c r="N45" s="474"/>
      <c r="O45" s="474"/>
      <c r="P45" s="474"/>
      <c r="Q45" s="474"/>
      <c r="R45" s="474"/>
    </row>
    <row r="46" spans="1:18" s="192" customFormat="1" ht="12" x14ac:dyDescent="0.2">
      <c r="A46" s="195"/>
      <c r="B46" s="455">
        <v>33</v>
      </c>
      <c r="C46" s="460" t="s">
        <v>497</v>
      </c>
      <c r="D46" s="457" t="s">
        <v>471</v>
      </c>
      <c r="E46" s="464" t="s">
        <v>498</v>
      </c>
      <c r="F46" s="464" t="s">
        <v>498</v>
      </c>
      <c r="G46" s="464" t="s">
        <v>498</v>
      </c>
      <c r="H46" s="457" t="s">
        <v>498</v>
      </c>
      <c r="I46" s="457" t="s">
        <v>431</v>
      </c>
      <c r="J46" s="457" t="s">
        <v>431</v>
      </c>
      <c r="K46" s="474"/>
      <c r="L46" s="474"/>
      <c r="M46" s="474"/>
      <c r="N46" s="474"/>
      <c r="O46" s="474"/>
      <c r="P46" s="474"/>
      <c r="Q46" s="474"/>
      <c r="R46" s="474"/>
    </row>
    <row r="47" spans="1:18" s="192" customFormat="1" ht="96" x14ac:dyDescent="0.2">
      <c r="A47" s="195"/>
      <c r="B47" s="467">
        <v>34</v>
      </c>
      <c r="C47" s="460" t="s">
        <v>499</v>
      </c>
      <c r="D47" s="457" t="s">
        <v>471</v>
      </c>
      <c r="E47" s="472" t="s">
        <v>500</v>
      </c>
      <c r="F47" s="472" t="s">
        <v>500</v>
      </c>
      <c r="G47" s="472" t="s">
        <v>500</v>
      </c>
      <c r="H47" s="464" t="s">
        <v>500</v>
      </c>
      <c r="I47" s="457"/>
      <c r="J47" s="457"/>
      <c r="K47" s="474"/>
      <c r="L47" s="474"/>
      <c r="M47" s="474"/>
      <c r="N47" s="474"/>
      <c r="O47" s="474"/>
      <c r="P47" s="474"/>
      <c r="Q47" s="474"/>
      <c r="R47" s="474"/>
    </row>
    <row r="48" spans="1:18" s="192" customFormat="1" ht="12" x14ac:dyDescent="0.2">
      <c r="A48" s="195"/>
      <c r="B48" s="467">
        <v>35</v>
      </c>
      <c r="C48" s="460" t="s">
        <v>501</v>
      </c>
      <c r="D48" s="457" t="s">
        <v>425</v>
      </c>
      <c r="E48" s="457" t="s">
        <v>434</v>
      </c>
      <c r="F48" s="457" t="s">
        <v>434</v>
      </c>
      <c r="G48" s="457" t="s">
        <v>434</v>
      </c>
      <c r="H48" s="457" t="s">
        <v>434</v>
      </c>
      <c r="I48" s="457" t="s">
        <v>502</v>
      </c>
      <c r="J48" s="457" t="s">
        <v>502</v>
      </c>
      <c r="K48" s="474"/>
      <c r="L48" s="474"/>
      <c r="M48" s="474"/>
      <c r="N48" s="474"/>
      <c r="O48" s="474"/>
      <c r="P48" s="474"/>
      <c r="Q48" s="474"/>
      <c r="R48" s="474"/>
    </row>
    <row r="49" spans="1:18" s="192" customFormat="1" ht="14.25" customHeight="1" x14ac:dyDescent="0.2">
      <c r="A49" s="195"/>
      <c r="B49" s="455">
        <v>36</v>
      </c>
      <c r="C49" s="460" t="s">
        <v>503</v>
      </c>
      <c r="D49" s="457" t="s">
        <v>431</v>
      </c>
      <c r="E49" s="457" t="s">
        <v>472</v>
      </c>
      <c r="F49" s="457" t="s">
        <v>444</v>
      </c>
      <c r="G49" s="457" t="s">
        <v>472</v>
      </c>
      <c r="H49" s="457" t="s">
        <v>472</v>
      </c>
      <c r="I49" s="457" t="s">
        <v>431</v>
      </c>
      <c r="J49" s="457" t="s">
        <v>431</v>
      </c>
      <c r="K49" s="474"/>
      <c r="L49" s="474"/>
      <c r="M49" s="474"/>
      <c r="N49" s="474"/>
      <c r="O49" s="474"/>
      <c r="P49" s="474"/>
      <c r="Q49" s="474"/>
      <c r="R49" s="474"/>
    </row>
    <row r="50" spans="1:18" s="192" customFormat="1" ht="14.25" customHeight="1" x14ac:dyDescent="0.2">
      <c r="A50" s="195"/>
      <c r="B50" s="455">
        <v>37</v>
      </c>
      <c r="C50" s="460" t="s">
        <v>504</v>
      </c>
      <c r="D50" s="457" t="s">
        <v>431</v>
      </c>
      <c r="E50" s="464" t="s">
        <v>431</v>
      </c>
      <c r="F50" s="464" t="s">
        <v>505</v>
      </c>
      <c r="G50" s="464" t="s">
        <v>431</v>
      </c>
      <c r="H50" s="457" t="s">
        <v>431</v>
      </c>
      <c r="I50" s="469" t="s">
        <v>431</v>
      </c>
      <c r="J50" s="469" t="s">
        <v>431</v>
      </c>
      <c r="K50" s="474"/>
      <c r="L50" s="474"/>
      <c r="M50" s="474"/>
      <c r="N50" s="474"/>
      <c r="O50" s="474"/>
      <c r="P50" s="474"/>
      <c r="Q50" s="474"/>
      <c r="R50" s="474"/>
    </row>
    <row r="51" spans="1:18" s="192" customFormat="1" ht="15" customHeight="1" x14ac:dyDescent="0.15">
      <c r="A51" s="195"/>
      <c r="B51" s="199"/>
      <c r="C51" s="45"/>
      <c r="D51" s="200"/>
      <c r="E51" s="200"/>
      <c r="F51" s="200"/>
      <c r="G51" s="200"/>
      <c r="H51" s="200"/>
      <c r="I51" s="200"/>
      <c r="J51" s="200"/>
    </row>
    <row r="52" spans="1:18" s="192" customFormat="1" ht="15" customHeight="1" x14ac:dyDescent="0.15">
      <c r="A52" s="195"/>
      <c r="B52" s="196"/>
      <c r="C52" s="190"/>
      <c r="D52" s="191"/>
      <c r="E52" s="191"/>
      <c r="F52" s="191"/>
      <c r="G52" s="191"/>
      <c r="H52" s="191"/>
      <c r="I52" s="191"/>
      <c r="J52" s="191"/>
    </row>
    <row r="53" spans="1:18" s="192" customFormat="1" ht="15" customHeight="1" x14ac:dyDescent="0.15">
      <c r="A53" s="195"/>
      <c r="B53" s="196"/>
      <c r="C53" s="190"/>
      <c r="D53" s="191"/>
      <c r="E53" s="191"/>
      <c r="F53" s="191"/>
      <c r="G53" s="191"/>
      <c r="H53" s="191"/>
      <c r="I53" s="191"/>
      <c r="J53" s="191"/>
    </row>
    <row r="54" spans="1:18" s="192" customFormat="1" ht="15" customHeight="1" x14ac:dyDescent="0.15">
      <c r="A54" s="195"/>
      <c r="B54" s="196"/>
      <c r="C54" s="190"/>
      <c r="D54" s="191"/>
      <c r="E54" s="191"/>
      <c r="F54" s="191"/>
      <c r="G54" s="191"/>
      <c r="H54" s="191"/>
      <c r="I54" s="191"/>
      <c r="J54" s="191"/>
    </row>
    <row r="55" spans="1:18" s="192" customFormat="1" ht="15" customHeight="1" x14ac:dyDescent="0.15">
      <c r="A55" s="195"/>
      <c r="B55" s="196"/>
      <c r="C55" s="190"/>
      <c r="D55" s="191"/>
      <c r="E55" s="191"/>
      <c r="F55" s="191"/>
      <c r="G55" s="191"/>
      <c r="H55" s="191"/>
      <c r="I55" s="191"/>
      <c r="J55" s="191"/>
    </row>
    <row r="56" spans="1:18" s="192" customFormat="1" ht="15" customHeight="1" x14ac:dyDescent="0.15">
      <c r="A56" s="195"/>
      <c r="B56" s="196"/>
      <c r="C56" s="190"/>
      <c r="D56" s="191"/>
      <c r="E56" s="191"/>
      <c r="F56" s="191"/>
      <c r="G56" s="191"/>
      <c r="H56" s="191"/>
      <c r="I56" s="191"/>
      <c r="J56" s="191"/>
    </row>
    <row r="57" spans="1:18" s="192" customFormat="1" ht="15" customHeight="1" x14ac:dyDescent="0.15">
      <c r="A57" s="195"/>
      <c r="B57" s="196"/>
      <c r="C57" s="190"/>
      <c r="D57" s="191"/>
      <c r="E57" s="191"/>
      <c r="F57" s="191"/>
      <c r="G57" s="191"/>
      <c r="H57" s="191"/>
      <c r="I57" s="191"/>
      <c r="J57" s="191"/>
    </row>
    <row r="58" spans="1:18" s="192" customFormat="1" ht="15" customHeight="1" x14ac:dyDescent="0.15">
      <c r="A58" s="195"/>
      <c r="B58" s="196"/>
      <c r="C58" s="190"/>
      <c r="D58" s="191"/>
      <c r="E58" s="191"/>
      <c r="F58" s="191"/>
      <c r="G58" s="191"/>
      <c r="H58" s="191"/>
      <c r="I58" s="191"/>
      <c r="J58" s="191"/>
    </row>
    <row r="59" spans="1:18" s="193" customFormat="1" ht="15" customHeight="1" x14ac:dyDescent="0.15">
      <c r="B59" s="194"/>
      <c r="C59" s="190"/>
      <c r="D59" s="190"/>
      <c r="E59" s="190"/>
      <c r="F59" s="190"/>
      <c r="G59" s="190"/>
      <c r="H59" s="190"/>
      <c r="I59" s="190"/>
      <c r="J59" s="190"/>
    </row>
    <row r="60" spans="1:18" s="193" customFormat="1" ht="15" customHeight="1" x14ac:dyDescent="0.15">
      <c r="B60" s="194"/>
      <c r="C60" s="190"/>
      <c r="D60" s="190"/>
      <c r="E60" s="190"/>
      <c r="F60" s="190"/>
      <c r="G60" s="190"/>
      <c r="H60" s="190"/>
      <c r="I60" s="190"/>
      <c r="J60" s="190"/>
    </row>
    <row r="61" spans="1:18" s="193" customFormat="1" ht="15" customHeight="1" x14ac:dyDescent="0.15">
      <c r="B61" s="194"/>
      <c r="C61" s="190"/>
      <c r="D61" s="190"/>
      <c r="E61" s="190"/>
      <c r="F61" s="190"/>
      <c r="G61" s="190"/>
      <c r="H61" s="190"/>
      <c r="I61" s="190"/>
      <c r="J61" s="190"/>
    </row>
    <row r="62" spans="1:18" s="193" customFormat="1" ht="15" customHeight="1" x14ac:dyDescent="0.15">
      <c r="B62" s="194"/>
      <c r="C62" s="190"/>
      <c r="D62" s="190"/>
      <c r="E62" s="190"/>
      <c r="F62" s="190"/>
      <c r="G62" s="190"/>
      <c r="H62" s="190"/>
      <c r="I62" s="190"/>
      <c r="J62" s="190"/>
    </row>
    <row r="63" spans="1:18" s="193" customFormat="1" ht="15" customHeight="1" x14ac:dyDescent="0.15">
      <c r="B63" s="194"/>
      <c r="C63" s="190"/>
      <c r="D63" s="190"/>
      <c r="E63" s="190"/>
      <c r="F63" s="190"/>
      <c r="G63" s="190"/>
      <c r="H63" s="190"/>
      <c r="I63" s="190"/>
      <c r="J63" s="190"/>
    </row>
    <row r="64" spans="1:18" s="193" customFormat="1" ht="15" customHeight="1" x14ac:dyDescent="0.15">
      <c r="B64" s="194"/>
      <c r="C64" s="190"/>
      <c r="D64" s="190"/>
      <c r="E64" s="190"/>
      <c r="F64" s="190"/>
      <c r="G64" s="190"/>
      <c r="H64" s="190"/>
      <c r="I64" s="190"/>
      <c r="J64" s="190"/>
    </row>
    <row r="65" spans="1:10" s="193" customFormat="1" ht="15" customHeight="1" x14ac:dyDescent="0.15">
      <c r="B65" s="194"/>
      <c r="C65" s="190"/>
      <c r="D65" s="190"/>
      <c r="E65" s="190"/>
      <c r="F65" s="190"/>
      <c r="G65" s="190"/>
      <c r="H65" s="190"/>
      <c r="I65" s="190"/>
      <c r="J65" s="190"/>
    </row>
    <row r="66" spans="1:10" s="193" customFormat="1" ht="15" customHeight="1" x14ac:dyDescent="0.15">
      <c r="B66" s="194"/>
      <c r="C66" s="190"/>
      <c r="D66" s="190"/>
      <c r="E66" s="190"/>
      <c r="F66" s="190"/>
      <c r="G66" s="190"/>
      <c r="H66" s="190"/>
      <c r="I66" s="190"/>
      <c r="J66" s="190"/>
    </row>
    <row r="67" spans="1:10" s="193" customFormat="1" ht="15" customHeight="1" x14ac:dyDescent="0.15">
      <c r="B67" s="194"/>
      <c r="C67" s="190"/>
      <c r="D67" s="190"/>
      <c r="E67" s="190"/>
      <c r="F67" s="190"/>
      <c r="G67" s="190"/>
      <c r="H67" s="190"/>
      <c r="I67" s="190"/>
      <c r="J67" s="190"/>
    </row>
    <row r="68" spans="1:10" s="188" customFormat="1" ht="15" customHeight="1" x14ac:dyDescent="0.2">
      <c r="A68" s="189"/>
      <c r="B68" s="194"/>
      <c r="C68" s="190"/>
      <c r="D68" s="190"/>
      <c r="E68" s="190"/>
      <c r="F68" s="190"/>
      <c r="G68" s="190"/>
      <c r="H68" s="190"/>
      <c r="I68" s="190"/>
      <c r="J68" s="190"/>
    </row>
    <row r="69" spans="1:10" ht="15" customHeight="1" x14ac:dyDescent="0.2">
      <c r="A69" s="174"/>
      <c r="B69" s="194"/>
      <c r="C69" s="190"/>
      <c r="D69" s="190"/>
      <c r="E69" s="190"/>
      <c r="F69" s="190"/>
      <c r="G69" s="190"/>
      <c r="H69" s="190"/>
      <c r="I69" s="190"/>
      <c r="J69" s="190"/>
    </row>
  </sheetData>
  <pageMargins left="0.7" right="0.7" top="0.75" bottom="0.75" header="0.3" footer="0.3"/>
  <pageSetup paperSize="9" orientation="portrait" verticalDpi="14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00B050"/>
  </sheetPr>
  <dimension ref="A1:G19"/>
  <sheetViews>
    <sheetView zoomScaleNormal="100" workbookViewId="0">
      <selection activeCell="D5" sqref="D5"/>
    </sheetView>
  </sheetViews>
  <sheetFormatPr baseColWidth="10" defaultRowHeight="14.25" x14ac:dyDescent="0.2"/>
  <cols>
    <col min="1" max="2" width="4.28515625" style="21" customWidth="1"/>
    <col min="3" max="3" width="2.140625" style="21" customWidth="1"/>
    <col min="4" max="4" width="50.85546875" style="21" customWidth="1"/>
    <col min="5" max="6" width="14.28515625" style="21" customWidth="1"/>
    <col min="7" max="7" width="24.7109375" style="21" customWidth="1"/>
    <col min="8" max="16384" width="11.42578125" style="21"/>
  </cols>
  <sheetData>
    <row r="1" spans="1:7" ht="18.75" customHeight="1" x14ac:dyDescent="0.2"/>
    <row r="2" spans="1:7" ht="18.75" customHeight="1" x14ac:dyDescent="0.2">
      <c r="A2" s="22" t="s">
        <v>0</v>
      </c>
      <c r="B2" s="23"/>
      <c r="C2" s="23"/>
      <c r="D2" s="23"/>
      <c r="E2" s="24"/>
      <c r="F2" s="24"/>
      <c r="G2" s="24"/>
    </row>
    <row r="3" spans="1:7" ht="14.25" customHeight="1" x14ac:dyDescent="0.2">
      <c r="A3" s="22"/>
      <c r="B3" s="23"/>
      <c r="C3" s="23"/>
      <c r="D3" s="23"/>
      <c r="E3" s="24"/>
      <c r="F3" s="24"/>
      <c r="G3" s="24"/>
    </row>
    <row r="4" spans="1:7" ht="14.25" customHeight="1" x14ac:dyDescent="0.2">
      <c r="A4" s="22"/>
      <c r="B4" s="25" t="s">
        <v>531</v>
      </c>
      <c r="C4" s="25"/>
      <c r="D4" s="26"/>
      <c r="E4" s="24"/>
      <c r="F4" s="24"/>
      <c r="G4" s="24"/>
    </row>
    <row r="5" spans="1:7" ht="14.25" customHeight="1" x14ac:dyDescent="0.2">
      <c r="A5" s="22"/>
      <c r="B5" s="529"/>
      <c r="C5" s="529"/>
      <c r="D5" s="529"/>
      <c r="E5" s="530"/>
      <c r="F5" s="530"/>
      <c r="G5" s="530"/>
    </row>
    <row r="6" spans="1:7" ht="14.25" customHeight="1" x14ac:dyDescent="0.2">
      <c r="B6" s="31"/>
      <c r="C6" s="31"/>
      <c r="D6" s="31"/>
      <c r="E6" s="485"/>
      <c r="F6" s="485"/>
      <c r="G6" s="485"/>
    </row>
    <row r="7" spans="1:7" ht="15" thickBot="1" x14ac:dyDescent="0.25">
      <c r="B7" s="23"/>
      <c r="C7" s="23"/>
      <c r="D7" s="23"/>
      <c r="E7" s="24"/>
      <c r="F7" s="24"/>
      <c r="G7" s="24"/>
    </row>
    <row r="8" spans="1:7" ht="19.5" customHeight="1" x14ac:dyDescent="0.2">
      <c r="B8" s="534"/>
      <c r="C8" s="534"/>
      <c r="D8" s="534"/>
      <c r="E8" s="535" t="s">
        <v>43</v>
      </c>
      <c r="F8" s="536" t="s">
        <v>44</v>
      </c>
      <c r="G8" s="537" t="s">
        <v>45</v>
      </c>
    </row>
    <row r="9" spans="1:7" ht="35.25" customHeight="1" x14ac:dyDescent="0.2">
      <c r="B9" s="538"/>
      <c r="C9" s="538"/>
      <c r="D9" s="539"/>
      <c r="E9" s="623" t="s">
        <v>101</v>
      </c>
      <c r="F9" s="624"/>
      <c r="G9" s="540" t="s">
        <v>617</v>
      </c>
    </row>
    <row r="10" spans="1:7" ht="14.25" customHeight="1" thickBot="1" x14ac:dyDescent="0.25">
      <c r="B10" s="538"/>
      <c r="C10" s="538"/>
      <c r="D10" s="538"/>
      <c r="E10" s="541">
        <v>43465</v>
      </c>
      <c r="F10" s="542">
        <v>43100</v>
      </c>
      <c r="G10" s="543">
        <v>43465</v>
      </c>
    </row>
    <row r="11" spans="1:7" ht="14.25" customHeight="1" x14ac:dyDescent="0.2">
      <c r="B11" s="544">
        <v>1</v>
      </c>
      <c r="C11" s="545" t="s">
        <v>618</v>
      </c>
      <c r="D11" s="546"/>
      <c r="E11" s="547">
        <f>16105.7</f>
        <v>16105.7</v>
      </c>
      <c r="F11" s="547">
        <v>16339.57</v>
      </c>
      <c r="G11" s="548">
        <f>E11*8%</f>
        <v>1288.4560000000001</v>
      </c>
    </row>
    <row r="12" spans="1:7" ht="14.25" customHeight="1" x14ac:dyDescent="0.2">
      <c r="B12" s="549">
        <v>2</v>
      </c>
      <c r="C12" s="550" t="s">
        <v>619</v>
      </c>
      <c r="D12" s="551"/>
      <c r="E12" s="552">
        <v>16106</v>
      </c>
      <c r="F12" s="553">
        <v>16340</v>
      </c>
      <c r="G12" s="554">
        <f t="shared" ref="G12:G17" si="0">E12*8%</f>
        <v>1288.48</v>
      </c>
    </row>
    <row r="13" spans="1:7" ht="14.25" customHeight="1" x14ac:dyDescent="0.2">
      <c r="B13" s="555">
        <v>6</v>
      </c>
      <c r="C13" s="556" t="s">
        <v>620</v>
      </c>
      <c r="D13" s="557"/>
      <c r="E13" s="558">
        <v>27.459</v>
      </c>
      <c r="F13" s="558">
        <v>29.274999999999999</v>
      </c>
      <c r="G13" s="554">
        <f t="shared" si="0"/>
        <v>2.19672</v>
      </c>
    </row>
    <row r="14" spans="1:7" ht="14.25" customHeight="1" x14ac:dyDescent="0.2">
      <c r="B14" s="555">
        <v>23</v>
      </c>
      <c r="C14" s="556" t="s">
        <v>621</v>
      </c>
      <c r="D14" s="559"/>
      <c r="E14" s="558">
        <v>1758.78</v>
      </c>
      <c r="F14" s="558">
        <v>1480.87</v>
      </c>
      <c r="G14" s="554">
        <f t="shared" si="0"/>
        <v>140.70240000000001</v>
      </c>
    </row>
    <row r="15" spans="1:7" ht="14.25" customHeight="1" x14ac:dyDescent="0.2">
      <c r="B15" s="560">
        <v>24</v>
      </c>
      <c r="C15" s="556" t="s">
        <v>622</v>
      </c>
      <c r="D15" s="559"/>
      <c r="E15" s="558">
        <v>1758.78</v>
      </c>
      <c r="F15" s="558">
        <v>1480.87</v>
      </c>
      <c r="G15" s="554">
        <f t="shared" si="0"/>
        <v>140.70240000000001</v>
      </c>
    </row>
    <row r="16" spans="1:7" ht="14.25" customHeight="1" x14ac:dyDescent="0.2">
      <c r="B16" s="560"/>
      <c r="C16" s="561" t="s">
        <v>623</v>
      </c>
      <c r="D16" s="562"/>
      <c r="E16" s="563">
        <v>7026</v>
      </c>
      <c r="F16" s="563"/>
      <c r="G16" s="554">
        <f t="shared" si="0"/>
        <v>562.08000000000004</v>
      </c>
    </row>
    <row r="17" spans="2:7" ht="14.25" customHeight="1" thickBot="1" x14ac:dyDescent="0.25">
      <c r="B17" s="564">
        <v>29</v>
      </c>
      <c r="C17" s="565" t="s">
        <v>624</v>
      </c>
      <c r="D17" s="566"/>
      <c r="E17" s="567">
        <f>E14+E13+E11+E16</f>
        <v>24917.939000000002</v>
      </c>
      <c r="F17" s="567">
        <f>F14+F13+F11</f>
        <v>17849.715</v>
      </c>
      <c r="G17" s="568">
        <f t="shared" si="0"/>
        <v>1993.4351200000003</v>
      </c>
    </row>
    <row r="18" spans="2:7" ht="14.25" customHeight="1" x14ac:dyDescent="0.2">
      <c r="B18" s="531"/>
      <c r="C18" s="491"/>
      <c r="D18" s="490"/>
      <c r="E18" s="532"/>
      <c r="F18" s="532"/>
      <c r="G18" s="532"/>
    </row>
    <row r="19" spans="2:7" ht="14.25" customHeight="1" x14ac:dyDescent="0.2">
      <c r="B19" s="531"/>
      <c r="C19" s="533"/>
      <c r="D19" s="533"/>
      <c r="E19" s="532"/>
      <c r="F19" s="532"/>
      <c r="G19" s="532"/>
    </row>
  </sheetData>
  <mergeCells count="1">
    <mergeCell ref="E9:F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2"/>
  <sheetViews>
    <sheetView zoomScale="110" zoomScaleNormal="110" workbookViewId="0">
      <selection activeCell="B5" sqref="B5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3" width="100.42578125" style="21" customWidth="1"/>
    <col min="4" max="11" width="11.42578125" style="21" customWidth="1"/>
    <col min="12" max="16384" width="11.42578125" style="21"/>
  </cols>
  <sheetData>
    <row r="1" spans="1:5" ht="18.75" customHeight="1" x14ac:dyDescent="0.2"/>
    <row r="2" spans="1:5" ht="18.75" customHeight="1" x14ac:dyDescent="0.2">
      <c r="A2" s="22" t="s">
        <v>145</v>
      </c>
      <c r="B2" s="22"/>
      <c r="C2" s="22"/>
    </row>
    <row r="3" spans="1:5" ht="14.25" customHeight="1" x14ac:dyDescent="0.2"/>
    <row r="4" spans="1:5" ht="14.25" customHeight="1" x14ac:dyDescent="0.2">
      <c r="B4" s="25" t="s">
        <v>722</v>
      </c>
      <c r="C4" s="25"/>
    </row>
    <row r="5" spans="1:5" ht="14.25" customHeight="1" x14ac:dyDescent="0.2">
      <c r="B5" s="569"/>
      <c r="C5" s="569"/>
      <c r="D5" s="484"/>
    </row>
    <row r="6" spans="1:5" x14ac:dyDescent="0.2">
      <c r="B6" s="570" t="s">
        <v>625</v>
      </c>
      <c r="C6" s="571"/>
      <c r="D6" s="572">
        <v>43465</v>
      </c>
      <c r="E6" s="573">
        <v>43100</v>
      </c>
    </row>
    <row r="7" spans="1:5" ht="14.25" customHeight="1" x14ac:dyDescent="0.2">
      <c r="B7" s="574" t="s">
        <v>626</v>
      </c>
      <c r="C7" s="575"/>
      <c r="D7" s="576"/>
      <c r="E7" s="577"/>
    </row>
    <row r="8" spans="1:5" ht="14.25" customHeight="1" x14ac:dyDescent="0.2">
      <c r="B8" s="574" t="s">
        <v>627</v>
      </c>
      <c r="C8" s="575"/>
      <c r="D8" s="578"/>
      <c r="E8" s="577"/>
    </row>
    <row r="9" spans="1:5" ht="14.25" customHeight="1" x14ac:dyDescent="0.2">
      <c r="B9" s="574" t="s">
        <v>628</v>
      </c>
      <c r="C9" s="575"/>
      <c r="D9" s="578"/>
      <c r="E9" s="577"/>
    </row>
    <row r="10" spans="1:5" ht="14.25" customHeight="1" x14ac:dyDescent="0.2">
      <c r="B10" s="574" t="s">
        <v>629</v>
      </c>
      <c r="C10" s="575"/>
      <c r="D10" s="578"/>
      <c r="E10" s="577"/>
    </row>
    <row r="11" spans="1:5" ht="14.25" customHeight="1" x14ac:dyDescent="0.2">
      <c r="B11" s="574" t="s">
        <v>630</v>
      </c>
      <c r="C11" s="575"/>
      <c r="D11" s="578"/>
      <c r="E11" s="577"/>
    </row>
    <row r="12" spans="1:5" ht="14.25" customHeight="1" x14ac:dyDescent="0.2">
      <c r="B12" s="574" t="s">
        <v>631</v>
      </c>
      <c r="C12" s="575"/>
      <c r="D12" s="578">
        <v>51.37</v>
      </c>
      <c r="E12" s="577">
        <v>25.4</v>
      </c>
    </row>
    <row r="13" spans="1:5" ht="14.25" customHeight="1" x14ac:dyDescent="0.2">
      <c r="B13" s="574" t="s">
        <v>632</v>
      </c>
      <c r="C13" s="575"/>
      <c r="D13" s="578"/>
      <c r="E13" s="577"/>
    </row>
    <row r="14" spans="1:5" ht="14.25" customHeight="1" x14ac:dyDescent="0.2">
      <c r="B14" s="574" t="s">
        <v>633</v>
      </c>
      <c r="C14" s="575"/>
      <c r="D14" s="578"/>
      <c r="E14" s="577"/>
    </row>
    <row r="15" spans="1:5" ht="14.25" customHeight="1" x14ac:dyDescent="0.2">
      <c r="B15" s="574" t="s">
        <v>634</v>
      </c>
      <c r="C15" s="575"/>
      <c r="D15" s="578"/>
      <c r="E15" s="577"/>
    </row>
    <row r="16" spans="1:5" ht="14.25" customHeight="1" x14ac:dyDescent="0.2">
      <c r="B16" s="574" t="s">
        <v>635</v>
      </c>
      <c r="C16" s="575"/>
      <c r="D16" s="578"/>
      <c r="E16" s="577"/>
    </row>
    <row r="17" spans="2:5" ht="14.25" customHeight="1" x14ac:dyDescent="0.2">
      <c r="B17" s="574" t="s">
        <v>636</v>
      </c>
      <c r="C17" s="575"/>
      <c r="D17" s="578"/>
      <c r="E17" s="577"/>
    </row>
    <row r="18" spans="2:5" ht="14.25" customHeight="1" x14ac:dyDescent="0.2">
      <c r="B18" s="574" t="s">
        <v>637</v>
      </c>
      <c r="C18" s="575"/>
      <c r="D18" s="578"/>
      <c r="E18" s="577"/>
    </row>
    <row r="19" spans="2:5" ht="14.25" customHeight="1" x14ac:dyDescent="0.2">
      <c r="B19" s="574" t="s">
        <v>638</v>
      </c>
      <c r="C19" s="575"/>
      <c r="D19" s="578"/>
      <c r="E19" s="577"/>
    </row>
    <row r="20" spans="2:5" ht="14.25" customHeight="1" x14ac:dyDescent="0.2">
      <c r="B20" s="574" t="s">
        <v>639</v>
      </c>
      <c r="C20" s="575"/>
      <c r="D20" s="578"/>
      <c r="E20" s="577"/>
    </row>
    <row r="21" spans="2:5" ht="14.25" customHeight="1" x14ac:dyDescent="0.2">
      <c r="B21" s="574" t="s">
        <v>640</v>
      </c>
      <c r="C21" s="575"/>
      <c r="D21" s="578"/>
      <c r="E21" s="577">
        <v>1.0569999999999999</v>
      </c>
    </row>
    <row r="22" spans="2:5" ht="14.25" customHeight="1" x14ac:dyDescent="0.2">
      <c r="B22" s="574" t="s">
        <v>641</v>
      </c>
      <c r="C22" s="575"/>
      <c r="D22" s="578">
        <v>242.98</v>
      </c>
      <c r="E22" s="577">
        <v>190.43</v>
      </c>
    </row>
    <row r="23" spans="2:5" ht="14.25" customHeight="1" x14ac:dyDescent="0.2">
      <c r="B23" s="574" t="s">
        <v>642</v>
      </c>
      <c r="C23" s="575"/>
      <c r="D23" s="578">
        <v>754.34900000000005</v>
      </c>
      <c r="E23" s="577">
        <v>750.89</v>
      </c>
    </row>
    <row r="24" spans="2:5" ht="14.25" customHeight="1" x14ac:dyDescent="0.2">
      <c r="B24" s="574" t="s">
        <v>643</v>
      </c>
      <c r="C24" s="575"/>
      <c r="D24" s="578">
        <v>252.864</v>
      </c>
      <c r="E24" s="577">
        <v>282.298</v>
      </c>
    </row>
    <row r="25" spans="2:5" ht="14.25" customHeight="1" x14ac:dyDescent="0.2">
      <c r="B25" s="574" t="s">
        <v>644</v>
      </c>
      <c r="C25" s="575"/>
      <c r="D25" s="578">
        <v>35242.366999999998</v>
      </c>
      <c r="E25" s="577">
        <v>34496.910000000003</v>
      </c>
    </row>
    <row r="26" spans="2:5" ht="14.25" customHeight="1" x14ac:dyDescent="0.2">
      <c r="B26" s="574" t="s">
        <v>645</v>
      </c>
      <c r="C26" s="575"/>
      <c r="D26" s="578"/>
      <c r="E26" s="577"/>
    </row>
    <row r="27" spans="2:5" ht="14.25" customHeight="1" x14ac:dyDescent="0.2">
      <c r="B27" s="574" t="s">
        <v>646</v>
      </c>
      <c r="C27" s="575"/>
      <c r="D27" s="578"/>
      <c r="E27" s="577"/>
    </row>
    <row r="28" spans="2:5" ht="14.25" customHeight="1" x14ac:dyDescent="0.2">
      <c r="B28" s="574" t="s">
        <v>647</v>
      </c>
      <c r="C28" s="575"/>
      <c r="D28" s="578"/>
      <c r="E28" s="577"/>
    </row>
    <row r="29" spans="2:5" ht="14.25" customHeight="1" x14ac:dyDescent="0.2">
      <c r="B29" s="574" t="s">
        <v>648</v>
      </c>
      <c r="C29" s="575"/>
      <c r="D29" s="578"/>
      <c r="E29" s="577"/>
    </row>
    <row r="30" spans="2:5" ht="14.25" customHeight="1" x14ac:dyDescent="0.2">
      <c r="B30" s="574" t="s">
        <v>649</v>
      </c>
      <c r="C30" s="575"/>
      <c r="D30" s="578"/>
      <c r="E30" s="577"/>
    </row>
    <row r="31" spans="2:5" x14ac:dyDescent="0.2">
      <c r="B31" s="574" t="s">
        <v>650</v>
      </c>
      <c r="C31" s="575"/>
      <c r="D31" s="578"/>
      <c r="E31" s="577"/>
    </row>
    <row r="32" spans="2:5" x14ac:dyDescent="0.2">
      <c r="B32" s="574" t="s">
        <v>651</v>
      </c>
      <c r="C32" s="575"/>
      <c r="D32" s="578"/>
      <c r="E32" s="577"/>
    </row>
    <row r="33" spans="2:5" x14ac:dyDescent="0.2">
      <c r="B33" s="574" t="s">
        <v>652</v>
      </c>
      <c r="C33" s="575"/>
      <c r="D33" s="578"/>
      <c r="E33" s="577">
        <v>-1053.0999999999999</v>
      </c>
    </row>
    <row r="34" spans="2:5" x14ac:dyDescent="0.2">
      <c r="B34" s="574" t="s">
        <v>653</v>
      </c>
      <c r="C34" s="575"/>
      <c r="D34" s="578"/>
      <c r="E34" s="577">
        <v>-921</v>
      </c>
    </row>
    <row r="35" spans="2:5" x14ac:dyDescent="0.2">
      <c r="B35" s="574" t="s">
        <v>654</v>
      </c>
      <c r="C35" s="575"/>
      <c r="D35" s="578">
        <f>SUM(D7:D33)</f>
        <v>36543.93</v>
      </c>
      <c r="E35" s="577">
        <f>SUM(E7:E33)</f>
        <v>34693.885000000002</v>
      </c>
    </row>
    <row r="36" spans="2:5" x14ac:dyDescent="0.2">
      <c r="B36" s="574" t="s">
        <v>655</v>
      </c>
      <c r="C36" s="575"/>
      <c r="D36" s="578">
        <v>36543.934000000001</v>
      </c>
      <c r="E36" s="577">
        <f>SUM(E7:E32,E34)</f>
        <v>34825.985000000001</v>
      </c>
    </row>
    <row r="37" spans="2:5" x14ac:dyDescent="0.2">
      <c r="B37" s="579" t="s">
        <v>656</v>
      </c>
      <c r="C37" s="571"/>
      <c r="D37" s="580"/>
      <c r="E37" s="581"/>
    </row>
    <row r="38" spans="2:5" x14ac:dyDescent="0.2">
      <c r="B38" s="574" t="s">
        <v>657</v>
      </c>
      <c r="C38" s="575"/>
      <c r="D38" s="578">
        <v>3308.78</v>
      </c>
      <c r="E38" s="577">
        <v>3093.55</v>
      </c>
    </row>
    <row r="39" spans="2:5" x14ac:dyDescent="0.2">
      <c r="B39" s="574" t="s">
        <v>658</v>
      </c>
      <c r="C39" s="575"/>
      <c r="D39" s="578">
        <v>3340.79</v>
      </c>
      <c r="E39" s="577">
        <v>3265.63</v>
      </c>
    </row>
    <row r="40" spans="2:5" x14ac:dyDescent="0.2">
      <c r="B40" s="579" t="s">
        <v>659</v>
      </c>
      <c r="C40" s="571"/>
      <c r="D40" s="580"/>
      <c r="E40" s="581"/>
    </row>
    <row r="41" spans="2:5" x14ac:dyDescent="0.2">
      <c r="B41" s="574" t="s">
        <v>659</v>
      </c>
      <c r="C41" s="575"/>
      <c r="D41" s="582">
        <v>9.0499999999999997E-2</v>
      </c>
      <c r="E41" s="583">
        <v>8.9200000000000002E-2</v>
      </c>
    </row>
    <row r="42" spans="2:5" x14ac:dyDescent="0.2">
      <c r="B42" s="584" t="s">
        <v>660</v>
      </c>
      <c r="C42" s="585"/>
      <c r="D42" s="586">
        <v>9.1399999999999995E-2</v>
      </c>
      <c r="E42" s="587">
        <v>9.3799999999999994E-2</v>
      </c>
    </row>
    <row r="43" spans="2:5" x14ac:dyDescent="0.2">
      <c r="B43" s="460"/>
      <c r="C43" s="460"/>
      <c r="D43" s="588"/>
      <c r="E43" s="589"/>
    </row>
    <row r="44" spans="2:5" x14ac:dyDescent="0.2">
      <c r="B44" s="460"/>
      <c r="C44" s="460"/>
      <c r="D44" s="588"/>
      <c r="E44" s="589"/>
    </row>
    <row r="45" spans="2:5" x14ac:dyDescent="0.2">
      <c r="B45" s="590" t="s">
        <v>661</v>
      </c>
      <c r="C45" s="591"/>
      <c r="D45" s="572">
        <v>43465</v>
      </c>
      <c r="E45" s="572">
        <v>43100</v>
      </c>
    </row>
    <row r="46" spans="2:5" x14ac:dyDescent="0.2">
      <c r="B46" s="592" t="s">
        <v>654</v>
      </c>
      <c r="C46" s="593"/>
      <c r="D46" s="594">
        <v>54272.98</v>
      </c>
      <c r="E46" s="595"/>
    </row>
    <row r="47" spans="2:5" x14ac:dyDescent="0.2">
      <c r="B47" s="574" t="s">
        <v>657</v>
      </c>
      <c r="C47" s="596"/>
      <c r="D47" s="578">
        <v>4470.1120000000001</v>
      </c>
      <c r="E47" s="597"/>
    </row>
    <row r="48" spans="2:5" x14ac:dyDescent="0.2">
      <c r="B48" s="584" t="s">
        <v>659</v>
      </c>
      <c r="C48" s="598"/>
      <c r="D48" s="599">
        <v>8.2400000000000001E-2</v>
      </c>
      <c r="E48" s="600"/>
    </row>
    <row r="49" spans="2:8" x14ac:dyDescent="0.2">
      <c r="B49" s="25"/>
      <c r="C49" s="25"/>
    </row>
    <row r="50" spans="2:8" x14ac:dyDescent="0.2">
      <c r="B50" s="25"/>
      <c r="C50" s="25"/>
    </row>
    <row r="51" spans="2:8" x14ac:dyDescent="0.2">
      <c r="B51" s="25"/>
      <c r="C51" s="25"/>
    </row>
    <row r="52" spans="2:8" x14ac:dyDescent="0.2">
      <c r="B52" s="25"/>
      <c r="C52" s="25"/>
    </row>
    <row r="53" spans="2:8" x14ac:dyDescent="0.2">
      <c r="B53" s="25"/>
      <c r="C53" s="25"/>
    </row>
    <row r="54" spans="2:8" x14ac:dyDescent="0.2">
      <c r="B54" s="25"/>
      <c r="C54" s="25"/>
    </row>
    <row r="55" spans="2:8" x14ac:dyDescent="0.2">
      <c r="B55" s="25"/>
      <c r="C55" s="25"/>
    </row>
    <row r="56" spans="2:8" x14ac:dyDescent="0.2">
      <c r="B56" s="25"/>
      <c r="C56" s="25"/>
    </row>
    <row r="57" spans="2:8" x14ac:dyDescent="0.2">
      <c r="B57" s="25"/>
      <c r="C57" s="25"/>
    </row>
    <row r="58" spans="2:8" x14ac:dyDescent="0.2">
      <c r="B58" s="25"/>
      <c r="C58" s="25"/>
    </row>
    <row r="59" spans="2:8" x14ac:dyDescent="0.2">
      <c r="B59" s="25"/>
      <c r="C59" s="25"/>
    </row>
    <row r="60" spans="2:8" x14ac:dyDescent="0.2">
      <c r="B60" s="25"/>
      <c r="C60" s="25"/>
    </row>
    <row r="61" spans="2:8" x14ac:dyDescent="0.2">
      <c r="B61" s="25"/>
      <c r="C61" s="25"/>
    </row>
    <row r="62" spans="2:8" x14ac:dyDescent="0.2">
      <c r="B62" s="23"/>
      <c r="C62" s="23"/>
      <c r="D62" s="24"/>
      <c r="E62" s="24"/>
      <c r="F62" s="24"/>
      <c r="G62" s="24"/>
      <c r="H62" s="24"/>
    </row>
  </sheetData>
  <conditionalFormatting sqref="E10:E11 E21 E15 E32">
    <cfRule type="cellIs" dxfId="3" priority="2" operator="lessThan">
      <formula>0</formula>
    </cfRule>
  </conditionalFormatting>
  <conditionalFormatting sqref="E30">
    <cfRule type="cellIs" dxfId="2" priority="1" operator="lessThan">
      <formula>E28</formula>
    </cfRule>
  </conditionalFormatting>
  <conditionalFormatting sqref="D10:D11 D21 D15 D32">
    <cfRule type="cellIs" dxfId="1" priority="4" operator="lessThan">
      <formula>0</formula>
    </cfRule>
  </conditionalFormatting>
  <conditionalFormatting sqref="D30">
    <cfRule type="cellIs" dxfId="0" priority="3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50"/>
  <sheetViews>
    <sheetView zoomScale="120" zoomScaleNormal="120" workbookViewId="0">
      <selection activeCell="B5" sqref="B5"/>
    </sheetView>
  </sheetViews>
  <sheetFormatPr baseColWidth="10" defaultRowHeight="14.25" x14ac:dyDescent="0.2"/>
  <cols>
    <col min="1" max="1" width="4.28515625" style="21" customWidth="1"/>
    <col min="2" max="2" width="4.5703125" style="21" customWidth="1"/>
    <col min="3" max="4" width="2.28515625" style="21" customWidth="1"/>
    <col min="5" max="5" width="74.7109375" style="21" customWidth="1"/>
    <col min="6" max="12" width="11.42578125" style="21" customWidth="1"/>
    <col min="13" max="16384" width="11.42578125" style="21"/>
  </cols>
  <sheetData>
    <row r="1" spans="1:6" ht="18.75" customHeight="1" x14ac:dyDescent="0.2"/>
    <row r="2" spans="1:6" ht="18.75" customHeight="1" x14ac:dyDescent="0.2">
      <c r="A2" s="22" t="s">
        <v>203</v>
      </c>
      <c r="B2" s="22"/>
      <c r="C2" s="22"/>
      <c r="D2" s="22"/>
      <c r="E2" s="22"/>
    </row>
    <row r="3" spans="1:6" ht="14.25" customHeight="1" x14ac:dyDescent="0.2"/>
    <row r="4" spans="1:6" ht="14.25" customHeight="1" x14ac:dyDescent="0.2">
      <c r="B4" s="25" t="s">
        <v>531</v>
      </c>
      <c r="C4" s="183"/>
      <c r="D4" s="183"/>
      <c r="E4" s="25"/>
    </row>
    <row r="5" spans="1:6" ht="14.25" customHeight="1" thickBot="1" x14ac:dyDescent="0.25">
      <c r="B5" s="25"/>
      <c r="C5" s="25"/>
      <c r="D5" s="25"/>
      <c r="E5" s="25"/>
    </row>
    <row r="6" spans="1:6" ht="18.75" thickBot="1" x14ac:dyDescent="0.25">
      <c r="B6" s="265"/>
      <c r="C6" s="265"/>
      <c r="D6" s="265"/>
      <c r="E6" s="126"/>
      <c r="F6" s="266" t="s">
        <v>149</v>
      </c>
    </row>
    <row r="7" spans="1:6" ht="14.25" customHeight="1" x14ac:dyDescent="0.2">
      <c r="B7" s="128" t="s">
        <v>152</v>
      </c>
      <c r="C7" s="368" t="s">
        <v>151</v>
      </c>
      <c r="D7" s="264"/>
      <c r="E7" s="362"/>
      <c r="F7" s="129">
        <v>35242</v>
      </c>
    </row>
    <row r="8" spans="1:6" ht="14.25" customHeight="1" x14ac:dyDescent="0.2">
      <c r="B8" s="121" t="s">
        <v>153</v>
      </c>
      <c r="C8" s="278"/>
      <c r="D8" s="366" t="s">
        <v>164</v>
      </c>
      <c r="E8" s="363"/>
      <c r="F8" s="198"/>
    </row>
    <row r="9" spans="1:6" ht="14.25" customHeight="1" x14ac:dyDescent="0.2">
      <c r="B9" s="179" t="s">
        <v>154</v>
      </c>
      <c r="C9" s="285"/>
      <c r="D9" s="367" t="s">
        <v>165</v>
      </c>
      <c r="E9" s="364"/>
      <c r="F9" s="282">
        <v>35242</v>
      </c>
    </row>
    <row r="10" spans="1:6" ht="14.25" customHeight="1" x14ac:dyDescent="0.2">
      <c r="B10" s="179" t="s">
        <v>155</v>
      </c>
      <c r="C10" s="185"/>
      <c r="D10" s="281"/>
      <c r="E10" s="364" t="s">
        <v>61</v>
      </c>
      <c r="F10" s="282">
        <v>2550</v>
      </c>
    </row>
    <row r="11" spans="1:6" ht="14.25" customHeight="1" x14ac:dyDescent="0.2">
      <c r="B11" s="179" t="s">
        <v>156</v>
      </c>
      <c r="C11" s="185"/>
      <c r="D11" s="281"/>
      <c r="E11" s="364" t="s">
        <v>166</v>
      </c>
      <c r="F11" s="282">
        <v>1133</v>
      </c>
    </row>
    <row r="12" spans="1:6" ht="14.25" customHeight="1" x14ac:dyDescent="0.2">
      <c r="B12" s="179" t="s">
        <v>157</v>
      </c>
      <c r="C12" s="185"/>
      <c r="D12" s="281"/>
      <c r="E12" s="364" t="s">
        <v>167</v>
      </c>
      <c r="F12" s="282">
        <v>265</v>
      </c>
    </row>
    <row r="13" spans="1:6" ht="14.25" customHeight="1" x14ac:dyDescent="0.2">
      <c r="B13" s="179" t="s">
        <v>158</v>
      </c>
      <c r="C13" s="185"/>
      <c r="D13" s="281"/>
      <c r="E13" s="364" t="s">
        <v>55</v>
      </c>
      <c r="F13" s="282">
        <v>1155</v>
      </c>
    </row>
    <row r="14" spans="1:6" ht="14.25" customHeight="1" x14ac:dyDescent="0.2">
      <c r="B14" s="179" t="s">
        <v>159</v>
      </c>
      <c r="C14" s="185"/>
      <c r="D14" s="281"/>
      <c r="E14" s="364" t="s">
        <v>168</v>
      </c>
      <c r="F14" s="282">
        <v>24513</v>
      </c>
    </row>
    <row r="15" spans="1:6" ht="14.25" customHeight="1" x14ac:dyDescent="0.2">
      <c r="B15" s="179" t="s">
        <v>160</v>
      </c>
      <c r="C15" s="185"/>
      <c r="D15" s="281"/>
      <c r="E15" s="364" t="s">
        <v>169</v>
      </c>
      <c r="F15" s="282">
        <v>3181</v>
      </c>
    </row>
    <row r="16" spans="1:6" ht="14.25" customHeight="1" x14ac:dyDescent="0.2">
      <c r="B16" s="179" t="s">
        <v>161</v>
      </c>
      <c r="C16" s="185"/>
      <c r="D16" s="281"/>
      <c r="E16" s="364" t="s">
        <v>170</v>
      </c>
      <c r="F16" s="282">
        <v>1621</v>
      </c>
    </row>
    <row r="17" spans="2:6" ht="14.25" customHeight="1" x14ac:dyDescent="0.2">
      <c r="B17" s="179" t="s">
        <v>162</v>
      </c>
      <c r="C17" s="185"/>
      <c r="D17" s="281"/>
      <c r="E17" s="364" t="s">
        <v>60</v>
      </c>
      <c r="F17" s="282">
        <v>67</v>
      </c>
    </row>
    <row r="18" spans="2:6" ht="14.25" customHeight="1" thickBot="1" x14ac:dyDescent="0.25">
      <c r="B18" s="178" t="s">
        <v>163</v>
      </c>
      <c r="C18" s="186"/>
      <c r="D18" s="283"/>
      <c r="E18" s="365" t="s">
        <v>171</v>
      </c>
      <c r="F18" s="284">
        <v>757</v>
      </c>
    </row>
    <row r="19" spans="2:6" x14ac:dyDescent="0.2">
      <c r="B19" s="25"/>
      <c r="C19" s="25"/>
      <c r="D19" s="25"/>
      <c r="E19" s="25"/>
    </row>
    <row r="20" spans="2:6" x14ac:dyDescent="0.2">
      <c r="B20" s="25"/>
      <c r="C20" s="25"/>
      <c r="D20" s="25"/>
      <c r="E20" s="25"/>
    </row>
    <row r="21" spans="2:6" x14ac:dyDescent="0.2">
      <c r="B21" s="25"/>
      <c r="C21" s="25"/>
      <c r="D21" s="25"/>
      <c r="E21" s="25"/>
    </row>
    <row r="22" spans="2:6" x14ac:dyDescent="0.2">
      <c r="B22" s="25"/>
      <c r="C22" s="25"/>
      <c r="D22" s="25"/>
      <c r="E22" s="25"/>
    </row>
    <row r="23" spans="2:6" x14ac:dyDescent="0.2">
      <c r="B23" s="25"/>
      <c r="C23" s="25"/>
      <c r="D23" s="25"/>
      <c r="E23" s="25"/>
    </row>
    <row r="24" spans="2:6" x14ac:dyDescent="0.2">
      <c r="B24" s="25"/>
      <c r="C24" s="25"/>
      <c r="D24" s="25"/>
      <c r="E24" s="25"/>
    </row>
    <row r="25" spans="2:6" x14ac:dyDescent="0.2">
      <c r="B25" s="25"/>
      <c r="C25" s="25"/>
      <c r="D25" s="25"/>
      <c r="E25" s="25"/>
    </row>
    <row r="26" spans="2:6" x14ac:dyDescent="0.2">
      <c r="B26" s="25"/>
      <c r="C26" s="25"/>
      <c r="D26" s="25"/>
      <c r="E26" s="25"/>
    </row>
    <row r="27" spans="2:6" x14ac:dyDescent="0.2">
      <c r="B27" s="25"/>
      <c r="C27" s="25"/>
      <c r="D27" s="25"/>
      <c r="E27" s="25"/>
    </row>
    <row r="28" spans="2:6" x14ac:dyDescent="0.2">
      <c r="B28" s="25"/>
      <c r="C28" s="25"/>
      <c r="D28" s="25"/>
      <c r="E28" s="25"/>
    </row>
    <row r="29" spans="2:6" x14ac:dyDescent="0.2">
      <c r="B29" s="25"/>
      <c r="C29" s="25"/>
      <c r="D29" s="25"/>
      <c r="E29" s="25"/>
    </row>
    <row r="30" spans="2:6" x14ac:dyDescent="0.2">
      <c r="B30" s="25"/>
      <c r="C30" s="25"/>
      <c r="D30" s="25"/>
      <c r="E30" s="25"/>
    </row>
    <row r="31" spans="2:6" x14ac:dyDescent="0.2">
      <c r="B31" s="25"/>
      <c r="C31" s="25"/>
      <c r="D31" s="25"/>
      <c r="E31" s="25"/>
    </row>
    <row r="32" spans="2:6" x14ac:dyDescent="0.2">
      <c r="B32" s="25"/>
      <c r="C32" s="25"/>
      <c r="D32" s="25"/>
      <c r="E32" s="25"/>
    </row>
    <row r="33" spans="2:5" x14ac:dyDescent="0.2">
      <c r="B33" s="25"/>
      <c r="C33" s="25"/>
      <c r="D33" s="25"/>
      <c r="E33" s="25"/>
    </row>
    <row r="34" spans="2:5" x14ac:dyDescent="0.2">
      <c r="B34" s="25"/>
      <c r="C34" s="25"/>
      <c r="D34" s="25"/>
      <c r="E34" s="25"/>
    </row>
    <row r="35" spans="2:5" x14ac:dyDescent="0.2">
      <c r="B35" s="25"/>
      <c r="C35" s="25"/>
      <c r="D35" s="25"/>
      <c r="E35" s="25"/>
    </row>
    <row r="36" spans="2:5" x14ac:dyDescent="0.2">
      <c r="B36" s="25"/>
      <c r="C36" s="25"/>
      <c r="D36" s="25"/>
      <c r="E36" s="25"/>
    </row>
    <row r="37" spans="2:5" x14ac:dyDescent="0.2">
      <c r="B37" s="25"/>
      <c r="C37" s="25"/>
      <c r="D37" s="25"/>
      <c r="E37" s="25"/>
    </row>
    <row r="38" spans="2:5" x14ac:dyDescent="0.2">
      <c r="B38" s="25"/>
      <c r="C38" s="25"/>
      <c r="D38" s="25"/>
      <c r="E38" s="25"/>
    </row>
    <row r="39" spans="2:5" x14ac:dyDescent="0.2">
      <c r="B39" s="25"/>
      <c r="C39" s="25"/>
      <c r="D39" s="25"/>
      <c r="E39" s="25"/>
    </row>
    <row r="40" spans="2:5" x14ac:dyDescent="0.2">
      <c r="B40" s="25"/>
      <c r="C40" s="25"/>
      <c r="D40" s="25"/>
      <c r="E40" s="25"/>
    </row>
    <row r="41" spans="2:5" x14ac:dyDescent="0.2">
      <c r="B41" s="25"/>
      <c r="C41" s="25"/>
      <c r="D41" s="25"/>
      <c r="E41" s="25"/>
    </row>
    <row r="42" spans="2:5" x14ac:dyDescent="0.2">
      <c r="B42" s="25"/>
      <c r="C42" s="25"/>
      <c r="D42" s="25"/>
      <c r="E42" s="25"/>
    </row>
    <row r="43" spans="2:5" x14ac:dyDescent="0.2">
      <c r="B43" s="25"/>
      <c r="C43" s="25"/>
      <c r="D43" s="25"/>
      <c r="E43" s="25"/>
    </row>
    <row r="44" spans="2:5" x14ac:dyDescent="0.2">
      <c r="B44" s="25"/>
      <c r="C44" s="25"/>
      <c r="D44" s="25"/>
      <c r="E44" s="25"/>
    </row>
    <row r="45" spans="2:5" x14ac:dyDescent="0.2">
      <c r="B45" s="25"/>
      <c r="C45" s="25"/>
      <c r="D45" s="25"/>
      <c r="E45" s="25"/>
    </row>
    <row r="46" spans="2:5" x14ac:dyDescent="0.2">
      <c r="B46" s="25"/>
      <c r="C46" s="25"/>
      <c r="D46" s="25"/>
      <c r="E46" s="25"/>
    </row>
    <row r="47" spans="2:5" x14ac:dyDescent="0.2">
      <c r="B47" s="25"/>
      <c r="C47" s="25"/>
      <c r="D47" s="25"/>
      <c r="E47" s="25"/>
    </row>
    <row r="48" spans="2:5" x14ac:dyDescent="0.2">
      <c r="B48" s="25"/>
      <c r="C48" s="25"/>
      <c r="D48" s="25"/>
      <c r="E48" s="25"/>
    </row>
    <row r="49" spans="2:9" x14ac:dyDescent="0.2">
      <c r="B49" s="25"/>
      <c r="C49" s="25"/>
      <c r="D49" s="25"/>
      <c r="E49" s="25"/>
    </row>
    <row r="50" spans="2:9" x14ac:dyDescent="0.2">
      <c r="B50" s="23"/>
      <c r="C50" s="23"/>
      <c r="D50" s="23"/>
      <c r="E50" s="23"/>
      <c r="F50" s="24"/>
      <c r="G50" s="24"/>
      <c r="H50" s="24"/>
      <c r="I50" s="24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Company>SpareBank1 Østlandet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christian.hoistad@sb1ostlandet.no</dc:creator>
  <cp:lastModifiedBy>Kristian Kloster</cp:lastModifiedBy>
  <dcterms:created xsi:type="dcterms:W3CDTF">2017-12-01T09:54:14Z</dcterms:created>
  <dcterms:modified xsi:type="dcterms:W3CDTF">2019-08-22T08:42:00Z</dcterms:modified>
</cp:coreProperties>
</file>