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50" windowWidth="14910" windowHeight="7770" tabRatio="936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7" r:id="rId7"/>
    <sheet name="7" sheetId="6" r:id="rId8"/>
    <sheet name="8" sheetId="28" r:id="rId9"/>
    <sheet name="9" sheetId="20" r:id="rId10"/>
    <sheet name="10" sheetId="21" r:id="rId11"/>
    <sheet name="11" sheetId="19" r:id="rId12"/>
    <sheet name="12" sheetId="18" r:id="rId13"/>
    <sheet name="13" sheetId="17" r:id="rId14"/>
    <sheet name="14" sheetId="9" r:id="rId15"/>
    <sheet name="15" sheetId="16" r:id="rId16"/>
    <sheet name="16" sheetId="15" r:id="rId17"/>
    <sheet name="17" sheetId="13" r:id="rId18"/>
    <sheet name="18" sheetId="29" r:id="rId19"/>
    <sheet name="19" sheetId="30" r:id="rId20"/>
    <sheet name="20" sheetId="8" r:id="rId21"/>
    <sheet name="21" sheetId="10" r:id="rId22"/>
    <sheet name="22" sheetId="5" r:id="rId23"/>
    <sheet name="23" sheetId="26" r:id="rId24"/>
    <sheet name="24" sheetId="25" r:id="rId25"/>
    <sheet name="25" sheetId="23" r:id="rId26"/>
    <sheet name="26" sheetId="11" r:id="rId27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'1'!$A$1:$G$47</definedName>
    <definedName name="_xlnm.Print_Area" localSheetId="10">'10'!$A$1:$C$29</definedName>
    <definedName name="_xlnm.Print_Area" localSheetId="11">'11'!$A$1:$J$37</definedName>
    <definedName name="_xlnm.Print_Area" localSheetId="12">'12'!$A$1:$F$21</definedName>
    <definedName name="_xlnm.Print_Area" localSheetId="13">'13'!$A$1:$E$41</definedName>
    <definedName name="_xlnm.Print_Area" localSheetId="14">'14'!$A$1:$D$17</definedName>
    <definedName name="_xlnm.Print_Area" localSheetId="15">'15'!$A$1:$D$19</definedName>
    <definedName name="_xlnm.Print_Area" localSheetId="16">'16'!$A$1:$E$17</definedName>
    <definedName name="_xlnm.Print_Area" localSheetId="17">'17'!$A$1:$G$80</definedName>
    <definedName name="_xlnm.Print_Area" localSheetId="18">'18'!$A$1:$D$11</definedName>
    <definedName name="_xlnm.Print_Area" localSheetId="19">'19'!$A$1:$E$3</definedName>
    <definedName name="_xlnm.Print_Area" localSheetId="2">'2'!$A$1:$G$27</definedName>
    <definedName name="_xlnm.Print_Area" localSheetId="20">'20'!$A$1:$I$21</definedName>
    <definedName name="_xlnm.Print_Area" localSheetId="21">'21'!$A$1:$I$14</definedName>
    <definedName name="_xlnm.Print_Area" localSheetId="22">'22'!$A$1:$D$21</definedName>
    <definedName name="_xlnm.Print_Area" localSheetId="23">'23'!$A$1:$F$20</definedName>
    <definedName name="_xlnm.Print_Area" localSheetId="24">'24'!$A$1:$E$10</definedName>
    <definedName name="_xlnm.Print_Area" localSheetId="25">'25'!$A$1:$G$11</definedName>
    <definedName name="_xlnm.Print_Area" localSheetId="26">'26'!$A$1:$E$43</definedName>
    <definedName name="_xlnm.Print_Area" localSheetId="3">'3'!$A$1:$C$13</definedName>
    <definedName name="_xlnm.Print_Area" localSheetId="4">'4'!$A$1:$E$57</definedName>
    <definedName name="_xlnm.Print_Area" localSheetId="5">'5'!$A$1:$F$26</definedName>
    <definedName name="_xlnm.Print_Area" localSheetId="6">'6'!$A$1:$C$19</definedName>
    <definedName name="_xlnm.Print_Area" localSheetId="7">'7'!$A$1:$G$24</definedName>
    <definedName name="_xlnm.Print_Area" localSheetId="8">'8'!$A$1:$I$36</definedName>
    <definedName name="_xlnm.Print_Area" localSheetId="9">'9'!$A$1:$G$18</definedName>
  </definedNames>
  <calcPr calcId="145621"/>
</workbook>
</file>

<file path=xl/calcChain.xml><?xml version="1.0" encoding="utf-8"?>
<calcChain xmlns="http://schemas.openxmlformats.org/spreadsheetml/2006/main">
  <c r="F17" i="6" l="1"/>
  <c r="E17" i="6"/>
  <c r="D17" i="6"/>
  <c r="C16" i="6"/>
  <c r="C15" i="6"/>
  <c r="C17" i="6" s="1"/>
  <c r="F9" i="6"/>
  <c r="E9" i="6"/>
  <c r="D9" i="6"/>
  <c r="C9" i="6"/>
  <c r="C8" i="6"/>
  <c r="C13" i="7"/>
  <c r="B13" i="7"/>
  <c r="C12" i="7"/>
  <c r="B12" i="7"/>
  <c r="C11" i="7"/>
  <c r="B11" i="7"/>
  <c r="C8" i="7"/>
  <c r="C17" i="7" s="1"/>
  <c r="B8" i="7"/>
  <c r="B17" i="7" s="1"/>
  <c r="F23" i="14"/>
  <c r="E23" i="14"/>
  <c r="C23" i="14"/>
  <c r="F22" i="14"/>
  <c r="E22" i="14"/>
  <c r="C22" i="14"/>
  <c r="F20" i="14"/>
  <c r="F24" i="14" s="1"/>
  <c r="F27" i="14" s="1"/>
  <c r="E20" i="14"/>
  <c r="E24" i="14" s="1"/>
  <c r="E27" i="14" s="1"/>
  <c r="C20" i="14"/>
  <c r="C24" i="14" s="1"/>
  <c r="F16" i="14"/>
  <c r="E16" i="14"/>
  <c r="D16" i="14"/>
  <c r="C16" i="14"/>
  <c r="C39" i="4"/>
  <c r="B39" i="4"/>
  <c r="C29" i="4"/>
  <c r="B29" i="4"/>
  <c r="C22" i="4"/>
  <c r="C31" i="4" s="1"/>
  <c r="B22" i="4"/>
  <c r="B31" i="4" s="1"/>
  <c r="C11" i="4"/>
  <c r="B11" i="4"/>
  <c r="C12" i="31"/>
  <c r="B12" i="31"/>
  <c r="C32" i="32"/>
  <c r="C17" i="32"/>
  <c r="C9" i="8" l="1"/>
  <c r="C12" i="21" l="1"/>
  <c r="C7" i="21"/>
  <c r="G12" i="28"/>
  <c r="B5" i="20" l="1"/>
  <c r="B8" i="20"/>
  <c r="E15" i="19" l="1"/>
  <c r="D80" i="13" l="1"/>
  <c r="C80" i="13"/>
  <c r="D68" i="13"/>
  <c r="C68" i="13"/>
  <c r="D56" i="13"/>
  <c r="C56" i="13"/>
  <c r="C16" i="5" l="1"/>
  <c r="C17" i="5"/>
  <c r="C10" i="5"/>
  <c r="F5" i="23"/>
  <c r="C5" i="23"/>
  <c r="D5" i="23"/>
  <c r="E5" i="23"/>
  <c r="C11" i="16" l="1"/>
  <c r="B11" i="16"/>
  <c r="D10" i="16"/>
  <c r="D11" i="16" s="1"/>
  <c r="E33" i="17"/>
  <c r="E36" i="17" s="1"/>
  <c r="D33" i="17"/>
  <c r="D36" i="17" s="1"/>
  <c r="C33" i="17"/>
  <c r="C36" i="17" s="1"/>
  <c r="B33" i="17"/>
  <c r="B36" i="17" s="1"/>
  <c r="E13" i="17"/>
  <c r="E16" i="17" s="1"/>
  <c r="D13" i="17"/>
  <c r="D16" i="17" s="1"/>
  <c r="C13" i="17"/>
  <c r="C16" i="17" s="1"/>
  <c r="B13" i="17"/>
  <c r="B16" i="17" s="1"/>
  <c r="C33" i="11" l="1"/>
  <c r="B33" i="11"/>
  <c r="C23" i="11"/>
  <c r="B23" i="11"/>
  <c r="G21" i="28" l="1"/>
  <c r="G25" i="28" l="1"/>
  <c r="D13" i="15"/>
  <c r="C13" i="15"/>
  <c r="B13" i="15"/>
  <c r="E12" i="15"/>
  <c r="E11" i="15"/>
  <c r="E10" i="15"/>
  <c r="D7" i="15"/>
  <c r="C7" i="15"/>
  <c r="E6" i="15"/>
  <c r="E5" i="15"/>
  <c r="E4" i="15"/>
  <c r="D19" i="16"/>
  <c r="C19" i="16"/>
  <c r="B19" i="16"/>
  <c r="D16" i="9"/>
  <c r="C16" i="9"/>
  <c r="F11" i="18"/>
  <c r="F10" i="18"/>
  <c r="G17" i="19"/>
  <c r="C17" i="19"/>
  <c r="H16" i="19"/>
  <c r="E16" i="19"/>
  <c r="D17" i="19"/>
  <c r="C15" i="19"/>
  <c r="H14" i="19"/>
  <c r="F14" i="19"/>
  <c r="F15" i="19" s="1"/>
  <c r="F17" i="19" s="1"/>
  <c r="H13" i="19"/>
  <c r="H12" i="19"/>
  <c r="H11" i="19"/>
  <c r="H10" i="19"/>
  <c r="H9" i="19"/>
  <c r="H8" i="19"/>
  <c r="H7" i="19"/>
  <c r="H6" i="19"/>
  <c r="H5" i="19"/>
  <c r="H4" i="19"/>
  <c r="C13" i="21"/>
  <c r="C9" i="21"/>
  <c r="C8" i="21"/>
  <c r="C5" i="21"/>
  <c r="C4" i="21"/>
  <c r="C6" i="21" s="1"/>
  <c r="B20" i="21"/>
  <c r="B24" i="21" s="1"/>
  <c r="B28" i="21" s="1"/>
  <c r="B6" i="21"/>
  <c r="B10" i="21" s="1"/>
  <c r="B14" i="21" s="1"/>
  <c r="D17" i="20"/>
  <c r="C17" i="20"/>
  <c r="B17" i="20"/>
  <c r="E16" i="20"/>
  <c r="E15" i="20"/>
  <c r="E17" i="20" s="1"/>
  <c r="E14" i="20"/>
  <c r="E13" i="20"/>
  <c r="D9" i="20"/>
  <c r="C8" i="20"/>
  <c r="C9" i="20" s="1"/>
  <c r="E7" i="20"/>
  <c r="E6" i="20"/>
  <c r="E13" i="15" l="1"/>
  <c r="E7" i="15"/>
  <c r="E17" i="19"/>
  <c r="H15" i="19"/>
  <c r="H17" i="19" s="1"/>
  <c r="C10" i="21"/>
  <c r="C14" i="21" s="1"/>
  <c r="B9" i="20"/>
  <c r="E8" i="20"/>
  <c r="E5" i="20"/>
  <c r="D12" i="5"/>
  <c r="E9" i="20" l="1"/>
  <c r="D9" i="10"/>
  <c r="D8" i="10"/>
  <c r="D7" i="10"/>
  <c r="D6" i="10"/>
  <c r="D5" i="10"/>
  <c r="C4" i="10"/>
  <c r="D4" i="10" s="1"/>
  <c r="C10" i="10"/>
  <c r="D10" i="10" s="1"/>
  <c r="I4" i="10"/>
  <c r="G4" i="10"/>
  <c r="E4" i="10"/>
  <c r="D16" i="5" l="1"/>
  <c r="D18" i="5" s="1"/>
  <c r="C7" i="25" l="1"/>
  <c r="C16" i="13" l="1"/>
  <c r="D40" i="13"/>
  <c r="C40" i="13"/>
  <c r="F21" i="28" l="1"/>
  <c r="F12" i="28"/>
  <c r="F25" i="28" l="1"/>
  <c r="D28" i="13" l="1"/>
  <c r="C28" i="13"/>
  <c r="D16" i="13"/>
  <c r="G8" i="23"/>
  <c r="E8" i="23"/>
  <c r="D8" i="23"/>
  <c r="C8" i="23"/>
  <c r="F8" i="23" l="1"/>
  <c r="F8" i="26" l="1"/>
  <c r="C8" i="26"/>
  <c r="B8" i="26"/>
  <c r="E8" i="26"/>
  <c r="D8" i="26"/>
  <c r="B7" i="25" l="1"/>
  <c r="C12" i="5"/>
  <c r="C18" i="5" s="1"/>
  <c r="F14" i="26"/>
  <c r="E14" i="26"/>
  <c r="D14" i="26"/>
  <c r="C14" i="26"/>
  <c r="B14" i="26"/>
</calcChain>
</file>

<file path=xl/sharedStrings.xml><?xml version="1.0" encoding="utf-8"?>
<sst xmlns="http://schemas.openxmlformats.org/spreadsheetml/2006/main" count="732" uniqueCount="405">
  <si>
    <t>Antall aksjer</t>
  </si>
  <si>
    <t>Bokført verdi</t>
  </si>
  <si>
    <t>Stemmerett</t>
  </si>
  <si>
    <t>Selskaper som er fullt konsolidert</t>
  </si>
  <si>
    <t>SpareBank 1 SR-Finans AS</t>
  </si>
  <si>
    <t>Oppkjøpsmetoden</t>
  </si>
  <si>
    <t>Westbroker Finans AS</t>
  </si>
  <si>
    <t>SR-Investering AS</t>
  </si>
  <si>
    <t>SR-Forretningsservice AS</t>
  </si>
  <si>
    <t>Sum</t>
  </si>
  <si>
    <t>Konsolideringsmetode er lik for regnskapsformål og kapitaldekningsformål.</t>
  </si>
  <si>
    <t>SR-Pensjonskasse</t>
  </si>
  <si>
    <t>Øvrige finansinstitusjoner</t>
  </si>
  <si>
    <t>Overkursfond</t>
  </si>
  <si>
    <t>Avsatt utbytte</t>
  </si>
  <si>
    <t>Fond for urealiserte gevinster</t>
  </si>
  <si>
    <t>Annen egenkapital</t>
  </si>
  <si>
    <t>Sum balanseført egenkapital</t>
  </si>
  <si>
    <t>Utsatt skatt, goodwill og andre immaterielle eiendeler</t>
  </si>
  <si>
    <t>Fond for urealiserte gevinster tilgjengelig for salg</t>
  </si>
  <si>
    <t>50 % kapitaldekningsreserve</t>
  </si>
  <si>
    <t>Sum kjernekapital</t>
  </si>
  <si>
    <t>Tilleggskapital utover kjernekapital</t>
  </si>
  <si>
    <t>Netto ansvarlig kapital</t>
  </si>
  <si>
    <t xml:space="preserve">Tidsbegrenset ansvarlig lånekapital får redusert egenkapitalverdien med 20 prosent hvert år de siste 5 årene før forfall. </t>
  </si>
  <si>
    <t>I den grad konsernet har ansvarlig kapital i andre finansinstitusjoner, går denne direkte til fradrag i konsernets</t>
  </si>
  <si>
    <t>Har konsernet ansvarlig kapital i andre finansinstitusjoner som utgjør mindre enn 2 prosent av den</t>
  </si>
  <si>
    <t>enkelte finansinstitusjons ansvarlige kapital, kommer summen av slik kapital til fradrag i konsernets</t>
  </si>
  <si>
    <t>ansvarlige kapital for den del som overstiger 10 prosent av konsernets ansvarlige kapital. Dersom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</si>
  <si>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</si>
  <si>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</si>
  <si>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</si>
  <si>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</si>
  <si>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</si>
  <si>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</si>
  <si>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</si>
  <si>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</si>
  <si>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</si>
  <si>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</si>
  <si>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</si>
  <si>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</si>
  <si>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</si>
  <si>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</si>
  <si>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</si>
  <si>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</si>
  <si>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</si>
  <si>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</si>
  <si>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</si>
  <si>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</si>
  <si>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Jordbruk/skogbruk</t>
  </si>
  <si>
    <t>Fiske/fiskeoppdrett</t>
  </si>
  <si>
    <t>Bergverksdrift/utvinning</t>
  </si>
  <si>
    <t>Industri</t>
  </si>
  <si>
    <t>Kraft og vannforsyning/bygg og anlegg</t>
  </si>
  <si>
    <t>Varehandel, hotell og restaurantvirksomhet</t>
  </si>
  <si>
    <t>Utenriks sjøfart, rørtransport, øvrig transport</t>
  </si>
  <si>
    <t>Eiendomsdrift</t>
  </si>
  <si>
    <t>Tjenesteytende virksomhet</t>
  </si>
  <si>
    <t>Offentlig forvaltning og finansielle tjenester</t>
  </si>
  <si>
    <t>Ufordelt ( merverdi fastrente utlån)</t>
  </si>
  <si>
    <t>Sum foretak</t>
  </si>
  <si>
    <t>På forespørsel</t>
  </si>
  <si>
    <t>&lt;1 år</t>
  </si>
  <si>
    <t>1-5 år</t>
  </si>
  <si>
    <t>over 5 år</t>
  </si>
  <si>
    <t>Samlet engasjementsbeløp</t>
  </si>
  <si>
    <t>Resultatførte verdiendringer i løpet av perioden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</si>
  <si>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</si>
  <si>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</si>
  <si>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</si>
  <si>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</si>
  <si>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</si>
  <si>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</si>
  <si>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</si>
  <si>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</si>
  <si>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</si>
  <si>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</si>
  <si>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Minimumskrav kredittrisiko IRB</t>
  </si>
  <si>
    <t>Stater</t>
  </si>
  <si>
    <t>Øvrige eiendeler</t>
  </si>
  <si>
    <t>Minimumskrav standardmetoden</t>
  </si>
  <si>
    <t>Fradrag</t>
  </si>
  <si>
    <t>Samlet minimumskrav til ansvarlig kapital knyttet til kredittrisiko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</si>
  <si>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</si>
  <si>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</si>
  <si>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</si>
  <si>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</si>
  <si>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</si>
  <si>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</si>
  <si>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</si>
  <si>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</si>
  <si>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</si>
  <si>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</si>
  <si>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</si>
  <si>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</si>
  <si>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</si>
  <si>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Sum Foretak</t>
  </si>
  <si>
    <t>Massemarkedsengasjementer</t>
  </si>
  <si>
    <t xml:space="preserve">  -herav massemarked SMB</t>
  </si>
  <si>
    <t>motpartsrisiko, oppgjørsrisiko, valutarisiko og varerisiko</t>
  </si>
  <si>
    <t>Posisjonsrisiko</t>
  </si>
  <si>
    <t>Motpartsrisiko (derivater i handelsporteføljen)</t>
  </si>
  <si>
    <t>Valutarisiko</t>
  </si>
  <si>
    <t xml:space="preserve">  - Herav egenkapitalinstrumenter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</si>
  <si>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</si>
  <si>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</si>
  <si>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</si>
  <si>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</si>
  <si>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</si>
  <si>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</si>
  <si>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Progressus</t>
  </si>
  <si>
    <t>Øvrige finansielle investeringer</t>
  </si>
  <si>
    <t>Strategiske investeringer til virkelig verdi over resultat</t>
  </si>
  <si>
    <t>Strategiske investeringer til tilgjengelig for salg</t>
  </si>
  <si>
    <t>Øvrige strategiske investeringer</t>
  </si>
  <si>
    <t xml:space="preserve">Aksjer  og andeler klassifiseres som enten til virkelig verdi over resultatet eller tilgjengelig for salg. Endring i virkelig verdi fra inngående balanse resultatføres som inntekt fra finansielle investeringer.  </t>
  </si>
  <si>
    <t>Beløp medregnet i kjernekapital eller tilleggskapital</t>
  </si>
  <si>
    <t>Nominell verdi</t>
  </si>
  <si>
    <t xml:space="preserve">Kredittderivater </t>
  </si>
  <si>
    <t xml:space="preserve">  - Herav derivater utenfor handelsportefølje</t>
  </si>
  <si>
    <t xml:space="preserve">  - Herav derivater i handelsportefølje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</si>
  <si>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</si>
  <si>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</si>
  <si>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</si>
  <si>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</si>
  <si>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SpareBank 1 SR-Bank har ingen sikkerhetsstillelser som medfører redusert engasjementsbeløp. For foretak hensyntas ikke</t>
  </si>
  <si>
    <t>2)</t>
  </si>
  <si>
    <t>Kapitaldekning</t>
  </si>
  <si>
    <t>Hovedstol</t>
  </si>
  <si>
    <t>Forfall</t>
  </si>
  <si>
    <t>3 mnd Libor + margin</t>
  </si>
  <si>
    <t>3 mnd Nibor + margin</t>
  </si>
  <si>
    <t>USD 75</t>
  </si>
  <si>
    <t>Sum finansielle investeringer til virkelig verdi over resultatet</t>
  </si>
  <si>
    <t>Strategiske investeringer tilgjengelig for salg</t>
  </si>
  <si>
    <t>NOK 500</t>
  </si>
  <si>
    <t>Investeringer i tilknyttede selskaper blir bokført etter egenkapitalmetoden i konsernet og etter oppkjøpsmetoden i morbanken.</t>
  </si>
  <si>
    <t>Betingelser</t>
  </si>
  <si>
    <t>Øvrige foretak</t>
  </si>
  <si>
    <t>Spesialiserte foretak</t>
  </si>
  <si>
    <t>Fradrag for avsatt utbytte</t>
  </si>
  <si>
    <t>Overført fra nedskrivning på grupper av utlån</t>
  </si>
  <si>
    <t>EiendomsMegler 1 SR-Eiendom AS</t>
  </si>
  <si>
    <t>SpareBank 1  Boligkreditt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</si>
  <si>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</si>
  <si>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</si>
  <si>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</si>
  <si>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</si>
  <si>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</si>
  <si>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</si>
  <si>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</si>
  <si>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</si>
  <si>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</si>
  <si>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</si>
  <si>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</si>
  <si>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</si>
  <si>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</si>
  <si>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</si>
  <si>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</si>
  <si>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>Hitec Vision Private Equity IV LP</t>
  </si>
  <si>
    <t>Når det gjelder investeringen i BN Bank ASA foretas en forholdsmessig konsolidering i konsernets kapitaldekning.</t>
  </si>
  <si>
    <t>SpareBank 1 Næringskreditt AS</t>
  </si>
  <si>
    <t>BN Bank ASA</t>
  </si>
  <si>
    <t>Konsoliderte selskaper</t>
  </si>
  <si>
    <t>Kvinnherad Sparebank Eigedom</t>
  </si>
  <si>
    <t>Sandnes Sparebank</t>
  </si>
  <si>
    <t>Kjernekapital</t>
  </si>
  <si>
    <t>50 % fradrag ansvarlig kapital i andre finansinstitusjoner</t>
  </si>
  <si>
    <t>50 % fradrag i forventet tap IRB fratrukket tapsavsetninger</t>
  </si>
  <si>
    <t>Fondsobligasjon</t>
  </si>
  <si>
    <t>Tidsbegrenset ansvarlig kapital</t>
  </si>
  <si>
    <t>Sum tilleggskapital</t>
  </si>
  <si>
    <t>Minimumskrav ansvarlig kapital</t>
  </si>
  <si>
    <t xml:space="preserve">Minimumskrav ansvarlig kapital  </t>
  </si>
  <si>
    <t>egen ansvarlige kapital for den del som overstiger 2 prosent av mottakende finansinstitusjons ansvarlige kapital.</t>
  </si>
  <si>
    <t xml:space="preserve">Beregningsgrunnlaget vektes i henhold til risiko. </t>
  </si>
  <si>
    <t>tidspunkt</t>
  </si>
  <si>
    <t>Tidsbegrenset</t>
  </si>
  <si>
    <t>NOK 75</t>
  </si>
  <si>
    <t>NOK 40</t>
  </si>
  <si>
    <t>Verdi 
31.12.2010</t>
  </si>
  <si>
    <t>Nordito Property</t>
  </si>
  <si>
    <t>Nets Holding</t>
  </si>
  <si>
    <t>Sum strategiske investeringer til virkelig verdi over resultat</t>
  </si>
  <si>
    <t>Portefølje</t>
  </si>
  <si>
    <t>Massemarked med pant i fast eiendom</t>
  </si>
  <si>
    <t>Øvrig massemarked</t>
  </si>
  <si>
    <t>Beløp i mill kroner</t>
  </si>
  <si>
    <t>Beløp i tusen kroner</t>
  </si>
  <si>
    <t>tilsvarende eiendelens bokførte verdi trekkes fra i den ansvarlige kapitalen og i beregningsgrunnlaget.</t>
  </si>
  <si>
    <t xml:space="preserve">konsernet har fått pålegg om 100 prosent kapitaldekningsreserve på bestemte eiendeler skal et beløp </t>
  </si>
  <si>
    <t>Første forfalls-</t>
  </si>
  <si>
    <t>Misligholds-
klasse</t>
  </si>
  <si>
    <t xml:space="preserve">sikkerhetsstillelse i LGD beregningen. Her benyttes myndighetsfastsatte LGD-faktorer. Av den grunn fremgår ingen opplisting </t>
  </si>
  <si>
    <t>av slike engasjementer i ovenstående tabell.</t>
  </si>
  <si>
    <t>Bokført 
verdi</t>
  </si>
  <si>
    <t>Virkelig
 verdi</t>
  </si>
  <si>
    <t xml:space="preserve">Minimumskravet til ansvarlig kapital for operasjonell risiko er beregnet i prosent av snitt inntekt for hvert </t>
  </si>
  <si>
    <t>Nedskrivning garantier</t>
  </si>
  <si>
    <t>Tapsutsatte</t>
  </si>
  <si>
    <t>Misligholdte</t>
  </si>
  <si>
    <t>SR-Forvaltning AS</t>
  </si>
  <si>
    <t>NOK 750</t>
  </si>
  <si>
    <t>Investeringer i felleskontrollert virksomhet blir bokført etter egenkapitalmetoden i konsernet. I konsernets kapitaldekning går den</t>
  </si>
  <si>
    <t xml:space="preserve">Investeringene blir behandlet likt for kapitaldekningsformål bortsett fra konsernets investeringer i </t>
  </si>
  <si>
    <t xml:space="preserve">SpareBank 1 Boligkreditt AS og i SpareBank 1 Næringskreditt AS. I konsernets kapitaldekning foretas en </t>
  </si>
  <si>
    <t>forholdsmessig konsolidering.</t>
  </si>
  <si>
    <t>Datterselskap som rapporterer etter standardmetode</t>
  </si>
  <si>
    <t>SR-Finans AS</t>
  </si>
  <si>
    <t>Kapitaldekning %</t>
  </si>
  <si>
    <t xml:space="preserve">SpareBank 1 Boligkreditt AS bruker IRB metoden i sin kapitaldekningsrapportering. </t>
  </si>
  <si>
    <t>De øvrige selskaper bruker standardmetoden i sin kapitaldekningsrapportering.</t>
  </si>
  <si>
    <t>Investeringer i tilknyttede selskaper</t>
  </si>
  <si>
    <t>Investeringer i felleskontrollert virksomhet</t>
  </si>
  <si>
    <t>Investeringer i tilknyttede selskaper og felleskontrollert virksomhet</t>
  </si>
  <si>
    <t>Verdi 
31.12.2011</t>
  </si>
  <si>
    <t>Verdiendring 
i 2011 (i %)</t>
  </si>
  <si>
    <t>Sum finansielle derivater</t>
  </si>
  <si>
    <t>Vektet beløp</t>
  </si>
  <si>
    <t>Kreditt ekvivalent</t>
  </si>
  <si>
    <t>Rente og valutainstrumenter i sikring</t>
  </si>
  <si>
    <t>Rente og valutainstrumenter i handelsportefølje</t>
  </si>
  <si>
    <t>Konsoliderings metode</t>
  </si>
  <si>
    <t>Ubenyttet kreditt og garantier</t>
  </si>
  <si>
    <t>(beløp i mill kroner)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</si>
  <si>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</si>
  <si>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</si>
  <si>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</si>
  <si>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</si>
  <si>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</si>
  <si>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</si>
  <si>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 xml:space="preserve">                 Engasjementsbeløp</t>
  </si>
  <si>
    <t>Engasjementskategori</t>
  </si>
  <si>
    <t>Minimumskrav til ansvarlig kapital</t>
  </si>
  <si>
    <t>Aksjekapital</t>
  </si>
  <si>
    <t>Ansvarlig kapital, herunder kjernekapital og tilleggskapital samt aktuelle tillegg, fradrag og begrensninger</t>
  </si>
  <si>
    <t xml:space="preserve">  - Herav sertifikater og obligasjoner til amortisert kost</t>
  </si>
  <si>
    <t xml:space="preserve">  - Herav sertifikater og obligasjoner til virkelig verdi</t>
  </si>
  <si>
    <t>Rygir Industrier AS konsern</t>
  </si>
  <si>
    <t>HitecVision Asset Solution LP</t>
  </si>
  <si>
    <t xml:space="preserve">Borea Opportunity II </t>
  </si>
  <si>
    <t>Verdi
 2012</t>
  </si>
  <si>
    <t>Verdi 
31.12.2012</t>
  </si>
  <si>
    <t>Verdiendring 
i 2012 (i %)</t>
  </si>
  <si>
    <t xml:space="preserve">  -herav engasjementer med pant i fast eiendom</t>
  </si>
  <si>
    <t xml:space="preserve">  -herav øvrige massemarkedsengasjementer</t>
  </si>
  <si>
    <t xml:space="preserve">Øvrige foretak </t>
  </si>
  <si>
    <t xml:space="preserve"> -  Herav egenkapitalinstrumenter unntatt IRB</t>
  </si>
  <si>
    <t>-</t>
  </si>
  <si>
    <t>Påløpte renter</t>
  </si>
  <si>
    <t>Ansvarlig lånekapital og fondsobligasjon i utenlandsk valuta inngår i konsernets totale valutaposisjon slik at det ikke er valutarisiko knyttet til lånene.</t>
  </si>
  <si>
    <t>Aktiverte kostnader ved låneopptak blir reflektert i beregning av amortisert kost.</t>
  </si>
  <si>
    <t xml:space="preserve">Fondsobligasjoner kan maksimum utgjøre 15 prosent av samlet kjernekapital for obligasjoner med fastsatt løpetid og 35 prosent for fondsobligasjoner </t>
  </si>
  <si>
    <t>uten fastsatt løpetid. Eventuelt overskytende teller som evigvarende ansvarlig lånekapital.</t>
  </si>
  <si>
    <t>NOK 825</t>
  </si>
  <si>
    <t>NOK 1000</t>
  </si>
  <si>
    <t>Ren kjernekapitaldekning</t>
  </si>
  <si>
    <t>2012                                                                        Engasjementskategori</t>
  </si>
  <si>
    <t>Sum massemarked eiendom</t>
  </si>
  <si>
    <t>Sum øvrig massemarked</t>
  </si>
  <si>
    <t>Etis Eiendom AS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</si>
  <si>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</si>
  <si>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</si>
  <si>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</si>
  <si>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</si>
  <si>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</si>
  <si>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</si>
  <si>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</si>
  <si>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</si>
  <si>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</si>
  <si>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</si>
  <si>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</si>
  <si>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</si>
  <si>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Ansvarlig kapital i andre finansinstitusjoner</t>
  </si>
  <si>
    <t xml:space="preserve">Kredittrisiko  </t>
  </si>
  <si>
    <t xml:space="preserve">Markedsrisiko  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</si>
  <si>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</si>
  <si>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</si>
  <si>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</si>
  <si>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Ansvarlig kapital </t>
  </si>
  <si>
    <t xml:space="preserve"> Minimumskravet til ansvarlig kapital for kredittrisiko fordelt på engasjementskategorier og underkategorier </t>
  </si>
  <si>
    <t xml:space="preserve"> Minimumskrav til ansvarlig kapital for markedsrisiko, herunder posisjonsrisiko,</t>
  </si>
  <si>
    <t xml:space="preserve"> Minimumskravet til ansvarlig kapital for operasjonell risiko etter sjablongmetoden </t>
  </si>
  <si>
    <t xml:space="preserve"> Ansvarlig lånekapital og fondsobligasjon</t>
  </si>
  <si>
    <t xml:space="preserve"> Engasjementsbeløp for hver engasjementstype fordelt på geografiske områder før fradrag for nedskrivninger.</t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</si>
  <si>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</si>
  <si>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</si>
  <si>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Samlet engasjementsbeløp og andelen som er sikret med pant, fordelt på engasjementskategorier (IRB)</t>
  </si>
  <si>
    <t xml:space="preserve"> De faktiske verdiendringene for den enkelte engasjementskategori og utvikling fra tidligere perioder (IRB)</t>
  </si>
  <si>
    <t xml:space="preserve"> Investeringer (egenkapitalposisjoner utenfor handelsportefølje) fordelt etter formål.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</si>
  <si>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</si>
  <si>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</si>
  <si>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Oversikt over motpartsrisiko for derivater mv. utenfor handelsporteføljen</t>
  </si>
  <si>
    <r>
      <t xml:space="preserve">1) </t>
    </r>
    <r>
      <rPr>
        <sz val="9"/>
        <rFont val="Calibri"/>
        <family val="2"/>
        <scheme val="minor"/>
      </rPr>
      <t>SR-Bank sin andel</t>
    </r>
  </si>
  <si>
    <t xml:space="preserve"> Avstemming av endringer i henholdsvis verdiendringer og nedskrivinger for engasjementer med verdifall</t>
  </si>
  <si>
    <t>Fordeling på risikoklasser der IRB-metoden benyttes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</si>
  <si>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</si>
  <si>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</si>
  <si>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</si>
  <si>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</si>
  <si>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Minimumskravet til ansvarlig kapital beregnes i sin helhet etter standardmetoden.</t>
    </r>
  </si>
  <si>
    <t>Estimert mislighold</t>
  </si>
  <si>
    <t xml:space="preserve">Faktisk mislighold </t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</si>
  <si>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</si>
  <si>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</si>
  <si>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</si>
  <si>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</si>
  <si>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 xml:space="preserve">Minimumskravet til ansvarlig kapital for markedsrisiko </t>
  </si>
  <si>
    <t xml:space="preserve">Minimumskravet til ansvarlig kapital for operasjonell risiko </t>
  </si>
  <si>
    <t>Ansvarlig lånekapital og fondsobligasjon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</si>
  <si>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</si>
  <si>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</si>
  <si>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</si>
  <si>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 xml:space="preserve">Faktiske tap pr. misligholdsklasse i perioden </t>
  </si>
  <si>
    <t>Misligholdte og tapsutsatte engasjement fordelt på kundegrupper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</si>
  <si>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</si>
  <si>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</si>
  <si>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</si>
  <si>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</si>
  <si>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</si>
  <si>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</si>
  <si>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>Tapsgrad for misligholdte lån - LGD</t>
  </si>
  <si>
    <t>IRB Misligholdsnivå - PD og DR</t>
  </si>
  <si>
    <t xml:space="preserve">forretningsområde de 3 siste årene.  Banktjenester for massemarkedet 12 %, banktjenester for bedriftsmarkedet 15 % </t>
  </si>
  <si>
    <t xml:space="preserve">og for øvrige tjenester 18 %. </t>
  </si>
  <si>
    <t xml:space="preserve">IRB Misligholdsnivå -PD </t>
  </si>
  <si>
    <t xml:space="preserve"> Tapsgrad for misligholdte lån - LGD </t>
  </si>
  <si>
    <t>Samlet engasjementsbeløp etter eventuell nedskrivning og uten hensyn til eventuell sikkerhetsstillelse og engasjementenes gjennomsnittlige størrelse i løpet av perioden, oppdelt i engasjementstyper</t>
  </si>
  <si>
    <t>Minimumskravet til ansvarlig kapital for kredittrisiko fordelt på engasjementskategorier og underkategorier</t>
  </si>
  <si>
    <t>Separat angivelse av de samlede engasjementsbeløp med verdifall og misligholdte engasjementer fordelt på geografiske områder, herunder samlede verdiendringer og nedskrivninger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</si>
  <si>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</si>
  <si>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Delårsresultat som ingår i kjernekapitalen (50%)</t>
  </si>
  <si>
    <t>Herav kjernekapitaldekning</t>
  </si>
  <si>
    <t>Herav tilleggskapitaldekning</t>
  </si>
  <si>
    <t>Pr 31.12.2013</t>
  </si>
  <si>
    <t>Finansparken Bjergsted AS</t>
  </si>
  <si>
    <t>SpareBank 1 Gruppen AS som overstiger 2 %  av SpareBank 1 Gruppen sin ansvarlige kapital går til fradrag i</t>
  </si>
  <si>
    <t>i ansvarlig kapital og i beregningsgrunnlaget.</t>
  </si>
  <si>
    <t>bokførte verdien av investeringen i SpareBank 1 Gruppen AS til fradrag i ansvarlig kapital og i beregningsgrunnlaget.</t>
  </si>
  <si>
    <t xml:space="preserve">I SpareBank 1 SR-Bank blir investeringene bokført etter oppkjøpsmetoden. Den delen av bokført verdi av investeringen i </t>
  </si>
  <si>
    <t>Eierandel i prosent 31.12.2013</t>
  </si>
  <si>
    <t>Kapitaldekning i prosent 31.12.2013</t>
  </si>
  <si>
    <t>Konsolidert
 31.12.2013</t>
  </si>
  <si>
    <t>Verdi
 2013</t>
  </si>
  <si>
    <t>Verdi 
31.12.2013</t>
  </si>
  <si>
    <t>Verdiendring 
i 2013 (i %)</t>
  </si>
  <si>
    <t>Energy Ventures III AS</t>
  </si>
  <si>
    <t>Bank 1 Oslo Akershus</t>
  </si>
  <si>
    <t>Samlede realiserte gevinster
 eller tap i 2013</t>
  </si>
  <si>
    <t>Urealiserte gevinster
 eller tap i 2013</t>
  </si>
  <si>
    <t xml:space="preserve">Tabellen angir resultateffekten ved et positivt parallellskift i rentekurven på ett prosentpoeng ved utgangen av de to siste årene </t>
  </si>
  <si>
    <t>dersom samtlige finansielle instrumenter ble vurdert til virkelig verdi.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</si>
  <si>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</si>
  <si>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</si>
  <si>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</si>
  <si>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</si>
  <si>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</si>
  <si>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</si>
  <si>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</si>
  <si>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</si>
  <si>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</si>
  <si>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</si>
  <si>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</si>
  <si>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</si>
  <si>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</si>
  <si>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</si>
  <si>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</si>
  <si>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</si>
  <si>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</si>
  <si>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</si>
  <si>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 xml:space="preserve">mål for maksimalt potensielt tap. Den kommersielle risikoen kvantifiseres og overvåkes kontinuerlig. </t>
  </si>
  <si>
    <t>Konsernets overordnede rammer for renterisiko definerer maksimalt tap ved renteendring på ett prosentpoeng. Maksimum tap ved</t>
  </si>
  <si>
    <t>renteendring på 1 prosent er totalt 105 mill kroner fordelt på 30 mill kroner og 75 mill kroner på totalbalansen for henholdsvis Trading og</t>
  </si>
  <si>
    <t xml:space="preserve">Treasury. </t>
  </si>
  <si>
    <r>
      <t>Minimumskrav til ansvarlig kapital  2012</t>
    </r>
    <r>
      <rPr>
        <vertAlign val="superscript"/>
        <sz val="9"/>
        <rFont val="Calibri"/>
        <family val="2"/>
        <scheme val="minor"/>
      </rPr>
      <t>1)</t>
    </r>
  </si>
  <si>
    <r>
      <t>Minimumskrav til ansvarlig kapital  2013</t>
    </r>
    <r>
      <rPr>
        <b/>
        <vertAlign val="superscript"/>
        <sz val="9"/>
        <rFont val="Calibri"/>
        <family val="2"/>
        <scheme val="minor"/>
      </rPr>
      <t>1)</t>
    </r>
  </si>
  <si>
    <t>Separat angivelse av de samlede engasjementsbeløp med verdifall og misligholdte engasjementer fordelt på geografiske områder, herunder samlede verdiendringer og nedskrivninger.</t>
  </si>
  <si>
    <t>Investeringer fra tilknyttede selskap</t>
  </si>
  <si>
    <t>2013                                                                        Engasjementskategori</t>
  </si>
  <si>
    <t xml:space="preserve"> Nedskrivninger pr. misligholdsklasse i perioden </t>
  </si>
  <si>
    <t>Av totalt 4 004 mill kroner i ansvarlig lånekapital teller 1 823 mill kroner som kjernekapital og 1 876 mill kroner som tidsbegrenset ansvarlig kapital.</t>
  </si>
  <si>
    <t>Massemarked - Engasjementer med pant i fast eiendom</t>
  </si>
  <si>
    <t>Valuta</t>
  </si>
  <si>
    <t>Faktisk mislighold  2012</t>
  </si>
  <si>
    <t>2006 - 2012</t>
  </si>
  <si>
    <t>2006-2012</t>
  </si>
  <si>
    <t>Estimert tapsgrad     2006-2012</t>
  </si>
  <si>
    <t>Faktisk tapsgrad                   2006-2012</t>
  </si>
  <si>
    <t>Øvrig massemarked*</t>
  </si>
  <si>
    <t>* Tallene er oppdatert pr. 2011</t>
  </si>
  <si>
    <t>Oppdatert for 1. kvartal 2014</t>
  </si>
  <si>
    <t>Pr 31.03.2014</t>
  </si>
  <si>
    <t>Eierandel i prosent 31.03.2014</t>
  </si>
  <si>
    <r>
      <t xml:space="preserve">Kapitalkrav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31.03.2014</t>
    </r>
  </si>
  <si>
    <t>Kapitaldekning i prosent 31.03.2014</t>
  </si>
  <si>
    <r>
      <t xml:space="preserve">Kapitalkrav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31.12.2013</t>
    </r>
  </si>
  <si>
    <t xml:space="preserve">Bank 1 Oslo </t>
  </si>
  <si>
    <t xml:space="preserve">SpareBank 1 Kredittkort </t>
  </si>
  <si>
    <t>Konsolidert
 31.03.2014</t>
  </si>
  <si>
    <t>Boligkreditt</t>
  </si>
  <si>
    <t>Næringskreditt</t>
  </si>
  <si>
    <t>BN Bank</t>
  </si>
  <si>
    <t>Andel operasjonell risiko konsoliderte selskap</t>
  </si>
  <si>
    <t>Konsolideringsgrunnlag</t>
  </si>
  <si>
    <t>Samlet engasjementsbeløp, definert som brutto utlån til kunder + garantier + ubenyttet kreditt i konsernet, etter eventuell nedskrivning og uten hensyn til eventuell sikkerhetsstillelse og engasjementenes gjennomsnittlige størrelse i løpet av perioden, oppdelt i engasjementstyper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</si>
</sst>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#,##0;\(#,##0\);&quot;-&quot;"/>
    <numFmt numFmtId="167" formatCode="#,##0;[Red]\(#,##0\);0"/>
    <numFmt numFmtId="168" formatCode="_(* #,##0_);_(* \(#,##0\);_(* &quot; - &quot;_);_(@_)"/>
    <numFmt numFmtId="169" formatCode="0.0\ %"/>
    <numFmt numFmtId="170" formatCode="_(* #,##0_);_(* \(#,##0\);_(* &quot;-&quot;??_);_(@_)"/>
    <numFmt numFmtId="171" formatCode="#,##0.0"/>
    <numFmt numFmtId="172" formatCode="dd/mm/yyyy;@"/>
  </numFmts>
  <fonts count="36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u val="doubleAccounting"/>
      <sz val="9"/>
      <name val="Calibri"/>
      <family val="2"/>
      <scheme val="minor"/>
    </font>
    <font>
      <u val="doubleAccounting"/>
      <sz val="9"/>
      <name val="Calibri"/>
      <family val="2"/>
      <scheme val="minor"/>
    </font>
    <font>
      <i/>
      <sz val="9"/>
      <name val="Calibri"/>
      <family val="2"/>
    </font>
    <font>
      <i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C0C0C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168" fontId="6" fillId="0" borderId="0" applyFill="0" applyBorder="0">
      <alignment horizontal="right" vertical="top"/>
    </xf>
    <xf numFmtId="0" fontId="7" fillId="0" borderId="0">
      <alignment horizontal="center" wrapText="1"/>
    </xf>
    <xf numFmtId="164" fontId="6" fillId="0" borderId="0" applyFill="0" applyBorder="0" applyAlignment="0" applyProtection="0">
      <alignment horizontal="right" vertical="top"/>
    </xf>
    <xf numFmtId="166" fontId="5" fillId="0" borderId="0"/>
    <xf numFmtId="0" fontId="6" fillId="0" borderId="0" applyFill="0" applyBorder="0">
      <alignment horizontal="left" vertical="top"/>
    </xf>
    <xf numFmtId="167" fontId="4" fillId="0" borderId="0"/>
    <xf numFmtId="0" fontId="8" fillId="0" borderId="0"/>
    <xf numFmtId="0" fontId="6" fillId="0" borderId="0"/>
    <xf numFmtId="0" fontId="8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</cellStyleXfs>
  <cellXfs count="520">
    <xf numFmtId="0" fontId="0" fillId="0" borderId="0" xfId="0"/>
    <xf numFmtId="0" fontId="12" fillId="2" borderId="6" xfId="0" applyFont="1" applyFill="1" applyBorder="1"/>
    <xf numFmtId="14" fontId="13" fillId="2" borderId="6" xfId="0" applyNumberFormat="1" applyFont="1" applyFill="1" applyBorder="1"/>
    <xf numFmtId="14" fontId="12" fillId="2" borderId="6" xfId="0" applyNumberFormat="1" applyFont="1" applyFill="1" applyBorder="1"/>
    <xf numFmtId="0" fontId="12" fillId="0" borderId="0" xfId="5" applyFont="1" applyFill="1">
      <alignment horizontal="left" vertical="top"/>
    </xf>
    <xf numFmtId="41" fontId="13" fillId="0" borderId="0" xfId="1" applyNumberFormat="1" applyFont="1" applyFill="1" applyAlignment="1">
      <alignment vertical="top"/>
    </xf>
    <xf numFmtId="41" fontId="12" fillId="0" borderId="0" xfId="1" applyNumberFormat="1" applyFont="1" applyFill="1" applyAlignment="1">
      <alignment vertical="top"/>
    </xf>
    <xf numFmtId="0" fontId="12" fillId="0" borderId="0" xfId="5" applyFont="1" applyFill="1" applyAlignment="1">
      <alignment horizontal="left" vertical="top"/>
    </xf>
    <xf numFmtId="0" fontId="13" fillId="0" borderId="7" xfId="5" applyFont="1" applyFill="1" applyBorder="1" applyAlignment="1">
      <alignment horizontal="left" vertical="top"/>
    </xf>
    <xf numFmtId="41" fontId="13" fillId="0" borderId="7" xfId="1" applyNumberFormat="1" applyFont="1" applyFill="1" applyBorder="1" applyAlignment="1">
      <alignment vertical="top"/>
    </xf>
    <xf numFmtId="41" fontId="12" fillId="0" borderId="7" xfId="1" applyNumberFormat="1" applyFont="1" applyFill="1" applyBorder="1" applyAlignment="1">
      <alignment vertical="top"/>
    </xf>
    <xf numFmtId="0" fontId="13" fillId="0" borderId="0" xfId="5" applyFont="1" applyFill="1">
      <alignment horizontal="left" vertical="top"/>
    </xf>
    <xf numFmtId="0" fontId="12" fillId="0" borderId="0" xfId="5" applyFont="1" applyFill="1" applyBorder="1" applyAlignment="1">
      <alignment horizontal="left" vertical="top"/>
    </xf>
    <xf numFmtId="41" fontId="13" fillId="0" borderId="0" xfId="1" applyNumberFormat="1" applyFont="1" applyFill="1" applyBorder="1" applyAlignment="1">
      <alignment vertical="top"/>
    </xf>
    <xf numFmtId="41" fontId="12" fillId="0" borderId="0" xfId="1" applyNumberFormat="1" applyFont="1" applyFill="1" applyBorder="1" applyAlignment="1">
      <alignment vertical="top"/>
    </xf>
    <xf numFmtId="0" fontId="13" fillId="0" borderId="0" xfId="5" applyFont="1" applyFill="1" applyBorder="1" applyAlignment="1">
      <alignment horizontal="left" vertical="top"/>
    </xf>
    <xf numFmtId="0" fontId="13" fillId="2" borderId="0" xfId="0" applyFont="1" applyFill="1" applyBorder="1"/>
    <xf numFmtId="0" fontId="12" fillId="2" borderId="0" xfId="0" applyFont="1" applyFill="1" applyBorder="1"/>
    <xf numFmtId="0" fontId="13" fillId="0" borderId="6" xfId="5" applyFont="1" applyFill="1" applyBorder="1">
      <alignment horizontal="left" vertical="top"/>
    </xf>
    <xf numFmtId="14" fontId="13" fillId="3" borderId="6" xfId="0" applyNumberFormat="1" applyFont="1" applyFill="1" applyBorder="1"/>
    <xf numFmtId="14" fontId="12" fillId="3" borderId="6" xfId="0" applyNumberFormat="1" applyFont="1" applyFill="1" applyBorder="1"/>
    <xf numFmtId="0" fontId="12" fillId="2" borderId="0" xfId="0" applyFont="1" applyFill="1"/>
    <xf numFmtId="3" fontId="12" fillId="3" borderId="0" xfId="0" applyNumberFormat="1" applyFont="1" applyFill="1"/>
    <xf numFmtId="0" fontId="13" fillId="3" borderId="0" xfId="0" applyFont="1" applyFill="1"/>
    <xf numFmtId="0" fontId="12" fillId="3" borderId="0" xfId="0" applyFont="1" applyFill="1"/>
    <xf numFmtId="0" fontId="12" fillId="2" borderId="5" xfId="0" applyFont="1" applyFill="1" applyBorder="1"/>
    <xf numFmtId="3" fontId="13" fillId="3" borderId="5" xfId="0" applyNumberFormat="1" applyFont="1" applyFill="1" applyBorder="1"/>
    <xf numFmtId="3" fontId="12" fillId="2" borderId="5" xfId="0" applyNumberFormat="1" applyFont="1" applyFill="1" applyBorder="1"/>
    <xf numFmtId="0" fontId="13" fillId="2" borderId="0" xfId="0" applyFont="1" applyFill="1"/>
    <xf numFmtId="3" fontId="13" fillId="3" borderId="0" xfId="0" applyNumberFormat="1" applyFont="1" applyFill="1" applyAlignment="1">
      <alignment horizontal="right"/>
    </xf>
    <xf numFmtId="0" fontId="12" fillId="0" borderId="0" xfId="5" applyFont="1" applyFill="1" applyAlignment="1">
      <alignment horizontal="center" vertical="top"/>
    </xf>
    <xf numFmtId="168" fontId="13" fillId="0" borderId="0" xfId="1" applyFont="1" applyFill="1" applyAlignment="1">
      <alignment vertical="top"/>
    </xf>
    <xf numFmtId="168" fontId="12" fillId="0" borderId="0" xfId="1" applyFont="1" applyFill="1" applyAlignment="1">
      <alignment vertical="top"/>
    </xf>
    <xf numFmtId="10" fontId="13" fillId="0" borderId="0" xfId="1" applyNumberFormat="1" applyFont="1" applyFill="1" applyAlignment="1">
      <alignment vertical="top"/>
    </xf>
    <xf numFmtId="10" fontId="12" fillId="0" borderId="0" xfId="1" applyNumberFormat="1" applyFont="1" applyFill="1" applyAlignment="1">
      <alignment vertical="top"/>
    </xf>
    <xf numFmtId="166" fontId="15" fillId="3" borderId="0" xfId="4" applyFont="1" applyFill="1" applyBorder="1"/>
    <xf numFmtId="3" fontId="12" fillId="0" borderId="0" xfId="0" applyNumberFormat="1" applyFont="1" applyFill="1"/>
    <xf numFmtId="0" fontId="12" fillId="0" borderId="0" xfId="0" applyFont="1"/>
    <xf numFmtId="167" fontId="12" fillId="2" borderId="0" xfId="6" applyFont="1" applyFill="1"/>
    <xf numFmtId="166" fontId="12" fillId="2" borderId="0" xfId="4" applyFont="1" applyFill="1" applyBorder="1"/>
    <xf numFmtId="167" fontId="12" fillId="2" borderId="0" xfId="6" applyFont="1" applyFill="1" applyBorder="1"/>
    <xf numFmtId="167" fontId="13" fillId="2" borderId="0" xfId="6" applyFont="1" applyFill="1" applyBorder="1"/>
    <xf numFmtId="167" fontId="13" fillId="0" borderId="0" xfId="6" applyFont="1" applyFill="1" applyBorder="1" applyAlignment="1">
      <alignment horizontal="right"/>
    </xf>
    <xf numFmtId="167" fontId="12" fillId="0" borderId="0" xfId="6" applyFont="1" applyFill="1" applyBorder="1"/>
    <xf numFmtId="167" fontId="12" fillId="0" borderId="0" xfId="6" applyFont="1" applyFill="1" applyBorder="1" applyAlignment="1">
      <alignment horizontal="right"/>
    </xf>
    <xf numFmtId="166" fontId="13" fillId="0" borderId="0" xfId="4" applyFont="1" applyFill="1" applyBorder="1" applyAlignment="1">
      <alignment horizontal="left"/>
    </xf>
    <xf numFmtId="166" fontId="13" fillId="0" borderId="0" xfId="8" applyNumberFormat="1" applyFont="1" applyFill="1" applyBorder="1" applyAlignment="1"/>
    <xf numFmtId="0" fontId="13" fillId="0" borderId="0" xfId="2" applyFont="1" applyFill="1" applyBorder="1" applyAlignment="1">
      <alignment horizontal="right"/>
    </xf>
    <xf numFmtId="0" fontId="12" fillId="0" borderId="0" xfId="2" applyFont="1" applyFill="1" applyBorder="1" applyAlignment="1">
      <alignment horizontal="right"/>
    </xf>
    <xf numFmtId="0" fontId="13" fillId="0" borderId="0" xfId="5" applyNumberFormat="1" applyFont="1" applyFill="1" applyBorder="1" applyAlignment="1">
      <alignment horizontal="left" vertical="top"/>
    </xf>
    <xf numFmtId="0" fontId="12" fillId="0" borderId="0" xfId="5" applyFont="1" applyFill="1" applyBorder="1">
      <alignment horizontal="left" vertical="top"/>
    </xf>
    <xf numFmtId="0" fontId="12" fillId="0" borderId="0" xfId="5" applyFont="1" applyFill="1" applyBorder="1" applyAlignment="1">
      <alignment horizontal="right" vertical="top" wrapText="1"/>
    </xf>
    <xf numFmtId="168" fontId="13" fillId="0" borderId="0" xfId="1" applyFont="1" applyFill="1" applyBorder="1">
      <alignment horizontal="right" vertical="top"/>
    </xf>
    <xf numFmtId="168" fontId="12" fillId="0" borderId="0" xfId="1" applyFont="1" applyFill="1" applyBorder="1">
      <alignment horizontal="right" vertical="top"/>
    </xf>
    <xf numFmtId="0" fontId="12" fillId="2" borderId="0" xfId="5" applyNumberFormat="1" applyFont="1" applyFill="1" applyBorder="1">
      <alignment horizontal="left" vertical="top"/>
    </xf>
    <xf numFmtId="3" fontId="16" fillId="0" borderId="0" xfId="0" applyNumberFormat="1" applyFont="1" applyFill="1" applyBorder="1" applyAlignment="1">
      <alignment horizontal="right"/>
    </xf>
    <xf numFmtId="0" fontId="12" fillId="0" borderId="0" xfId="1" applyNumberFormat="1" applyFont="1" applyFill="1" applyBorder="1" applyAlignment="1">
      <alignment vertical="top"/>
    </xf>
    <xf numFmtId="168" fontId="12" fillId="0" borderId="0" xfId="3" applyNumberFormat="1" applyFont="1" applyFill="1" applyBorder="1">
      <alignment horizontal="right" vertical="top"/>
    </xf>
    <xf numFmtId="0" fontId="13" fillId="0" borderId="0" xfId="5" applyNumberFormat="1" applyFont="1" applyFill="1" applyBorder="1">
      <alignment horizontal="left" vertical="top"/>
    </xf>
    <xf numFmtId="0" fontId="13" fillId="0" borderId="0" xfId="5" applyFont="1" applyFill="1" applyBorder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3" fontId="17" fillId="0" borderId="0" xfId="0" applyNumberFormat="1" applyFont="1" applyFill="1" applyBorder="1" applyAlignment="1">
      <alignment horizontal="right"/>
    </xf>
    <xf numFmtId="0" fontId="12" fillId="0" borderId="0" xfId="5" applyNumberFormat="1" applyFont="1" applyFill="1" applyBorder="1">
      <alignment horizontal="left" vertical="top"/>
    </xf>
    <xf numFmtId="0" fontId="13" fillId="0" borderId="0" xfId="5" quotePrefix="1" applyNumberFormat="1" applyFont="1" applyFill="1" applyBorder="1" applyAlignment="1">
      <alignment horizontal="left" vertical="top"/>
    </xf>
    <xf numFmtId="0" fontId="13" fillId="0" borderId="0" xfId="5" applyFont="1" applyFill="1" applyBorder="1" applyAlignment="1">
      <alignment horizontal="left" vertical="top" wrapText="1"/>
    </xf>
    <xf numFmtId="0" fontId="12" fillId="0" borderId="0" xfId="5" applyNumberFormat="1" applyFont="1" applyFill="1" applyBorder="1" applyAlignment="1">
      <alignment horizontal="left" vertical="top"/>
    </xf>
    <xf numFmtId="168" fontId="18" fillId="0" borderId="0" xfId="1" applyFont="1" applyFill="1" applyBorder="1" applyAlignment="1">
      <alignment horizontal="right" vertical="top"/>
    </xf>
    <xf numFmtId="168" fontId="19" fillId="0" borderId="0" xfId="1" applyFont="1" applyFill="1" applyBorder="1" applyAlignment="1">
      <alignment horizontal="right" vertical="top"/>
    </xf>
    <xf numFmtId="167" fontId="12" fillId="0" borderId="0" xfId="6" applyFont="1" applyFill="1" applyBorder="1" applyAlignment="1">
      <alignment vertical="top"/>
    </xf>
    <xf numFmtId="168" fontId="20" fillId="0" borderId="0" xfId="1" applyFont="1" applyFill="1" applyBorder="1" applyAlignment="1">
      <alignment horizontal="right" vertical="top"/>
    </xf>
    <xf numFmtId="168" fontId="21" fillId="0" borderId="0" xfId="1" applyFont="1" applyFill="1" applyBorder="1" applyAlignment="1">
      <alignment horizontal="right" vertical="top"/>
    </xf>
    <xf numFmtId="166" fontId="12" fillId="0" borderId="0" xfId="5" applyNumberFormat="1" applyFont="1" applyFill="1" applyBorder="1">
      <alignment horizontal="left" vertical="top"/>
    </xf>
    <xf numFmtId="166" fontId="13" fillId="0" borderId="0" xfId="5" applyNumberFormat="1" applyFont="1" applyFill="1" applyBorder="1">
      <alignment horizontal="left" vertical="top"/>
    </xf>
    <xf numFmtId="0" fontId="12" fillId="0" borderId="0" xfId="0" applyFont="1" applyFill="1" applyBorder="1"/>
    <xf numFmtId="167" fontId="12" fillId="0" borderId="0" xfId="6" applyFont="1" applyFill="1"/>
    <xf numFmtId="0" fontId="15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Alignment="1"/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left" wrapText="1"/>
    </xf>
    <xf numFmtId="14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3" fontId="12" fillId="2" borderId="0" xfId="0" applyNumberFormat="1" applyFont="1" applyFill="1" applyBorder="1" applyAlignment="1">
      <alignment wrapText="1"/>
    </xf>
    <xf numFmtId="0" fontId="12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wrapText="1"/>
    </xf>
    <xf numFmtId="3" fontId="13" fillId="2" borderId="0" xfId="0" applyNumberFormat="1" applyFont="1" applyFill="1" applyBorder="1" applyAlignment="1">
      <alignment wrapText="1"/>
    </xf>
    <xf numFmtId="3" fontId="12" fillId="2" borderId="0" xfId="0" applyNumberFormat="1" applyFont="1" applyFill="1" applyAlignment="1"/>
    <xf numFmtId="3" fontId="12" fillId="2" borderId="0" xfId="0" applyNumberFormat="1" applyFont="1" applyFill="1"/>
    <xf numFmtId="0" fontId="12" fillId="2" borderId="0" xfId="0" applyFont="1" applyFill="1" applyBorder="1" applyAlignment="1"/>
    <xf numFmtId="3" fontId="12" fillId="2" borderId="0" xfId="0" applyNumberFormat="1" applyFont="1" applyFill="1" applyBorder="1" applyAlignment="1"/>
    <xf numFmtId="0" fontId="13" fillId="2" borderId="7" xfId="0" applyFont="1" applyFill="1" applyBorder="1" applyAlignment="1"/>
    <xf numFmtId="0" fontId="12" fillId="2" borderId="7" xfId="0" applyFont="1" applyFill="1" applyBorder="1" applyAlignment="1"/>
    <xf numFmtId="3" fontId="13" fillId="2" borderId="0" xfId="0" applyNumberFormat="1" applyFont="1" applyFill="1" applyBorder="1" applyAlignment="1"/>
    <xf numFmtId="0" fontId="15" fillId="2" borderId="0" xfId="0" applyFont="1" applyFill="1"/>
    <xf numFmtId="0" fontId="13" fillId="2" borderId="0" xfId="0" applyFont="1" applyFill="1" applyBorder="1" applyAlignment="1">
      <alignment wrapText="1"/>
    </xf>
    <xf numFmtId="0" fontId="13" fillId="2" borderId="6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wrapText="1"/>
    </xf>
    <xf numFmtId="0" fontId="13" fillId="2" borderId="0" xfId="0" applyFont="1" applyFill="1" applyBorder="1" applyAlignment="1"/>
    <xf numFmtId="9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top" wrapText="1"/>
    </xf>
    <xf numFmtId="3" fontId="12" fillId="2" borderId="0" xfId="0" applyNumberFormat="1" applyFont="1" applyFill="1" applyBorder="1" applyAlignment="1">
      <alignment horizontal="right"/>
    </xf>
    <xf numFmtId="0" fontId="13" fillId="2" borderId="7" xfId="0" applyFont="1" applyFill="1" applyBorder="1"/>
    <xf numFmtId="3" fontId="13" fillId="2" borderId="7" xfId="0" applyNumberFormat="1" applyFont="1" applyFill="1" applyBorder="1" applyAlignment="1"/>
    <xf numFmtId="9" fontId="12" fillId="2" borderId="7" xfId="0" applyNumberFormat="1" applyFont="1" applyFill="1" applyBorder="1" applyAlignment="1">
      <alignment horizontal="right"/>
    </xf>
    <xf numFmtId="0" fontId="12" fillId="2" borderId="7" xfId="0" applyFont="1" applyFill="1" applyBorder="1" applyAlignment="1">
      <alignment horizontal="right"/>
    </xf>
    <xf numFmtId="172" fontId="13" fillId="2" borderId="6" xfId="0" applyNumberFormat="1" applyFont="1" applyFill="1" applyBorder="1" applyAlignment="1"/>
    <xf numFmtId="172" fontId="12" fillId="2" borderId="6" xfId="0" applyNumberFormat="1" applyFont="1" applyFill="1" applyBorder="1" applyAlignment="1"/>
    <xf numFmtId="0" fontId="13" fillId="2" borderId="5" xfId="0" applyFont="1" applyFill="1" applyBorder="1"/>
    <xf numFmtId="0" fontId="13" fillId="3" borderId="0" xfId="0" applyFont="1" applyFill="1" applyBorder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/>
    <xf numFmtId="9" fontId="12" fillId="3" borderId="0" xfId="0" applyNumberFormat="1" applyFont="1" applyFill="1" applyBorder="1" applyAlignment="1">
      <alignment horizontal="right"/>
    </xf>
    <xf numFmtId="14" fontId="13" fillId="2" borderId="6" xfId="0" applyNumberFormat="1" applyFont="1" applyFill="1" applyBorder="1" applyAlignment="1">
      <alignment horizontal="right" wrapText="1"/>
    </xf>
    <xf numFmtId="14" fontId="12" fillId="2" borderId="6" xfId="0" applyNumberFormat="1" applyFont="1" applyFill="1" applyBorder="1" applyAlignment="1">
      <alignment horizontal="right" wrapText="1"/>
    </xf>
    <xf numFmtId="171" fontId="12" fillId="2" borderId="0" xfId="0" applyNumberFormat="1" applyFont="1" applyFill="1"/>
    <xf numFmtId="2" fontId="12" fillId="2" borderId="0" xfId="0" applyNumberFormat="1" applyFont="1" applyFill="1"/>
    <xf numFmtId="171" fontId="12" fillId="2" borderId="5" xfId="0" applyNumberFormat="1" applyFont="1" applyFill="1" applyBorder="1"/>
    <xf numFmtId="2" fontId="12" fillId="2" borderId="5" xfId="0" applyNumberFormat="1" applyFont="1" applyFill="1" applyBorder="1"/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right" vertical="top"/>
    </xf>
    <xf numFmtId="14" fontId="13" fillId="2" borderId="6" xfId="0" applyNumberFormat="1" applyFont="1" applyFill="1" applyBorder="1" applyAlignment="1">
      <alignment horizontal="right" vertical="top"/>
    </xf>
    <xf numFmtId="14" fontId="12" fillId="2" borderId="6" xfId="0" applyNumberFormat="1" applyFont="1" applyFill="1" applyBorder="1" applyAlignment="1">
      <alignment horizontal="right" vertical="top"/>
    </xf>
    <xf numFmtId="0" fontId="13" fillId="2" borderId="0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2" fillId="0" borderId="0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left" vertical="top"/>
    </xf>
    <xf numFmtId="0" fontId="12" fillId="2" borderId="0" xfId="0" applyFont="1" applyFill="1" applyAlignment="1">
      <alignment vertical="top" wrapText="1"/>
    </xf>
    <xf numFmtId="0" fontId="12" fillId="2" borderId="6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right" wrapText="1"/>
    </xf>
    <xf numFmtId="0" fontId="12" fillId="2" borderId="6" xfId="0" applyFont="1" applyFill="1" applyBorder="1" applyAlignment="1">
      <alignment horizontal="right" wrapText="1"/>
    </xf>
    <xf numFmtId="0" fontId="13" fillId="3" borderId="0" xfId="0" applyFont="1" applyFill="1" applyBorder="1" applyAlignment="1">
      <alignment wrapText="1"/>
    </xf>
    <xf numFmtId="0" fontId="12" fillId="2" borderId="0" xfId="0" quotePrefix="1" applyFont="1" applyFill="1" applyBorder="1" applyAlignment="1">
      <alignment horizontal="left" wrapText="1"/>
    </xf>
    <xf numFmtId="0" fontId="13" fillId="3" borderId="0" xfId="0" applyFont="1" applyFill="1" applyAlignment="1"/>
    <xf numFmtId="0" fontId="13" fillId="2" borderId="6" xfId="0" applyFont="1" applyFill="1" applyBorder="1" applyAlignment="1">
      <alignment horizontal="left"/>
    </xf>
    <xf numFmtId="3" fontId="12" fillId="2" borderId="0" xfId="11" applyNumberFormat="1" applyFont="1" applyFill="1" applyBorder="1" applyAlignment="1">
      <alignment horizontal="right" vertical="top" wrapText="1"/>
    </xf>
    <xf numFmtId="0" fontId="12" fillId="2" borderId="0" xfId="0" applyFont="1" applyFill="1" applyAlignment="1">
      <alignment horizontal="right"/>
    </xf>
    <xf numFmtId="3" fontId="13" fillId="2" borderId="0" xfId="11" applyNumberFormat="1" applyFont="1" applyFill="1" applyBorder="1" applyAlignment="1">
      <alignment horizontal="right" vertical="top" wrapText="1"/>
    </xf>
    <xf numFmtId="166" fontId="15" fillId="2" borderId="0" xfId="4" applyFont="1" applyFill="1" applyBorder="1"/>
    <xf numFmtId="167" fontId="13" fillId="2" borderId="0" xfId="6" applyFont="1" applyFill="1"/>
    <xf numFmtId="167" fontId="12" fillId="0" borderId="0" xfId="6" applyFont="1" applyFill="1" applyAlignment="1">
      <alignment horizontal="right"/>
    </xf>
    <xf numFmtId="166" fontId="13" fillId="0" borderId="1" xfId="8" applyNumberFormat="1" applyFont="1" applyFill="1" applyBorder="1" applyAlignment="1"/>
    <xf numFmtId="167" fontId="13" fillId="0" borderId="1" xfId="6" applyFont="1" applyFill="1" applyBorder="1" applyAlignment="1">
      <alignment horizontal="right"/>
    </xf>
    <xf numFmtId="0" fontId="13" fillId="0" borderId="1" xfId="2" applyFont="1" applyFill="1" applyBorder="1" applyAlignment="1">
      <alignment horizontal="right"/>
    </xf>
    <xf numFmtId="0" fontId="12" fillId="0" borderId="1" xfId="2" applyFont="1" applyFill="1" applyBorder="1" applyAlignment="1">
      <alignment horizontal="right"/>
    </xf>
    <xf numFmtId="41" fontId="13" fillId="0" borderId="0" xfId="4" applyNumberFormat="1" applyFont="1" applyFill="1" applyBorder="1"/>
    <xf numFmtId="0" fontId="12" fillId="0" borderId="0" xfId="5" applyFont="1" applyFill="1" applyAlignment="1">
      <alignment horizontal="right" vertical="top" wrapText="1"/>
    </xf>
    <xf numFmtId="168" fontId="13" fillId="0" borderId="0" xfId="1" applyFont="1" applyFill="1">
      <alignment horizontal="right" vertical="top"/>
    </xf>
    <xf numFmtId="168" fontId="12" fillId="0" borderId="0" xfId="1" applyFont="1" applyFill="1">
      <alignment horizontal="right" vertical="top"/>
    </xf>
    <xf numFmtId="41" fontId="12" fillId="0" borderId="0" xfId="5" applyNumberFormat="1" applyFont="1" applyFill="1">
      <alignment horizontal="left" vertical="top"/>
    </xf>
    <xf numFmtId="168" fontId="12" fillId="0" borderId="0" xfId="1" applyFont="1" applyFill="1" applyAlignment="1">
      <alignment horizontal="left" vertical="top"/>
    </xf>
    <xf numFmtId="3" fontId="17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168" fontId="13" fillId="0" borderId="0" xfId="3" applyNumberFormat="1" applyFont="1" applyFill="1">
      <alignment horizontal="right" vertical="top"/>
    </xf>
    <xf numFmtId="168" fontId="12" fillId="0" borderId="0" xfId="3" applyNumberFormat="1" applyFont="1" applyFill="1">
      <alignment horizontal="right" vertical="top"/>
    </xf>
    <xf numFmtId="41" fontId="13" fillId="0" borderId="4" xfId="5" applyNumberFormat="1" applyFont="1" applyFill="1" applyBorder="1">
      <alignment horizontal="left" vertical="top"/>
    </xf>
    <xf numFmtId="168" fontId="12" fillId="0" borderId="4" xfId="1" applyFont="1" applyFill="1" applyBorder="1" applyAlignment="1">
      <alignment horizontal="left" vertical="top"/>
    </xf>
    <xf numFmtId="0" fontId="13" fillId="0" borderId="4" xfId="5" applyFont="1" applyFill="1" applyBorder="1">
      <alignment horizontal="left" vertical="top"/>
    </xf>
    <xf numFmtId="0" fontId="12" fillId="0" borderId="4" xfId="5" applyFont="1" applyFill="1" applyBorder="1" applyAlignment="1">
      <alignment horizontal="left" vertical="top" wrapText="1"/>
    </xf>
    <xf numFmtId="3" fontId="17" fillId="0" borderId="4" xfId="0" applyNumberFormat="1" applyFont="1" applyFill="1" applyBorder="1" applyAlignment="1">
      <alignment horizontal="right"/>
    </xf>
    <xf numFmtId="3" fontId="16" fillId="0" borderId="4" xfId="0" applyNumberFormat="1" applyFont="1" applyFill="1" applyBorder="1" applyAlignment="1">
      <alignment horizontal="right"/>
    </xf>
    <xf numFmtId="0" fontId="12" fillId="0" borderId="0" xfId="5" applyFont="1" applyFill="1" applyAlignment="1">
      <alignment horizontal="left" vertical="top" wrapText="1"/>
    </xf>
    <xf numFmtId="41" fontId="12" fillId="0" borderId="0" xfId="5" applyNumberFormat="1" applyFont="1" applyFill="1" applyAlignment="1">
      <alignment horizontal="left" vertical="top"/>
    </xf>
    <xf numFmtId="168" fontId="19" fillId="0" borderId="0" xfId="1" applyFont="1" applyFill="1" applyAlignment="1">
      <alignment horizontal="left" vertical="top"/>
    </xf>
    <xf numFmtId="168" fontId="18" fillId="0" borderId="0" xfId="1" applyFont="1" applyFill="1" applyAlignment="1">
      <alignment horizontal="right" vertical="top"/>
    </xf>
    <xf numFmtId="168" fontId="19" fillId="0" borderId="0" xfId="1" applyFont="1" applyFill="1" applyAlignment="1">
      <alignment horizontal="right" vertical="top"/>
    </xf>
    <xf numFmtId="167" fontId="12" fillId="0" borderId="0" xfId="6" applyFont="1" applyFill="1" applyAlignment="1">
      <alignment vertical="top"/>
    </xf>
    <xf numFmtId="168" fontId="20" fillId="0" borderId="0" xfId="1" applyFont="1" applyFill="1" applyAlignment="1">
      <alignment horizontal="right" vertical="top"/>
    </xf>
    <xf numFmtId="168" fontId="21" fillId="0" borderId="0" xfId="1" applyFont="1" applyFill="1" applyAlignment="1">
      <alignment horizontal="right" vertical="top"/>
    </xf>
    <xf numFmtId="41" fontId="12" fillId="0" borderId="0" xfId="5" applyNumberFormat="1" applyFont="1" applyFill="1" applyBorder="1">
      <alignment horizontal="left" vertical="top"/>
    </xf>
    <xf numFmtId="168" fontId="12" fillId="0" borderId="0" xfId="1" applyFont="1" applyFill="1" applyBorder="1" applyAlignment="1">
      <alignment horizontal="left" vertical="top"/>
    </xf>
    <xf numFmtId="41" fontId="12" fillId="0" borderId="1" xfId="5" applyNumberFormat="1" applyFont="1" applyFill="1" applyBorder="1">
      <alignment horizontal="left" vertical="top"/>
    </xf>
    <xf numFmtId="168" fontId="12" fillId="0" borderId="1" xfId="1" applyFont="1" applyFill="1" applyBorder="1" applyAlignment="1">
      <alignment horizontal="left" vertical="top"/>
    </xf>
    <xf numFmtId="0" fontId="12" fillId="0" borderId="1" xfId="5" applyFont="1" applyFill="1" applyBorder="1">
      <alignment horizontal="left" vertical="top"/>
    </xf>
    <xf numFmtId="166" fontId="12" fillId="0" borderId="1" xfId="5" applyNumberFormat="1" applyFont="1" applyFill="1" applyBorder="1">
      <alignment horizontal="left" vertical="top"/>
    </xf>
    <xf numFmtId="41" fontId="13" fillId="0" borderId="1" xfId="5" applyNumberFormat="1" applyFont="1" applyFill="1" applyBorder="1">
      <alignment horizontal="left" vertical="top"/>
    </xf>
    <xf numFmtId="166" fontId="13" fillId="0" borderId="1" xfId="5" applyNumberFormat="1" applyFont="1" applyFill="1" applyBorder="1">
      <alignment horizontal="left" vertical="top"/>
    </xf>
    <xf numFmtId="0" fontId="13" fillId="0" borderId="0" xfId="5" applyFont="1" applyFill="1" applyAlignment="1">
      <alignment horizontal="left" vertical="top"/>
    </xf>
    <xf numFmtId="168" fontId="13" fillId="0" borderId="4" xfId="1" applyFont="1" applyFill="1" applyBorder="1" applyAlignment="1">
      <alignment horizontal="left" vertical="top"/>
    </xf>
    <xf numFmtId="0" fontId="13" fillId="0" borderId="4" xfId="5" applyFont="1" applyFill="1" applyBorder="1" applyAlignment="1">
      <alignment horizontal="left" vertical="top" wrapText="1"/>
    </xf>
    <xf numFmtId="0" fontId="12" fillId="0" borderId="0" xfId="0" applyFont="1" applyFill="1"/>
    <xf numFmtId="167" fontId="28" fillId="0" borderId="0" xfId="6" applyFont="1" applyFill="1"/>
    <xf numFmtId="167" fontId="13" fillId="0" borderId="0" xfId="6" applyFont="1" applyFill="1" applyAlignment="1">
      <alignment horizontal="center"/>
    </xf>
    <xf numFmtId="167" fontId="13" fillId="0" borderId="0" xfId="6" applyFont="1" applyFill="1"/>
    <xf numFmtId="0" fontId="15" fillId="2" borderId="0" xfId="0" applyFont="1" applyFill="1" applyBorder="1" applyAlignment="1"/>
    <xf numFmtId="0" fontId="13" fillId="2" borderId="6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3" fontId="13" fillId="2" borderId="7" xfId="0" applyNumberFormat="1" applyFont="1" applyFill="1" applyBorder="1" applyAlignment="1">
      <alignment horizontal="right"/>
    </xf>
    <xf numFmtId="3" fontId="12" fillId="2" borderId="7" xfId="0" applyNumberFormat="1" applyFont="1" applyFill="1" applyBorder="1" applyAlignment="1">
      <alignment horizontal="right"/>
    </xf>
    <xf numFmtId="169" fontId="12" fillId="2" borderId="0" xfId="10" applyNumberFormat="1" applyFont="1" applyFill="1"/>
    <xf numFmtId="4" fontId="12" fillId="2" borderId="0" xfId="0" applyNumberFormat="1" applyFont="1" applyFill="1"/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/>
    </xf>
    <xf numFmtId="0" fontId="13" fillId="0" borderId="6" xfId="0" applyFont="1" applyFill="1" applyBorder="1" applyAlignment="1">
      <alignment horizontal="right" wrapText="1"/>
    </xf>
    <xf numFmtId="3" fontId="13" fillId="2" borderId="0" xfId="11" applyNumberFormat="1" applyFont="1" applyFill="1" applyBorder="1" applyAlignment="1"/>
    <xf numFmtId="3" fontId="13" fillId="2" borderId="7" xfId="11" applyNumberFormat="1" applyFont="1" applyFill="1" applyBorder="1" applyAlignment="1"/>
    <xf numFmtId="3" fontId="13" fillId="2" borderId="0" xfId="0" applyNumberFormat="1" applyFont="1" applyFill="1" applyAlignment="1"/>
    <xf numFmtId="0" fontId="13" fillId="2" borderId="6" xfId="0" applyFont="1" applyFill="1" applyBorder="1" applyAlignment="1">
      <alignment horizontal="right" vertical="top" wrapText="1"/>
    </xf>
    <xf numFmtId="3" fontId="12" fillId="2" borderId="0" xfId="11" applyNumberFormat="1" applyFont="1" applyFill="1" applyBorder="1" applyAlignment="1"/>
    <xf numFmtId="0" fontId="12" fillId="2" borderId="0" xfId="0" quotePrefix="1" applyFont="1" applyFill="1"/>
    <xf numFmtId="0" fontId="15" fillId="2" borderId="0" xfId="0" applyFont="1" applyFill="1" applyBorder="1" applyAlignment="1">
      <alignment horizontal="left"/>
    </xf>
    <xf numFmtId="0" fontId="13" fillId="2" borderId="10" xfId="0" applyFont="1" applyFill="1" applyBorder="1" applyAlignment="1"/>
    <xf numFmtId="0" fontId="13" fillId="2" borderId="9" xfId="0" applyFont="1" applyFill="1" applyBorder="1" applyAlignment="1">
      <alignment horizontal="right"/>
    </xf>
    <xf numFmtId="0" fontId="12" fillId="2" borderId="0" xfId="5" applyFont="1" applyFill="1" applyAlignment="1">
      <alignment horizontal="left" vertical="top"/>
    </xf>
    <xf numFmtId="3" fontId="13" fillId="2" borderId="0" xfId="11" applyNumberFormat="1" applyFont="1" applyFill="1" applyAlignment="1">
      <alignment horizontal="right" vertical="top" wrapText="1"/>
    </xf>
    <xf numFmtId="3" fontId="12" fillId="2" borderId="0" xfId="11" applyNumberFormat="1" applyFont="1" applyFill="1" applyAlignment="1">
      <alignment horizontal="right" vertical="top" wrapText="1"/>
    </xf>
    <xf numFmtId="0" fontId="13" fillId="2" borderId="0" xfId="5" applyFont="1" applyFill="1" applyBorder="1" applyAlignment="1">
      <alignment horizontal="left" vertical="top"/>
    </xf>
    <xf numFmtId="3" fontId="13" fillId="2" borderId="0" xfId="1" applyNumberFormat="1" applyFont="1" applyFill="1" applyBorder="1" applyAlignment="1">
      <alignment horizontal="right" vertical="top" wrapText="1"/>
    </xf>
    <xf numFmtId="3" fontId="12" fillId="2" borderId="0" xfId="1" applyNumberFormat="1" applyFont="1" applyFill="1" applyBorder="1" applyAlignment="1">
      <alignment horizontal="right" vertical="top" wrapText="1"/>
    </xf>
    <xf numFmtId="0" fontId="12" fillId="2" borderId="8" xfId="0" applyFont="1" applyFill="1" applyBorder="1" applyAlignment="1">
      <alignment vertical="top"/>
    </xf>
    <xf numFmtId="0" fontId="12" fillId="2" borderId="8" xfId="5" applyFont="1" applyFill="1" applyBorder="1" applyAlignment="1">
      <alignment horizontal="left" vertical="top"/>
    </xf>
    <xf numFmtId="3" fontId="12" fillId="2" borderId="8" xfId="11" applyNumberFormat="1" applyFont="1" applyFill="1" applyBorder="1" applyAlignment="1">
      <alignment horizontal="right" vertical="top"/>
    </xf>
    <xf numFmtId="0" fontId="13" fillId="2" borderId="7" xfId="0" applyFont="1" applyFill="1" applyBorder="1" applyAlignment="1">
      <alignment horizontal="right"/>
    </xf>
    <xf numFmtId="9" fontId="12" fillId="2" borderId="0" xfId="10" applyFont="1" applyFill="1"/>
    <xf numFmtId="0" fontId="13" fillId="2" borderId="1" xfId="0" applyFont="1" applyFill="1" applyBorder="1"/>
    <xf numFmtId="0" fontId="12" fillId="2" borderId="4" xfId="0" applyFont="1" applyFill="1" applyBorder="1" applyAlignment="1">
      <alignment vertical="top"/>
    </xf>
    <xf numFmtId="0" fontId="12" fillId="2" borderId="0" xfId="0" applyFont="1" applyFill="1" applyAlignment="1">
      <alignment horizontal="left"/>
    </xf>
    <xf numFmtId="0" fontId="12" fillId="2" borderId="1" xfId="0" applyFont="1" applyFill="1" applyBorder="1"/>
    <xf numFmtId="3" fontId="12" fillId="3" borderId="0" xfId="0" applyNumberFormat="1" applyFont="1" applyFill="1" applyBorder="1" applyAlignment="1">
      <alignment horizontal="right"/>
    </xf>
    <xf numFmtId="3" fontId="13" fillId="2" borderId="8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/>
    </xf>
    <xf numFmtId="0" fontId="13" fillId="2" borderId="6" xfId="0" applyFont="1" applyFill="1" applyBorder="1" applyAlignment="1">
      <alignment horizontal="left" vertical="top" wrapText="1"/>
    </xf>
    <xf numFmtId="3" fontId="12" fillId="0" borderId="7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left"/>
    </xf>
    <xf numFmtId="3" fontId="12" fillId="2" borderId="0" xfId="0" applyNumberFormat="1" applyFont="1" applyFill="1" applyAlignment="1">
      <alignment horizontal="left"/>
    </xf>
    <xf numFmtId="3" fontId="12" fillId="2" borderId="0" xfId="1" applyNumberFormat="1" applyFont="1" applyFill="1">
      <alignment horizontal="right" vertical="top"/>
    </xf>
    <xf numFmtId="0" fontId="13" fillId="0" borderId="0" xfId="0" applyFont="1" applyFill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right" vertical="top" wrapText="1"/>
    </xf>
    <xf numFmtId="3" fontId="12" fillId="2" borderId="0" xfId="5" applyNumberFormat="1" applyFont="1" applyFill="1" applyAlignment="1">
      <alignment horizontal="right" vertical="top"/>
    </xf>
    <xf numFmtId="3" fontId="12" fillId="2" borderId="0" xfId="0" quotePrefix="1" applyNumberFormat="1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3" fillId="2" borderId="1" xfId="0" applyNumberFormat="1" applyFont="1" applyFill="1" applyBorder="1" applyAlignment="1">
      <alignment horizontal="right" vertical="top" wrapText="1"/>
    </xf>
    <xf numFmtId="3" fontId="12" fillId="3" borderId="0" xfId="5" applyNumberFormat="1" applyFont="1" applyFill="1" applyAlignment="1">
      <alignment horizontal="right" vertical="top"/>
    </xf>
    <xf numFmtId="3" fontId="12" fillId="3" borderId="0" xfId="0" quotePrefix="1" applyNumberFormat="1" applyFont="1" applyFill="1" applyBorder="1" applyAlignment="1">
      <alignment horizontal="right" vertical="top" wrapText="1"/>
    </xf>
    <xf numFmtId="3" fontId="12" fillId="3" borderId="0" xfId="0" applyNumberFormat="1" applyFont="1" applyFill="1" applyBorder="1" applyAlignment="1">
      <alignment horizontal="right" vertical="top" wrapText="1"/>
    </xf>
    <xf numFmtId="0" fontId="12" fillId="3" borderId="1" xfId="0" applyFont="1" applyFill="1" applyBorder="1" applyAlignment="1">
      <alignment vertical="top" wrapText="1"/>
    </xf>
    <xf numFmtId="3" fontId="12" fillId="3" borderId="1" xfId="11" applyNumberFormat="1" applyFont="1" applyFill="1" applyBorder="1" applyAlignment="1">
      <alignment horizontal="right" vertical="top" wrapText="1"/>
    </xf>
    <xf numFmtId="0" fontId="13" fillId="2" borderId="6" xfId="0" applyFont="1" applyFill="1" applyBorder="1" applyAlignment="1"/>
    <xf numFmtId="3" fontId="13" fillId="2" borderId="0" xfId="0" applyNumberFormat="1" applyFont="1" applyFill="1" applyBorder="1"/>
    <xf numFmtId="3" fontId="12" fillId="2" borderId="0" xfId="0" applyNumberFormat="1" applyFont="1" applyFill="1" applyBorder="1"/>
    <xf numFmtId="3" fontId="12" fillId="2" borderId="0" xfId="11" applyNumberFormat="1" applyFont="1" applyFill="1" applyBorder="1"/>
    <xf numFmtId="1" fontId="13" fillId="2" borderId="7" xfId="11" applyNumberFormat="1" applyFont="1" applyFill="1" applyBorder="1"/>
    <xf numFmtId="1" fontId="12" fillId="2" borderId="7" xfId="11" applyNumberFormat="1" applyFont="1" applyFill="1" applyBorder="1"/>
    <xf numFmtId="3" fontId="12" fillId="2" borderId="0" xfId="11" applyNumberFormat="1" applyFont="1" applyFill="1" applyBorder="1" applyAlignment="1">
      <alignment horizontal="right"/>
    </xf>
    <xf numFmtId="3" fontId="13" fillId="2" borderId="7" xfId="11" applyNumberFormat="1" applyFont="1" applyFill="1" applyBorder="1" applyAlignment="1">
      <alignment horizontal="right"/>
    </xf>
    <xf numFmtId="0" fontId="13" fillId="2" borderId="6" xfId="0" applyFont="1" applyFill="1" applyBorder="1" applyAlignment="1">
      <alignment horizontal="center" vertical="top" wrapText="1"/>
    </xf>
    <xf numFmtId="3" fontId="12" fillId="2" borderId="0" xfId="0" applyNumberFormat="1" applyFont="1" applyFill="1" applyBorder="1" applyAlignment="1">
      <alignment horizontal="right" wrapText="1"/>
    </xf>
    <xf numFmtId="0" fontId="15" fillId="2" borderId="0" xfId="0" applyFont="1" applyFill="1" applyBorder="1"/>
    <xf numFmtId="0" fontId="12" fillId="2" borderId="2" xfId="0" applyFont="1" applyFill="1" applyBorder="1"/>
    <xf numFmtId="49" fontId="13" fillId="2" borderId="0" xfId="0" applyNumberFormat="1" applyFont="1" applyFill="1" applyBorder="1"/>
    <xf numFmtId="0" fontId="13" fillId="2" borderId="6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169" fontId="12" fillId="2" borderId="0" xfId="0" applyNumberFormat="1" applyFont="1" applyFill="1" applyBorder="1" applyAlignment="1">
      <alignment horizontal="right"/>
    </xf>
    <xf numFmtId="0" fontId="13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center"/>
    </xf>
    <xf numFmtId="3" fontId="13" fillId="2" borderId="7" xfId="0" applyNumberFormat="1" applyFont="1" applyFill="1" applyBorder="1"/>
    <xf numFmtId="169" fontId="13" fillId="2" borderId="7" xfId="0" applyNumberFormat="1" applyFont="1" applyFill="1" applyBorder="1"/>
    <xf numFmtId="3" fontId="17" fillId="2" borderId="7" xfId="0" applyNumberFormat="1" applyFont="1" applyFill="1" applyBorder="1" applyAlignment="1"/>
    <xf numFmtId="169" fontId="13" fillId="2" borderId="7" xfId="0" applyNumberFormat="1" applyFont="1" applyFill="1" applyBorder="1" applyAlignment="1"/>
    <xf numFmtId="169" fontId="13" fillId="2" borderId="7" xfId="10" applyNumberFormat="1" applyFont="1" applyFill="1" applyBorder="1" applyAlignment="1"/>
    <xf numFmtId="3" fontId="17" fillId="2" borderId="0" xfId="0" applyNumberFormat="1" applyFont="1" applyFill="1" applyBorder="1" applyAlignment="1"/>
    <xf numFmtId="9" fontId="13" fillId="2" borderId="0" xfId="0" applyNumberFormat="1" applyFont="1" applyFill="1" applyBorder="1" applyAlignment="1"/>
    <xf numFmtId="9" fontId="13" fillId="2" borderId="0" xfId="10" applyFont="1" applyFill="1" applyBorder="1" applyAlignment="1"/>
    <xf numFmtId="0" fontId="15" fillId="2" borderId="0" xfId="12" applyFont="1" applyFill="1"/>
    <xf numFmtId="0" fontId="12" fillId="2" borderId="0" xfId="12" applyFont="1" applyFill="1"/>
    <xf numFmtId="0" fontId="12" fillId="2" borderId="0" xfId="12" applyFont="1" applyFill="1" applyBorder="1"/>
    <xf numFmtId="0" fontId="12" fillId="2" borderId="0" xfId="12" applyFont="1" applyFill="1" applyBorder="1" applyAlignment="1">
      <alignment horizontal="left" vertical="top"/>
    </xf>
    <xf numFmtId="0" fontId="13" fillId="2" borderId="0" xfId="12" applyFont="1" applyFill="1" applyBorder="1" applyAlignment="1">
      <alignment horizontal="left" vertical="top"/>
    </xf>
    <xf numFmtId="3" fontId="13" fillId="2" borderId="0" xfId="12" applyNumberFormat="1" applyFont="1" applyFill="1" applyBorder="1" applyAlignment="1">
      <alignment horizontal="right" vertical="top" wrapText="1"/>
    </xf>
    <xf numFmtId="9" fontId="14" fillId="2" borderId="0" xfId="10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14" fontId="13" fillId="2" borderId="0" xfId="0" applyNumberFormat="1" applyFont="1" applyFill="1"/>
    <xf numFmtId="0" fontId="13" fillId="2" borderId="0" xfId="0" applyFont="1" applyFill="1" applyAlignment="1">
      <alignment horizontal="left"/>
    </xf>
    <xf numFmtId="0" fontId="28" fillId="0" borderId="0" xfId="0" applyFont="1" applyAlignment="1">
      <alignment horizontal="center"/>
    </xf>
    <xf numFmtId="0" fontId="12" fillId="2" borderId="6" xfId="0" applyFont="1" applyFill="1" applyBorder="1" applyAlignment="1">
      <alignment horizontal="center" vertical="top" wrapText="1"/>
    </xf>
    <xf numFmtId="0" fontId="24" fillId="2" borderId="0" xfId="0" applyFont="1" applyFill="1"/>
    <xf numFmtId="9" fontId="12" fillId="2" borderId="0" xfId="10" applyFont="1" applyFill="1" applyBorder="1" applyAlignment="1">
      <alignment horizontal="right" wrapText="1"/>
    </xf>
    <xf numFmtId="3" fontId="12" fillId="2" borderId="0" xfId="10" applyNumberFormat="1" applyFont="1" applyFill="1"/>
    <xf numFmtId="0" fontId="12" fillId="2" borderId="7" xfId="0" applyFont="1" applyFill="1" applyBorder="1" applyAlignment="1">
      <alignment horizontal="left"/>
    </xf>
    <xf numFmtId="3" fontId="13" fillId="2" borderId="7" xfId="0" applyNumberFormat="1" applyFont="1" applyFill="1" applyBorder="1" applyAlignment="1">
      <alignment horizontal="right" wrapText="1"/>
    </xf>
    <xf numFmtId="3" fontId="12" fillId="2" borderId="7" xfId="0" applyNumberFormat="1" applyFont="1" applyFill="1" applyBorder="1" applyAlignment="1">
      <alignment horizontal="right" wrapText="1"/>
    </xf>
    <xf numFmtId="0" fontId="12" fillId="2" borderId="7" xfId="0" applyFont="1" applyFill="1" applyBorder="1"/>
    <xf numFmtId="0" fontId="12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right" vertical="top" wrapText="1"/>
    </xf>
    <xf numFmtId="3" fontId="13" fillId="2" borderId="0" xfId="0" applyNumberFormat="1" applyFont="1" applyFill="1" applyBorder="1" applyAlignment="1">
      <alignment horizontal="right" vertical="top" wrapText="1"/>
    </xf>
    <xf numFmtId="3" fontId="13" fillId="2" borderId="6" xfId="0" applyNumberFormat="1" applyFont="1" applyFill="1" applyBorder="1" applyAlignment="1">
      <alignment horizontal="right" vertical="top" wrapText="1"/>
    </xf>
    <xf numFmtId="169" fontId="13" fillId="2" borderId="0" xfId="11" applyNumberFormat="1" applyFont="1" applyFill="1" applyBorder="1" applyAlignment="1"/>
    <xf numFmtId="3" fontId="13" fillId="2" borderId="0" xfId="0" applyNumberFormat="1" applyFont="1" applyFill="1" applyBorder="1" applyAlignment="1">
      <alignment horizontal="right" vertical="center" wrapText="1"/>
    </xf>
    <xf numFmtId="169" fontId="13" fillId="2" borderId="7" xfId="10" applyNumberFormat="1" applyFont="1" applyFill="1" applyBorder="1"/>
    <xf numFmtId="170" fontId="12" fillId="2" borderId="0" xfId="11" applyNumberFormat="1" applyFont="1" applyFill="1" applyBorder="1" applyAlignment="1"/>
    <xf numFmtId="10" fontId="12" fillId="2" borderId="0" xfId="11" applyNumberFormat="1" applyFont="1" applyFill="1" applyBorder="1" applyAlignment="1"/>
    <xf numFmtId="0" fontId="15" fillId="2" borderId="3" xfId="0" applyFont="1" applyFill="1" applyBorder="1"/>
    <xf numFmtId="0" fontId="15" fillId="2" borderId="2" xfId="0" applyFont="1" applyFill="1" applyBorder="1"/>
    <xf numFmtId="0" fontId="13" fillId="2" borderId="0" xfId="0" applyFont="1" applyFill="1" applyBorder="1" applyAlignment="1">
      <alignment vertical="top"/>
    </xf>
    <xf numFmtId="0" fontId="12" fillId="2" borderId="0" xfId="9" applyFont="1" applyFill="1"/>
    <xf numFmtId="0" fontId="12" fillId="0" borderId="0" xfId="7" applyFont="1" applyFill="1"/>
    <xf numFmtId="3" fontId="12" fillId="2" borderId="0" xfId="7" applyNumberFormat="1" applyFont="1" applyFill="1"/>
    <xf numFmtId="0" fontId="13" fillId="2" borderId="5" xfId="0" applyFont="1" applyFill="1" applyBorder="1" applyAlignment="1">
      <alignment vertical="top"/>
    </xf>
    <xf numFmtId="0" fontId="12" fillId="2" borderId="5" xfId="7" applyFont="1" applyFill="1" applyBorder="1"/>
    <xf numFmtId="3" fontId="12" fillId="2" borderId="5" xfId="7" applyNumberFormat="1" applyFont="1" applyFill="1" applyBorder="1"/>
    <xf numFmtId="0" fontId="13" fillId="2" borderId="7" xfId="0" applyFont="1" applyFill="1" applyBorder="1" applyAlignment="1">
      <alignment vertical="top"/>
    </xf>
    <xf numFmtId="0" fontId="13" fillId="2" borderId="7" xfId="7" applyFont="1" applyFill="1" applyBorder="1" applyAlignment="1">
      <alignment horizontal="justify"/>
    </xf>
    <xf numFmtId="3" fontId="13" fillId="2" borderId="7" xfId="7" applyNumberFormat="1" applyFont="1" applyFill="1" applyBorder="1"/>
    <xf numFmtId="3" fontId="12" fillId="2" borderId="7" xfId="7" applyNumberFormat="1" applyFont="1" applyFill="1" applyBorder="1"/>
    <xf numFmtId="3" fontId="12" fillId="2" borderId="7" xfId="0" applyNumberFormat="1" applyFont="1" applyFill="1" applyBorder="1"/>
    <xf numFmtId="0" fontId="13" fillId="2" borderId="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4" fontId="13" fillId="2" borderId="0" xfId="0" applyNumberFormat="1" applyFont="1" applyFill="1" applyBorder="1" applyAlignment="1">
      <alignment horizontal="right" vertical="top"/>
    </xf>
    <xf numFmtId="0" fontId="12" fillId="3" borderId="0" xfId="11" applyNumberFormat="1" applyFont="1" applyFill="1" applyBorder="1" applyAlignment="1">
      <alignment horizontal="right" wrapText="1"/>
    </xf>
    <xf numFmtId="3" fontId="12" fillId="3" borderId="0" xfId="11" applyNumberFormat="1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3" fontId="13" fillId="3" borderId="7" xfId="0" applyNumberFormat="1" applyFont="1" applyFill="1" applyBorder="1"/>
    <xf numFmtId="3" fontId="12" fillId="3" borderId="7" xfId="0" applyNumberFormat="1" applyFont="1" applyFill="1" applyBorder="1"/>
    <xf numFmtId="3" fontId="13" fillId="2" borderId="0" xfId="0" applyNumberFormat="1" applyFont="1" applyFill="1" applyBorder="1" applyAlignment="1">
      <alignment horizontal="right" wrapText="1"/>
    </xf>
    <xf numFmtId="3" fontId="13" fillId="2" borderId="6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170" fontId="12" fillId="2" borderId="0" xfId="11" applyNumberFormat="1" applyFont="1" applyFill="1"/>
    <xf numFmtId="170" fontId="13" fillId="2" borderId="7" xfId="11" applyNumberFormat="1" applyFont="1" applyFill="1" applyBorder="1" applyAlignment="1">
      <alignment horizontal="right" vertical="top" wrapText="1"/>
    </xf>
    <xf numFmtId="170" fontId="12" fillId="2" borderId="7" xfId="11" applyNumberFormat="1" applyFont="1" applyFill="1" applyBorder="1" applyAlignment="1">
      <alignment horizontal="right" vertical="top" wrapText="1"/>
    </xf>
    <xf numFmtId="14" fontId="13" fillId="0" borderId="6" xfId="0" applyNumberFormat="1" applyFont="1" applyBorder="1" applyAlignment="1">
      <alignment horizontal="right"/>
    </xf>
    <xf numFmtId="14" fontId="12" fillId="0" borderId="6" xfId="0" applyNumberFormat="1" applyFont="1" applyBorder="1" applyAlignment="1">
      <alignment horizontal="right"/>
    </xf>
    <xf numFmtId="0" fontId="12" fillId="0" borderId="0" xfId="0" applyFont="1" applyBorder="1"/>
    <xf numFmtId="0" fontId="12" fillId="0" borderId="1" xfId="0" applyFont="1" applyBorder="1"/>
    <xf numFmtId="0" fontId="22" fillId="0" borderId="0" xfId="0" applyFont="1" applyAlignment="1">
      <alignment horizontal="justify"/>
    </xf>
    <xf numFmtId="0" fontId="11" fillId="0" borderId="0" xfId="0" applyFont="1" applyAlignment="1">
      <alignment horizontal="right" vertical="top" wrapText="1"/>
    </xf>
    <xf numFmtId="0" fontId="11" fillId="0" borderId="14" xfId="0" applyFont="1" applyBorder="1" applyAlignment="1">
      <alignment horizontal="right" vertical="top" wrapText="1"/>
    </xf>
    <xf numFmtId="0" fontId="10" fillId="0" borderId="0" xfId="0" applyFont="1" applyAlignment="1">
      <alignment vertical="top" wrapText="1"/>
    </xf>
    <xf numFmtId="10" fontId="10" fillId="0" borderId="0" xfId="0" applyNumberFormat="1" applyFont="1" applyAlignment="1">
      <alignment horizontal="right" vertical="top" wrapText="1"/>
    </xf>
    <xf numFmtId="0" fontId="11" fillId="0" borderId="14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0" fontId="10" fillId="0" borderId="0" xfId="0" applyNumberFormat="1" applyFont="1" applyBorder="1" applyAlignment="1">
      <alignment vertical="top" wrapText="1"/>
    </xf>
    <xf numFmtId="0" fontId="12" fillId="2" borderId="0" xfId="0" applyFont="1" applyFill="1"/>
    <xf numFmtId="0" fontId="25" fillId="4" borderId="13" xfId="0" applyFont="1" applyFill="1" applyBorder="1" applyAlignment="1">
      <alignment horizontal="left"/>
    </xf>
    <xf numFmtId="0" fontId="26" fillId="4" borderId="13" xfId="0" applyFont="1" applyFill="1" applyBorder="1" applyAlignment="1">
      <alignment horizontal="center"/>
    </xf>
    <xf numFmtId="0" fontId="27" fillId="4" borderId="13" xfId="0" applyFont="1" applyFill="1" applyBorder="1" applyAlignment="1">
      <alignment horizontal="right"/>
    </xf>
    <xf numFmtId="0" fontId="26" fillId="4" borderId="0" xfId="0" applyFont="1" applyFill="1" applyAlignment="1">
      <alignment horizontal="center"/>
    </xf>
    <xf numFmtId="0" fontId="26" fillId="4" borderId="0" xfId="0" applyFont="1" applyFill="1"/>
    <xf numFmtId="0" fontId="26" fillId="4" borderId="0" xfId="0" applyFont="1" applyFill="1" applyAlignment="1">
      <alignment horizontal="right"/>
    </xf>
    <xf numFmtId="0" fontId="12" fillId="2" borderId="0" xfId="0" applyFont="1" applyFill="1"/>
    <xf numFmtId="0" fontId="12" fillId="2" borderId="6" xfId="0" applyFont="1" applyFill="1" applyBorder="1" applyAlignment="1">
      <alignment horizontal="left"/>
    </xf>
    <xf numFmtId="0" fontId="30" fillId="3" borderId="0" xfId="0" applyFont="1" applyFill="1"/>
    <xf numFmtId="0" fontId="28" fillId="3" borderId="0" xfId="0" applyFont="1" applyFill="1" applyAlignment="1">
      <alignment horizontal="right"/>
    </xf>
    <xf numFmtId="0" fontId="28" fillId="3" borderId="0" xfId="0" applyFont="1" applyFill="1"/>
    <xf numFmtId="0" fontId="29" fillId="3" borderId="0" xfId="0" applyFont="1" applyFill="1" applyAlignment="1">
      <alignment horizontal="center"/>
    </xf>
    <xf numFmtId="0" fontId="30" fillId="3" borderId="0" xfId="0" applyFont="1" applyFill="1" applyAlignment="1">
      <alignment horizontal="right"/>
    </xf>
    <xf numFmtId="0" fontId="28" fillId="5" borderId="0" xfId="0" applyFont="1" applyFill="1" applyAlignment="1">
      <alignment horizontal="right"/>
    </xf>
    <xf numFmtId="0" fontId="30" fillId="5" borderId="0" xfId="0" applyFont="1" applyFill="1"/>
    <xf numFmtId="0" fontId="30" fillId="3" borderId="0" xfId="0" applyNumberFormat="1" applyFont="1" applyFill="1"/>
    <xf numFmtId="0" fontId="30" fillId="5" borderId="0" xfId="0" applyFont="1" applyFill="1" applyAlignment="1">
      <alignment horizontal="right"/>
    </xf>
    <xf numFmtId="0" fontId="32" fillId="2" borderId="0" xfId="0" applyFont="1" applyFill="1"/>
    <xf numFmtId="0" fontId="28" fillId="2" borderId="0" xfId="0" applyFont="1" applyFill="1"/>
    <xf numFmtId="0" fontId="12" fillId="2" borderId="0" xfId="0" applyFont="1" applyFill="1"/>
    <xf numFmtId="3" fontId="12" fillId="3" borderId="5" xfId="0" applyNumberFormat="1" applyFont="1" applyFill="1" applyBorder="1"/>
    <xf numFmtId="3" fontId="12" fillId="3" borderId="0" xfId="0" applyNumberFormat="1" applyFont="1" applyFill="1" applyAlignment="1">
      <alignment horizontal="right"/>
    </xf>
    <xf numFmtId="0" fontId="12" fillId="3" borderId="0" xfId="0" applyFont="1" applyFill="1" applyBorder="1" applyAlignment="1">
      <alignment wrapText="1"/>
    </xf>
    <xf numFmtId="0" fontId="12" fillId="3" borderId="0" xfId="0" applyFont="1" applyFill="1" applyAlignment="1"/>
    <xf numFmtId="0" fontId="12" fillId="2" borderId="0" xfId="0" applyFont="1" applyFill="1"/>
    <xf numFmtId="0" fontId="23" fillId="3" borderId="0" xfId="0" applyFont="1" applyFill="1" applyBorder="1" applyAlignment="1">
      <alignment horizontal="left" vertical="top"/>
    </xf>
    <xf numFmtId="0" fontId="15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wrapText="1"/>
    </xf>
    <xf numFmtId="0" fontId="13" fillId="3" borderId="0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14" fontId="13" fillId="3" borderId="6" xfId="0" applyNumberFormat="1" applyFont="1" applyFill="1" applyBorder="1" applyAlignment="1">
      <alignment horizontal="right"/>
    </xf>
    <xf numFmtId="14" fontId="12" fillId="3" borderId="6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wrapText="1"/>
    </xf>
    <xf numFmtId="0" fontId="12" fillId="3" borderId="5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left" wrapText="1"/>
    </xf>
    <xf numFmtId="3" fontId="12" fillId="3" borderId="5" xfId="0" applyNumberFormat="1" applyFont="1" applyFill="1" applyBorder="1" applyAlignment="1">
      <alignment wrapText="1"/>
    </xf>
    <xf numFmtId="0" fontId="12" fillId="3" borderId="5" xfId="0" applyFont="1" applyFill="1" applyBorder="1" applyAlignment="1">
      <alignment wrapText="1"/>
    </xf>
    <xf numFmtId="3" fontId="13" fillId="3" borderId="0" xfId="0" applyNumberFormat="1" applyFont="1" applyFill="1" applyBorder="1" applyAlignment="1">
      <alignment wrapText="1"/>
    </xf>
    <xf numFmtId="3" fontId="12" fillId="3" borderId="0" xfId="0" applyNumberFormat="1" applyFont="1" applyFill="1" applyAlignment="1"/>
    <xf numFmtId="3" fontId="12" fillId="3" borderId="0" xfId="0" applyNumberFormat="1" applyFont="1" applyFill="1" applyBorder="1" applyAlignment="1"/>
    <xf numFmtId="0" fontId="13" fillId="3" borderId="7" xfId="0" applyFont="1" applyFill="1" applyBorder="1" applyAlignment="1"/>
    <xf numFmtId="0" fontId="12" fillId="3" borderId="7" xfId="0" applyFont="1" applyFill="1" applyBorder="1" applyAlignment="1"/>
    <xf numFmtId="3" fontId="12" fillId="3" borderId="7" xfId="0" applyNumberFormat="1" applyFont="1" applyFill="1" applyBorder="1" applyAlignment="1"/>
    <xf numFmtId="3" fontId="13" fillId="3" borderId="7" xfId="0" applyNumberFormat="1" applyFont="1" applyFill="1" applyBorder="1" applyAlignment="1"/>
    <xf numFmtId="0" fontId="12" fillId="2" borderId="0" xfId="0" applyFont="1" applyFill="1"/>
    <xf numFmtId="0" fontId="12" fillId="2" borderId="0" xfId="0" applyFont="1" applyFill="1"/>
    <xf numFmtId="0" fontId="13" fillId="2" borderId="6" xfId="0" applyFont="1" applyFill="1" applyBorder="1" applyAlignment="1">
      <alignment horizontal="right" vertical="top" wrapText="1"/>
    </xf>
    <xf numFmtId="0" fontId="13" fillId="2" borderId="6" xfId="0" applyFont="1" applyFill="1" applyBorder="1" applyAlignment="1">
      <alignment horizontal="right" wrapText="1"/>
    </xf>
    <xf numFmtId="0" fontId="12" fillId="2" borderId="0" xfId="0" applyFont="1" applyFill="1"/>
    <xf numFmtId="0" fontId="15" fillId="2" borderId="0" xfId="0" applyFont="1" applyFill="1" applyAlignment="1">
      <alignment horizontal="left" vertical="top" wrapText="1"/>
    </xf>
    <xf numFmtId="0" fontId="13" fillId="2" borderId="6" xfId="0" applyFont="1" applyFill="1" applyBorder="1" applyAlignment="1">
      <alignment horizontal="right" vertical="top" wrapText="1"/>
    </xf>
    <xf numFmtId="0" fontId="13" fillId="2" borderId="6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/>
    </xf>
    <xf numFmtId="169" fontId="12" fillId="2" borderId="0" xfId="11" applyNumberFormat="1" applyFont="1" applyFill="1" applyBorder="1" applyAlignment="1"/>
    <xf numFmtId="3" fontId="12" fillId="2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166" fontId="12" fillId="0" borderId="0" xfId="8" applyNumberFormat="1" applyFont="1" applyFill="1" applyBorder="1" applyAlignment="1">
      <alignment horizontal="left" vertical="top"/>
    </xf>
    <xf numFmtId="0" fontId="13" fillId="2" borderId="15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right"/>
    </xf>
    <xf numFmtId="0" fontId="13" fillId="2" borderId="16" xfId="0" applyFont="1" applyFill="1" applyBorder="1" applyAlignment="1">
      <alignment horizontal="right" wrapText="1"/>
    </xf>
    <xf numFmtId="170" fontId="13" fillId="2" borderId="0" xfId="11" applyNumberFormat="1" applyFont="1" applyFill="1" applyBorder="1" applyAlignment="1">
      <alignment horizontal="left" vertical="top"/>
    </xf>
    <xf numFmtId="3" fontId="12" fillId="2" borderId="10" xfId="11" applyNumberFormat="1" applyFont="1" applyFill="1" applyBorder="1" applyAlignment="1">
      <alignment horizontal="right" vertical="top" wrapText="1"/>
    </xf>
    <xf numFmtId="3" fontId="12" fillId="2" borderId="15" xfId="11" applyNumberFormat="1" applyFont="1" applyFill="1" applyBorder="1" applyAlignment="1">
      <alignment horizontal="right" vertical="top" wrapText="1"/>
    </xf>
    <xf numFmtId="3" fontId="12" fillId="2" borderId="15" xfId="1" applyNumberFormat="1" applyFont="1" applyFill="1" applyBorder="1" applyAlignment="1">
      <alignment horizontal="right" vertical="top" wrapText="1"/>
    </xf>
    <xf numFmtId="3" fontId="12" fillId="2" borderId="0" xfId="1" applyNumberFormat="1" applyFont="1" applyFill="1" applyAlignment="1">
      <alignment horizontal="right" vertical="top" wrapText="1"/>
    </xf>
    <xf numFmtId="3" fontId="12" fillId="2" borderId="0" xfId="11" applyNumberFormat="1" applyFont="1" applyFill="1" applyBorder="1" applyAlignment="1">
      <alignment horizontal="right" vertical="top"/>
    </xf>
    <xf numFmtId="3" fontId="12" fillId="2" borderId="0" xfId="11" applyNumberFormat="1" applyFont="1" applyFill="1" applyAlignment="1">
      <alignment horizontal="right" vertical="top"/>
    </xf>
    <xf numFmtId="3" fontId="12" fillId="2" borderId="10" xfId="1" applyNumberFormat="1" applyFont="1" applyFill="1" applyBorder="1" applyAlignment="1">
      <alignment horizontal="right" vertical="top" wrapText="1"/>
    </xf>
    <xf numFmtId="3" fontId="12" fillId="2" borderId="18" xfId="11" applyNumberFormat="1" applyFont="1" applyFill="1" applyBorder="1" applyAlignment="1">
      <alignment horizontal="right" vertical="top" wrapText="1"/>
    </xf>
    <xf numFmtId="3" fontId="12" fillId="2" borderId="11" xfId="11" applyNumberFormat="1" applyFont="1" applyFill="1" applyBorder="1" applyAlignment="1">
      <alignment horizontal="right" vertical="top"/>
    </xf>
    <xf numFmtId="170" fontId="13" fillId="2" borderId="17" xfId="11" applyNumberFormat="1" applyFont="1" applyFill="1" applyBorder="1" applyAlignment="1">
      <alignment horizontal="right"/>
    </xf>
    <xf numFmtId="3" fontId="13" fillId="2" borderId="17" xfId="0" applyNumberFormat="1" applyFont="1" applyFill="1" applyBorder="1" applyAlignment="1">
      <alignment horizontal="right"/>
    </xf>
    <xf numFmtId="3" fontId="12" fillId="2" borderId="19" xfId="0" applyNumberFormat="1" applyFont="1" applyFill="1" applyBorder="1" applyAlignment="1">
      <alignment horizontal="right"/>
    </xf>
    <xf numFmtId="3" fontId="12" fillId="2" borderId="12" xfId="0" applyNumberFormat="1" applyFont="1" applyFill="1" applyBorder="1" applyAlignment="1">
      <alignment horizontal="right"/>
    </xf>
    <xf numFmtId="170" fontId="13" fillId="2" borderId="0" xfId="11" applyNumberFormat="1" applyFont="1" applyFill="1" applyBorder="1"/>
    <xf numFmtId="170" fontId="13" fillId="2" borderId="7" xfId="11" applyNumberFormat="1" applyFont="1" applyFill="1" applyBorder="1" applyAlignment="1">
      <alignment horizontal="right"/>
    </xf>
    <xf numFmtId="0" fontId="13" fillId="2" borderId="17" xfId="0" applyFont="1" applyFill="1" applyBorder="1"/>
    <xf numFmtId="0" fontId="15" fillId="2" borderId="0" xfId="0" applyFont="1" applyFill="1" applyAlignment="1">
      <alignment horizontal="right" vertical="top" wrapText="1"/>
    </xf>
    <xf numFmtId="0" fontId="12" fillId="2" borderId="0" xfId="0" applyFont="1" applyFill="1"/>
    <xf numFmtId="0" fontId="12" fillId="0" borderId="0" xfId="0" applyFont="1" applyFill="1"/>
    <xf numFmtId="0" fontId="13" fillId="2" borderId="6" xfId="0" applyFont="1" applyFill="1" applyBorder="1" applyAlignment="1">
      <alignment horizontal="right" vertical="top" wrapText="1"/>
    </xf>
    <xf numFmtId="0" fontId="4" fillId="0" borderId="0" xfId="0" applyFont="1" applyFill="1"/>
    <xf numFmtId="166" fontId="4" fillId="0" borderId="0" xfId="8" applyNumberFormat="1" applyFont="1" applyFill="1" applyAlignment="1">
      <alignment vertical="top"/>
    </xf>
    <xf numFmtId="0" fontId="4" fillId="0" borderId="0" xfId="5" applyFont="1" applyFill="1">
      <alignment horizontal="left" vertical="top"/>
    </xf>
    <xf numFmtId="0" fontId="4" fillId="0" borderId="0" xfId="5" applyFont="1" applyFill="1" applyAlignment="1">
      <alignment horizontal="left" vertical="top" wrapText="1"/>
    </xf>
    <xf numFmtId="168" fontId="4" fillId="0" borderId="0" xfId="1" applyFont="1" applyFill="1">
      <alignment horizontal="right" vertical="top"/>
    </xf>
    <xf numFmtId="0" fontId="4" fillId="0" borderId="1" xfId="5" applyFont="1" applyFill="1" applyBorder="1">
      <alignment horizontal="left" vertical="top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3" fillId="0" borderId="1" xfId="0" applyNumberFormat="1" applyFont="1" applyBorder="1"/>
    <xf numFmtId="0" fontId="13" fillId="0" borderId="17" xfId="0" applyFont="1" applyBorder="1"/>
    <xf numFmtId="3" fontId="13" fillId="0" borderId="17" xfId="0" applyNumberFormat="1" applyFont="1" applyBorder="1"/>
    <xf numFmtId="3" fontId="13" fillId="0" borderId="0" xfId="0" applyNumberFormat="1" applyFont="1" applyBorder="1"/>
    <xf numFmtId="0" fontId="13" fillId="2" borderId="6" xfId="0" applyFont="1" applyFill="1" applyBorder="1" applyAlignment="1">
      <alignment horizontal="right" wrapText="1"/>
    </xf>
    <xf numFmtId="0" fontId="13" fillId="2" borderId="6" xfId="0" applyFont="1" applyFill="1" applyBorder="1" applyAlignment="1">
      <alignment horizontal="left" wrapText="1"/>
    </xf>
    <xf numFmtId="41" fontId="33" fillId="0" borderId="0" xfId="1" applyNumberFormat="1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3" fontId="13" fillId="3" borderId="0" xfId="0" applyNumberFormat="1" applyFont="1" applyFill="1"/>
    <xf numFmtId="0" fontId="12" fillId="2" borderId="0" xfId="0" applyFont="1" applyFill="1"/>
    <xf numFmtId="0" fontId="15" fillId="3" borderId="0" xfId="0" applyFont="1" applyFill="1" applyBorder="1"/>
    <xf numFmtId="3" fontId="13" fillId="3" borderId="7" xfId="0" applyNumberFormat="1" applyFont="1" applyFill="1" applyBorder="1" applyAlignment="1">
      <alignment horizontal="right"/>
    </xf>
    <xf numFmtId="41" fontId="33" fillId="3" borderId="0" xfId="1" applyNumberFormat="1" applyFont="1" applyFill="1" applyBorder="1" applyAlignment="1">
      <alignment vertical="top"/>
    </xf>
    <xf numFmtId="0" fontId="15" fillId="3" borderId="0" xfId="0" applyFont="1" applyFill="1" applyAlignment="1">
      <alignment horizontal="right" vertical="top" wrapText="1"/>
    </xf>
    <xf numFmtId="3" fontId="24" fillId="3" borderId="5" xfId="0" applyNumberFormat="1" applyFont="1" applyFill="1" applyBorder="1" applyAlignment="1">
      <alignment wrapText="1"/>
    </xf>
    <xf numFmtId="3" fontId="13" fillId="0" borderId="0" xfId="11" applyNumberFormat="1" applyFont="1" applyFill="1" applyBorder="1" applyAlignment="1"/>
    <xf numFmtId="170" fontId="13" fillId="2" borderId="0" xfId="11" applyNumberFormat="1" applyFont="1" applyFill="1" applyAlignment="1">
      <alignment horizontal="right" vertical="top"/>
    </xf>
    <xf numFmtId="3" fontId="13" fillId="2" borderId="0" xfId="11" applyNumberFormat="1" applyFont="1" applyFill="1" applyAlignment="1">
      <alignment horizontal="right" vertical="top"/>
    </xf>
    <xf numFmtId="170" fontId="13" fillId="2" borderId="17" xfId="11" applyNumberFormat="1" applyFont="1" applyFill="1" applyBorder="1" applyAlignment="1">
      <alignment horizontal="right" vertical="top"/>
    </xf>
    <xf numFmtId="170" fontId="13" fillId="2" borderId="8" xfId="11" applyNumberFormat="1" applyFont="1" applyFill="1" applyBorder="1" applyAlignment="1">
      <alignment vertical="top"/>
    </xf>
    <xf numFmtId="3" fontId="13" fillId="2" borderId="10" xfId="11" applyNumberFormat="1" applyFont="1" applyFill="1" applyBorder="1" applyAlignment="1">
      <alignment horizontal="right" vertical="top" wrapText="1"/>
    </xf>
    <xf numFmtId="3" fontId="13" fillId="0" borderId="17" xfId="11" applyNumberFormat="1" applyFont="1" applyFill="1" applyBorder="1" applyAlignment="1">
      <alignment horizontal="right" vertical="top" wrapText="1"/>
    </xf>
    <xf numFmtId="0" fontId="12" fillId="2" borderId="15" xfId="0" applyFont="1" applyFill="1" applyBorder="1"/>
    <xf numFmtId="0" fontId="12" fillId="2" borderId="16" xfId="0" applyFont="1" applyFill="1" applyBorder="1" applyAlignment="1">
      <alignment horizontal="center" wrapText="1"/>
    </xf>
    <xf numFmtId="10" fontId="34" fillId="0" borderId="0" xfId="13" applyNumberFormat="1" applyFont="1" applyAlignment="1">
      <alignment horizontal="right" vertical="center" wrapText="1"/>
    </xf>
    <xf numFmtId="10" fontId="34" fillId="0" borderId="0" xfId="13" applyNumberFormat="1" applyFont="1" applyAlignment="1">
      <alignment horizontal="right" wrapText="1"/>
    </xf>
    <xf numFmtId="0" fontId="35" fillId="2" borderId="0" xfId="12" applyFont="1" applyFill="1"/>
    <xf numFmtId="0" fontId="12" fillId="3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right" wrapText="1"/>
    </xf>
    <xf numFmtId="0" fontId="13" fillId="2" borderId="6" xfId="0" applyFont="1" applyFill="1" applyBorder="1" applyAlignment="1">
      <alignment horizontal="right" wrapText="1"/>
    </xf>
    <xf numFmtId="0" fontId="12" fillId="2" borderId="0" xfId="0" applyFont="1" applyFill="1"/>
    <xf numFmtId="0" fontId="12" fillId="2" borderId="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wrapText="1"/>
    </xf>
    <xf numFmtId="3" fontId="12" fillId="0" borderId="5" xfId="0" applyNumberFormat="1" applyFont="1" applyFill="1" applyBorder="1" applyAlignment="1">
      <alignment wrapText="1"/>
    </xf>
    <xf numFmtId="0" fontId="15" fillId="3" borderId="0" xfId="0" applyFont="1" applyFill="1"/>
    <xf numFmtId="0" fontId="13" fillId="3" borderId="6" xfId="0" applyFont="1" applyFill="1" applyBorder="1" applyAlignment="1">
      <alignment horizontal="left"/>
    </xf>
    <xf numFmtId="0" fontId="12" fillId="3" borderId="6" xfId="0" applyFont="1" applyFill="1" applyBorder="1" applyAlignment="1"/>
    <xf numFmtId="3" fontId="12" fillId="3" borderId="0" xfId="11" applyNumberFormat="1" applyFont="1" applyFill="1" applyBorder="1" applyAlignment="1">
      <alignment horizontal="right" vertical="top" wrapText="1"/>
    </xf>
    <xf numFmtId="3" fontId="13" fillId="3" borderId="7" xfId="11" applyNumberFormat="1" applyFont="1" applyFill="1" applyBorder="1" applyAlignment="1">
      <alignment horizontal="right" wrapText="1"/>
    </xf>
    <xf numFmtId="3" fontId="13" fillId="3" borderId="0" xfId="11" applyNumberFormat="1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center" vertical="top" wrapText="1"/>
    </xf>
    <xf numFmtId="0" fontId="12" fillId="3" borderId="0" xfId="0" applyFont="1" applyFill="1"/>
    <xf numFmtId="0" fontId="13" fillId="3" borderId="0" xfId="0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right" wrapText="1"/>
    </xf>
    <xf numFmtId="170" fontId="12" fillId="3" borderId="0" xfId="11" applyNumberFormat="1" applyFont="1" applyFill="1" applyBorder="1" applyAlignment="1">
      <alignment horizontal="left" wrapText="1"/>
    </xf>
    <xf numFmtId="166" fontId="13" fillId="0" borderId="1" xfId="4" applyFont="1" applyFill="1" applyBorder="1" applyAlignment="1">
      <alignment horizontal="left"/>
    </xf>
    <xf numFmtId="41" fontId="13" fillId="0" borderId="0" xfId="5" applyNumberFormat="1" applyFont="1" applyFill="1" applyAlignment="1">
      <alignment horizontal="left" vertical="top"/>
    </xf>
    <xf numFmtId="167" fontId="13" fillId="0" borderId="0" xfId="6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/>
    <xf numFmtId="0" fontId="15" fillId="2" borderId="0" xfId="0" applyFont="1" applyFill="1" applyAlignment="1">
      <alignment horizontal="justify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right" vertical="top" wrapText="1"/>
    </xf>
    <xf numFmtId="0" fontId="13" fillId="2" borderId="6" xfId="0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0" xfId="0" applyFont="1" applyAlignment="1">
      <alignment horizontal="right" vertical="top" wrapText="1"/>
    </xf>
    <xf numFmtId="0" fontId="11" fillId="0" borderId="14" xfId="0" applyFont="1" applyBorder="1" applyAlignment="1">
      <alignment horizontal="right" vertical="top" wrapText="1"/>
    </xf>
    <xf numFmtId="10" fontId="10" fillId="0" borderId="0" xfId="0" applyNumberFormat="1" applyFont="1" applyAlignment="1">
      <alignment horizontal="right" vertical="top" wrapText="1"/>
    </xf>
    <xf numFmtId="0" fontId="13" fillId="2" borderId="6" xfId="0" applyFont="1" applyFill="1" applyBorder="1" applyAlignment="1">
      <alignment horizontal="left" wrapText="1"/>
    </xf>
    <xf numFmtId="0" fontId="13" fillId="2" borderId="0" xfId="0" applyFont="1" applyFill="1" applyAlignment="1">
      <alignment horizontal="center" wrapText="1"/>
    </xf>
    <xf numFmtId="0" fontId="28" fillId="0" borderId="0" xfId="0" applyFont="1" applyAlignment="1">
      <alignment horizontal="center"/>
    </xf>
    <xf numFmtId="0" fontId="12" fillId="2" borderId="15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left" vertical="top" wrapText="1"/>
    </xf>
    <xf numFmtId="0" fontId="12" fillId="0" borderId="0" xfId="0" applyFont="1" applyAlignment="1"/>
    <xf numFmtId="0" fontId="12" fillId="2" borderId="6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center" wrapText="1"/>
    </xf>
    <xf numFmtId="49" fontId="12" fillId="2" borderId="0" xfId="0" quotePrefix="1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Border="1" applyAlignment="1">
      <alignment horizontal="left" vertical="top" wrapText="1"/>
    </xf>
    <xf numFmtId="3" fontId="13" fillId="2" borderId="0" xfId="0" applyNumberFormat="1" applyFont="1" applyFill="1" applyBorder="1" applyAlignment="1">
      <alignment horizontal="right" wrapText="1"/>
    </xf>
    <xf numFmtId="3" fontId="13" fillId="2" borderId="6" xfId="0" applyNumberFormat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168" fontId="33" fillId="0" borderId="0" xfId="1" applyFont="1" applyFill="1" applyAlignment="1">
      <alignment horizontal="center" vertical="top"/>
    </xf>
  </cellXfs>
  <cellStyles count="14">
    <cellStyle name="EY0dp" xfId="1"/>
    <cellStyle name="EYColumnHeading" xfId="2"/>
    <cellStyle name="EYnumber" xfId="3"/>
    <cellStyle name="EYSheetHeader1" xfId="4"/>
    <cellStyle name="EYtext" xfId="5"/>
    <cellStyle name="Komma" xfId="11" builtinId="3"/>
    <cellStyle name="Normal" xfId="0" builtinId="0"/>
    <cellStyle name="Normal 2" xfId="12"/>
    <cellStyle name="Normal 3" xfId="13"/>
    <cellStyle name="Normal_Eksempelregnskap Sparebank 1 Gruppen 20051207" xfId="6"/>
    <cellStyle name="Normal_Note 15" xfId="7"/>
    <cellStyle name="Normal_Transaction Foundations Workbook" xfId="8"/>
    <cellStyle name="Normal_Verdipapirnote og derivatnote" xfId="9"/>
    <cellStyle name="Prosent" xfId="1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G24" sqref="G24"/>
    </sheetView>
  </sheetViews>
  <sheetFormatPr baseColWidth="10" defaultColWidth="11" defaultRowHeight="12.75" x14ac:dyDescent="0.2"/>
  <cols>
    <col min="1" max="1" width="9.625" style="351" customWidth="1"/>
    <col min="2" max="2" width="137" style="351" customWidth="1"/>
    <col min="3" max="3" width="17.25" style="351" customWidth="1"/>
    <col min="4" max="4" width="18.875" style="351" customWidth="1"/>
    <col min="5" max="5" width="20.625" style="351" customWidth="1"/>
    <col min="6" max="16384" width="11" style="351"/>
  </cols>
  <sheetData>
    <row r="1" spans="1:5" ht="23.25" x14ac:dyDescent="0.35">
      <c r="A1" s="341" t="s">
        <v>266</v>
      </c>
      <c r="B1" s="342"/>
      <c r="C1" s="342"/>
      <c r="D1" s="342"/>
      <c r="E1" s="343" t="s">
        <v>390</v>
      </c>
    </row>
    <row r="2" spans="1:5" x14ac:dyDescent="0.2">
      <c r="A2" s="344" t="s">
        <v>267</v>
      </c>
      <c r="B2" s="345" t="s">
        <v>268</v>
      </c>
      <c r="C2" s="346" t="s">
        <v>269</v>
      </c>
      <c r="D2" s="346" t="s">
        <v>270</v>
      </c>
      <c r="E2" s="346"/>
    </row>
    <row r="3" spans="1:5" ht="15" x14ac:dyDescent="0.25">
      <c r="A3" s="352"/>
      <c r="B3" s="349"/>
      <c r="C3" s="353"/>
      <c r="D3" s="353"/>
      <c r="E3" s="353"/>
    </row>
    <row r="4" spans="1:5" x14ac:dyDescent="0.2">
      <c r="A4" s="354">
        <v>1</v>
      </c>
      <c r="B4" s="355" t="s">
        <v>303</v>
      </c>
      <c r="C4" s="354">
        <v>10</v>
      </c>
      <c r="D4" s="354" t="s">
        <v>272</v>
      </c>
      <c r="E4" s="354"/>
    </row>
    <row r="5" spans="1:5" x14ac:dyDescent="0.2">
      <c r="A5" s="350">
        <v>2</v>
      </c>
      <c r="B5" s="349" t="s">
        <v>306</v>
      </c>
      <c r="C5" s="350">
        <v>11</v>
      </c>
      <c r="D5" s="350" t="s">
        <v>272</v>
      </c>
      <c r="E5" s="350"/>
    </row>
    <row r="6" spans="1:5" x14ac:dyDescent="0.2">
      <c r="A6" s="354">
        <v>3</v>
      </c>
      <c r="B6" s="355" t="s">
        <v>304</v>
      </c>
      <c r="C6" s="354">
        <v>11</v>
      </c>
      <c r="D6" s="354" t="s">
        <v>272</v>
      </c>
      <c r="E6" s="354"/>
    </row>
    <row r="7" spans="1:5" x14ac:dyDescent="0.2">
      <c r="A7" s="350">
        <v>4</v>
      </c>
      <c r="B7" s="349" t="s">
        <v>305</v>
      </c>
      <c r="C7" s="350">
        <v>13</v>
      </c>
      <c r="D7" s="350" t="s">
        <v>272</v>
      </c>
      <c r="E7" s="350"/>
    </row>
    <row r="8" spans="1:5" x14ac:dyDescent="0.2">
      <c r="A8" s="354">
        <v>5</v>
      </c>
      <c r="B8" s="355" t="s">
        <v>328</v>
      </c>
      <c r="C8" s="354">
        <v>14</v>
      </c>
      <c r="D8" s="354" t="s">
        <v>272</v>
      </c>
      <c r="E8" s="354"/>
    </row>
    <row r="9" spans="1:5" x14ac:dyDescent="0.2">
      <c r="A9" s="350">
        <v>6</v>
      </c>
      <c r="B9" s="349" t="s">
        <v>307</v>
      </c>
      <c r="C9" s="350">
        <v>14</v>
      </c>
      <c r="D9" s="350" t="s">
        <v>272</v>
      </c>
      <c r="E9" s="350"/>
    </row>
    <row r="10" spans="1:5" x14ac:dyDescent="0.2">
      <c r="A10" s="354">
        <v>7</v>
      </c>
      <c r="B10" s="355" t="s">
        <v>308</v>
      </c>
      <c r="C10" s="354">
        <v>15</v>
      </c>
      <c r="D10" s="354" t="s">
        <v>272</v>
      </c>
      <c r="E10" s="354"/>
    </row>
    <row r="11" spans="1:5" x14ac:dyDescent="0.2">
      <c r="A11" s="350">
        <v>8</v>
      </c>
      <c r="B11" s="349" t="s">
        <v>309</v>
      </c>
      <c r="C11" s="350">
        <v>15</v>
      </c>
      <c r="D11" s="350" t="s">
        <v>271</v>
      </c>
      <c r="E11" s="350"/>
    </row>
    <row r="12" spans="1:5" x14ac:dyDescent="0.2">
      <c r="A12" s="354">
        <v>9</v>
      </c>
      <c r="B12" s="355" t="s">
        <v>310</v>
      </c>
      <c r="C12" s="354">
        <v>20</v>
      </c>
      <c r="D12" s="354" t="s">
        <v>271</v>
      </c>
      <c r="E12" s="354"/>
    </row>
    <row r="13" spans="1:5" x14ac:dyDescent="0.2">
      <c r="A13" s="350">
        <v>10</v>
      </c>
      <c r="B13" s="356" t="s">
        <v>327</v>
      </c>
      <c r="C13" s="350">
        <v>20</v>
      </c>
      <c r="D13" s="350" t="s">
        <v>271</v>
      </c>
      <c r="E13" s="350"/>
    </row>
    <row r="14" spans="1:5" x14ac:dyDescent="0.2">
      <c r="A14" s="354">
        <v>11</v>
      </c>
      <c r="B14" s="355" t="s">
        <v>311</v>
      </c>
      <c r="C14" s="357">
        <v>21</v>
      </c>
      <c r="D14" s="354" t="s">
        <v>271</v>
      </c>
      <c r="E14" s="354"/>
    </row>
    <row r="15" spans="1:5" x14ac:dyDescent="0.2">
      <c r="A15" s="350">
        <v>12</v>
      </c>
      <c r="B15" s="349" t="s">
        <v>312</v>
      </c>
      <c r="C15" s="353">
        <v>21</v>
      </c>
      <c r="D15" s="350" t="s">
        <v>271</v>
      </c>
      <c r="E15" s="350"/>
    </row>
    <row r="16" spans="1:5" x14ac:dyDescent="0.2">
      <c r="A16" s="354">
        <v>13</v>
      </c>
      <c r="B16" s="355" t="s">
        <v>314</v>
      </c>
      <c r="C16" s="357">
        <v>22</v>
      </c>
      <c r="D16" s="354" t="s">
        <v>271</v>
      </c>
      <c r="E16" s="354"/>
    </row>
    <row r="17" spans="1:5" x14ac:dyDescent="0.2">
      <c r="A17" s="350">
        <v>14</v>
      </c>
      <c r="B17" s="349" t="s">
        <v>313</v>
      </c>
      <c r="C17" s="353">
        <v>22</v>
      </c>
      <c r="D17" s="353" t="s">
        <v>271</v>
      </c>
      <c r="E17" s="350"/>
    </row>
    <row r="18" spans="1:5" x14ac:dyDescent="0.2">
      <c r="A18" s="354">
        <v>15</v>
      </c>
      <c r="B18" s="355" t="s">
        <v>329</v>
      </c>
      <c r="C18" s="357">
        <v>23</v>
      </c>
      <c r="D18" s="357" t="s">
        <v>271</v>
      </c>
      <c r="E18" s="354"/>
    </row>
    <row r="19" spans="1:5" x14ac:dyDescent="0.2">
      <c r="A19" s="350">
        <v>16</v>
      </c>
      <c r="B19" s="349" t="s">
        <v>315</v>
      </c>
      <c r="C19" s="353">
        <v>23</v>
      </c>
      <c r="D19" s="353" t="s">
        <v>271</v>
      </c>
      <c r="E19" s="350"/>
    </row>
    <row r="20" spans="1:5" x14ac:dyDescent="0.2">
      <c r="A20" s="354">
        <v>17</v>
      </c>
      <c r="B20" s="355" t="s">
        <v>295</v>
      </c>
      <c r="C20" s="357">
        <v>24</v>
      </c>
      <c r="D20" s="357" t="s">
        <v>271</v>
      </c>
      <c r="E20" s="354"/>
    </row>
    <row r="21" spans="1:5" x14ac:dyDescent="0.2">
      <c r="A21" s="350">
        <v>18</v>
      </c>
      <c r="B21" s="272" t="s">
        <v>322</v>
      </c>
      <c r="C21" s="353">
        <v>26</v>
      </c>
      <c r="D21" s="353" t="s">
        <v>271</v>
      </c>
      <c r="E21" s="350"/>
    </row>
    <row r="22" spans="1:5" x14ac:dyDescent="0.2">
      <c r="A22" s="354">
        <v>19</v>
      </c>
      <c r="B22" s="355" t="s">
        <v>321</v>
      </c>
      <c r="C22" s="357">
        <v>26</v>
      </c>
      <c r="D22" s="357" t="s">
        <v>271</v>
      </c>
      <c r="E22" s="354"/>
    </row>
    <row r="23" spans="1:5" x14ac:dyDescent="0.2">
      <c r="A23" s="350">
        <v>20</v>
      </c>
      <c r="B23" s="349" t="s">
        <v>316</v>
      </c>
      <c r="C23" s="353">
        <v>26</v>
      </c>
      <c r="D23" s="353" t="s">
        <v>271</v>
      </c>
      <c r="E23" s="350"/>
    </row>
    <row r="24" spans="1:5" x14ac:dyDescent="0.2">
      <c r="A24" s="354">
        <v>21</v>
      </c>
      <c r="B24" s="355" t="s">
        <v>317</v>
      </c>
      <c r="C24" s="357">
        <v>27</v>
      </c>
      <c r="D24" s="357" t="s">
        <v>271</v>
      </c>
      <c r="E24" s="354"/>
    </row>
    <row r="25" spans="1:5" x14ac:dyDescent="0.2">
      <c r="A25" s="350">
        <v>22</v>
      </c>
      <c r="B25" s="349" t="s">
        <v>318</v>
      </c>
      <c r="C25" s="353">
        <v>31</v>
      </c>
      <c r="D25" s="353" t="s">
        <v>271</v>
      </c>
      <c r="E25" s="350"/>
    </row>
    <row r="26" spans="1:5" x14ac:dyDescent="0.2">
      <c r="A26" s="354">
        <v>23</v>
      </c>
      <c r="B26" s="355" t="s">
        <v>290</v>
      </c>
      <c r="C26" s="357">
        <v>31</v>
      </c>
      <c r="D26" s="357" t="s">
        <v>271</v>
      </c>
      <c r="E26" s="354"/>
    </row>
    <row r="27" spans="1:5" x14ac:dyDescent="0.2">
      <c r="A27" s="350">
        <v>24</v>
      </c>
      <c r="B27" s="349" t="s">
        <v>291</v>
      </c>
      <c r="C27" s="353">
        <v>32</v>
      </c>
      <c r="D27" s="353" t="s">
        <v>271</v>
      </c>
      <c r="E27" s="353"/>
    </row>
    <row r="28" spans="1:5" x14ac:dyDescent="0.2">
      <c r="A28" s="354">
        <v>25</v>
      </c>
      <c r="B28" s="355" t="s">
        <v>319</v>
      </c>
      <c r="C28" s="357">
        <v>32</v>
      </c>
      <c r="D28" s="357" t="s">
        <v>271</v>
      </c>
      <c r="E28" s="354"/>
    </row>
    <row r="29" spans="1:5" x14ac:dyDescent="0.2">
      <c r="A29" s="350">
        <v>26</v>
      </c>
      <c r="B29" s="349" t="s">
        <v>320</v>
      </c>
      <c r="C29" s="353">
        <v>32</v>
      </c>
      <c r="D29" s="353" t="s">
        <v>271</v>
      </c>
      <c r="E29" s="353"/>
    </row>
  </sheetData>
  <phoneticPr fontId="9" type="noConversion"/>
  <pageMargins left="0.70866141732283472" right="0.70866141732283472" top="0.78740157480314965" bottom="0.78740157480314965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pageSetUpPr fitToPage="1"/>
  </sheetPr>
  <dimension ref="A1:N24"/>
  <sheetViews>
    <sheetView zoomScaleNormal="100" workbookViewId="0">
      <selection activeCell="E17" sqref="A12:E17"/>
    </sheetView>
  </sheetViews>
  <sheetFormatPr baseColWidth="10" defaultColWidth="11" defaultRowHeight="12" x14ac:dyDescent="0.2"/>
  <cols>
    <col min="1" max="1" width="22.75" style="394" customWidth="1"/>
    <col min="2" max="2" width="14.25" style="394" customWidth="1"/>
    <col min="3" max="3" width="12.875" style="394" customWidth="1"/>
    <col min="4" max="4" width="11.5" style="394" customWidth="1"/>
    <col min="5" max="5" width="10.375" style="394" customWidth="1"/>
    <col min="6" max="6" width="10.375" style="21" customWidth="1"/>
    <col min="7" max="16384" width="11" style="21"/>
  </cols>
  <sheetData>
    <row r="1" spans="1:11" x14ac:dyDescent="0.2">
      <c r="A1" s="190" t="s">
        <v>284</v>
      </c>
      <c r="B1" s="91"/>
    </row>
    <row r="2" spans="1:11" x14ac:dyDescent="0.2">
      <c r="A2" s="87" t="s">
        <v>224</v>
      </c>
      <c r="B2" s="91"/>
      <c r="H2" s="347"/>
      <c r="I2" s="347"/>
      <c r="J2" s="347"/>
      <c r="K2" s="347"/>
    </row>
    <row r="3" spans="1:11" x14ac:dyDescent="0.2">
      <c r="A3" s="97"/>
      <c r="B3" s="91"/>
      <c r="H3" s="347"/>
      <c r="I3" s="347"/>
      <c r="J3" s="347"/>
      <c r="K3" s="347"/>
    </row>
    <row r="4" spans="1:11" ht="12.75" thickBot="1" x14ac:dyDescent="0.25">
      <c r="A4" s="397">
        <v>2013</v>
      </c>
      <c r="B4" s="393" t="s">
        <v>261</v>
      </c>
      <c r="C4" s="191" t="s">
        <v>46</v>
      </c>
      <c r="D4" s="191" t="s">
        <v>47</v>
      </c>
      <c r="E4" s="191" t="s">
        <v>121</v>
      </c>
      <c r="F4" s="80"/>
      <c r="H4" s="347"/>
      <c r="I4" s="347"/>
      <c r="J4" s="347"/>
      <c r="K4" s="347"/>
    </row>
    <row r="5" spans="1:11" x14ac:dyDescent="0.2">
      <c r="A5" s="91" t="s">
        <v>42</v>
      </c>
      <c r="B5" s="192">
        <f>82981.572+1</f>
        <v>82982.572</v>
      </c>
      <c r="C5" s="192">
        <v>9903</v>
      </c>
      <c r="D5" s="192">
        <v>8336</v>
      </c>
      <c r="E5" s="192">
        <f>SUM(B5:D5)</f>
        <v>101221.572</v>
      </c>
      <c r="F5" s="192"/>
    </row>
    <row r="6" spans="1:11" x14ac:dyDescent="0.2">
      <c r="A6" s="91" t="s">
        <v>43</v>
      </c>
      <c r="B6" s="192">
        <v>10757.335999999999</v>
      </c>
      <c r="C6" s="192">
        <v>1222</v>
      </c>
      <c r="D6" s="192">
        <v>1029</v>
      </c>
      <c r="E6" s="192">
        <f t="shared" ref="E6:E8" si="0">SUM(B6:D6)</f>
        <v>13008.335999999999</v>
      </c>
      <c r="F6" s="192"/>
    </row>
    <row r="7" spans="1:11" x14ac:dyDescent="0.2">
      <c r="A7" s="17" t="s">
        <v>44</v>
      </c>
      <c r="B7" s="192">
        <v>16301.68</v>
      </c>
      <c r="C7" s="192">
        <v>1887</v>
      </c>
      <c r="D7" s="192">
        <v>1588</v>
      </c>
      <c r="E7" s="192">
        <f t="shared" si="0"/>
        <v>19776.68</v>
      </c>
      <c r="F7" s="192"/>
    </row>
    <row r="8" spans="1:11" x14ac:dyDescent="0.2">
      <c r="A8" s="17" t="s">
        <v>45</v>
      </c>
      <c r="B8" s="192">
        <f>10232.18-1</f>
        <v>10231.18</v>
      </c>
      <c r="C8" s="192">
        <f>159+502</f>
        <v>661</v>
      </c>
      <c r="D8" s="192">
        <v>556</v>
      </c>
      <c r="E8" s="192">
        <f t="shared" si="0"/>
        <v>11448.18</v>
      </c>
      <c r="F8" s="192"/>
    </row>
    <row r="9" spans="1:11" x14ac:dyDescent="0.2">
      <c r="A9" s="106" t="s">
        <v>48</v>
      </c>
      <c r="B9" s="193">
        <f>SUM(B5:B8)</f>
        <v>120272.76799999998</v>
      </c>
      <c r="C9" s="193">
        <f>SUM(C5:C8)</f>
        <v>13673</v>
      </c>
      <c r="D9" s="193">
        <f>SUM(D5:D8)</f>
        <v>11509</v>
      </c>
      <c r="E9" s="193">
        <f>SUM(E5:E8)</f>
        <v>145454.76799999998</v>
      </c>
      <c r="F9" s="192"/>
      <c r="I9" s="28"/>
    </row>
    <row r="10" spans="1:11" x14ac:dyDescent="0.2">
      <c r="A10" s="97"/>
      <c r="B10" s="91"/>
      <c r="F10" s="17"/>
      <c r="I10" s="28"/>
    </row>
    <row r="11" spans="1:11" x14ac:dyDescent="0.2">
      <c r="A11" s="97"/>
      <c r="B11" s="91"/>
      <c r="F11" s="80"/>
    </row>
    <row r="12" spans="1:11" ht="12.75" thickBot="1" x14ac:dyDescent="0.25">
      <c r="A12" s="397">
        <v>2012</v>
      </c>
      <c r="B12" s="393" t="s">
        <v>261</v>
      </c>
      <c r="C12" s="191" t="s">
        <v>46</v>
      </c>
      <c r="D12" s="191" t="s">
        <v>47</v>
      </c>
      <c r="E12" s="191" t="s">
        <v>121</v>
      </c>
      <c r="F12" s="105"/>
    </row>
    <row r="13" spans="1:11" x14ac:dyDescent="0.2">
      <c r="A13" s="91" t="s">
        <v>42</v>
      </c>
      <c r="B13" s="192">
        <v>76872</v>
      </c>
      <c r="C13" s="192">
        <v>8699</v>
      </c>
      <c r="D13" s="192">
        <v>9370</v>
      </c>
      <c r="E13" s="192">
        <f>SUM(B13:D13)</f>
        <v>94941</v>
      </c>
      <c r="F13" s="105"/>
      <c r="I13" s="28"/>
    </row>
    <row r="14" spans="1:11" x14ac:dyDescent="0.2">
      <c r="A14" s="91" t="s">
        <v>43</v>
      </c>
      <c r="B14" s="192">
        <v>9650</v>
      </c>
      <c r="C14" s="192">
        <v>1084</v>
      </c>
      <c r="D14" s="192">
        <v>1167</v>
      </c>
      <c r="E14" s="192">
        <f t="shared" ref="E14:E16" si="1">SUM(B14:D14)</f>
        <v>11901</v>
      </c>
      <c r="F14" s="105"/>
    </row>
    <row r="15" spans="1:11" x14ac:dyDescent="0.2">
      <c r="A15" s="17" t="s">
        <v>44</v>
      </c>
      <c r="B15" s="192">
        <v>14029</v>
      </c>
      <c r="C15" s="192">
        <v>1576</v>
      </c>
      <c r="D15" s="192">
        <v>1697</v>
      </c>
      <c r="E15" s="192">
        <f t="shared" si="1"/>
        <v>17302</v>
      </c>
      <c r="F15" s="105"/>
    </row>
    <row r="16" spans="1:11" x14ac:dyDescent="0.2">
      <c r="A16" s="17" t="s">
        <v>45</v>
      </c>
      <c r="B16" s="192">
        <v>8962</v>
      </c>
      <c r="C16" s="192">
        <v>941</v>
      </c>
      <c r="D16" s="192">
        <v>1014</v>
      </c>
      <c r="E16" s="192">
        <f t="shared" si="1"/>
        <v>10917</v>
      </c>
      <c r="F16" s="105"/>
    </row>
    <row r="17" spans="1:14" x14ac:dyDescent="0.2">
      <c r="A17" s="106" t="s">
        <v>48</v>
      </c>
      <c r="B17" s="193">
        <f>SUM(B13:B16)</f>
        <v>109513</v>
      </c>
      <c r="C17" s="193">
        <f>SUM(C13:C16)</f>
        <v>12300</v>
      </c>
      <c r="D17" s="193">
        <f>SUM(D13:D16)</f>
        <v>13248</v>
      </c>
      <c r="E17" s="193">
        <f>SUM(E13:E16)</f>
        <v>135061</v>
      </c>
      <c r="F17" s="17"/>
    </row>
    <row r="19" spans="1:14" x14ac:dyDescent="0.2">
      <c r="J19" s="195"/>
      <c r="K19" s="196"/>
      <c r="L19" s="347"/>
      <c r="M19" s="347"/>
      <c r="N19" s="347"/>
    </row>
    <row r="20" spans="1:14" x14ac:dyDescent="0.2">
      <c r="K20" s="196"/>
      <c r="L20" s="347"/>
      <c r="M20" s="347"/>
      <c r="N20" s="347"/>
    </row>
    <row r="21" spans="1:14" x14ac:dyDescent="0.2">
      <c r="L21" s="347"/>
      <c r="M21" s="347"/>
      <c r="N21" s="347"/>
    </row>
    <row r="22" spans="1:14" x14ac:dyDescent="0.2">
      <c r="L22" s="196"/>
      <c r="M22" s="347"/>
      <c r="N22" s="196"/>
    </row>
    <row r="23" spans="1:14" x14ac:dyDescent="0.2">
      <c r="L23" s="347"/>
      <c r="M23" s="347"/>
      <c r="N23" s="347"/>
    </row>
    <row r="24" spans="1:14" x14ac:dyDescent="0.2">
      <c r="L24" s="347"/>
      <c r="M24" s="347"/>
      <c r="N24" s="347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F38"/>
  <sheetViews>
    <sheetView workbookViewId="0">
      <selection activeCell="I16" sqref="I16"/>
    </sheetView>
  </sheetViews>
  <sheetFormatPr baseColWidth="10" defaultColWidth="11" defaultRowHeight="12" x14ac:dyDescent="0.2"/>
  <cols>
    <col min="1" max="1" width="24" style="394" customWidth="1"/>
    <col min="2" max="2" width="22.375" style="394" customWidth="1"/>
    <col min="3" max="3" width="27.875" style="394" customWidth="1"/>
    <col min="4" max="4" width="11" style="21"/>
    <col min="5" max="5" width="15.625" style="21" customWidth="1"/>
    <col min="6" max="16384" width="11" style="21"/>
  </cols>
  <sheetData>
    <row r="1" spans="1:6" ht="42.75" customHeight="1" x14ac:dyDescent="0.2">
      <c r="A1" s="491" t="s">
        <v>404</v>
      </c>
      <c r="B1" s="491"/>
      <c r="C1" s="491"/>
    </row>
    <row r="2" spans="1:6" x14ac:dyDescent="0.2">
      <c r="A2" s="197" t="s">
        <v>224</v>
      </c>
      <c r="B2" s="395"/>
      <c r="C2" s="395"/>
    </row>
    <row r="3" spans="1:6" ht="24.75" thickBot="1" x14ac:dyDescent="0.25">
      <c r="A3" s="397">
        <v>2013</v>
      </c>
      <c r="B3" s="393" t="s">
        <v>264</v>
      </c>
      <c r="C3" s="199" t="s">
        <v>265</v>
      </c>
    </row>
    <row r="4" spans="1:6" ht="13.5" customHeight="1" x14ac:dyDescent="0.2">
      <c r="A4" s="17" t="s">
        <v>33</v>
      </c>
      <c r="B4" s="200">
        <v>81361</v>
      </c>
      <c r="C4" s="200">
        <f>(B4+B18)/2</f>
        <v>79998</v>
      </c>
    </row>
    <row r="5" spans="1:6" x14ac:dyDescent="0.2">
      <c r="A5" s="17" t="s">
        <v>34</v>
      </c>
      <c r="B5" s="200">
        <v>64094</v>
      </c>
      <c r="C5" s="200">
        <f>(B5+B19)/2</f>
        <v>60260</v>
      </c>
    </row>
    <row r="6" spans="1:6" x14ac:dyDescent="0.2">
      <c r="A6" s="106" t="s">
        <v>35</v>
      </c>
      <c r="B6" s="201">
        <f>SUM(B4:B5)</f>
        <v>145455</v>
      </c>
      <c r="C6" s="201">
        <f>SUM(C4:C5)</f>
        <v>140258</v>
      </c>
    </row>
    <row r="7" spans="1:6" x14ac:dyDescent="0.2">
      <c r="A7" s="394" t="s">
        <v>36</v>
      </c>
      <c r="B7" s="202">
        <v>-446</v>
      </c>
      <c r="C7" s="200">
        <f>(B7+B21)/2</f>
        <v>-434.5</v>
      </c>
    </row>
    <row r="8" spans="1:6" x14ac:dyDescent="0.2">
      <c r="A8" s="17" t="s">
        <v>37</v>
      </c>
      <c r="B8" s="200">
        <v>-302</v>
      </c>
      <c r="C8" s="200">
        <f>(B8+B22)/2</f>
        <v>-317</v>
      </c>
    </row>
    <row r="9" spans="1:6" x14ac:dyDescent="0.2">
      <c r="A9" s="17" t="s">
        <v>198</v>
      </c>
      <c r="B9" s="451">
        <v>0</v>
      </c>
      <c r="C9" s="200">
        <f>(B9+B23)/2</f>
        <v>-0.5</v>
      </c>
    </row>
    <row r="10" spans="1:6" x14ac:dyDescent="0.2">
      <c r="A10" s="106" t="s">
        <v>38</v>
      </c>
      <c r="B10" s="201">
        <f>SUM(B6:B9)</f>
        <v>144707</v>
      </c>
      <c r="C10" s="201">
        <f>SUM(C6:C9)</f>
        <v>139506</v>
      </c>
    </row>
    <row r="11" spans="1:6" x14ac:dyDescent="0.2">
      <c r="A11" s="17"/>
      <c r="B11" s="200"/>
      <c r="C11" s="200"/>
      <c r="F11" s="28"/>
    </row>
    <row r="12" spans="1:6" x14ac:dyDescent="0.2">
      <c r="A12" s="17" t="s">
        <v>39</v>
      </c>
      <c r="B12" s="200">
        <v>998</v>
      </c>
      <c r="C12" s="200">
        <f>(B12+B26)/2</f>
        <v>1002.5</v>
      </c>
    </row>
    <row r="13" spans="1:6" x14ac:dyDescent="0.2">
      <c r="A13" s="17" t="s">
        <v>40</v>
      </c>
      <c r="B13" s="200">
        <v>1253</v>
      </c>
      <c r="C13" s="200">
        <f>(B13+B27)/2</f>
        <v>1170</v>
      </c>
    </row>
    <row r="14" spans="1:6" x14ac:dyDescent="0.2">
      <c r="A14" s="106" t="s">
        <v>41</v>
      </c>
      <c r="B14" s="201">
        <f>SUM(B10:B13)</f>
        <v>146958</v>
      </c>
      <c r="C14" s="201">
        <f>SUM(C10:C13)</f>
        <v>141678.5</v>
      </c>
    </row>
    <row r="15" spans="1:6" x14ac:dyDescent="0.2">
      <c r="A15" s="198"/>
      <c r="B15" s="198"/>
      <c r="C15" s="198"/>
    </row>
    <row r="16" spans="1:6" x14ac:dyDescent="0.2">
      <c r="A16" s="198"/>
      <c r="B16" s="198"/>
      <c r="C16" s="198"/>
    </row>
    <row r="17" spans="1:3" ht="24.75" thickBot="1" x14ac:dyDescent="0.25">
      <c r="A17" s="397">
        <v>2012</v>
      </c>
      <c r="B17" s="393" t="s">
        <v>264</v>
      </c>
      <c r="C17" s="199" t="s">
        <v>265</v>
      </c>
    </row>
    <row r="18" spans="1:3" x14ac:dyDescent="0.2">
      <c r="A18" s="17" t="s">
        <v>33</v>
      </c>
      <c r="B18" s="200">
        <v>78635</v>
      </c>
      <c r="C18" s="200">
        <v>75136</v>
      </c>
    </row>
    <row r="19" spans="1:3" x14ac:dyDescent="0.2">
      <c r="A19" s="17" t="s">
        <v>34</v>
      </c>
      <c r="B19" s="200">
        <v>56426</v>
      </c>
      <c r="C19" s="200">
        <v>53687.5</v>
      </c>
    </row>
    <row r="20" spans="1:3" x14ac:dyDescent="0.2">
      <c r="A20" s="106" t="s">
        <v>35</v>
      </c>
      <c r="B20" s="201">
        <f>SUM(B18:B19)</f>
        <v>135061</v>
      </c>
      <c r="C20" s="201">
        <v>128823.5</v>
      </c>
    </row>
    <row r="21" spans="1:3" x14ac:dyDescent="0.2">
      <c r="A21" s="394" t="s">
        <v>36</v>
      </c>
      <c r="B21" s="202">
        <v>-423</v>
      </c>
      <c r="C21" s="200">
        <v>-420.5</v>
      </c>
    </row>
    <row r="22" spans="1:3" x14ac:dyDescent="0.2">
      <c r="A22" s="17" t="s">
        <v>37</v>
      </c>
      <c r="B22" s="200">
        <v>-332</v>
      </c>
      <c r="C22" s="200">
        <v>-347</v>
      </c>
    </row>
    <row r="23" spans="1:3" x14ac:dyDescent="0.2">
      <c r="A23" s="17" t="s">
        <v>198</v>
      </c>
      <c r="B23" s="200">
        <v>-1</v>
      </c>
      <c r="C23" s="200">
        <v>-1.5</v>
      </c>
    </row>
    <row r="24" spans="1:3" x14ac:dyDescent="0.2">
      <c r="A24" s="106" t="s">
        <v>38</v>
      </c>
      <c r="B24" s="201">
        <f>SUM(B20:B23)</f>
        <v>134305</v>
      </c>
      <c r="C24" s="201">
        <v>128054.5</v>
      </c>
    </row>
    <row r="25" spans="1:3" x14ac:dyDescent="0.2">
      <c r="A25" s="17"/>
      <c r="B25" s="200"/>
      <c r="C25" s="200"/>
    </row>
    <row r="26" spans="1:3" x14ac:dyDescent="0.2">
      <c r="A26" s="17" t="s">
        <v>39</v>
      </c>
      <c r="B26" s="200">
        <v>1007</v>
      </c>
      <c r="C26" s="200">
        <v>505</v>
      </c>
    </row>
    <row r="27" spans="1:3" x14ac:dyDescent="0.2">
      <c r="A27" s="17" t="s">
        <v>40</v>
      </c>
      <c r="B27" s="200">
        <v>1087</v>
      </c>
      <c r="C27" s="200">
        <v>905</v>
      </c>
    </row>
    <row r="28" spans="1:3" x14ac:dyDescent="0.2">
      <c r="A28" s="106" t="s">
        <v>41</v>
      </c>
      <c r="B28" s="201">
        <f>SUM(B24:B27)</f>
        <v>136399</v>
      </c>
      <c r="C28" s="201">
        <v>129464.5</v>
      </c>
    </row>
    <row r="38" spans="1:1" x14ac:dyDescent="0.2">
      <c r="A38" s="205"/>
    </row>
  </sheetData>
  <mergeCells count="1">
    <mergeCell ref="A1:C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  <ignoredErrors>
    <ignoredError sqref="C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pageSetUpPr fitToPage="1"/>
  </sheetPr>
  <dimension ref="A1:K58"/>
  <sheetViews>
    <sheetView zoomScaleNormal="100" workbookViewId="0">
      <selection activeCell="N28" sqref="N28"/>
    </sheetView>
  </sheetViews>
  <sheetFormatPr baseColWidth="10" defaultColWidth="11" defaultRowHeight="12" x14ac:dyDescent="0.2"/>
  <cols>
    <col min="1" max="1" width="29.875" style="21" customWidth="1"/>
    <col min="2" max="2" width="2.75" style="21" customWidth="1"/>
    <col min="3" max="3" width="7.625" style="21" customWidth="1"/>
    <col min="4" max="4" width="9.5" style="21" customWidth="1"/>
    <col min="5" max="6" width="7.625" style="21" customWidth="1"/>
    <col min="7" max="7" width="9.75" style="21" customWidth="1"/>
    <col min="8" max="9" width="7.625" style="21" customWidth="1"/>
    <col min="10" max="10" width="11" style="21"/>
    <col min="11" max="11" width="21.25" style="21" customWidth="1"/>
    <col min="12" max="16384" width="11" style="21"/>
  </cols>
  <sheetData>
    <row r="1" spans="1:11" x14ac:dyDescent="0.2">
      <c r="A1" s="206" t="s">
        <v>285</v>
      </c>
      <c r="B1" s="399"/>
      <c r="C1" s="404"/>
      <c r="D1" s="399"/>
      <c r="E1" s="399"/>
      <c r="F1" s="103"/>
      <c r="G1" s="103"/>
      <c r="H1" s="394"/>
    </row>
    <row r="2" spans="1:11" x14ac:dyDescent="0.2">
      <c r="A2" s="399" t="s">
        <v>224</v>
      </c>
      <c r="B2" s="399"/>
      <c r="C2" s="80">
        <v>2013</v>
      </c>
      <c r="D2" s="101"/>
      <c r="E2" s="207"/>
      <c r="F2" s="405">
        <v>2012</v>
      </c>
      <c r="G2" s="101"/>
      <c r="H2" s="207"/>
    </row>
    <row r="3" spans="1:11" ht="36.75" thickBot="1" x14ac:dyDescent="0.25">
      <c r="A3" s="397"/>
      <c r="B3" s="191"/>
      <c r="C3" s="191" t="s">
        <v>261</v>
      </c>
      <c r="D3" s="393" t="s">
        <v>223</v>
      </c>
      <c r="E3" s="208" t="s">
        <v>9</v>
      </c>
      <c r="F3" s="406" t="s">
        <v>261</v>
      </c>
      <c r="G3" s="393" t="s">
        <v>223</v>
      </c>
      <c r="H3" s="208" t="s">
        <v>9</v>
      </c>
      <c r="I3" s="80"/>
      <c r="J3" s="80"/>
    </row>
    <row r="4" spans="1:11" x14ac:dyDescent="0.2">
      <c r="A4" s="394" t="s">
        <v>49</v>
      </c>
      <c r="B4" s="209"/>
      <c r="C4" s="407">
        <v>4325.7030000000004</v>
      </c>
      <c r="D4" s="452">
        <v>1888</v>
      </c>
      <c r="E4" s="456">
        <v>6213.7030000000004</v>
      </c>
      <c r="F4" s="409">
        <v>4141</v>
      </c>
      <c r="G4" s="211">
        <v>1659</v>
      </c>
      <c r="H4" s="408">
        <f>+F4+G4</f>
        <v>5800</v>
      </c>
      <c r="I4" s="143"/>
      <c r="J4" s="17"/>
    </row>
    <row r="5" spans="1:11" x14ac:dyDescent="0.2">
      <c r="A5" s="394" t="s">
        <v>50</v>
      </c>
      <c r="B5" s="209"/>
      <c r="C5" s="407">
        <v>541.37900000000002</v>
      </c>
      <c r="D5" s="452">
        <v>190</v>
      </c>
      <c r="E5" s="456">
        <v>731.37900000000002</v>
      </c>
      <c r="F5" s="409">
        <v>597</v>
      </c>
      <c r="G5" s="211">
        <v>204</v>
      </c>
      <c r="H5" s="408">
        <f t="shared" ref="H5:H16" si="0">+F5+G5</f>
        <v>801</v>
      </c>
      <c r="I5" s="210"/>
    </row>
    <row r="6" spans="1:11" x14ac:dyDescent="0.2">
      <c r="A6" s="394" t="s">
        <v>51</v>
      </c>
      <c r="B6" s="209"/>
      <c r="C6" s="407">
        <v>2828.5639999999999</v>
      </c>
      <c r="D6" s="452">
        <v>828</v>
      </c>
      <c r="E6" s="456">
        <v>3656.5639999999999</v>
      </c>
      <c r="F6" s="409">
        <v>2351</v>
      </c>
      <c r="G6" s="211">
        <v>977</v>
      </c>
      <c r="H6" s="408">
        <f t="shared" si="0"/>
        <v>3328</v>
      </c>
      <c r="I6" s="210"/>
    </row>
    <row r="7" spans="1:11" x14ac:dyDescent="0.2">
      <c r="A7" s="394" t="s">
        <v>52</v>
      </c>
      <c r="B7" s="209"/>
      <c r="C7" s="407">
        <v>3402.5729999999999</v>
      </c>
      <c r="D7" s="452">
        <v>1646</v>
      </c>
      <c r="E7" s="456">
        <v>5048.5730000000003</v>
      </c>
      <c r="F7" s="409">
        <v>2135</v>
      </c>
      <c r="G7" s="211">
        <v>597</v>
      </c>
      <c r="H7" s="408">
        <f t="shared" si="0"/>
        <v>2732</v>
      </c>
      <c r="I7" s="210"/>
      <c r="K7" s="28"/>
    </row>
    <row r="8" spans="1:11" x14ac:dyDescent="0.2">
      <c r="A8" s="394" t="s">
        <v>53</v>
      </c>
      <c r="B8" s="209"/>
      <c r="C8" s="407">
        <v>3100.395</v>
      </c>
      <c r="D8" s="452">
        <v>972</v>
      </c>
      <c r="E8" s="456">
        <v>4072.395</v>
      </c>
      <c r="F8" s="410">
        <v>3804</v>
      </c>
      <c r="G8" s="411">
        <v>1260</v>
      </c>
      <c r="H8" s="408">
        <f t="shared" si="0"/>
        <v>5064</v>
      </c>
      <c r="I8" s="210"/>
    </row>
    <row r="9" spans="1:11" x14ac:dyDescent="0.2">
      <c r="A9" s="394" t="s">
        <v>54</v>
      </c>
      <c r="B9" s="209"/>
      <c r="C9" s="407">
        <v>2877.1610000000001</v>
      </c>
      <c r="D9" s="452">
        <v>1107</v>
      </c>
      <c r="E9" s="456">
        <v>3984.1610000000001</v>
      </c>
      <c r="F9" s="409">
        <v>2975</v>
      </c>
      <c r="G9" s="211">
        <v>1052</v>
      </c>
      <c r="H9" s="408">
        <f t="shared" si="0"/>
        <v>4027</v>
      </c>
      <c r="I9" s="210"/>
    </row>
    <row r="10" spans="1:11" x14ac:dyDescent="0.2">
      <c r="A10" s="394" t="s">
        <v>55</v>
      </c>
      <c r="B10" s="209"/>
      <c r="C10" s="407">
        <v>7296.8710000000001</v>
      </c>
      <c r="D10" s="452">
        <v>1481</v>
      </c>
      <c r="E10" s="456">
        <v>8777.8709999999992</v>
      </c>
      <c r="F10" s="409">
        <v>6451</v>
      </c>
      <c r="G10" s="211">
        <v>2527</v>
      </c>
      <c r="H10" s="408">
        <f t="shared" si="0"/>
        <v>8978</v>
      </c>
      <c r="I10" s="210"/>
    </row>
    <row r="11" spans="1:11" x14ac:dyDescent="0.2">
      <c r="A11" s="394" t="s">
        <v>56</v>
      </c>
      <c r="B11" s="209"/>
      <c r="C11" s="407">
        <v>25740.154999999999</v>
      </c>
      <c r="D11" s="452">
        <v>8367</v>
      </c>
      <c r="E11" s="456">
        <v>34107.154999999999</v>
      </c>
      <c r="F11" s="409">
        <v>24306</v>
      </c>
      <c r="G11" s="211">
        <v>10302</v>
      </c>
      <c r="H11" s="408">
        <f t="shared" si="0"/>
        <v>34608</v>
      </c>
      <c r="I11" s="210"/>
    </row>
    <row r="12" spans="1:11" x14ac:dyDescent="0.2">
      <c r="A12" s="394" t="s">
        <v>57</v>
      </c>
      <c r="B12" s="209"/>
      <c r="C12" s="407">
        <v>7544.7809999999999</v>
      </c>
      <c r="D12" s="452">
        <v>2167</v>
      </c>
      <c r="E12" s="456">
        <v>9711.780999999999</v>
      </c>
      <c r="F12" s="409">
        <v>7650</v>
      </c>
      <c r="G12" s="141">
        <v>2671</v>
      </c>
      <c r="H12" s="408">
        <f t="shared" si="0"/>
        <v>10321</v>
      </c>
      <c r="I12" s="210"/>
    </row>
    <row r="13" spans="1:11" x14ac:dyDescent="0.2">
      <c r="A13" s="17" t="s">
        <v>58</v>
      </c>
      <c r="B13" s="209"/>
      <c r="C13" s="407">
        <v>2277</v>
      </c>
      <c r="D13" s="452">
        <v>2780</v>
      </c>
      <c r="E13" s="456">
        <v>5057</v>
      </c>
      <c r="F13" s="409">
        <v>1948.5</v>
      </c>
      <c r="G13" s="412">
        <v>1027.45</v>
      </c>
      <c r="H13" s="408">
        <f t="shared" si="0"/>
        <v>2975.95</v>
      </c>
      <c r="I13" s="210"/>
    </row>
    <row r="14" spans="1:11" x14ac:dyDescent="0.2">
      <c r="A14" s="17" t="s">
        <v>59</v>
      </c>
      <c r="B14" s="209"/>
      <c r="C14" s="407">
        <v>490</v>
      </c>
      <c r="D14" s="453">
        <v>-490</v>
      </c>
      <c r="E14" s="456">
        <v>0</v>
      </c>
      <c r="F14" s="409">
        <f>292+293</f>
        <v>585</v>
      </c>
      <c r="G14" s="413">
        <v>-585</v>
      </c>
      <c r="H14" s="408">
        <f t="shared" si="0"/>
        <v>0</v>
      </c>
      <c r="I14" s="210"/>
      <c r="K14" s="347"/>
    </row>
    <row r="15" spans="1:11" x14ac:dyDescent="0.2">
      <c r="A15" s="16" t="s">
        <v>60</v>
      </c>
      <c r="B15" s="212"/>
      <c r="C15" s="421">
        <f>SUM(C4:C14)</f>
        <v>60424.582000000002</v>
      </c>
      <c r="D15" s="213">
        <v>20936</v>
      </c>
      <c r="E15" s="456">
        <f>SUM(E4:E14)</f>
        <v>81360.582000000009</v>
      </c>
      <c r="F15" s="410">
        <f>SUM(F4:F14)</f>
        <v>56943.5</v>
      </c>
      <c r="G15" s="214">
        <v>21691.45</v>
      </c>
      <c r="H15" s="414">
        <f t="shared" si="0"/>
        <v>78634.95</v>
      </c>
      <c r="I15" s="213"/>
      <c r="K15" s="28"/>
    </row>
    <row r="16" spans="1:11" x14ac:dyDescent="0.2">
      <c r="A16" s="215" t="s">
        <v>34</v>
      </c>
      <c r="B16" s="216"/>
      <c r="C16" s="455">
        <v>59848.40179127</v>
      </c>
      <c r="D16" s="454">
        <v>4246</v>
      </c>
      <c r="E16" s="457">
        <f t="shared" ref="E16" si="1">+C16+D16</f>
        <v>64094.40179127</v>
      </c>
      <c r="F16" s="415">
        <v>52569</v>
      </c>
      <c r="G16" s="217">
        <v>3857</v>
      </c>
      <c r="H16" s="416">
        <f t="shared" si="0"/>
        <v>56426</v>
      </c>
      <c r="I16" s="143"/>
      <c r="K16" s="347"/>
    </row>
    <row r="17" spans="1:11" x14ac:dyDescent="0.2">
      <c r="A17" s="106" t="s">
        <v>48</v>
      </c>
      <c r="B17" s="218"/>
      <c r="C17" s="422">
        <f>SUM(C15:C16)</f>
        <v>120272.98379127</v>
      </c>
      <c r="D17" s="417">
        <f>SUM(D15:D16)</f>
        <v>25182</v>
      </c>
      <c r="E17" s="418">
        <f>SUM(E15:E16)</f>
        <v>145454.98379127</v>
      </c>
      <c r="F17" s="419">
        <f>SUM(F15:F16)</f>
        <v>109512.5</v>
      </c>
      <c r="G17" s="194">
        <f>+G15+G16</f>
        <v>25548.45</v>
      </c>
      <c r="H17" s="420">
        <f>+H15+H16</f>
        <v>135060.95000000001</v>
      </c>
      <c r="I17" s="192"/>
      <c r="K17" s="347"/>
    </row>
    <row r="22" spans="1:11" x14ac:dyDescent="0.2">
      <c r="H22" s="80"/>
      <c r="I22" s="80"/>
      <c r="K22" s="90"/>
    </row>
    <row r="23" spans="1:11" x14ac:dyDescent="0.2">
      <c r="H23" s="211"/>
      <c r="I23" s="211"/>
    </row>
    <row r="24" spans="1:11" x14ac:dyDescent="0.2">
      <c r="H24" s="211"/>
      <c r="I24" s="211"/>
    </row>
    <row r="25" spans="1:11" x14ac:dyDescent="0.2">
      <c r="H25" s="211"/>
      <c r="I25" s="211"/>
    </row>
    <row r="26" spans="1:11" x14ac:dyDescent="0.2">
      <c r="H26" s="211"/>
      <c r="I26" s="211"/>
    </row>
    <row r="27" spans="1:11" x14ac:dyDescent="0.2">
      <c r="H27" s="211"/>
      <c r="I27" s="211"/>
    </row>
    <row r="28" spans="1:11" x14ac:dyDescent="0.2">
      <c r="H28" s="211"/>
      <c r="I28" s="211"/>
    </row>
    <row r="29" spans="1:11" x14ac:dyDescent="0.2">
      <c r="H29" s="211"/>
      <c r="I29" s="211"/>
    </row>
    <row r="30" spans="1:11" x14ac:dyDescent="0.2">
      <c r="H30" s="211"/>
      <c r="I30" s="211"/>
    </row>
    <row r="31" spans="1:11" x14ac:dyDescent="0.2">
      <c r="H31" s="211"/>
      <c r="I31" s="211"/>
    </row>
    <row r="32" spans="1:11" x14ac:dyDescent="0.2">
      <c r="H32" s="211"/>
      <c r="I32" s="211"/>
    </row>
    <row r="33" spans="5:10" x14ac:dyDescent="0.2">
      <c r="H33" s="211"/>
      <c r="I33" s="211"/>
    </row>
    <row r="34" spans="5:10" x14ac:dyDescent="0.2">
      <c r="H34" s="213"/>
      <c r="I34" s="213"/>
    </row>
    <row r="35" spans="5:10" x14ac:dyDescent="0.2">
      <c r="H35" s="141"/>
      <c r="I35" s="141"/>
    </row>
    <row r="36" spans="5:10" x14ac:dyDescent="0.2">
      <c r="H36" s="192"/>
      <c r="I36" s="192"/>
    </row>
    <row r="46" spans="5:10" x14ac:dyDescent="0.2">
      <c r="E46" s="219"/>
      <c r="F46" s="219"/>
      <c r="G46" s="219"/>
      <c r="H46" s="219"/>
      <c r="I46" s="219"/>
      <c r="J46" s="219"/>
    </row>
    <row r="47" spans="5:10" x14ac:dyDescent="0.2">
      <c r="E47" s="219"/>
      <c r="F47" s="219"/>
      <c r="G47" s="219"/>
      <c r="H47" s="219"/>
      <c r="I47" s="219"/>
      <c r="J47" s="219"/>
    </row>
    <row r="48" spans="5:10" x14ac:dyDescent="0.2">
      <c r="E48" s="219"/>
      <c r="F48" s="219"/>
      <c r="G48" s="219"/>
      <c r="H48" s="219"/>
      <c r="I48" s="219"/>
      <c r="J48" s="219"/>
    </row>
    <row r="49" spans="1:10" x14ac:dyDescent="0.2">
      <c r="E49" s="219"/>
      <c r="F49" s="219"/>
      <c r="G49" s="219"/>
      <c r="H49" s="219"/>
      <c r="I49" s="219"/>
      <c r="J49" s="219"/>
    </row>
    <row r="50" spans="1:10" x14ac:dyDescent="0.2">
      <c r="E50" s="219"/>
      <c r="F50" s="219"/>
      <c r="G50" s="219"/>
      <c r="H50" s="219"/>
      <c r="I50" s="219"/>
      <c r="J50" s="219"/>
    </row>
    <row r="51" spans="1:10" x14ac:dyDescent="0.2">
      <c r="E51" s="219"/>
      <c r="F51" s="219"/>
      <c r="G51" s="219"/>
      <c r="H51" s="219"/>
      <c r="I51" s="219"/>
      <c r="J51" s="219"/>
    </row>
    <row r="52" spans="1:10" x14ac:dyDescent="0.2">
      <c r="E52" s="219"/>
      <c r="F52" s="219"/>
      <c r="G52" s="219"/>
      <c r="H52" s="219"/>
      <c r="I52" s="219"/>
      <c r="J52" s="219"/>
    </row>
    <row r="53" spans="1:10" x14ac:dyDescent="0.2">
      <c r="E53" s="219"/>
      <c r="F53" s="219"/>
      <c r="G53" s="219"/>
      <c r="H53" s="219"/>
      <c r="I53" s="219"/>
      <c r="J53" s="219"/>
    </row>
    <row r="54" spans="1:10" x14ac:dyDescent="0.2">
      <c r="E54" s="219"/>
      <c r="F54" s="219"/>
      <c r="G54" s="219"/>
      <c r="H54" s="219"/>
      <c r="I54" s="219"/>
      <c r="J54" s="219"/>
    </row>
    <row r="55" spans="1:10" x14ac:dyDescent="0.2">
      <c r="A55" s="17"/>
      <c r="E55" s="219"/>
      <c r="F55" s="219"/>
      <c r="G55" s="219"/>
      <c r="H55" s="219"/>
      <c r="I55" s="219"/>
      <c r="J55" s="219"/>
    </row>
    <row r="56" spans="1:10" x14ac:dyDescent="0.2">
      <c r="A56" s="17"/>
      <c r="E56" s="219"/>
      <c r="F56" s="219"/>
      <c r="G56" s="219"/>
      <c r="H56" s="219"/>
      <c r="I56" s="219"/>
      <c r="J56" s="219"/>
    </row>
    <row r="57" spans="1:10" x14ac:dyDescent="0.2">
      <c r="A57" s="220"/>
      <c r="E57" s="219"/>
      <c r="F57" s="219"/>
      <c r="G57" s="219"/>
      <c r="H57" s="219"/>
      <c r="I57" s="219"/>
      <c r="J57" s="219"/>
    </row>
    <row r="58" spans="1:10" x14ac:dyDescent="0.2">
      <c r="A58" s="221"/>
      <c r="E58" s="219"/>
      <c r="F58" s="219"/>
      <c r="G58" s="219"/>
      <c r="H58" s="219"/>
      <c r="I58" s="219"/>
      <c r="J58" s="21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Footer>&amp;R&amp;A</oddFooter>
  </headerFooter>
  <rowBreaks count="1" manualBreakCount="1">
    <brk id="42" max="16383" man="1"/>
  </rowBreaks>
  <ignoredErrors>
    <ignoredError sqref="D1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pageSetUpPr fitToPage="1"/>
  </sheetPr>
  <dimension ref="A1:S28"/>
  <sheetViews>
    <sheetView zoomScaleNormal="100" workbookViewId="0">
      <selection activeCell="B19" sqref="B19:F20"/>
    </sheetView>
  </sheetViews>
  <sheetFormatPr baseColWidth="10" defaultColWidth="11" defaultRowHeight="12" x14ac:dyDescent="0.2"/>
  <cols>
    <col min="1" max="1" width="23.375" style="21" customWidth="1"/>
    <col min="2" max="2" width="10.125" style="21" bestFit="1" customWidth="1"/>
    <col min="3" max="3" width="11.75" style="21" customWidth="1"/>
    <col min="4" max="4" width="11.5" style="21" customWidth="1"/>
    <col min="5" max="5" width="11.25" style="21" customWidth="1"/>
    <col min="6" max="6" width="12" style="21" customWidth="1"/>
    <col min="7" max="7" width="5.5" style="21" customWidth="1"/>
    <col min="8" max="8" width="21.375" style="21" customWidth="1"/>
    <col min="9" max="16384" width="11" style="21"/>
  </cols>
  <sheetData>
    <row r="1" spans="1:19" x14ac:dyDescent="0.2">
      <c r="A1" s="206" t="s">
        <v>286</v>
      </c>
      <c r="B1" s="84"/>
      <c r="C1" s="103"/>
      <c r="D1" s="222"/>
    </row>
    <row r="2" spans="1:19" x14ac:dyDescent="0.2">
      <c r="A2" s="84" t="s">
        <v>224</v>
      </c>
      <c r="B2" s="84"/>
      <c r="C2" s="103"/>
    </row>
    <row r="3" spans="1:19" x14ac:dyDescent="0.2">
      <c r="A3" s="84"/>
      <c r="B3" s="84"/>
      <c r="C3" s="103"/>
    </row>
    <row r="4" spans="1:19" ht="12.75" thickBot="1" x14ac:dyDescent="0.25">
      <c r="A4" s="140">
        <v>2013</v>
      </c>
      <c r="B4" s="191" t="s">
        <v>61</v>
      </c>
      <c r="C4" s="191" t="s">
        <v>62</v>
      </c>
      <c r="D4" s="191" t="s">
        <v>63</v>
      </c>
      <c r="E4" s="191" t="s">
        <v>64</v>
      </c>
      <c r="F4" s="191" t="s">
        <v>9</v>
      </c>
      <c r="G4" s="80"/>
    </row>
    <row r="5" spans="1:19" x14ac:dyDescent="0.2">
      <c r="A5" s="77" t="s">
        <v>261</v>
      </c>
      <c r="B5" s="105">
        <v>37629</v>
      </c>
      <c r="C5" s="105">
        <v>5023</v>
      </c>
      <c r="D5" s="105">
        <v>18486</v>
      </c>
      <c r="E5" s="105">
        <v>59135</v>
      </c>
      <c r="F5" s="105">
        <v>120273</v>
      </c>
      <c r="G5" s="105"/>
      <c r="I5" s="28"/>
    </row>
    <row r="6" spans="1:19" x14ac:dyDescent="0.2">
      <c r="A6" s="17" t="s">
        <v>46</v>
      </c>
      <c r="B6" s="105">
        <v>13673</v>
      </c>
      <c r="C6" s="105"/>
      <c r="D6" s="105"/>
      <c r="E6" s="105"/>
      <c r="F6" s="105">
        <v>13673</v>
      </c>
      <c r="G6" s="105"/>
    </row>
    <row r="7" spans="1:19" x14ac:dyDescent="0.2">
      <c r="A7" s="223" t="s">
        <v>47</v>
      </c>
      <c r="B7" s="224"/>
      <c r="C7" s="224">
        <v>8101</v>
      </c>
      <c r="D7" s="224">
        <v>1798</v>
      </c>
      <c r="E7" s="224">
        <v>1610</v>
      </c>
      <c r="F7" s="224">
        <v>11509</v>
      </c>
      <c r="G7" s="105"/>
    </row>
    <row r="8" spans="1:19" x14ac:dyDescent="0.2">
      <c r="A8" s="16" t="s">
        <v>48</v>
      </c>
      <c r="B8" s="225">
        <v>51302</v>
      </c>
      <c r="C8" s="225">
        <v>13124</v>
      </c>
      <c r="D8" s="225">
        <v>20284</v>
      </c>
      <c r="E8" s="225">
        <v>60745</v>
      </c>
      <c r="F8" s="225">
        <v>145455</v>
      </c>
      <c r="G8" s="192"/>
    </row>
    <row r="9" spans="1:19" ht="8.25" customHeight="1" x14ac:dyDescent="0.2">
      <c r="A9" s="206"/>
      <c r="B9" s="105"/>
      <c r="C9" s="105"/>
      <c r="D9" s="105"/>
      <c r="E9" s="105"/>
      <c r="F9" s="105"/>
      <c r="G9" s="90"/>
    </row>
    <row r="10" spans="1:19" x14ac:dyDescent="0.2">
      <c r="A10" s="17" t="s">
        <v>39</v>
      </c>
      <c r="B10" s="105">
        <v>998</v>
      </c>
      <c r="C10" s="105" t="s">
        <v>156</v>
      </c>
      <c r="D10" s="105" t="s">
        <v>156</v>
      </c>
      <c r="E10" s="105" t="s">
        <v>156</v>
      </c>
      <c r="F10" s="105">
        <f>SUM(B10:E10)</f>
        <v>998</v>
      </c>
      <c r="G10" s="105"/>
    </row>
    <row r="11" spans="1:19" x14ac:dyDescent="0.2">
      <c r="A11" s="17" t="s">
        <v>40</v>
      </c>
      <c r="B11" s="224">
        <v>1253</v>
      </c>
      <c r="C11" s="224"/>
      <c r="D11" s="224" t="s">
        <v>156</v>
      </c>
      <c r="E11" s="224" t="s">
        <v>156</v>
      </c>
      <c r="F11" s="105">
        <f>SUM(B11:E11)</f>
        <v>1253</v>
      </c>
      <c r="G11" s="105"/>
    </row>
    <row r="12" spans="1:19" x14ac:dyDescent="0.2">
      <c r="B12" s="192"/>
      <c r="C12" s="192"/>
      <c r="D12" s="192"/>
      <c r="E12" s="192"/>
      <c r="F12" s="192"/>
    </row>
    <row r="13" spans="1:19" ht="12.75" thickBot="1" x14ac:dyDescent="0.25">
      <c r="A13" s="227">
        <v>2012</v>
      </c>
      <c r="B13" s="227" t="s">
        <v>61</v>
      </c>
      <c r="C13" s="227" t="s">
        <v>62</v>
      </c>
      <c r="D13" s="227" t="s">
        <v>63</v>
      </c>
      <c r="E13" s="227" t="s">
        <v>64</v>
      </c>
      <c r="F13" s="227" t="s">
        <v>9</v>
      </c>
    </row>
    <row r="14" spans="1:19" x14ac:dyDescent="0.2">
      <c r="A14" s="77" t="s">
        <v>261</v>
      </c>
      <c r="B14" s="105">
        <v>33309</v>
      </c>
      <c r="C14" s="105">
        <v>4708</v>
      </c>
      <c r="D14" s="105">
        <v>18200</v>
      </c>
      <c r="E14" s="105">
        <v>53296</v>
      </c>
      <c r="F14" s="105">
        <v>109513</v>
      </c>
    </row>
    <row r="15" spans="1:19" x14ac:dyDescent="0.2">
      <c r="A15" s="17" t="s">
        <v>46</v>
      </c>
      <c r="B15" s="105">
        <v>12300</v>
      </c>
      <c r="C15" s="105"/>
      <c r="D15" s="105"/>
      <c r="E15" s="105"/>
      <c r="F15" s="105">
        <v>12300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7" t="s">
        <v>47</v>
      </c>
      <c r="B16" s="105"/>
      <c r="C16" s="105">
        <v>10020</v>
      </c>
      <c r="D16" s="105">
        <v>1561</v>
      </c>
      <c r="E16" s="105">
        <v>1667</v>
      </c>
      <c r="F16" s="105">
        <v>13248</v>
      </c>
      <c r="I16" s="73"/>
      <c r="J16" s="114"/>
      <c r="K16" s="114"/>
      <c r="L16" s="114"/>
      <c r="M16" s="114"/>
      <c r="N16" s="114"/>
      <c r="O16" s="114"/>
      <c r="P16" s="114"/>
      <c r="Q16" s="114"/>
      <c r="R16" s="114"/>
      <c r="S16" s="114"/>
    </row>
    <row r="17" spans="1:19" x14ac:dyDescent="0.2">
      <c r="A17" s="106" t="s">
        <v>48</v>
      </c>
      <c r="B17" s="194">
        <v>45609</v>
      </c>
      <c r="C17" s="194">
        <v>14728</v>
      </c>
      <c r="D17" s="194">
        <v>19761</v>
      </c>
      <c r="E17" s="194">
        <v>54963</v>
      </c>
      <c r="F17" s="228">
        <v>135061</v>
      </c>
      <c r="H17" s="186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8.25" customHeight="1" x14ac:dyDescent="0.2">
      <c r="A18" s="206"/>
      <c r="B18" s="229"/>
      <c r="C18" s="105"/>
      <c r="D18" s="230"/>
      <c r="E18" s="90"/>
      <c r="F18" s="90"/>
    </row>
    <row r="19" spans="1:19" x14ac:dyDescent="0.2">
      <c r="A19" s="17" t="s">
        <v>39</v>
      </c>
      <c r="B19" s="224">
        <v>1007</v>
      </c>
      <c r="C19" s="231" t="s">
        <v>156</v>
      </c>
      <c r="D19" s="231" t="s">
        <v>156</v>
      </c>
      <c r="E19" s="231" t="s">
        <v>156</v>
      </c>
      <c r="F19" s="105">
        <v>1007</v>
      </c>
      <c r="H19" s="90"/>
    </row>
    <row r="20" spans="1:19" x14ac:dyDescent="0.2">
      <c r="A20" s="17" t="s">
        <v>40</v>
      </c>
      <c r="B20" s="224">
        <v>1087</v>
      </c>
      <c r="C20" s="231" t="s">
        <v>156</v>
      </c>
      <c r="D20" s="231" t="s">
        <v>156</v>
      </c>
      <c r="E20" s="231" t="s">
        <v>156</v>
      </c>
      <c r="F20" s="105">
        <v>1087</v>
      </c>
    </row>
    <row r="21" spans="1:19" x14ac:dyDescent="0.2">
      <c r="G21" s="80"/>
    </row>
    <row r="22" spans="1:19" x14ac:dyDescent="0.2">
      <c r="G22" s="105"/>
    </row>
    <row r="23" spans="1:19" x14ac:dyDescent="0.2">
      <c r="G23" s="105"/>
    </row>
    <row r="24" spans="1:19" x14ac:dyDescent="0.2">
      <c r="G24" s="105"/>
    </row>
    <row r="25" spans="1:19" x14ac:dyDescent="0.2">
      <c r="G25" s="192"/>
    </row>
    <row r="26" spans="1:19" x14ac:dyDescent="0.2">
      <c r="G26" s="90"/>
    </row>
    <row r="27" spans="1:19" x14ac:dyDescent="0.2">
      <c r="D27" s="24"/>
      <c r="G27" s="105"/>
    </row>
    <row r="28" spans="1:19" x14ac:dyDescent="0.2">
      <c r="G28" s="10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pageSetUpPr fitToPage="1"/>
  </sheetPr>
  <dimension ref="A1:G38"/>
  <sheetViews>
    <sheetView zoomScaleNormal="100" workbookViewId="0">
      <selection activeCell="A43" sqref="A43"/>
    </sheetView>
  </sheetViews>
  <sheetFormatPr baseColWidth="10" defaultColWidth="11" defaultRowHeight="12" x14ac:dyDescent="0.2"/>
  <cols>
    <col min="1" max="1" width="31.875" style="21" customWidth="1"/>
    <col min="2" max="2" width="15.125" style="21" customWidth="1"/>
    <col min="3" max="3" width="14.125" style="21" customWidth="1"/>
    <col min="4" max="4" width="15.5" style="21" customWidth="1"/>
    <col min="5" max="5" width="17.625" style="21" customWidth="1"/>
    <col min="6" max="6" width="5.625" style="21" customWidth="1"/>
    <col min="7" max="16384" width="11" style="21"/>
  </cols>
  <sheetData>
    <row r="1" spans="1:7" x14ac:dyDescent="0.2">
      <c r="A1" s="232">
        <v>2013</v>
      </c>
      <c r="B1" s="492" t="s">
        <v>65</v>
      </c>
      <c r="C1" s="492"/>
      <c r="D1" s="425"/>
      <c r="E1" s="425"/>
    </row>
    <row r="2" spans="1:7" s="394" customFormat="1" ht="36" x14ac:dyDescent="0.2">
      <c r="A2" s="233" t="s">
        <v>187</v>
      </c>
      <c r="B2" s="234" t="s">
        <v>199</v>
      </c>
      <c r="C2" s="234" t="s">
        <v>200</v>
      </c>
      <c r="D2" s="234" t="s">
        <v>36</v>
      </c>
      <c r="E2" s="235" t="s">
        <v>66</v>
      </c>
    </row>
    <row r="3" spans="1:7" ht="12" customHeight="1" x14ac:dyDescent="0.2">
      <c r="A3" s="425" t="s">
        <v>49</v>
      </c>
      <c r="B3" s="236">
        <v>13</v>
      </c>
      <c r="C3" s="237">
        <v>17</v>
      </c>
      <c r="D3" s="238">
        <v>8</v>
      </c>
      <c r="E3" s="238">
        <v>5</v>
      </c>
    </row>
    <row r="4" spans="1:7" s="394" customFormat="1" x14ac:dyDescent="0.2">
      <c r="A4" s="425" t="s">
        <v>50</v>
      </c>
      <c r="B4" s="236">
        <v>0</v>
      </c>
      <c r="C4" s="237">
        <v>0</v>
      </c>
      <c r="D4" s="238">
        <v>0</v>
      </c>
      <c r="E4" s="231">
        <v>0</v>
      </c>
    </row>
    <row r="5" spans="1:7" s="394" customFormat="1" x14ac:dyDescent="0.2">
      <c r="A5" s="425" t="s">
        <v>51</v>
      </c>
      <c r="B5" s="236">
        <v>0</v>
      </c>
      <c r="C5" s="237">
        <v>0</v>
      </c>
      <c r="D5" s="231">
        <v>5</v>
      </c>
      <c r="E5" s="231">
        <v>-2</v>
      </c>
      <c r="G5" s="426"/>
    </row>
    <row r="6" spans="1:7" s="394" customFormat="1" x14ac:dyDescent="0.2">
      <c r="A6" s="425" t="s">
        <v>52</v>
      </c>
      <c r="B6" s="236">
        <v>61</v>
      </c>
      <c r="C6" s="238">
        <v>4</v>
      </c>
      <c r="D6" s="238">
        <v>31</v>
      </c>
      <c r="E6" s="238">
        <v>3</v>
      </c>
    </row>
    <row r="7" spans="1:7" s="394" customFormat="1" x14ac:dyDescent="0.2">
      <c r="A7" s="425" t="s">
        <v>53</v>
      </c>
      <c r="B7" s="236">
        <v>26</v>
      </c>
      <c r="C7" s="237">
        <v>8</v>
      </c>
      <c r="D7" s="238">
        <v>10</v>
      </c>
      <c r="E7" s="238">
        <v>4</v>
      </c>
    </row>
    <row r="8" spans="1:7" s="394" customFormat="1" x14ac:dyDescent="0.2">
      <c r="A8" s="425" t="s">
        <v>54</v>
      </c>
      <c r="B8" s="236">
        <v>36</v>
      </c>
      <c r="C8" s="237">
        <v>12</v>
      </c>
      <c r="D8" s="238">
        <v>26.45</v>
      </c>
      <c r="E8" s="238">
        <v>14</v>
      </c>
    </row>
    <row r="9" spans="1:7" s="394" customFormat="1" x14ac:dyDescent="0.2">
      <c r="A9" s="425" t="s">
        <v>55</v>
      </c>
      <c r="B9" s="236">
        <v>130</v>
      </c>
      <c r="C9" s="237">
        <v>11</v>
      </c>
      <c r="D9" s="238">
        <v>64.45</v>
      </c>
      <c r="E9" s="238">
        <v>8</v>
      </c>
    </row>
    <row r="10" spans="1:7" s="394" customFormat="1" x14ac:dyDescent="0.2">
      <c r="A10" s="425" t="s">
        <v>56</v>
      </c>
      <c r="B10" s="236">
        <v>257</v>
      </c>
      <c r="C10" s="237">
        <v>566</v>
      </c>
      <c r="D10" s="238">
        <v>210</v>
      </c>
      <c r="E10" s="238">
        <v>153</v>
      </c>
    </row>
    <row r="11" spans="1:7" s="394" customFormat="1" x14ac:dyDescent="0.2">
      <c r="A11" s="425" t="s">
        <v>57</v>
      </c>
      <c r="B11" s="236">
        <v>67</v>
      </c>
      <c r="C11" s="237">
        <v>8</v>
      </c>
      <c r="D11" s="238">
        <v>37</v>
      </c>
      <c r="E11" s="238">
        <v>-27</v>
      </c>
    </row>
    <row r="12" spans="1:7" s="394" customFormat="1" x14ac:dyDescent="0.2">
      <c r="A12" s="17" t="s">
        <v>58</v>
      </c>
      <c r="B12" s="236">
        <v>0</v>
      </c>
      <c r="C12" s="237">
        <v>0</v>
      </c>
      <c r="D12" s="238">
        <v>0</v>
      </c>
      <c r="E12" s="238">
        <v>0</v>
      </c>
    </row>
    <row r="13" spans="1:7" s="394" customFormat="1" x14ac:dyDescent="0.2">
      <c r="A13" s="220" t="s">
        <v>60</v>
      </c>
      <c r="B13" s="239">
        <f>SUM(B3:B12)</f>
        <v>590</v>
      </c>
      <c r="C13" s="239">
        <f>SUM(C3:C12)</f>
        <v>626</v>
      </c>
      <c r="D13" s="239">
        <f>SUM(D3:D12)</f>
        <v>391.9</v>
      </c>
      <c r="E13" s="239">
        <f>SUM(E3:E12)</f>
        <v>158</v>
      </c>
    </row>
    <row r="14" spans="1:7" s="394" customFormat="1" x14ac:dyDescent="0.2">
      <c r="A14" s="114" t="s">
        <v>141</v>
      </c>
      <c r="B14" s="240"/>
      <c r="C14" s="241"/>
      <c r="D14" s="242"/>
      <c r="E14" s="242">
        <v>-30</v>
      </c>
    </row>
    <row r="15" spans="1:7" s="394" customFormat="1" x14ac:dyDescent="0.2">
      <c r="A15" s="243" t="s">
        <v>34</v>
      </c>
      <c r="B15" s="244">
        <v>99</v>
      </c>
      <c r="C15" s="244">
        <v>204</v>
      </c>
      <c r="D15" s="244">
        <v>54</v>
      </c>
      <c r="E15" s="244">
        <v>4</v>
      </c>
    </row>
    <row r="16" spans="1:7" s="394" customFormat="1" x14ac:dyDescent="0.2">
      <c r="A16" s="423" t="s">
        <v>9</v>
      </c>
      <c r="B16" s="418">
        <f>+B15+B13</f>
        <v>689</v>
      </c>
      <c r="C16" s="418">
        <f>+C15+C13</f>
        <v>830</v>
      </c>
      <c r="D16" s="418">
        <f>+D15+D13</f>
        <v>445.9</v>
      </c>
      <c r="E16" s="418">
        <f>SUM(E13:E15)</f>
        <v>132</v>
      </c>
    </row>
    <row r="17" spans="1:5" s="394" customFormat="1" x14ac:dyDescent="0.2">
      <c r="A17" s="133"/>
      <c r="B17" s="133"/>
      <c r="C17" s="133"/>
      <c r="D17" s="133"/>
      <c r="E17" s="425"/>
    </row>
    <row r="18" spans="1:5" s="394" customFormat="1" ht="12.75" x14ac:dyDescent="0.2">
      <c r="A18" s="133"/>
      <c r="B18" s="448"/>
      <c r="C18" s="133"/>
      <c r="D18" s="133"/>
      <c r="E18" s="425"/>
    </row>
    <row r="19" spans="1:5" s="394" customFormat="1" ht="12.75" x14ac:dyDescent="0.2">
      <c r="A19" s="133"/>
      <c r="B19" s="442"/>
      <c r="C19" s="86"/>
      <c r="D19" s="133"/>
      <c r="E19" s="425"/>
    </row>
    <row r="20" spans="1:5" s="394" customFormat="1" x14ac:dyDescent="0.2">
      <c r="A20" s="133"/>
      <c r="B20" s="86"/>
      <c r="C20" s="86"/>
      <c r="D20" s="133"/>
      <c r="E20" s="425"/>
    </row>
    <row r="21" spans="1:5" s="394" customFormat="1" x14ac:dyDescent="0.2">
      <c r="A21" s="232">
        <v>2012</v>
      </c>
      <c r="B21" s="492" t="s">
        <v>65</v>
      </c>
      <c r="C21" s="492"/>
      <c r="D21" s="425"/>
      <c r="E21" s="425"/>
    </row>
    <row r="22" spans="1:5" ht="12" customHeight="1" x14ac:dyDescent="0.2">
      <c r="A22" s="233" t="s">
        <v>187</v>
      </c>
      <c r="B22" s="234" t="s">
        <v>199</v>
      </c>
      <c r="C22" s="234" t="s">
        <v>200</v>
      </c>
      <c r="D22" s="234" t="s">
        <v>36</v>
      </c>
      <c r="E22" s="235" t="s">
        <v>66</v>
      </c>
    </row>
    <row r="23" spans="1:5" x14ac:dyDescent="0.2">
      <c r="A23" s="425" t="s">
        <v>49</v>
      </c>
      <c r="B23" s="236">
        <v>7</v>
      </c>
      <c r="C23" s="237">
        <v>8</v>
      </c>
      <c r="D23" s="238">
        <v>6</v>
      </c>
      <c r="E23" s="238">
        <v>1</v>
      </c>
    </row>
    <row r="24" spans="1:5" x14ac:dyDescent="0.2">
      <c r="A24" s="425" t="s">
        <v>50</v>
      </c>
      <c r="B24" s="236">
        <v>0</v>
      </c>
      <c r="C24" s="237">
        <v>0</v>
      </c>
      <c r="D24" s="238">
        <v>0</v>
      </c>
      <c r="E24" s="231">
        <v>0</v>
      </c>
    </row>
    <row r="25" spans="1:5" x14ac:dyDescent="0.2">
      <c r="A25" s="425" t="s">
        <v>51</v>
      </c>
      <c r="B25" s="236">
        <v>0</v>
      </c>
      <c r="C25" s="237">
        <v>0</v>
      </c>
      <c r="D25" s="231">
        <v>7</v>
      </c>
      <c r="E25" s="231">
        <v>-1</v>
      </c>
    </row>
    <row r="26" spans="1:5" x14ac:dyDescent="0.2">
      <c r="A26" s="425" t="s">
        <v>52</v>
      </c>
      <c r="B26" s="236">
        <v>59</v>
      </c>
      <c r="C26" s="238">
        <v>3</v>
      </c>
      <c r="D26" s="238">
        <v>21</v>
      </c>
      <c r="E26" s="238">
        <v>-2</v>
      </c>
    </row>
    <row r="27" spans="1:5" x14ac:dyDescent="0.2">
      <c r="A27" s="425" t="s">
        <v>53</v>
      </c>
      <c r="B27" s="236">
        <v>27</v>
      </c>
      <c r="C27" s="237">
        <v>13</v>
      </c>
      <c r="D27" s="238">
        <v>20</v>
      </c>
      <c r="E27" s="238">
        <v>9</v>
      </c>
    </row>
    <row r="28" spans="1:5" x14ac:dyDescent="0.2">
      <c r="A28" s="425" t="s">
        <v>54</v>
      </c>
      <c r="B28" s="236">
        <v>50</v>
      </c>
      <c r="C28" s="237">
        <v>13</v>
      </c>
      <c r="D28" s="238">
        <v>22</v>
      </c>
      <c r="E28" s="238">
        <v>11</v>
      </c>
    </row>
    <row r="29" spans="1:5" x14ac:dyDescent="0.2">
      <c r="A29" s="425" t="s">
        <v>55</v>
      </c>
      <c r="B29" s="236">
        <v>59</v>
      </c>
      <c r="C29" s="237">
        <v>30</v>
      </c>
      <c r="D29" s="238">
        <v>58</v>
      </c>
      <c r="E29" s="238">
        <v>1</v>
      </c>
    </row>
    <row r="30" spans="1:5" x14ac:dyDescent="0.2">
      <c r="A30" s="425" t="s">
        <v>56</v>
      </c>
      <c r="B30" s="236">
        <v>227</v>
      </c>
      <c r="C30" s="237">
        <v>161</v>
      </c>
      <c r="D30" s="238">
        <v>122</v>
      </c>
      <c r="E30" s="238">
        <v>42</v>
      </c>
    </row>
    <row r="31" spans="1:5" x14ac:dyDescent="0.2">
      <c r="A31" s="425" t="s">
        <v>57</v>
      </c>
      <c r="B31" s="236">
        <v>202</v>
      </c>
      <c r="C31" s="237">
        <v>13</v>
      </c>
      <c r="D31" s="238">
        <v>77</v>
      </c>
      <c r="E31" s="238">
        <v>103</v>
      </c>
    </row>
    <row r="32" spans="1:5" x14ac:dyDescent="0.2">
      <c r="A32" s="17" t="s">
        <v>58</v>
      </c>
      <c r="B32" s="236">
        <v>0</v>
      </c>
      <c r="C32" s="237">
        <v>0</v>
      </c>
      <c r="D32" s="238">
        <v>0</v>
      </c>
      <c r="E32" s="238">
        <v>0</v>
      </c>
    </row>
    <row r="33" spans="1:5" x14ac:dyDescent="0.2">
      <c r="A33" s="220" t="s">
        <v>60</v>
      </c>
      <c r="B33" s="239">
        <f>SUM(B23:B32)</f>
        <v>631</v>
      </c>
      <c r="C33" s="239">
        <f>SUM(C23:C32)</f>
        <v>241</v>
      </c>
      <c r="D33" s="239">
        <f>SUM(D23:D32)</f>
        <v>333</v>
      </c>
      <c r="E33" s="239">
        <f>SUM(E23:E32)</f>
        <v>164</v>
      </c>
    </row>
    <row r="34" spans="1:5" x14ac:dyDescent="0.2">
      <c r="A34" s="114" t="s">
        <v>141</v>
      </c>
      <c r="B34" s="240"/>
      <c r="C34" s="241"/>
      <c r="D34" s="242"/>
      <c r="E34" s="242">
        <v>-30</v>
      </c>
    </row>
    <row r="35" spans="1:5" x14ac:dyDescent="0.2">
      <c r="A35" s="243" t="s">
        <v>34</v>
      </c>
      <c r="B35" s="244">
        <v>156</v>
      </c>
      <c r="C35" s="244">
        <v>219</v>
      </c>
      <c r="D35" s="244">
        <v>90</v>
      </c>
      <c r="E35" s="244">
        <v>3</v>
      </c>
    </row>
    <row r="36" spans="1:5" ht="14.25" customHeight="1" x14ac:dyDescent="0.2">
      <c r="A36" s="423" t="s">
        <v>9</v>
      </c>
      <c r="B36" s="418">
        <f>+B35+B33</f>
        <v>787</v>
      </c>
      <c r="C36" s="418">
        <f>+C35+C33</f>
        <v>460</v>
      </c>
      <c r="D36" s="418">
        <f>+D35+D33</f>
        <v>423</v>
      </c>
      <c r="E36" s="418">
        <f>SUM(E33:E35)</f>
        <v>137</v>
      </c>
    </row>
    <row r="38" spans="1:5" x14ac:dyDescent="0.2">
      <c r="B38" s="142"/>
      <c r="C38" s="142"/>
      <c r="D38" s="142"/>
      <c r="E38" s="142"/>
    </row>
  </sheetData>
  <mergeCells count="2">
    <mergeCell ref="B1:C1"/>
    <mergeCell ref="B21:C2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>
    <pageSetUpPr fitToPage="1"/>
  </sheetPr>
  <dimension ref="A1:F16"/>
  <sheetViews>
    <sheetView zoomScaleNormal="100" workbookViewId="0">
      <selection activeCell="C15" sqref="C15:D16"/>
    </sheetView>
  </sheetViews>
  <sheetFormatPr baseColWidth="10" defaultColWidth="11" defaultRowHeight="12" x14ac:dyDescent="0.2"/>
  <cols>
    <col min="1" max="1" width="17.375" style="394" customWidth="1"/>
    <col min="2" max="4" width="11.5" style="394" customWidth="1"/>
    <col min="5" max="16384" width="11" style="21"/>
  </cols>
  <sheetData>
    <row r="1" spans="1:6" ht="12.75" x14ac:dyDescent="0.2">
      <c r="A1" s="358" t="s">
        <v>379</v>
      </c>
    </row>
    <row r="2" spans="1:6" ht="12.75" x14ac:dyDescent="0.2">
      <c r="A2" s="359" t="s">
        <v>224</v>
      </c>
      <c r="B2" s="96"/>
      <c r="C2" s="96"/>
      <c r="D2" s="96"/>
    </row>
    <row r="3" spans="1:6" x14ac:dyDescent="0.2">
      <c r="A3" s="101"/>
      <c r="B3" s="129"/>
      <c r="C3" s="129"/>
      <c r="D3" s="129"/>
    </row>
    <row r="4" spans="1:6" ht="12.75" thickBot="1" x14ac:dyDescent="0.25">
      <c r="A4" s="245"/>
      <c r="B4" s="140"/>
      <c r="C4" s="191">
        <v>2013</v>
      </c>
      <c r="D4" s="1">
        <v>2012</v>
      </c>
      <c r="F4" s="28"/>
    </row>
    <row r="5" spans="1:6" x14ac:dyDescent="0.2">
      <c r="A5" s="17" t="s">
        <v>147</v>
      </c>
      <c r="B5" s="17"/>
      <c r="C5" s="246">
        <v>0</v>
      </c>
      <c r="D5" s="247">
        <v>0</v>
      </c>
      <c r="F5" s="28"/>
    </row>
    <row r="6" spans="1:6" x14ac:dyDescent="0.2">
      <c r="A6" s="17" t="s">
        <v>148</v>
      </c>
      <c r="B6" s="17"/>
      <c r="C6" s="246">
        <v>0</v>
      </c>
      <c r="D6" s="247">
        <v>0</v>
      </c>
      <c r="F6" s="28"/>
    </row>
    <row r="7" spans="1:6" x14ac:dyDescent="0.2">
      <c r="A7" s="17" t="s">
        <v>149</v>
      </c>
      <c r="B7" s="17"/>
      <c r="C7" s="246">
        <v>0</v>
      </c>
      <c r="D7" s="247">
        <v>0</v>
      </c>
      <c r="F7" s="28"/>
    </row>
    <row r="8" spans="1:6" x14ac:dyDescent="0.2">
      <c r="A8" s="17" t="s">
        <v>150</v>
      </c>
      <c r="B8" s="17"/>
      <c r="C8" s="246">
        <v>0</v>
      </c>
      <c r="D8" s="247">
        <v>0</v>
      </c>
    </row>
    <row r="9" spans="1:6" x14ac:dyDescent="0.2">
      <c r="A9" s="17" t="s">
        <v>151</v>
      </c>
      <c r="B9" s="17"/>
      <c r="C9" s="246">
        <v>0</v>
      </c>
      <c r="D9" s="247">
        <v>0</v>
      </c>
    </row>
    <row r="10" spans="1:6" x14ac:dyDescent="0.2">
      <c r="A10" s="17" t="s">
        <v>152</v>
      </c>
      <c r="B10" s="17"/>
      <c r="C10" s="246">
        <v>0</v>
      </c>
      <c r="D10" s="247">
        <v>0</v>
      </c>
    </row>
    <row r="11" spans="1:6" x14ac:dyDescent="0.2">
      <c r="A11" s="17" t="s">
        <v>153</v>
      </c>
      <c r="B11" s="17"/>
      <c r="C11" s="246">
        <v>0</v>
      </c>
      <c r="D11" s="247">
        <v>0</v>
      </c>
    </row>
    <row r="12" spans="1:6" x14ac:dyDescent="0.2">
      <c r="A12" s="17" t="s">
        <v>154</v>
      </c>
      <c r="B12" s="17"/>
      <c r="C12" s="246">
        <v>0</v>
      </c>
      <c r="D12" s="247">
        <v>0</v>
      </c>
    </row>
    <row r="13" spans="1:6" x14ac:dyDescent="0.2">
      <c r="A13" s="17" t="s">
        <v>155</v>
      </c>
      <c r="B13" s="17"/>
      <c r="C13" s="246">
        <v>0</v>
      </c>
      <c r="D13" s="247">
        <v>0</v>
      </c>
    </row>
    <row r="14" spans="1:6" x14ac:dyDescent="0.2">
      <c r="A14" s="17" t="s">
        <v>94</v>
      </c>
      <c r="B14" s="17"/>
      <c r="C14" s="246">
        <v>0</v>
      </c>
      <c r="D14" s="247">
        <v>0</v>
      </c>
    </row>
    <row r="15" spans="1:6" x14ac:dyDescent="0.2">
      <c r="A15" s="17" t="s">
        <v>95</v>
      </c>
      <c r="B15" s="17"/>
      <c r="C15" s="16">
        <v>132</v>
      </c>
      <c r="D15" s="248">
        <v>137</v>
      </c>
    </row>
    <row r="16" spans="1:6" x14ac:dyDescent="0.2">
      <c r="A16" s="106" t="s">
        <v>9</v>
      </c>
      <c r="B16" s="106"/>
      <c r="C16" s="249">
        <f>SUM(C5:C15)</f>
        <v>132</v>
      </c>
      <c r="D16" s="250">
        <f>SUM(D5:D15)</f>
        <v>137</v>
      </c>
    </row>
  </sheetData>
  <phoneticPr fontId="3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C16:D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pageSetUpPr fitToPage="1"/>
  </sheetPr>
  <dimension ref="A1:F19"/>
  <sheetViews>
    <sheetView zoomScaleNormal="100" workbookViewId="0">
      <selection activeCell="B15" sqref="B15:D19"/>
    </sheetView>
  </sheetViews>
  <sheetFormatPr baseColWidth="10" defaultColWidth="11" defaultRowHeight="12" x14ac:dyDescent="0.2"/>
  <cols>
    <col min="1" max="1" width="19.5" style="21" customWidth="1"/>
    <col min="2" max="2" width="16.25" style="21" customWidth="1"/>
    <col min="3" max="3" width="16" style="21" customWidth="1"/>
    <col min="4" max="4" width="16.625" style="21" customWidth="1"/>
    <col min="5" max="16384" width="11" style="21"/>
  </cols>
  <sheetData>
    <row r="1" spans="1:6" ht="12" customHeight="1" x14ac:dyDescent="0.2">
      <c r="A1" s="496" t="s">
        <v>376</v>
      </c>
      <c r="B1" s="496"/>
      <c r="C1" s="496"/>
      <c r="D1" s="496"/>
    </row>
    <row r="2" spans="1:6" ht="13.5" customHeight="1" x14ac:dyDescent="0.2">
      <c r="A2" s="496"/>
      <c r="B2" s="496"/>
      <c r="C2" s="496"/>
      <c r="D2" s="496"/>
    </row>
    <row r="3" spans="1:6" x14ac:dyDescent="0.2">
      <c r="A3" s="197" t="s">
        <v>224</v>
      </c>
      <c r="B3" s="395"/>
      <c r="C3" s="395"/>
      <c r="D3" s="395"/>
    </row>
    <row r="4" spans="1:6" ht="12" customHeight="1" x14ac:dyDescent="0.2">
      <c r="A4" s="197"/>
      <c r="B4" s="395"/>
      <c r="C4" s="395"/>
      <c r="D4" s="395"/>
      <c r="F4" s="28"/>
    </row>
    <row r="5" spans="1:6" ht="12" customHeight="1" x14ac:dyDescent="0.2">
      <c r="A5" s="101"/>
      <c r="B5" s="493" t="s">
        <v>65</v>
      </c>
      <c r="C5" s="493"/>
      <c r="D5" s="494" t="s">
        <v>36</v>
      </c>
      <c r="F5" s="426"/>
    </row>
    <row r="6" spans="1:6" ht="12.75" thickBot="1" x14ac:dyDescent="0.25">
      <c r="A6" s="140">
        <v>2013</v>
      </c>
      <c r="B6" s="427" t="s">
        <v>199</v>
      </c>
      <c r="C6" s="427" t="s">
        <v>200</v>
      </c>
      <c r="D6" s="495"/>
    </row>
    <row r="7" spans="1:6" x14ac:dyDescent="0.2">
      <c r="A7" s="17" t="s">
        <v>42</v>
      </c>
      <c r="B7" s="251">
        <v>298</v>
      </c>
      <c r="C7" s="251">
        <v>186</v>
      </c>
      <c r="D7" s="251">
        <v>262</v>
      </c>
      <c r="F7" s="28"/>
    </row>
    <row r="8" spans="1:6" x14ac:dyDescent="0.2">
      <c r="A8" s="17" t="s">
        <v>43</v>
      </c>
      <c r="B8" s="251">
        <v>117</v>
      </c>
      <c r="C8" s="251">
        <v>92</v>
      </c>
      <c r="D8" s="251">
        <v>90</v>
      </c>
    </row>
    <row r="9" spans="1:6" x14ac:dyDescent="0.2">
      <c r="A9" s="17" t="s">
        <v>44</v>
      </c>
      <c r="B9" s="251">
        <v>154</v>
      </c>
      <c r="C9" s="251">
        <v>524</v>
      </c>
      <c r="D9" s="251">
        <v>71</v>
      </c>
    </row>
    <row r="10" spans="1:6" x14ac:dyDescent="0.2">
      <c r="A10" s="86" t="s">
        <v>45</v>
      </c>
      <c r="B10" s="251">
        <v>120</v>
      </c>
      <c r="C10" s="251">
        <v>28</v>
      </c>
      <c r="D10" s="251">
        <f>2+21</f>
        <v>23</v>
      </c>
    </row>
    <row r="11" spans="1:6" x14ac:dyDescent="0.2">
      <c r="A11" s="106" t="s">
        <v>9</v>
      </c>
      <c r="B11" s="252">
        <f>SUM(B7:B10)</f>
        <v>689</v>
      </c>
      <c r="C11" s="252">
        <f>SUM(C7:C10)</f>
        <v>830</v>
      </c>
      <c r="D11" s="252">
        <f>SUM(D7:D10)</f>
        <v>446</v>
      </c>
    </row>
    <row r="12" spans="1:6" x14ac:dyDescent="0.2">
      <c r="A12" s="197"/>
      <c r="B12" s="449"/>
      <c r="C12" s="443"/>
      <c r="D12" s="424"/>
    </row>
    <row r="13" spans="1:6" x14ac:dyDescent="0.2">
      <c r="A13" s="101"/>
      <c r="B13" s="493" t="s">
        <v>65</v>
      </c>
      <c r="C13" s="493"/>
      <c r="D13" s="494" t="s">
        <v>36</v>
      </c>
    </row>
    <row r="14" spans="1:6" ht="12.75" thickBot="1" x14ac:dyDescent="0.25">
      <c r="A14" s="140">
        <v>2012</v>
      </c>
      <c r="B14" s="396" t="s">
        <v>199</v>
      </c>
      <c r="C14" s="396" t="s">
        <v>200</v>
      </c>
      <c r="D14" s="495"/>
    </row>
    <row r="15" spans="1:6" x14ac:dyDescent="0.2">
      <c r="A15" s="17" t="s">
        <v>42</v>
      </c>
      <c r="B15" s="251">
        <v>437</v>
      </c>
      <c r="C15" s="251">
        <v>194</v>
      </c>
      <c r="D15" s="251">
        <v>276</v>
      </c>
    </row>
    <row r="16" spans="1:6" x14ac:dyDescent="0.2">
      <c r="A16" s="17" t="s">
        <v>43</v>
      </c>
      <c r="B16" s="251">
        <v>124</v>
      </c>
      <c r="C16" s="251">
        <v>120</v>
      </c>
      <c r="D16" s="251">
        <v>76</v>
      </c>
    </row>
    <row r="17" spans="1:4" x14ac:dyDescent="0.2">
      <c r="A17" s="17" t="s">
        <v>44</v>
      </c>
      <c r="B17" s="251">
        <v>150</v>
      </c>
      <c r="C17" s="251">
        <v>115</v>
      </c>
      <c r="D17" s="251">
        <v>51</v>
      </c>
    </row>
    <row r="18" spans="1:4" x14ac:dyDescent="0.2">
      <c r="A18" s="86" t="s">
        <v>45</v>
      </c>
      <c r="B18" s="251">
        <v>76</v>
      </c>
      <c r="C18" s="251">
        <v>31</v>
      </c>
      <c r="D18" s="251">
        <v>20</v>
      </c>
    </row>
    <row r="19" spans="1:4" x14ac:dyDescent="0.2">
      <c r="A19" s="106" t="s">
        <v>9</v>
      </c>
      <c r="B19" s="252">
        <f>SUM(B15:B18)</f>
        <v>787</v>
      </c>
      <c r="C19" s="252">
        <f>SUM(C15:C18)</f>
        <v>460</v>
      </c>
      <c r="D19" s="252">
        <f>SUM(D15:D18)</f>
        <v>423</v>
      </c>
    </row>
  </sheetData>
  <mergeCells count="5">
    <mergeCell ref="B13:C13"/>
    <mergeCell ref="D13:D14"/>
    <mergeCell ref="A1:D2"/>
    <mergeCell ref="B5:C5"/>
    <mergeCell ref="D5:D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pageSetUpPr fitToPage="1"/>
  </sheetPr>
  <dimension ref="A1:E27"/>
  <sheetViews>
    <sheetView zoomScaleNormal="100" workbookViewId="0">
      <selection activeCell="C19" sqref="C19"/>
    </sheetView>
  </sheetViews>
  <sheetFormatPr baseColWidth="10" defaultColWidth="11" defaultRowHeight="12" x14ac:dyDescent="0.2"/>
  <cols>
    <col min="1" max="1" width="26.75" style="21" bestFit="1" customWidth="1"/>
    <col min="2" max="2" width="14" style="21" customWidth="1"/>
    <col min="3" max="3" width="11" style="21" customWidth="1"/>
    <col min="4" max="4" width="17.125" style="21" customWidth="1"/>
    <col min="5" max="5" width="12.625" style="21" customWidth="1"/>
    <col min="6" max="16384" width="11" style="21"/>
  </cols>
  <sheetData>
    <row r="1" spans="1:5" ht="12" customHeight="1" x14ac:dyDescent="0.2">
      <c r="A1" s="497" t="s">
        <v>294</v>
      </c>
      <c r="B1" s="497"/>
      <c r="C1" s="497"/>
      <c r="D1" s="497"/>
      <c r="E1" s="497"/>
    </row>
    <row r="2" spans="1:5" x14ac:dyDescent="0.2">
      <c r="A2" s="398" t="s">
        <v>224</v>
      </c>
      <c r="B2" s="398"/>
      <c r="C2" s="398"/>
      <c r="D2" s="398"/>
      <c r="E2" s="398"/>
    </row>
    <row r="3" spans="1:5" ht="36.75" thickBot="1" x14ac:dyDescent="0.25">
      <c r="A3" s="397">
        <v>2013</v>
      </c>
      <c r="B3" s="393" t="s">
        <v>263</v>
      </c>
      <c r="C3" s="393" t="s">
        <v>67</v>
      </c>
      <c r="D3" s="393" t="s">
        <v>68</v>
      </c>
      <c r="E3" s="393" t="s">
        <v>262</v>
      </c>
    </row>
    <row r="4" spans="1:5" x14ac:dyDescent="0.2">
      <c r="A4" s="399" t="s">
        <v>36</v>
      </c>
      <c r="B4" s="254">
        <v>423</v>
      </c>
      <c r="C4" s="254">
        <v>294</v>
      </c>
      <c r="D4" s="105">
        <v>317</v>
      </c>
      <c r="E4" s="105">
        <f>+B4-C4+D4</f>
        <v>446</v>
      </c>
    </row>
    <row r="5" spans="1:5" x14ac:dyDescent="0.2">
      <c r="A5" s="399" t="s">
        <v>69</v>
      </c>
      <c r="B5" s="105">
        <v>332</v>
      </c>
      <c r="C5" s="105"/>
      <c r="D5" s="105">
        <v>-30</v>
      </c>
      <c r="E5" s="105">
        <f t="shared" ref="E5:E6" si="0">SUM(B5:D5)</f>
        <v>302</v>
      </c>
    </row>
    <row r="6" spans="1:5" x14ac:dyDescent="0.2">
      <c r="A6" s="399" t="s">
        <v>70</v>
      </c>
      <c r="B6" s="92">
        <v>1</v>
      </c>
      <c r="C6" s="92"/>
      <c r="D6" s="92">
        <v>-1</v>
      </c>
      <c r="E6" s="105">
        <f t="shared" si="0"/>
        <v>0</v>
      </c>
    </row>
    <row r="7" spans="1:5" x14ac:dyDescent="0.2">
      <c r="A7" s="93" t="s">
        <v>9</v>
      </c>
      <c r="B7" s="107">
        <v>756</v>
      </c>
      <c r="C7" s="107">
        <f>SUM(C4:C6)</f>
        <v>294</v>
      </c>
      <c r="D7" s="107">
        <f>SUM(D4:D6)</f>
        <v>286</v>
      </c>
      <c r="E7" s="107">
        <f>SUM(E4:E6)</f>
        <v>748</v>
      </c>
    </row>
    <row r="8" spans="1:5" x14ac:dyDescent="0.2">
      <c r="A8" s="398"/>
      <c r="B8" s="398"/>
      <c r="C8" s="398"/>
      <c r="D8" s="398"/>
      <c r="E8" s="398"/>
    </row>
    <row r="9" spans="1:5" ht="36.75" thickBot="1" x14ac:dyDescent="0.25">
      <c r="A9" s="397">
        <v>2012</v>
      </c>
      <c r="B9" s="393" t="s">
        <v>263</v>
      </c>
      <c r="C9" s="393" t="s">
        <v>67</v>
      </c>
      <c r="D9" s="393" t="s">
        <v>68</v>
      </c>
      <c r="E9" s="393" t="s">
        <v>262</v>
      </c>
    </row>
    <row r="10" spans="1:5" x14ac:dyDescent="0.2">
      <c r="A10" s="399" t="s">
        <v>36</v>
      </c>
      <c r="B10" s="254">
        <v>418</v>
      </c>
      <c r="C10" s="254">
        <v>194</v>
      </c>
      <c r="D10" s="105">
        <v>199</v>
      </c>
      <c r="E10" s="105">
        <f>+B10-C10+D10</f>
        <v>423</v>
      </c>
    </row>
    <row r="11" spans="1:5" x14ac:dyDescent="0.2">
      <c r="A11" s="399" t="s">
        <v>69</v>
      </c>
      <c r="B11" s="105">
        <v>362</v>
      </c>
      <c r="C11" s="105"/>
      <c r="D11" s="105">
        <v>-30</v>
      </c>
      <c r="E11" s="105">
        <f t="shared" ref="E11:E12" si="1">SUM(B11:D11)</f>
        <v>332</v>
      </c>
    </row>
    <row r="12" spans="1:5" x14ac:dyDescent="0.2">
      <c r="A12" s="399" t="s">
        <v>70</v>
      </c>
      <c r="B12" s="92">
        <v>2</v>
      </c>
      <c r="C12" s="92"/>
      <c r="D12" s="92">
        <v>-1</v>
      </c>
      <c r="E12" s="105">
        <f t="shared" si="1"/>
        <v>1</v>
      </c>
    </row>
    <row r="13" spans="1:5" x14ac:dyDescent="0.2">
      <c r="A13" s="93" t="s">
        <v>9</v>
      </c>
      <c r="B13" s="107">
        <f>SUM(B10:B12)</f>
        <v>782</v>
      </c>
      <c r="C13" s="107">
        <f>SUM(C10:C12)</f>
        <v>194</v>
      </c>
      <c r="D13" s="107">
        <f>SUM(D10:D12)</f>
        <v>168</v>
      </c>
      <c r="E13" s="107">
        <f>SUM(E10:E12)</f>
        <v>756</v>
      </c>
    </row>
    <row r="26" spans="1:5" x14ac:dyDescent="0.2">
      <c r="A26" s="28"/>
    </row>
    <row r="27" spans="1:5" x14ac:dyDescent="0.2">
      <c r="A27" s="497"/>
      <c r="B27" s="497"/>
      <c r="C27" s="497"/>
      <c r="D27" s="497"/>
      <c r="E27" s="497"/>
    </row>
  </sheetData>
  <mergeCells count="2">
    <mergeCell ref="A1:E1"/>
    <mergeCell ref="A27:E2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1" max="16383" man="1"/>
  </rowBreaks>
  <colBreaks count="1" manualBreakCount="1">
    <brk id="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90"/>
  <sheetViews>
    <sheetView zoomScaleNormal="100" workbookViewId="0">
      <selection activeCell="G88" sqref="G88"/>
    </sheetView>
  </sheetViews>
  <sheetFormatPr baseColWidth="10" defaultColWidth="11" defaultRowHeight="12" x14ac:dyDescent="0.2"/>
  <cols>
    <col min="1" max="1" width="24.5" style="21" customWidth="1"/>
    <col min="2" max="2" width="8.625" style="21" customWidth="1"/>
    <col min="3" max="3" width="8.875" style="21" customWidth="1"/>
    <col min="4" max="4" width="8.5" style="21" customWidth="1"/>
    <col min="5" max="6" width="9" style="21" customWidth="1"/>
    <col min="7" max="7" width="11.375" style="21" customWidth="1"/>
    <col min="8" max="16384" width="11" style="21"/>
  </cols>
  <sheetData>
    <row r="1" spans="1:7" x14ac:dyDescent="0.2">
      <c r="A1" s="446" t="s">
        <v>295</v>
      </c>
      <c r="B1" s="91"/>
      <c r="C1" s="17"/>
      <c r="D1" s="17"/>
      <c r="E1" s="17"/>
      <c r="F1" s="17"/>
      <c r="G1" s="256"/>
    </row>
    <row r="2" spans="1:7" x14ac:dyDescent="0.2">
      <c r="A2" s="255"/>
      <c r="B2" s="91"/>
      <c r="C2" s="17"/>
      <c r="D2" s="17"/>
      <c r="E2" s="17"/>
      <c r="F2" s="17"/>
      <c r="G2" s="17"/>
    </row>
    <row r="3" spans="1:7" x14ac:dyDescent="0.2">
      <c r="A3" s="257"/>
      <c r="B3" s="91"/>
      <c r="C3" s="17"/>
      <c r="D3" s="17"/>
      <c r="E3" s="17"/>
      <c r="F3" s="17"/>
      <c r="G3" s="17"/>
    </row>
    <row r="4" spans="1:7" ht="51" customHeight="1" thickBot="1" x14ac:dyDescent="0.25">
      <c r="A4" s="82" t="s">
        <v>378</v>
      </c>
      <c r="B4" s="258" t="s">
        <v>192</v>
      </c>
      <c r="C4" s="135" t="s">
        <v>83</v>
      </c>
      <c r="D4" s="135" t="s">
        <v>84</v>
      </c>
      <c r="E4" s="135" t="s">
        <v>227</v>
      </c>
      <c r="F4" s="135" t="s">
        <v>228</v>
      </c>
      <c r="G4" s="135" t="s">
        <v>229</v>
      </c>
    </row>
    <row r="5" spans="1:7" ht="12" customHeight="1" x14ac:dyDescent="0.2">
      <c r="A5" s="86" t="s">
        <v>33</v>
      </c>
      <c r="B5" s="259" t="s">
        <v>85</v>
      </c>
      <c r="C5" s="105">
        <v>150.91334651</v>
      </c>
      <c r="D5" s="105">
        <v>23.134042950000001</v>
      </c>
      <c r="E5" s="260">
        <v>0.24308435135296771</v>
      </c>
      <c r="F5" s="260">
        <v>0.45000000000000007</v>
      </c>
      <c r="G5" s="260">
        <v>0.99494309721991625</v>
      </c>
    </row>
    <row r="6" spans="1:7" x14ac:dyDescent="0.2">
      <c r="A6" s="86"/>
      <c r="B6" s="259" t="s">
        <v>86</v>
      </c>
      <c r="C6" s="105">
        <v>694.44986517999996</v>
      </c>
      <c r="D6" s="105">
        <v>365.90025910999998</v>
      </c>
      <c r="E6" s="260">
        <v>0.42967995181859908</v>
      </c>
      <c r="F6" s="260">
        <v>0.44999999999999996</v>
      </c>
      <c r="G6" s="260">
        <v>0.85960106540876102</v>
      </c>
    </row>
    <row r="7" spans="1:7" x14ac:dyDescent="0.2">
      <c r="A7" s="86"/>
      <c r="B7" s="259" t="s">
        <v>87</v>
      </c>
      <c r="C7" s="105">
        <v>8782.2998339399001</v>
      </c>
      <c r="D7" s="105">
        <v>3067.1250302600001</v>
      </c>
      <c r="E7" s="260">
        <v>0.58643929806275075</v>
      </c>
      <c r="F7" s="260">
        <v>0.44999999999999996</v>
      </c>
      <c r="G7" s="260">
        <v>0.89006143532465209</v>
      </c>
    </row>
    <row r="8" spans="1:7" x14ac:dyDescent="0.2">
      <c r="A8" s="86"/>
      <c r="B8" s="259" t="s">
        <v>88</v>
      </c>
      <c r="C8" s="105">
        <v>12855.7491687</v>
      </c>
      <c r="D8" s="105">
        <v>3216.4097382400005</v>
      </c>
      <c r="E8" s="260">
        <v>0.67119142680632393</v>
      </c>
      <c r="F8" s="260">
        <v>0.45</v>
      </c>
      <c r="G8" s="260">
        <v>0.93605803517227115</v>
      </c>
    </row>
    <row r="9" spans="1:7" x14ac:dyDescent="0.2">
      <c r="A9" s="86"/>
      <c r="B9" s="259" t="s">
        <v>89</v>
      </c>
      <c r="C9" s="105">
        <v>7765.40425383</v>
      </c>
      <c r="D9" s="105">
        <v>1336.0662420705</v>
      </c>
      <c r="E9" s="260">
        <v>0.79878010654173071</v>
      </c>
      <c r="F9" s="260">
        <v>0.44999999999999996</v>
      </c>
      <c r="G9" s="260">
        <v>0.94331733606691692</v>
      </c>
    </row>
    <row r="10" spans="1:7" x14ac:dyDescent="0.2">
      <c r="A10" s="86"/>
      <c r="B10" s="259" t="s">
        <v>90</v>
      </c>
      <c r="C10" s="105">
        <v>17659.451292630001</v>
      </c>
      <c r="D10" s="105">
        <v>4310.4996972600002</v>
      </c>
      <c r="E10" s="260">
        <v>0.98927235894351617</v>
      </c>
      <c r="F10" s="260">
        <v>0.44999999999999996</v>
      </c>
      <c r="G10" s="260">
        <v>0.91655828083246904</v>
      </c>
    </row>
    <row r="11" spans="1:7" x14ac:dyDescent="0.2">
      <c r="A11" s="86"/>
      <c r="B11" s="259" t="s">
        <v>91</v>
      </c>
      <c r="C11" s="105">
        <v>11129.054100900001</v>
      </c>
      <c r="D11" s="105">
        <v>1359.2215823399999</v>
      </c>
      <c r="E11" s="260">
        <v>1.1181000803339698</v>
      </c>
      <c r="F11" s="260">
        <v>0.44999999999999996</v>
      </c>
      <c r="G11" s="260">
        <v>0.962358433648974</v>
      </c>
    </row>
    <row r="12" spans="1:7" x14ac:dyDescent="0.2">
      <c r="A12" s="86"/>
      <c r="B12" s="259" t="s">
        <v>92</v>
      </c>
      <c r="C12" s="105">
        <v>972.20368281999993</v>
      </c>
      <c r="D12" s="105">
        <v>181.75390088</v>
      </c>
      <c r="E12" s="260">
        <v>1.5206476709244843</v>
      </c>
      <c r="F12" s="260">
        <v>0.45000000000000007</v>
      </c>
      <c r="G12" s="260">
        <v>0.94137112303125137</v>
      </c>
    </row>
    <row r="13" spans="1:7" x14ac:dyDescent="0.2">
      <c r="A13" s="86"/>
      <c r="B13" s="259" t="s">
        <v>93</v>
      </c>
      <c r="C13" s="105">
        <v>2094.1363081999998</v>
      </c>
      <c r="D13" s="105">
        <v>296.93589242000002</v>
      </c>
      <c r="E13" s="260">
        <v>1.7715413114452296</v>
      </c>
      <c r="F13" s="260">
        <v>0.45000000000000007</v>
      </c>
      <c r="G13" s="260">
        <v>0.95702438431476833</v>
      </c>
    </row>
    <row r="14" spans="1:7" x14ac:dyDescent="0.2">
      <c r="A14" s="86"/>
      <c r="B14" s="259" t="s">
        <v>94</v>
      </c>
      <c r="C14" s="105">
        <v>72.419528249999999</v>
      </c>
      <c r="D14" s="105">
        <v>14.33882163</v>
      </c>
      <c r="E14" s="260">
        <v>0</v>
      </c>
      <c r="F14" s="260">
        <v>0.45</v>
      </c>
      <c r="G14" s="260">
        <v>0.88472989913011957</v>
      </c>
    </row>
    <row r="15" spans="1:7" x14ac:dyDescent="0.2">
      <c r="A15" s="86"/>
      <c r="B15" s="259" t="s">
        <v>95</v>
      </c>
      <c r="C15" s="105">
        <v>1192.1322702500001</v>
      </c>
      <c r="D15" s="105">
        <v>85.892516560000004</v>
      </c>
      <c r="E15" s="260">
        <v>0</v>
      </c>
      <c r="F15" s="260">
        <v>0.45</v>
      </c>
      <c r="G15" s="260">
        <v>0.97647258779418744</v>
      </c>
    </row>
    <row r="16" spans="1:7" ht="12" customHeight="1" x14ac:dyDescent="0.2">
      <c r="A16" s="261" t="s">
        <v>96</v>
      </c>
      <c r="B16" s="262"/>
      <c r="C16" s="263">
        <f>SUM(C5:C15)</f>
        <v>63368.21365120991</v>
      </c>
      <c r="D16" s="263">
        <f>SUM(D5:D15)</f>
        <v>14257.277723720503</v>
      </c>
      <c r="E16" s="264">
        <v>0.87454749074804794</v>
      </c>
      <c r="F16" s="264"/>
      <c r="G16" s="264">
        <v>0.92971443718997127</v>
      </c>
    </row>
    <row r="17" spans="1:7" ht="12" customHeight="1" x14ac:dyDescent="0.2">
      <c r="A17" s="86" t="s">
        <v>122</v>
      </c>
      <c r="B17" s="259" t="s">
        <v>85</v>
      </c>
      <c r="C17" s="105">
        <v>12298.545755679859</v>
      </c>
      <c r="D17" s="105">
        <v>3212.2324876309158</v>
      </c>
      <c r="E17" s="260">
        <v>1.6193189944111397E-2</v>
      </c>
      <c r="F17" s="260">
        <v>9.3573891355791153E-2</v>
      </c>
      <c r="G17" s="260">
        <v>0.99987945664053235</v>
      </c>
    </row>
    <row r="18" spans="1:7" x14ac:dyDescent="0.2">
      <c r="A18" s="86"/>
      <c r="B18" s="259" t="s">
        <v>86</v>
      </c>
      <c r="C18" s="105">
        <v>11628.986421669801</v>
      </c>
      <c r="D18" s="105">
        <v>1119.201845622847</v>
      </c>
      <c r="E18" s="260">
        <v>4.383813625892654E-2</v>
      </c>
      <c r="F18" s="260">
        <v>9.6071053735979697E-2</v>
      </c>
      <c r="G18" s="260">
        <v>0.99994641264666029</v>
      </c>
    </row>
    <row r="19" spans="1:7" x14ac:dyDescent="0.2">
      <c r="A19" s="86"/>
      <c r="B19" s="259" t="s">
        <v>87</v>
      </c>
      <c r="C19" s="105">
        <v>34755.528479846507</v>
      </c>
      <c r="D19" s="105">
        <v>2651.8102952534432</v>
      </c>
      <c r="E19" s="260">
        <v>6.4527273890019388E-2</v>
      </c>
      <c r="F19" s="260">
        <v>9.8050369113746497E-2</v>
      </c>
      <c r="G19" s="260">
        <v>0.99992501036084036</v>
      </c>
    </row>
    <row r="20" spans="1:7" x14ac:dyDescent="0.2">
      <c r="A20" s="86"/>
      <c r="B20" s="259" t="s">
        <v>88</v>
      </c>
      <c r="C20" s="105">
        <v>19310.769682789622</v>
      </c>
      <c r="D20" s="105">
        <v>1112.7827355149971</v>
      </c>
      <c r="E20" s="260">
        <v>9.6141480693123157E-2</v>
      </c>
      <c r="F20" s="260">
        <v>0.10102751046639552</v>
      </c>
      <c r="G20" s="260">
        <v>0.99994494098507014</v>
      </c>
    </row>
    <row r="21" spans="1:7" x14ac:dyDescent="0.2">
      <c r="A21" s="86"/>
      <c r="B21" s="259" t="s">
        <v>89</v>
      </c>
      <c r="C21" s="105">
        <v>22197.292791841264</v>
      </c>
      <c r="D21" s="105">
        <v>914.65471490261291</v>
      </c>
      <c r="E21" s="260">
        <v>0.12973297238572432</v>
      </c>
      <c r="F21" s="260">
        <v>0.10043344521833633</v>
      </c>
      <c r="G21" s="260">
        <v>0.99995585242107843</v>
      </c>
    </row>
    <row r="22" spans="1:7" x14ac:dyDescent="0.2">
      <c r="A22" s="86"/>
      <c r="B22" s="259" t="s">
        <v>90</v>
      </c>
      <c r="C22" s="105">
        <v>7445.0514618581501</v>
      </c>
      <c r="D22" s="105">
        <v>184.06030825626601</v>
      </c>
      <c r="E22" s="260">
        <v>0.19143951534675019</v>
      </c>
      <c r="F22" s="260">
        <v>0.10583440296429136</v>
      </c>
      <c r="G22" s="260">
        <v>0.99997562910358595</v>
      </c>
    </row>
    <row r="23" spans="1:7" x14ac:dyDescent="0.2">
      <c r="A23" s="86"/>
      <c r="B23" s="259" t="s">
        <v>91</v>
      </c>
      <c r="C23" s="105">
        <v>1277.388912223405</v>
      </c>
      <c r="D23" s="105">
        <v>42.172320870501999</v>
      </c>
      <c r="E23" s="260">
        <v>0.29616511604317425</v>
      </c>
      <c r="F23" s="260">
        <v>0.10508254626385657</v>
      </c>
      <c r="G23" s="260">
        <v>0.99978358966490388</v>
      </c>
    </row>
    <row r="24" spans="1:7" x14ac:dyDescent="0.2">
      <c r="A24" s="86"/>
      <c r="B24" s="259" t="s">
        <v>92</v>
      </c>
      <c r="C24" s="105">
        <v>962.23087633287696</v>
      </c>
      <c r="D24" s="105">
        <v>21.070019379862998</v>
      </c>
      <c r="E24" s="260">
        <v>0.48798912989961596</v>
      </c>
      <c r="F24" s="260">
        <v>0.11726028328092178</v>
      </c>
      <c r="G24" s="260">
        <v>0.99993453143416011</v>
      </c>
    </row>
    <row r="25" spans="1:7" x14ac:dyDescent="0.2">
      <c r="A25" s="86"/>
      <c r="B25" s="259" t="s">
        <v>93</v>
      </c>
      <c r="C25" s="105">
        <v>1133.433342045043</v>
      </c>
      <c r="D25" s="105">
        <v>7.9678109545269997</v>
      </c>
      <c r="E25" s="260">
        <v>0.58658297979166407</v>
      </c>
      <c r="F25" s="260">
        <v>0.10673418594020501</v>
      </c>
      <c r="G25" s="260">
        <v>0.99983514761260783</v>
      </c>
    </row>
    <row r="26" spans="1:7" x14ac:dyDescent="0.2">
      <c r="A26" s="86"/>
      <c r="B26" s="259" t="s">
        <v>94</v>
      </c>
      <c r="C26" s="105">
        <v>93.51966704283501</v>
      </c>
      <c r="D26" s="105">
        <v>0.29229436510000001</v>
      </c>
      <c r="E26" s="260">
        <v>0.11686382626382497</v>
      </c>
      <c r="F26" s="260">
        <v>9.3019599241146333E-2</v>
      </c>
      <c r="G26" s="260">
        <v>0.99913995879982609</v>
      </c>
    </row>
    <row r="27" spans="1:7" x14ac:dyDescent="0.2">
      <c r="A27" s="86"/>
      <c r="B27" s="259" t="s">
        <v>95</v>
      </c>
      <c r="C27" s="105">
        <v>103.953645568505</v>
      </c>
      <c r="D27" s="105">
        <v>7.8792574345000005E-2</v>
      </c>
      <c r="E27" s="260">
        <v>0.74926432301607915</v>
      </c>
      <c r="F27" s="260">
        <v>0.19849570276308648</v>
      </c>
      <c r="G27" s="260">
        <v>0.99981966367229036</v>
      </c>
    </row>
    <row r="28" spans="1:7" ht="12" customHeight="1" x14ac:dyDescent="0.2">
      <c r="A28" s="261" t="s">
        <v>258</v>
      </c>
      <c r="B28" s="93"/>
      <c r="C28" s="265">
        <f>SUM(C17:C27)</f>
        <v>111206.70103689787</v>
      </c>
      <c r="D28" s="265">
        <f>SUM(D17:D27)</f>
        <v>9266.3236253254199</v>
      </c>
      <c r="E28" s="266">
        <v>9.634973221919578E-2</v>
      </c>
      <c r="F28" s="266">
        <v>9.9287260146630016E-2</v>
      </c>
      <c r="G28" s="267">
        <v>0.99993199834272872</v>
      </c>
    </row>
    <row r="29" spans="1:7" x14ac:dyDescent="0.2">
      <c r="A29" s="86" t="s">
        <v>186</v>
      </c>
      <c r="B29" s="259" t="s">
        <v>85</v>
      </c>
      <c r="C29" s="105">
        <v>1444.4515405298753</v>
      </c>
      <c r="D29" s="105">
        <v>524.27238255296197</v>
      </c>
      <c r="E29" s="260">
        <v>3.2177991424141836E-2</v>
      </c>
      <c r="F29" s="260">
        <v>0.18848043477053794</v>
      </c>
      <c r="G29" s="260">
        <v>0.99798034667993885</v>
      </c>
    </row>
    <row r="30" spans="1:7" x14ac:dyDescent="0.2">
      <c r="A30" s="86"/>
      <c r="B30" s="259" t="s">
        <v>86</v>
      </c>
      <c r="C30" s="105">
        <v>890.6908776490709</v>
      </c>
      <c r="D30" s="105">
        <v>171.37297033563598</v>
      </c>
      <c r="E30" s="260">
        <v>0.10543199494950485</v>
      </c>
      <c r="F30" s="260">
        <v>0.23073187091708908</v>
      </c>
      <c r="G30" s="260">
        <v>0.99573700746369165</v>
      </c>
    </row>
    <row r="31" spans="1:7" x14ac:dyDescent="0.2">
      <c r="A31" s="86"/>
      <c r="B31" s="259" t="s">
        <v>87</v>
      </c>
      <c r="C31" s="105">
        <v>2380.1156695461973</v>
      </c>
      <c r="D31" s="105">
        <v>271.17308789509002</v>
      </c>
      <c r="E31" s="260">
        <v>0.14263433506387771</v>
      </c>
      <c r="F31" s="260">
        <v>0.22455558368095596</v>
      </c>
      <c r="G31" s="260">
        <v>0.99877865757258744</v>
      </c>
    </row>
    <row r="32" spans="1:7" x14ac:dyDescent="0.2">
      <c r="A32" s="86"/>
      <c r="B32" s="259" t="s">
        <v>88</v>
      </c>
      <c r="C32" s="105">
        <v>1043.8269471078881</v>
      </c>
      <c r="D32" s="105">
        <v>79.94460940652101</v>
      </c>
      <c r="E32" s="260">
        <v>0.212045073653708</v>
      </c>
      <c r="F32" s="260">
        <v>0.23946172693137749</v>
      </c>
      <c r="G32" s="260">
        <v>0.99952578322791952</v>
      </c>
    </row>
    <row r="33" spans="1:9" x14ac:dyDescent="0.2">
      <c r="A33" s="86"/>
      <c r="B33" s="259" t="s">
        <v>89</v>
      </c>
      <c r="C33" s="105">
        <v>1093.38459349038</v>
      </c>
      <c r="D33" s="105">
        <v>73.151015941533998</v>
      </c>
      <c r="E33" s="260">
        <v>0.26703033858514086</v>
      </c>
      <c r="F33" s="260">
        <v>0.23680524400826353</v>
      </c>
      <c r="G33" s="260">
        <v>0.99753756642011571</v>
      </c>
    </row>
    <row r="34" spans="1:9" x14ac:dyDescent="0.2">
      <c r="A34" s="86"/>
      <c r="B34" s="259" t="s">
        <v>90</v>
      </c>
      <c r="C34" s="105">
        <v>331.678284183747</v>
      </c>
      <c r="D34" s="105">
        <v>20.584699039657</v>
      </c>
      <c r="E34" s="260">
        <v>0.38388968598529616</v>
      </c>
      <c r="F34" s="260">
        <v>0.26596825757908249</v>
      </c>
      <c r="G34" s="260">
        <v>0.99915811412622713</v>
      </c>
    </row>
    <row r="35" spans="1:9" x14ac:dyDescent="0.2">
      <c r="A35" s="86"/>
      <c r="B35" s="259" t="s">
        <v>91</v>
      </c>
      <c r="C35" s="105">
        <v>97.721754242200007</v>
      </c>
      <c r="D35" s="105">
        <v>5.7005556700840003</v>
      </c>
      <c r="E35" s="260">
        <v>0.43854100423993636</v>
      </c>
      <c r="F35" s="260">
        <v>0.2249768157545671</v>
      </c>
      <c r="G35" s="260">
        <v>0.9971700883170691</v>
      </c>
    </row>
    <row r="36" spans="1:9" x14ac:dyDescent="0.2">
      <c r="A36" s="86"/>
      <c r="B36" s="259" t="s">
        <v>92</v>
      </c>
      <c r="C36" s="105">
        <v>69.033682863514002</v>
      </c>
      <c r="D36" s="105">
        <v>3.7710750375940001</v>
      </c>
      <c r="E36" s="260">
        <v>0.61105250675447664</v>
      </c>
      <c r="F36" s="260">
        <v>0.21724461979506099</v>
      </c>
      <c r="G36" s="260">
        <v>0.99889760881001943</v>
      </c>
    </row>
    <row r="37" spans="1:9" x14ac:dyDescent="0.2">
      <c r="A37" s="86"/>
      <c r="B37" s="259" t="s">
        <v>93</v>
      </c>
      <c r="C37" s="105">
        <v>129.525136656634</v>
      </c>
      <c r="D37" s="105">
        <v>4.0124564001029999</v>
      </c>
      <c r="E37" s="260">
        <v>0.9754672155542321</v>
      </c>
      <c r="F37" s="260">
        <v>0.29245718101275581</v>
      </c>
      <c r="G37" s="260">
        <v>0.99460898153361532</v>
      </c>
    </row>
    <row r="38" spans="1:9" x14ac:dyDescent="0.2">
      <c r="A38" s="86"/>
      <c r="B38" s="259" t="s">
        <v>94</v>
      </c>
      <c r="C38" s="105">
        <v>13.634137445</v>
      </c>
      <c r="D38" s="105">
        <v>6.1239537694999992E-2</v>
      </c>
      <c r="E38" s="260">
        <v>0.41360545549715194</v>
      </c>
      <c r="F38" s="260">
        <v>0.22182002582317151</v>
      </c>
      <c r="G38" s="260">
        <v>0.83537608803779539</v>
      </c>
    </row>
    <row r="39" spans="1:9" x14ac:dyDescent="0.2">
      <c r="A39" s="86"/>
      <c r="B39" s="259" t="s">
        <v>95</v>
      </c>
      <c r="C39" s="105">
        <v>60.191932010000002</v>
      </c>
      <c r="D39" s="105">
        <v>0.12418739000000001</v>
      </c>
      <c r="E39" s="260">
        <v>1.1112424355727206</v>
      </c>
      <c r="F39" s="260">
        <v>0.56978645158867536</v>
      </c>
      <c r="G39" s="260">
        <v>0.40930173060248315</v>
      </c>
    </row>
    <row r="40" spans="1:9" x14ac:dyDescent="0.2">
      <c r="A40" s="261" t="s">
        <v>259</v>
      </c>
      <c r="B40" s="93"/>
      <c r="C40" s="265">
        <f>SUM(C29:C39)</f>
        <v>7554.2545557245076</v>
      </c>
      <c r="D40" s="265">
        <f>SUM(D29:D39)</f>
        <v>1154.1682792068762</v>
      </c>
      <c r="E40" s="266">
        <v>0.18591098191729455</v>
      </c>
      <c r="F40" s="266">
        <v>0.22788553596175293</v>
      </c>
      <c r="G40" s="267">
        <v>0.99744774097261835</v>
      </c>
    </row>
    <row r="41" spans="1:9" x14ac:dyDescent="0.2">
      <c r="A41" s="104"/>
      <c r="B41" s="101"/>
      <c r="C41" s="268"/>
      <c r="D41" s="268"/>
      <c r="E41" s="269"/>
      <c r="F41" s="269"/>
      <c r="G41" s="270"/>
    </row>
    <row r="42" spans="1:9" x14ac:dyDescent="0.2">
      <c r="A42" s="104"/>
      <c r="B42" s="101"/>
      <c r="C42" s="268"/>
      <c r="D42" s="268"/>
      <c r="E42" s="269"/>
      <c r="F42" s="269"/>
      <c r="G42" s="270"/>
    </row>
    <row r="43" spans="1:9" x14ac:dyDescent="0.2">
      <c r="A43" s="104"/>
      <c r="B43" s="101"/>
      <c r="C43" s="268"/>
      <c r="D43" s="268"/>
      <c r="E43" s="269"/>
      <c r="F43" s="269"/>
      <c r="G43" s="270"/>
    </row>
    <row r="44" spans="1:9" ht="48.75" thickBot="1" x14ac:dyDescent="0.25">
      <c r="A44" s="441" t="s">
        <v>257</v>
      </c>
      <c r="B44" s="258" t="s">
        <v>192</v>
      </c>
      <c r="C44" s="440" t="s">
        <v>83</v>
      </c>
      <c r="D44" s="440" t="s">
        <v>84</v>
      </c>
      <c r="E44" s="440" t="s">
        <v>227</v>
      </c>
      <c r="F44" s="440" t="s">
        <v>228</v>
      </c>
      <c r="G44" s="440" t="s">
        <v>229</v>
      </c>
    </row>
    <row r="45" spans="1:9" x14ac:dyDescent="0.2">
      <c r="A45" s="86" t="s">
        <v>33</v>
      </c>
      <c r="B45" s="259" t="s">
        <v>85</v>
      </c>
      <c r="C45" s="105">
        <v>69.033803000000006</v>
      </c>
      <c r="D45" s="105">
        <v>19.294883560000002</v>
      </c>
      <c r="E45" s="260">
        <v>0.2890856035501187</v>
      </c>
      <c r="F45" s="260">
        <v>0.44999999999999996</v>
      </c>
      <c r="G45" s="260">
        <v>0.9899629654575457</v>
      </c>
    </row>
    <row r="46" spans="1:9" x14ac:dyDescent="0.2">
      <c r="A46" s="86"/>
      <c r="B46" s="259" t="s">
        <v>86</v>
      </c>
      <c r="C46" s="105">
        <v>1018.7184196400001</v>
      </c>
      <c r="D46" s="105">
        <v>482.51204817999997</v>
      </c>
      <c r="E46" s="260">
        <v>0.40943014799887278</v>
      </c>
      <c r="F46" s="260">
        <v>0.44999999999999996</v>
      </c>
      <c r="G46" s="260">
        <v>0.87610282365829195</v>
      </c>
      <c r="I46" s="28"/>
    </row>
    <row r="47" spans="1:9" x14ac:dyDescent="0.2">
      <c r="A47" s="86"/>
      <c r="B47" s="259" t="s">
        <v>87</v>
      </c>
      <c r="C47" s="105">
        <v>7930.7136383800007</v>
      </c>
      <c r="D47" s="105">
        <v>3330.1027471299999</v>
      </c>
      <c r="E47" s="260">
        <v>0.58339448808347005</v>
      </c>
      <c r="F47" s="260">
        <v>0.44999999999999996</v>
      </c>
      <c r="G47" s="260">
        <v>0.8781287415097645</v>
      </c>
    </row>
    <row r="48" spans="1:9" x14ac:dyDescent="0.2">
      <c r="A48" s="86"/>
      <c r="B48" s="259" t="s">
        <v>88</v>
      </c>
      <c r="C48" s="105">
        <v>10945.48640724</v>
      </c>
      <c r="D48" s="105">
        <v>3168.1428562599999</v>
      </c>
      <c r="E48" s="260">
        <v>0.68497886806074115</v>
      </c>
      <c r="F48" s="260">
        <v>0.45</v>
      </c>
      <c r="G48" s="260">
        <v>0.91218279415114067</v>
      </c>
    </row>
    <row r="49" spans="1:7" x14ac:dyDescent="0.2">
      <c r="A49" s="86"/>
      <c r="B49" s="259" t="s">
        <v>89</v>
      </c>
      <c r="C49" s="105">
        <v>6055.6256500899999</v>
      </c>
      <c r="D49" s="105">
        <v>1102.61136117</v>
      </c>
      <c r="E49" s="260">
        <v>0.77814629805287328</v>
      </c>
      <c r="F49" s="260">
        <v>0.45</v>
      </c>
      <c r="G49" s="260">
        <v>0.94572613203325373</v>
      </c>
    </row>
    <row r="50" spans="1:7" x14ac:dyDescent="0.2">
      <c r="A50" s="86"/>
      <c r="B50" s="259" t="s">
        <v>90</v>
      </c>
      <c r="C50" s="105">
        <v>14707.69797053</v>
      </c>
      <c r="D50" s="105">
        <v>3874.1777715000003</v>
      </c>
      <c r="E50" s="260">
        <v>1.0050394835049059</v>
      </c>
      <c r="F50" s="260">
        <v>0.45</v>
      </c>
      <c r="G50" s="260">
        <v>0.9200119671635294</v>
      </c>
    </row>
    <row r="51" spans="1:7" x14ac:dyDescent="0.2">
      <c r="A51" s="86"/>
      <c r="B51" s="259" t="s">
        <v>91</v>
      </c>
      <c r="C51" s="105">
        <v>14458.447387730001</v>
      </c>
      <c r="D51" s="105">
        <v>2348.0038726399998</v>
      </c>
      <c r="E51" s="260">
        <v>1.1801586066507248</v>
      </c>
      <c r="F51" s="260">
        <v>0.44999999999999996</v>
      </c>
      <c r="G51" s="260">
        <v>0.94869006836045</v>
      </c>
    </row>
    <row r="52" spans="1:7" x14ac:dyDescent="0.2">
      <c r="A52" s="86"/>
      <c r="B52" s="259" t="s">
        <v>92</v>
      </c>
      <c r="C52" s="105">
        <v>2351.35278083</v>
      </c>
      <c r="D52" s="105">
        <v>489.80693740999999</v>
      </c>
      <c r="E52" s="260">
        <v>1.6414034669329407</v>
      </c>
      <c r="F52" s="260">
        <v>0.45</v>
      </c>
      <c r="G52" s="260">
        <v>0.9351128433269178</v>
      </c>
    </row>
    <row r="53" spans="1:7" x14ac:dyDescent="0.2">
      <c r="A53" s="86"/>
      <c r="B53" s="259" t="s">
        <v>93</v>
      </c>
      <c r="C53" s="105">
        <v>2933.6505522799998</v>
      </c>
      <c r="D53" s="105">
        <v>380.29585294999998</v>
      </c>
      <c r="E53" s="260">
        <v>1.856960254441723</v>
      </c>
      <c r="F53" s="260">
        <v>0.44999999999999996</v>
      </c>
      <c r="G53" s="260">
        <v>0.95869806151147552</v>
      </c>
    </row>
    <row r="54" spans="1:7" x14ac:dyDescent="0.2">
      <c r="A54" s="86"/>
      <c r="B54" s="259" t="s">
        <v>94</v>
      </c>
      <c r="C54" s="105">
        <v>160.96078162999999</v>
      </c>
      <c r="D54" s="105">
        <v>11.718546739999999</v>
      </c>
      <c r="E54" s="260">
        <v>0</v>
      </c>
      <c r="F54" s="260">
        <v>0.45</v>
      </c>
      <c r="G54" s="260">
        <v>0.97668314732823247</v>
      </c>
    </row>
    <row r="55" spans="1:7" x14ac:dyDescent="0.2">
      <c r="A55" s="86"/>
      <c r="B55" s="259" t="s">
        <v>95</v>
      </c>
      <c r="C55" s="105">
        <v>689.90156808000006</v>
      </c>
      <c r="D55" s="105">
        <v>17.834857450000001</v>
      </c>
      <c r="E55" s="260">
        <v>0</v>
      </c>
      <c r="F55" s="260">
        <v>0.44999999999999996</v>
      </c>
      <c r="G55" s="260">
        <v>0.991548142344296</v>
      </c>
    </row>
    <row r="56" spans="1:7" x14ac:dyDescent="0.2">
      <c r="A56" s="261" t="s">
        <v>96</v>
      </c>
      <c r="B56" s="262"/>
      <c r="C56" s="263">
        <f>SUM(C45:C55)</f>
        <v>61321.588959430002</v>
      </c>
      <c r="D56" s="263">
        <f>SUM(D45:D55)</f>
        <v>15224.501734989999</v>
      </c>
      <c r="E56" s="264">
        <v>0.95277446778367092</v>
      </c>
      <c r="F56" s="264"/>
      <c r="G56" s="264">
        <v>0.92432347817432303</v>
      </c>
    </row>
    <row r="57" spans="1:7" ht="24" x14ac:dyDescent="0.2">
      <c r="A57" s="86" t="s">
        <v>122</v>
      </c>
      <c r="B57" s="259" t="s">
        <v>85</v>
      </c>
      <c r="C57" s="105">
        <v>12345.876059345139</v>
      </c>
      <c r="D57" s="105">
        <v>3247.0905167546839</v>
      </c>
      <c r="E57" s="260">
        <v>1.5976528102782786E-2</v>
      </c>
      <c r="F57" s="260">
        <v>9.2617623050389286E-2</v>
      </c>
      <c r="G57" s="260">
        <v>0.99987517531319892</v>
      </c>
    </row>
    <row r="58" spans="1:7" x14ac:dyDescent="0.2">
      <c r="A58" s="86"/>
      <c r="B58" s="259" t="s">
        <v>86</v>
      </c>
      <c r="C58" s="105">
        <v>11357.706434296904</v>
      </c>
      <c r="D58" s="105">
        <v>1119.3135103950278</v>
      </c>
      <c r="E58" s="260">
        <v>4.3068386340995114E-2</v>
      </c>
      <c r="F58" s="260">
        <v>9.5531405485390672E-2</v>
      </c>
      <c r="G58" s="260">
        <v>0.99983934196489044</v>
      </c>
    </row>
    <row r="59" spans="1:7" x14ac:dyDescent="0.2">
      <c r="A59" s="86"/>
      <c r="B59" s="259" t="s">
        <v>87</v>
      </c>
      <c r="C59" s="105">
        <v>32449.331831560736</v>
      </c>
      <c r="D59" s="105">
        <v>2563.5797490038262</v>
      </c>
      <c r="E59" s="260">
        <v>6.5653377497520621E-2</v>
      </c>
      <c r="F59" s="260">
        <v>9.9898444286569438E-2</v>
      </c>
      <c r="G59" s="260">
        <v>0.99990023779895643</v>
      </c>
    </row>
    <row r="60" spans="1:7" x14ac:dyDescent="0.2">
      <c r="A60" s="86"/>
      <c r="B60" s="259" t="s">
        <v>88</v>
      </c>
      <c r="C60" s="105">
        <v>18431.684595238748</v>
      </c>
      <c r="D60" s="105">
        <v>1015.5987001119749</v>
      </c>
      <c r="E60" s="260">
        <v>9.570527579180102E-2</v>
      </c>
      <c r="F60" s="260">
        <v>0.10070097060575495</v>
      </c>
      <c r="G60" s="260">
        <v>0.9999623263226306</v>
      </c>
    </row>
    <row r="61" spans="1:7" x14ac:dyDescent="0.2">
      <c r="A61" s="86"/>
      <c r="B61" s="259" t="s">
        <v>89</v>
      </c>
      <c r="C61" s="105">
        <v>21272.290648298022</v>
      </c>
      <c r="D61" s="105">
        <v>916.16589214882299</v>
      </c>
      <c r="E61" s="260">
        <v>0.13171638353405793</v>
      </c>
      <c r="F61" s="260">
        <v>0.10191223935164441</v>
      </c>
      <c r="G61" s="260">
        <v>0.99994571871277171</v>
      </c>
    </row>
    <row r="62" spans="1:7" x14ac:dyDescent="0.2">
      <c r="A62" s="86"/>
      <c r="B62" s="259" t="s">
        <v>90</v>
      </c>
      <c r="C62" s="105">
        <v>6568.727204901089</v>
      </c>
      <c r="D62" s="105">
        <v>168.85226331704402</v>
      </c>
      <c r="E62" s="260">
        <v>0.19898247511461953</v>
      </c>
      <c r="F62" s="260">
        <v>0.10962269873576212</v>
      </c>
      <c r="G62" s="260">
        <v>0.99997225566872994</v>
      </c>
    </row>
    <row r="63" spans="1:7" x14ac:dyDescent="0.2">
      <c r="A63" s="86"/>
      <c r="B63" s="259" t="s">
        <v>91</v>
      </c>
      <c r="C63" s="105">
        <v>1032.6214767026661</v>
      </c>
      <c r="D63" s="105">
        <v>23.492218404731002</v>
      </c>
      <c r="E63" s="260">
        <v>0.29950017385334271</v>
      </c>
      <c r="F63" s="260">
        <v>0.10555963090700672</v>
      </c>
      <c r="G63" s="260">
        <v>0.99998849543265</v>
      </c>
    </row>
    <row r="64" spans="1:7" x14ac:dyDescent="0.2">
      <c r="A64" s="86"/>
      <c r="B64" s="259" t="s">
        <v>92</v>
      </c>
      <c r="C64" s="105">
        <v>843.31048012580197</v>
      </c>
      <c r="D64" s="105">
        <v>16.699689130014001</v>
      </c>
      <c r="E64" s="260">
        <v>0.45109152870168367</v>
      </c>
      <c r="F64" s="260">
        <v>0.10785414757758614</v>
      </c>
      <c r="G64" s="260">
        <v>0.99995494152074083</v>
      </c>
    </row>
    <row r="65" spans="1:7" x14ac:dyDescent="0.2">
      <c r="A65" s="86"/>
      <c r="B65" s="259" t="s">
        <v>93</v>
      </c>
      <c r="C65" s="105">
        <v>901.75955903093006</v>
      </c>
      <c r="D65" s="105">
        <v>7.1991433958269999</v>
      </c>
      <c r="E65" s="260">
        <v>0.61531691735216409</v>
      </c>
      <c r="F65" s="260">
        <v>0.1123416999850219</v>
      </c>
      <c r="G65" s="260">
        <v>0.99981290087215324</v>
      </c>
    </row>
    <row r="66" spans="1:7" x14ac:dyDescent="0.2">
      <c r="A66" s="86"/>
      <c r="B66" s="259" t="s">
        <v>94</v>
      </c>
      <c r="C66" s="105">
        <v>90.769926798875005</v>
      </c>
      <c r="D66" s="105">
        <v>2.3329828559210002</v>
      </c>
      <c r="E66" s="260">
        <v>1.8732998687118054E-2</v>
      </c>
      <c r="F66" s="260">
        <v>9.5359543116571313E-2</v>
      </c>
      <c r="G66" s="260">
        <v>0.99937518356940802</v>
      </c>
    </row>
    <row r="67" spans="1:7" x14ac:dyDescent="0.2">
      <c r="A67" s="86"/>
      <c r="B67" s="259" t="s">
        <v>95</v>
      </c>
      <c r="C67" s="105">
        <v>105.591884325423</v>
      </c>
      <c r="D67" s="105">
        <v>1.91821992E-2</v>
      </c>
      <c r="E67" s="260">
        <v>0.11725809514473214</v>
      </c>
      <c r="F67" s="260">
        <v>0.2584692021225734</v>
      </c>
      <c r="G67" s="260">
        <v>1</v>
      </c>
    </row>
    <row r="68" spans="1:7" x14ac:dyDescent="0.2">
      <c r="A68" s="261" t="s">
        <v>258</v>
      </c>
      <c r="B68" s="93"/>
      <c r="C68" s="265">
        <f>SUM(C57:C67)</f>
        <v>105399.67010062434</v>
      </c>
      <c r="D68" s="265">
        <f>SUM(D57:D67)</f>
        <v>9080.3438477170712</v>
      </c>
      <c r="E68" s="266">
        <v>9.4387592766247072E-2</v>
      </c>
      <c r="F68" s="266">
        <v>0.10009999999999999</v>
      </c>
      <c r="G68" s="267">
        <v>0.99991546610635518</v>
      </c>
    </row>
    <row r="69" spans="1:7" x14ac:dyDescent="0.2">
      <c r="A69" s="86" t="s">
        <v>186</v>
      </c>
      <c r="B69" s="259" t="s">
        <v>85</v>
      </c>
      <c r="C69" s="105">
        <v>909.29992058067592</v>
      </c>
      <c r="D69" s="105">
        <v>374.894742676769</v>
      </c>
      <c r="E69" s="260">
        <v>3.3685020768573472E-2</v>
      </c>
      <c r="F69" s="260">
        <v>0.17721905960132689</v>
      </c>
      <c r="G69" s="260">
        <v>0.99746196303879353</v>
      </c>
    </row>
    <row r="70" spans="1:7" x14ac:dyDescent="0.2">
      <c r="A70" s="86"/>
      <c r="B70" s="259" t="s">
        <v>86</v>
      </c>
      <c r="C70" s="105">
        <v>2107.6344462451052</v>
      </c>
      <c r="D70" s="105">
        <v>421.41164721192303</v>
      </c>
      <c r="E70" s="260">
        <v>5.5986881201542646E-2</v>
      </c>
      <c r="F70" s="260">
        <v>0.14063298419768031</v>
      </c>
      <c r="G70" s="260">
        <v>0.99766160129933201</v>
      </c>
    </row>
    <row r="71" spans="1:7" x14ac:dyDescent="0.2">
      <c r="A71" s="86"/>
      <c r="B71" s="259" t="s">
        <v>87</v>
      </c>
      <c r="C71" s="105">
        <v>1925.6526150058899</v>
      </c>
      <c r="D71" s="105">
        <v>201.81924839739298</v>
      </c>
      <c r="E71" s="260">
        <v>0.15164593459358655</v>
      </c>
      <c r="F71" s="260">
        <v>0.24142583353228508</v>
      </c>
      <c r="G71" s="260">
        <v>0.99812967616960591</v>
      </c>
    </row>
    <row r="72" spans="1:7" x14ac:dyDescent="0.2">
      <c r="A72" s="86"/>
      <c r="B72" s="259" t="s">
        <v>88</v>
      </c>
      <c r="C72" s="105">
        <v>830.40653105900492</v>
      </c>
      <c r="D72" s="105">
        <v>62.80454672701201</v>
      </c>
      <c r="E72" s="260">
        <v>0.23734093251744937</v>
      </c>
      <c r="F72" s="260">
        <v>0.27254479237852769</v>
      </c>
      <c r="G72" s="260">
        <v>0.99908306943911174</v>
      </c>
    </row>
    <row r="73" spans="1:7" x14ac:dyDescent="0.2">
      <c r="A73" s="86"/>
      <c r="B73" s="259" t="s">
        <v>89</v>
      </c>
      <c r="C73" s="105">
        <v>787.17181768710407</v>
      </c>
      <c r="D73" s="105">
        <v>41.574811278390001</v>
      </c>
      <c r="E73" s="260">
        <v>0.31030649506900015</v>
      </c>
      <c r="F73" s="260">
        <v>0.28105841186318264</v>
      </c>
      <c r="G73" s="260">
        <v>0.99913944671636212</v>
      </c>
    </row>
    <row r="74" spans="1:7" x14ac:dyDescent="0.2">
      <c r="A74" s="86"/>
      <c r="B74" s="259" t="s">
        <v>90</v>
      </c>
      <c r="C74" s="105">
        <v>333.09921572802102</v>
      </c>
      <c r="D74" s="105">
        <v>14.496313279205001</v>
      </c>
      <c r="E74" s="260">
        <v>0.34784178421297829</v>
      </c>
      <c r="F74" s="260">
        <v>0.23986302986704561</v>
      </c>
      <c r="G74" s="260">
        <v>0.99860683030879915</v>
      </c>
    </row>
    <row r="75" spans="1:7" x14ac:dyDescent="0.2">
      <c r="A75" s="86"/>
      <c r="B75" s="259" t="s">
        <v>91</v>
      </c>
      <c r="C75" s="105">
        <v>146.20743856980999</v>
      </c>
      <c r="D75" s="105">
        <v>5.3165942432920001</v>
      </c>
      <c r="E75" s="260">
        <v>0.42422562522684409</v>
      </c>
      <c r="F75" s="260">
        <v>0.2109456737682136</v>
      </c>
      <c r="G75" s="260">
        <v>0.99935578481562193</v>
      </c>
    </row>
    <row r="76" spans="1:7" x14ac:dyDescent="0.2">
      <c r="A76" s="86"/>
      <c r="B76" s="259" t="s">
        <v>92</v>
      </c>
      <c r="C76" s="105">
        <v>103.185515278514</v>
      </c>
      <c r="D76" s="105">
        <v>2.0259639531309999</v>
      </c>
      <c r="E76" s="260">
        <v>0.57470813272796684</v>
      </c>
      <c r="F76" s="260">
        <v>0.2421560151428519</v>
      </c>
      <c r="G76" s="260">
        <v>0.99810151236707434</v>
      </c>
    </row>
    <row r="77" spans="1:7" x14ac:dyDescent="0.2">
      <c r="A77" s="86"/>
      <c r="B77" s="259" t="s">
        <v>93</v>
      </c>
      <c r="C77" s="105">
        <v>121.20424571444801</v>
      </c>
      <c r="D77" s="105">
        <v>2.6275210337599999</v>
      </c>
      <c r="E77" s="260">
        <v>0.75104587882112428</v>
      </c>
      <c r="F77" s="260">
        <v>0.2622147178382298</v>
      </c>
      <c r="G77" s="260">
        <v>0.9966204917390652</v>
      </c>
    </row>
    <row r="78" spans="1:7" x14ac:dyDescent="0.2">
      <c r="A78" s="86"/>
      <c r="B78" s="259" t="s">
        <v>94</v>
      </c>
      <c r="C78" s="105">
        <v>8.3532134277000001</v>
      </c>
      <c r="D78" s="105">
        <v>0.10643327999999999</v>
      </c>
      <c r="E78" s="260">
        <v>4.353079982060519E-3</v>
      </c>
      <c r="F78" s="260">
        <v>0.36019845022710273</v>
      </c>
      <c r="G78" s="260">
        <v>0.99776353909968662</v>
      </c>
    </row>
    <row r="79" spans="1:7" x14ac:dyDescent="0.2">
      <c r="A79" s="86"/>
      <c r="B79" s="259" t="s">
        <v>95</v>
      </c>
      <c r="C79" s="105">
        <v>78.839259010000006</v>
      </c>
      <c r="D79" s="105">
        <v>9.6575939999999999E-2</v>
      </c>
      <c r="E79" s="260">
        <v>8.2259307476690094E-2</v>
      </c>
      <c r="F79" s="260">
        <v>0.74090585608048387</v>
      </c>
      <c r="G79" s="260">
        <v>0.1731851383619441</v>
      </c>
    </row>
    <row r="80" spans="1:7" x14ac:dyDescent="0.2">
      <c r="A80" s="261" t="s">
        <v>259</v>
      </c>
      <c r="B80" s="93"/>
      <c r="C80" s="265">
        <f>SUM(C69:C79)</f>
        <v>7351.0542183062726</v>
      </c>
      <c r="D80" s="265">
        <f>SUM(D69:D79)</f>
        <v>1127.1743980208748</v>
      </c>
      <c r="E80" s="266">
        <v>0.16551978876982654</v>
      </c>
      <c r="F80" s="266">
        <v>0.21752657914592446</v>
      </c>
      <c r="G80" s="267">
        <v>0.99816637080278903</v>
      </c>
    </row>
    <row r="81" spans="1:7" x14ac:dyDescent="0.2">
      <c r="A81" s="104"/>
      <c r="B81" s="101"/>
      <c r="C81" s="268"/>
      <c r="D81" s="268"/>
      <c r="E81" s="269"/>
      <c r="F81" s="269"/>
      <c r="G81" s="270"/>
    </row>
    <row r="82" spans="1:7" x14ac:dyDescent="0.2">
      <c r="A82" s="104"/>
      <c r="B82" s="101"/>
      <c r="C82" s="268"/>
      <c r="D82" s="268"/>
      <c r="E82" s="269"/>
      <c r="F82" s="269"/>
      <c r="G82" s="270"/>
    </row>
    <row r="83" spans="1:7" x14ac:dyDescent="0.2">
      <c r="A83" s="104"/>
      <c r="B83" s="101"/>
      <c r="C83" s="268"/>
      <c r="D83" s="268"/>
      <c r="E83" s="269"/>
      <c r="F83" s="269"/>
      <c r="G83" s="270"/>
    </row>
    <row r="84" spans="1:7" x14ac:dyDescent="0.2">
      <c r="A84" s="104"/>
      <c r="B84" s="101"/>
      <c r="C84" s="268"/>
      <c r="D84" s="268"/>
      <c r="E84" s="269"/>
      <c r="F84" s="269"/>
      <c r="G84" s="270"/>
    </row>
    <row r="85" spans="1:7" x14ac:dyDescent="0.2">
      <c r="A85" s="104"/>
      <c r="B85" s="101"/>
      <c r="C85" s="268"/>
      <c r="D85" s="268"/>
      <c r="E85" s="269"/>
      <c r="F85" s="269"/>
      <c r="G85" s="270"/>
    </row>
    <row r="86" spans="1:7" x14ac:dyDescent="0.2">
      <c r="A86" s="104"/>
      <c r="B86" s="101"/>
      <c r="C86" s="268"/>
      <c r="D86" s="268"/>
      <c r="E86" s="269"/>
      <c r="F86" s="269"/>
      <c r="G86" s="270"/>
    </row>
    <row r="87" spans="1:7" x14ac:dyDescent="0.2">
      <c r="A87" s="104"/>
      <c r="B87" s="101"/>
      <c r="C87" s="268"/>
      <c r="D87" s="268"/>
      <c r="E87" s="269"/>
      <c r="F87" s="269"/>
      <c r="G87" s="270"/>
    </row>
    <row r="88" spans="1:7" x14ac:dyDescent="0.2">
      <c r="A88" s="104"/>
      <c r="B88" s="101"/>
      <c r="C88" s="268"/>
      <c r="D88" s="268"/>
      <c r="E88" s="269"/>
      <c r="F88" s="269"/>
      <c r="G88" s="270"/>
    </row>
    <row r="89" spans="1:7" x14ac:dyDescent="0.2">
      <c r="A89" s="104"/>
      <c r="B89" s="101"/>
      <c r="C89" s="268"/>
      <c r="D89" s="268"/>
      <c r="E89" s="269"/>
      <c r="F89" s="269"/>
      <c r="G89" s="270"/>
    </row>
    <row r="90" spans="1:7" x14ac:dyDescent="0.2">
      <c r="A90" s="104"/>
      <c r="B90" s="101"/>
      <c r="C90" s="268"/>
      <c r="D90" s="268"/>
      <c r="E90" s="269"/>
      <c r="F90" s="269"/>
      <c r="G90" s="270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5" fitToHeight="0" orientation="portrait" r:id="rId1"/>
  <headerFooter alignWithMargins="0">
    <oddFooter>&amp;R&amp;A</oddFooter>
  </headerFooter>
  <rowBreaks count="1" manualBreakCount="1">
    <brk id="43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zoomScaleNormal="100" workbookViewId="0">
      <selection activeCell="D32" sqref="D32"/>
    </sheetView>
  </sheetViews>
  <sheetFormatPr baseColWidth="10" defaultRowHeight="12" x14ac:dyDescent="0.2"/>
  <cols>
    <col min="1" max="1" width="14.875" style="272" customWidth="1"/>
    <col min="2" max="2" width="19.875" style="272" customWidth="1"/>
    <col min="3" max="3" width="15" style="272" customWidth="1"/>
    <col min="4" max="4" width="15.375" style="272" customWidth="1"/>
    <col min="5" max="5" width="15.875" style="272" customWidth="1"/>
    <col min="6" max="16384" width="11" style="272"/>
  </cols>
  <sheetData>
    <row r="1" spans="1:6" x14ac:dyDescent="0.2">
      <c r="A1" s="271" t="s">
        <v>325</v>
      </c>
      <c r="C1" s="273"/>
      <c r="F1" s="21"/>
    </row>
    <row r="2" spans="1:6" x14ac:dyDescent="0.2">
      <c r="F2" s="21"/>
    </row>
    <row r="3" spans="1:6" x14ac:dyDescent="0.2">
      <c r="A3" s="274"/>
      <c r="B3" s="274"/>
      <c r="C3" s="276"/>
      <c r="D3" s="276"/>
    </row>
    <row r="4" spans="1:6" ht="12.75" x14ac:dyDescent="0.2">
      <c r="A4" s="332"/>
      <c r="B4"/>
      <c r="C4"/>
      <c r="D4"/>
      <c r="E4"/>
    </row>
    <row r="5" spans="1:6" ht="11.25" customHeight="1" x14ac:dyDescent="0.2">
      <c r="A5" s="498" t="s">
        <v>184</v>
      </c>
      <c r="B5" s="333" t="s">
        <v>301</v>
      </c>
      <c r="C5" s="500" t="s">
        <v>383</v>
      </c>
      <c r="D5" s="333" t="s">
        <v>301</v>
      </c>
      <c r="E5" s="333" t="s">
        <v>302</v>
      </c>
    </row>
    <row r="6" spans="1:6" ht="12.75" thickBot="1" x14ac:dyDescent="0.25">
      <c r="A6" s="499"/>
      <c r="B6" s="334">
        <v>2012</v>
      </c>
      <c r="C6" s="501"/>
      <c r="D6" s="334" t="s">
        <v>384</v>
      </c>
      <c r="E6" s="334" t="s">
        <v>385</v>
      </c>
    </row>
    <row r="7" spans="1:6" ht="24.75" thickTop="1" x14ac:dyDescent="0.2">
      <c r="A7" s="335" t="s">
        <v>185</v>
      </c>
      <c r="B7" s="461">
        <v>8.6E-3</v>
      </c>
      <c r="C7" s="461">
        <v>2.3E-3</v>
      </c>
      <c r="D7" s="461">
        <v>8.9999999999999993E-3</v>
      </c>
      <c r="E7" s="461">
        <v>3.3E-3</v>
      </c>
    </row>
    <row r="8" spans="1:6" x14ac:dyDescent="0.2">
      <c r="A8" s="335" t="s">
        <v>186</v>
      </c>
      <c r="B8" s="460">
        <v>3.32E-2</v>
      </c>
      <c r="C8" s="460">
        <v>1.4200000000000001E-2</v>
      </c>
      <c r="D8" s="460">
        <v>3.3799999999999997E-2</v>
      </c>
      <c r="E8" s="460">
        <v>2.1299999999999999E-2</v>
      </c>
    </row>
    <row r="9" spans="1:6" x14ac:dyDescent="0.2">
      <c r="A9" s="335" t="s">
        <v>33</v>
      </c>
      <c r="B9" s="460">
        <v>3.5400000000000001E-2</v>
      </c>
      <c r="C9" s="460">
        <v>1.9E-2</v>
      </c>
      <c r="D9" s="460">
        <v>3.0700000000000002E-2</v>
      </c>
      <c r="E9" s="460">
        <v>2.1899999999999999E-2</v>
      </c>
    </row>
  </sheetData>
  <mergeCells count="2">
    <mergeCell ref="A5:A6"/>
    <mergeCell ref="C5:C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0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Normal="100" workbookViewId="0">
      <selection activeCell="H49" sqref="H49"/>
    </sheetView>
  </sheetViews>
  <sheetFormatPr baseColWidth="10" defaultColWidth="11" defaultRowHeight="12" x14ac:dyDescent="0.2"/>
  <cols>
    <col min="1" max="1" width="25.625" style="21" customWidth="1"/>
    <col min="2" max="2" width="9.5" style="21" customWidth="1"/>
    <col min="3" max="3" width="10.25" style="21" customWidth="1"/>
    <col min="4" max="4" width="11.25" style="21" customWidth="1"/>
    <col min="5" max="5" width="17.375" style="21" customWidth="1"/>
    <col min="6" max="6" width="10.625" style="21" customWidth="1"/>
    <col min="7" max="7" width="10.875" style="21" customWidth="1"/>
    <col min="8" max="16384" width="11" style="21"/>
  </cols>
  <sheetData>
    <row r="1" spans="1:7" x14ac:dyDescent="0.2">
      <c r="A1" s="466"/>
      <c r="B1" s="466"/>
      <c r="C1" s="466"/>
      <c r="D1" s="466"/>
      <c r="E1" s="466"/>
      <c r="F1" s="466"/>
      <c r="G1" s="17"/>
    </row>
    <row r="2" spans="1:7" x14ac:dyDescent="0.2">
      <c r="A2" s="96" t="s">
        <v>403</v>
      </c>
      <c r="B2" s="466"/>
      <c r="C2" s="466"/>
      <c r="D2" s="466"/>
      <c r="E2" s="466"/>
      <c r="F2" s="466"/>
      <c r="G2" s="17"/>
    </row>
    <row r="3" spans="1:7" x14ac:dyDescent="0.2">
      <c r="A3" s="87" t="s">
        <v>226</v>
      </c>
      <c r="B3" s="466"/>
      <c r="C3" s="466"/>
      <c r="D3" s="466"/>
      <c r="E3" s="466"/>
      <c r="F3" s="466"/>
      <c r="G3" s="17"/>
    </row>
    <row r="4" spans="1:7" s="360" customFormat="1" x14ac:dyDescent="0.2">
      <c r="A4" s="87"/>
      <c r="B4" s="466"/>
      <c r="C4" s="466"/>
      <c r="D4" s="466"/>
      <c r="E4" s="466"/>
      <c r="F4" s="466"/>
      <c r="G4" s="17"/>
    </row>
    <row r="5" spans="1:7" s="360" customFormat="1" x14ac:dyDescent="0.2">
      <c r="A5" s="97" t="s">
        <v>225</v>
      </c>
      <c r="B5" s="466"/>
      <c r="C5" s="466"/>
      <c r="D5" s="466"/>
      <c r="E5" s="466"/>
      <c r="F5" s="466"/>
      <c r="G5" s="17"/>
    </row>
    <row r="6" spans="1:7" s="360" customFormat="1" ht="12.75" thickBot="1" x14ac:dyDescent="0.25">
      <c r="A6" s="98" t="s">
        <v>391</v>
      </c>
      <c r="B6" s="99" t="s">
        <v>0</v>
      </c>
      <c r="C6" s="99" t="s">
        <v>1</v>
      </c>
      <c r="D6" s="99" t="s">
        <v>2</v>
      </c>
      <c r="E6" s="100" t="s">
        <v>222</v>
      </c>
      <c r="F6" s="466"/>
      <c r="G6" s="17"/>
    </row>
    <row r="7" spans="1:7" s="360" customFormat="1" x14ac:dyDescent="0.2">
      <c r="A7" s="101" t="s">
        <v>3</v>
      </c>
      <c r="B7" s="101"/>
      <c r="C7" s="101"/>
      <c r="D7" s="101"/>
      <c r="E7" s="101"/>
      <c r="F7" s="466"/>
      <c r="G7" s="17"/>
    </row>
    <row r="8" spans="1:7" s="360" customFormat="1" ht="12" customHeight="1" x14ac:dyDescent="0.2">
      <c r="A8" s="17" t="s">
        <v>4</v>
      </c>
      <c r="B8" s="92">
        <v>334000</v>
      </c>
      <c r="C8" s="92">
        <v>526606</v>
      </c>
      <c r="D8" s="102">
        <v>1</v>
      </c>
      <c r="E8" s="103" t="s">
        <v>5</v>
      </c>
      <c r="F8" s="466"/>
      <c r="G8" s="17"/>
    </row>
    <row r="9" spans="1:7" s="360" customFormat="1" ht="12" customHeight="1" x14ac:dyDescent="0.2">
      <c r="A9" s="87" t="s">
        <v>142</v>
      </c>
      <c r="B9" s="92">
        <v>150</v>
      </c>
      <c r="C9" s="92">
        <v>97205</v>
      </c>
      <c r="D9" s="102">
        <v>1</v>
      </c>
      <c r="E9" s="103" t="s">
        <v>5</v>
      </c>
      <c r="F9" s="466"/>
      <c r="G9" s="17"/>
    </row>
    <row r="10" spans="1:7" s="360" customFormat="1" x14ac:dyDescent="0.2">
      <c r="A10" s="17" t="s">
        <v>6</v>
      </c>
      <c r="B10" s="92">
        <v>100</v>
      </c>
      <c r="C10" s="105">
        <v>0</v>
      </c>
      <c r="D10" s="102">
        <v>1</v>
      </c>
      <c r="E10" s="103" t="s">
        <v>5</v>
      </c>
      <c r="F10" s="466"/>
      <c r="G10" s="17"/>
    </row>
    <row r="11" spans="1:7" s="360" customFormat="1" x14ac:dyDescent="0.2">
      <c r="A11" s="17" t="s">
        <v>7</v>
      </c>
      <c r="B11" s="92">
        <v>3500</v>
      </c>
      <c r="C11" s="92">
        <v>179703</v>
      </c>
      <c r="D11" s="102">
        <v>1</v>
      </c>
      <c r="E11" s="103" t="s">
        <v>5</v>
      </c>
      <c r="F11" s="466"/>
      <c r="G11" s="17"/>
    </row>
    <row r="12" spans="1:7" s="360" customFormat="1" x14ac:dyDescent="0.2">
      <c r="A12" s="17" t="s">
        <v>201</v>
      </c>
      <c r="B12" s="92">
        <v>6000</v>
      </c>
      <c r="C12" s="92">
        <v>29019</v>
      </c>
      <c r="D12" s="102">
        <v>1</v>
      </c>
      <c r="E12" s="103" t="s">
        <v>5</v>
      </c>
      <c r="F12" s="466"/>
      <c r="G12" s="17"/>
    </row>
    <row r="13" spans="1:7" s="360" customFormat="1" x14ac:dyDescent="0.2">
      <c r="A13" s="17" t="s">
        <v>8</v>
      </c>
      <c r="B13" s="92">
        <v>1000</v>
      </c>
      <c r="C13" s="92">
        <v>125</v>
      </c>
      <c r="D13" s="102">
        <v>1</v>
      </c>
      <c r="E13" s="103" t="s">
        <v>5</v>
      </c>
      <c r="F13" s="466"/>
      <c r="G13" s="17"/>
    </row>
    <row r="14" spans="1:7" s="360" customFormat="1" x14ac:dyDescent="0.2">
      <c r="A14" s="17" t="s">
        <v>238</v>
      </c>
      <c r="B14" s="92">
        <v>85239309</v>
      </c>
      <c r="C14" s="92">
        <v>84006</v>
      </c>
      <c r="D14" s="102">
        <v>1</v>
      </c>
      <c r="E14" s="103" t="s">
        <v>5</v>
      </c>
      <c r="F14" s="466"/>
      <c r="G14" s="17"/>
    </row>
    <row r="15" spans="1:7" s="360" customFormat="1" x14ac:dyDescent="0.2">
      <c r="A15" s="17" t="s">
        <v>260</v>
      </c>
      <c r="B15" s="92">
        <v>10000</v>
      </c>
      <c r="C15" s="92">
        <v>1123</v>
      </c>
      <c r="D15" s="102">
        <v>1</v>
      </c>
      <c r="E15" s="103" t="s">
        <v>5</v>
      </c>
      <c r="F15" s="466"/>
      <c r="G15" s="17"/>
    </row>
    <row r="16" spans="1:7" s="390" customFormat="1" x14ac:dyDescent="0.2">
      <c r="A16" s="17" t="s">
        <v>335</v>
      </c>
      <c r="B16" s="92">
        <v>8000</v>
      </c>
      <c r="C16" s="92">
        <v>8016</v>
      </c>
      <c r="D16" s="102">
        <v>1</v>
      </c>
      <c r="E16" s="103" t="s">
        <v>5</v>
      </c>
      <c r="F16" s="466"/>
      <c r="G16" s="17"/>
    </row>
    <row r="17" spans="1:7" s="360" customFormat="1" x14ac:dyDescent="0.2">
      <c r="A17" s="106" t="s">
        <v>9</v>
      </c>
      <c r="B17" s="107"/>
      <c r="C17" s="107">
        <f>SUM(C8:C16)</f>
        <v>925803</v>
      </c>
      <c r="D17" s="108"/>
      <c r="E17" s="109"/>
      <c r="F17" s="466"/>
      <c r="G17" s="17"/>
    </row>
    <row r="18" spans="1:7" s="360" customFormat="1" x14ac:dyDescent="0.2">
      <c r="A18" s="87"/>
      <c r="B18" s="466"/>
      <c r="C18" s="466"/>
      <c r="D18" s="466"/>
      <c r="E18" s="466"/>
      <c r="F18" s="466"/>
      <c r="G18" s="17"/>
    </row>
    <row r="19" spans="1:7" x14ac:dyDescent="0.2">
      <c r="A19" s="97" t="s">
        <v>225</v>
      </c>
      <c r="B19" s="466"/>
      <c r="C19" s="466"/>
      <c r="D19" s="466"/>
      <c r="E19" s="466"/>
      <c r="F19" s="466"/>
      <c r="G19" s="17"/>
    </row>
    <row r="20" spans="1:7" ht="12.75" thickBot="1" x14ac:dyDescent="0.25">
      <c r="A20" s="98" t="s">
        <v>334</v>
      </c>
      <c r="B20" s="99" t="s">
        <v>0</v>
      </c>
      <c r="C20" s="99" t="s">
        <v>1</v>
      </c>
      <c r="D20" s="99" t="s">
        <v>2</v>
      </c>
      <c r="E20" s="100" t="s">
        <v>222</v>
      </c>
      <c r="F20" s="466"/>
      <c r="G20" s="17"/>
    </row>
    <row r="21" spans="1:7" x14ac:dyDescent="0.2">
      <c r="A21" s="101" t="s">
        <v>3</v>
      </c>
      <c r="B21" s="101"/>
      <c r="C21" s="101"/>
      <c r="D21" s="101"/>
      <c r="E21" s="101"/>
      <c r="F21" s="466"/>
      <c r="G21" s="17"/>
    </row>
    <row r="22" spans="1:7" x14ac:dyDescent="0.2">
      <c r="A22" s="17" t="s">
        <v>4</v>
      </c>
      <c r="B22" s="92">
        <v>334000</v>
      </c>
      <c r="C22" s="92">
        <v>526606</v>
      </c>
      <c r="D22" s="102">
        <v>1</v>
      </c>
      <c r="E22" s="103" t="s">
        <v>5</v>
      </c>
      <c r="F22" s="466"/>
      <c r="G22" s="17"/>
    </row>
    <row r="23" spans="1:7" x14ac:dyDescent="0.2">
      <c r="A23" s="87" t="s">
        <v>142</v>
      </c>
      <c r="B23" s="92">
        <v>150</v>
      </c>
      <c r="C23" s="92">
        <v>97205</v>
      </c>
      <c r="D23" s="102">
        <v>1</v>
      </c>
      <c r="E23" s="103" t="s">
        <v>5</v>
      </c>
      <c r="F23" s="466"/>
      <c r="G23" s="17"/>
    </row>
    <row r="24" spans="1:7" ht="12" customHeight="1" x14ac:dyDescent="0.2">
      <c r="A24" s="17" t="s">
        <v>6</v>
      </c>
      <c r="B24" s="92">
        <v>100</v>
      </c>
      <c r="C24" s="105">
        <v>0</v>
      </c>
      <c r="D24" s="102">
        <v>1</v>
      </c>
      <c r="E24" s="103" t="s">
        <v>5</v>
      </c>
      <c r="F24" s="466"/>
      <c r="G24" s="17"/>
    </row>
    <row r="25" spans="1:7" x14ac:dyDescent="0.2">
      <c r="A25" s="17" t="s">
        <v>7</v>
      </c>
      <c r="B25" s="92">
        <v>3500</v>
      </c>
      <c r="C25" s="92">
        <v>179703</v>
      </c>
      <c r="D25" s="102">
        <v>1</v>
      </c>
      <c r="E25" s="103" t="s">
        <v>5</v>
      </c>
      <c r="F25" s="466"/>
      <c r="G25" s="17"/>
    </row>
    <row r="26" spans="1:7" x14ac:dyDescent="0.2">
      <c r="A26" s="17" t="s">
        <v>201</v>
      </c>
      <c r="B26" s="92">
        <v>6000</v>
      </c>
      <c r="C26" s="92">
        <v>29019</v>
      </c>
      <c r="D26" s="102">
        <v>1</v>
      </c>
      <c r="E26" s="103" t="s">
        <v>5</v>
      </c>
      <c r="F26" s="466"/>
      <c r="G26" s="17"/>
    </row>
    <row r="27" spans="1:7" x14ac:dyDescent="0.2">
      <c r="A27" s="17" t="s">
        <v>8</v>
      </c>
      <c r="B27" s="92">
        <v>1000</v>
      </c>
      <c r="C27" s="92">
        <v>125</v>
      </c>
      <c r="D27" s="102">
        <v>1</v>
      </c>
      <c r="E27" s="103" t="s">
        <v>5</v>
      </c>
      <c r="F27" s="466"/>
      <c r="G27" s="17"/>
    </row>
    <row r="28" spans="1:7" x14ac:dyDescent="0.2">
      <c r="A28" s="17" t="s">
        <v>164</v>
      </c>
      <c r="B28" s="92">
        <v>3000</v>
      </c>
      <c r="C28" s="92">
        <v>23701</v>
      </c>
      <c r="D28" s="102">
        <v>1</v>
      </c>
      <c r="E28" s="103" t="s">
        <v>5</v>
      </c>
      <c r="F28" s="466"/>
      <c r="G28" s="17"/>
    </row>
    <row r="29" spans="1:7" x14ac:dyDescent="0.2">
      <c r="A29" s="17" t="s">
        <v>238</v>
      </c>
      <c r="B29" s="92">
        <v>85239309</v>
      </c>
      <c r="C29" s="92">
        <v>84006</v>
      </c>
      <c r="D29" s="102">
        <v>1</v>
      </c>
      <c r="E29" s="103" t="s">
        <v>5</v>
      </c>
      <c r="F29" s="466"/>
      <c r="G29" s="17"/>
    </row>
    <row r="30" spans="1:7" x14ac:dyDescent="0.2">
      <c r="A30" s="17" t="s">
        <v>260</v>
      </c>
      <c r="B30" s="92">
        <v>10000</v>
      </c>
      <c r="C30" s="92">
        <v>1123</v>
      </c>
      <c r="D30" s="102">
        <v>1</v>
      </c>
      <c r="E30" s="103" t="s">
        <v>5</v>
      </c>
      <c r="F30" s="466"/>
      <c r="G30" s="17"/>
    </row>
    <row r="31" spans="1:7" x14ac:dyDescent="0.2">
      <c r="A31" s="17" t="s">
        <v>335</v>
      </c>
      <c r="B31" s="92">
        <v>8000</v>
      </c>
      <c r="C31" s="92">
        <v>8016</v>
      </c>
      <c r="D31" s="102">
        <v>1</v>
      </c>
      <c r="E31" s="103" t="s">
        <v>5</v>
      </c>
      <c r="F31" s="466"/>
      <c r="G31" s="17"/>
    </row>
    <row r="32" spans="1:7" x14ac:dyDescent="0.2">
      <c r="A32" s="106" t="s">
        <v>9</v>
      </c>
      <c r="B32" s="107"/>
      <c r="C32" s="107">
        <f>SUM(C22:C31)</f>
        <v>949504</v>
      </c>
      <c r="D32" s="108"/>
      <c r="E32" s="109"/>
      <c r="F32" s="466"/>
      <c r="G32" s="17"/>
    </row>
    <row r="33" spans="1:10" hidden="1" x14ac:dyDescent="0.2">
      <c r="A33" s="17"/>
      <c r="B33" s="91"/>
      <c r="C33" s="91"/>
      <c r="D33" s="102"/>
      <c r="E33" s="17"/>
      <c r="F33" s="17"/>
      <c r="G33" s="17"/>
    </row>
    <row r="34" spans="1:10" hidden="1" x14ac:dyDescent="0.2">
      <c r="A34" s="17"/>
      <c r="B34" s="91"/>
      <c r="C34" s="91"/>
      <c r="D34" s="102"/>
      <c r="E34" s="17"/>
      <c r="F34" s="17"/>
      <c r="G34" s="17"/>
      <c r="J34" s="17"/>
    </row>
    <row r="35" spans="1:10" hidden="1" x14ac:dyDescent="0.2">
      <c r="A35" s="466"/>
      <c r="B35" s="466"/>
      <c r="C35" s="466"/>
      <c r="D35" s="466"/>
      <c r="E35" s="466"/>
      <c r="F35" s="17"/>
      <c r="G35" s="17"/>
    </row>
    <row r="36" spans="1:10" x14ac:dyDescent="0.2">
      <c r="A36" s="17"/>
      <c r="B36" s="91"/>
      <c r="C36" s="91"/>
      <c r="D36" s="102"/>
      <c r="E36" s="17"/>
      <c r="F36" s="17"/>
      <c r="G36" s="17"/>
    </row>
    <row r="37" spans="1:10" x14ac:dyDescent="0.2">
      <c r="A37" s="17" t="s">
        <v>10</v>
      </c>
      <c r="B37" s="91"/>
      <c r="C37" s="91"/>
      <c r="D37" s="102"/>
      <c r="E37" s="17"/>
      <c r="F37" s="17"/>
      <c r="G37" s="17"/>
    </row>
    <row r="38" spans="1:10" x14ac:dyDescent="0.2">
      <c r="A38" s="17"/>
      <c r="B38" s="91"/>
      <c r="C38" s="91"/>
      <c r="D38" s="102"/>
      <c r="E38" s="17"/>
      <c r="F38" s="17"/>
      <c r="G38" s="17"/>
    </row>
    <row r="39" spans="1:10" x14ac:dyDescent="0.2">
      <c r="A39" s="16" t="s">
        <v>207</v>
      </c>
      <c r="B39" s="91"/>
      <c r="C39" s="91"/>
      <c r="D39" s="102"/>
      <c r="E39" s="17"/>
      <c r="F39" s="17"/>
      <c r="G39" s="17"/>
    </row>
    <row r="40" spans="1:10" x14ac:dyDescent="0.2">
      <c r="A40" s="16" t="s">
        <v>208</v>
      </c>
      <c r="B40" s="91"/>
      <c r="C40" s="91"/>
      <c r="D40" s="102"/>
      <c r="E40" s="17"/>
      <c r="F40" s="17"/>
      <c r="G40" s="17"/>
    </row>
    <row r="41" spans="1:10" x14ac:dyDescent="0.2">
      <c r="A41" s="466"/>
      <c r="B41" s="91"/>
      <c r="C41" s="91"/>
      <c r="D41" s="102"/>
      <c r="E41" s="17"/>
      <c r="F41" s="17"/>
      <c r="G41" s="17"/>
    </row>
    <row r="42" spans="1:10" ht="12.75" thickBot="1" x14ac:dyDescent="0.25">
      <c r="A42" s="1" t="s">
        <v>187</v>
      </c>
      <c r="B42" s="110">
        <v>41729</v>
      </c>
      <c r="C42" s="111">
        <v>41639</v>
      </c>
      <c r="D42" s="102"/>
      <c r="E42" s="17"/>
      <c r="F42" s="17"/>
      <c r="G42" s="17"/>
    </row>
    <row r="43" spans="1:10" x14ac:dyDescent="0.2">
      <c r="A43" s="466" t="s">
        <v>23</v>
      </c>
      <c r="B43" s="28">
        <v>783</v>
      </c>
      <c r="C43" s="466">
        <v>773</v>
      </c>
      <c r="D43" s="102"/>
      <c r="E43" s="17"/>
      <c r="F43" s="17"/>
      <c r="G43" s="17"/>
    </row>
    <row r="44" spans="1:10" x14ac:dyDescent="0.2">
      <c r="A44" s="17" t="s">
        <v>172</v>
      </c>
      <c r="B44" s="28">
        <v>452</v>
      </c>
      <c r="C44" s="466">
        <v>446</v>
      </c>
      <c r="D44" s="102"/>
      <c r="E44" s="17"/>
      <c r="F44" s="17"/>
      <c r="G44" s="17"/>
    </row>
    <row r="45" spans="1:10" x14ac:dyDescent="0.2">
      <c r="A45" s="25" t="s">
        <v>209</v>
      </c>
      <c r="B45" s="112">
        <v>13.86</v>
      </c>
      <c r="C45" s="25">
        <v>13.87</v>
      </c>
      <c r="D45" s="102"/>
      <c r="E45" s="17"/>
      <c r="F45" s="17"/>
      <c r="G45" s="17"/>
    </row>
    <row r="46" spans="1:10" x14ac:dyDescent="0.2">
      <c r="A46" s="17"/>
      <c r="B46" s="91"/>
      <c r="C46" s="91"/>
      <c r="D46" s="102"/>
      <c r="E46" s="17"/>
      <c r="F46" s="17"/>
      <c r="G46" s="17"/>
    </row>
    <row r="47" spans="1:10" x14ac:dyDescent="0.2">
      <c r="A47" s="466"/>
      <c r="B47" s="17"/>
      <c r="C47" s="466"/>
      <c r="D47" s="102"/>
      <c r="E47" s="17"/>
      <c r="F47" s="17"/>
      <c r="G47" s="17"/>
    </row>
    <row r="48" spans="1:10" x14ac:dyDescent="0.2">
      <c r="A48" s="466"/>
      <c r="B48" s="466"/>
      <c r="C48" s="466"/>
      <c r="D48" s="466"/>
      <c r="E48" s="466"/>
      <c r="F48" s="466"/>
      <c r="G48" s="17"/>
    </row>
  </sheetData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zoomScaleNormal="100" workbookViewId="0">
      <selection activeCell="A14" sqref="A14"/>
    </sheetView>
  </sheetViews>
  <sheetFormatPr baseColWidth="10" defaultRowHeight="12" x14ac:dyDescent="0.2"/>
  <cols>
    <col min="1" max="1" width="27.75" style="272" customWidth="1"/>
    <col min="2" max="2" width="16.375" style="272" customWidth="1"/>
    <col min="3" max="3" width="11" style="272" hidden="1" customWidth="1"/>
    <col min="4" max="4" width="18.5" style="272" customWidth="1"/>
    <col min="5" max="5" width="22.625" style="272" customWidth="1"/>
    <col min="6" max="16384" width="11" style="272"/>
  </cols>
  <sheetData>
    <row r="1" spans="1:7" x14ac:dyDescent="0.2">
      <c r="A1" s="271" t="s">
        <v>326</v>
      </c>
      <c r="B1" s="273"/>
      <c r="C1" s="273"/>
      <c r="D1" s="273"/>
      <c r="G1" s="21"/>
    </row>
    <row r="2" spans="1:7" x14ac:dyDescent="0.2">
      <c r="G2" s="21"/>
    </row>
    <row r="3" spans="1:7" ht="12.75" customHeight="1" x14ac:dyDescent="0.2">
      <c r="A3" s="275"/>
      <c r="B3" s="278"/>
      <c r="C3" s="278"/>
      <c r="D3" s="276"/>
      <c r="E3" s="276"/>
    </row>
    <row r="5" spans="1:7" ht="24" customHeight="1" thickBot="1" x14ac:dyDescent="0.25">
      <c r="A5" s="337" t="s">
        <v>184</v>
      </c>
      <c r="B5" s="501" t="s">
        <v>386</v>
      </c>
      <c r="C5" s="501"/>
      <c r="D5" s="334" t="s">
        <v>387</v>
      </c>
    </row>
    <row r="6" spans="1:7" ht="16.5" customHeight="1" thickTop="1" x14ac:dyDescent="0.2">
      <c r="A6" s="338" t="s">
        <v>185</v>
      </c>
      <c r="B6" s="339">
        <v>0.1</v>
      </c>
      <c r="C6" s="336"/>
      <c r="D6" s="336">
        <v>0.03</v>
      </c>
    </row>
    <row r="7" spans="1:7" ht="16.5" customHeight="1" x14ac:dyDescent="0.2">
      <c r="A7" s="335" t="s">
        <v>388</v>
      </c>
      <c r="B7" s="502">
        <v>0.155</v>
      </c>
      <c r="C7" s="502"/>
      <c r="D7" s="336">
        <v>0.107</v>
      </c>
    </row>
    <row r="8" spans="1:7" ht="18.75" customHeight="1" x14ac:dyDescent="0.2">
      <c r="A8" s="335" t="s">
        <v>33</v>
      </c>
      <c r="B8" s="502">
        <v>0.45</v>
      </c>
      <c r="C8" s="502"/>
      <c r="D8" s="336">
        <v>0.22800000000000001</v>
      </c>
    </row>
    <row r="9" spans="1:7" x14ac:dyDescent="0.2">
      <c r="A9" s="462" t="s">
        <v>389</v>
      </c>
    </row>
  </sheetData>
  <mergeCells count="3">
    <mergeCell ref="B5:C5"/>
    <mergeCell ref="B7:C7"/>
    <mergeCell ref="B8:C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4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pageSetUpPr fitToPage="1"/>
  </sheetPr>
  <dimension ref="A1:M18"/>
  <sheetViews>
    <sheetView showGridLines="0" zoomScaleNormal="100" workbookViewId="0">
      <selection activeCell="F41" sqref="F41"/>
    </sheetView>
  </sheetViews>
  <sheetFormatPr baseColWidth="10" defaultColWidth="11" defaultRowHeight="12" x14ac:dyDescent="0.2"/>
  <cols>
    <col min="1" max="1" width="14.375" style="21" customWidth="1"/>
    <col min="2" max="2" width="25.5" style="21" customWidth="1"/>
    <col min="3" max="3" width="14.125" style="21" customWidth="1"/>
    <col min="4" max="4" width="11.125" style="21" customWidth="1"/>
    <col min="5" max="5" width="3.625" style="21" customWidth="1"/>
    <col min="6" max="6" width="15.125" style="21" customWidth="1"/>
    <col min="7" max="7" width="11.125" style="21" customWidth="1"/>
    <col min="8" max="8" width="2.125" style="21" customWidth="1"/>
    <col min="9" max="9" width="15.625" style="21" customWidth="1"/>
    <col min="10" max="11" width="16.125" style="21" customWidth="1"/>
    <col min="12" max="12" width="11" style="21" customWidth="1"/>
    <col min="13" max="16384" width="11" style="21"/>
  </cols>
  <sheetData>
    <row r="1" spans="1:13" x14ac:dyDescent="0.2">
      <c r="A1" s="96" t="s">
        <v>287</v>
      </c>
      <c r="F1" s="17"/>
      <c r="G1" s="17"/>
      <c r="H1" s="17"/>
      <c r="I1" s="17"/>
    </row>
    <row r="3" spans="1:13" x14ac:dyDescent="0.2">
      <c r="A3" s="279"/>
      <c r="F3" s="458"/>
      <c r="G3" s="17"/>
    </row>
    <row r="4" spans="1:13" ht="12.75" x14ac:dyDescent="0.2">
      <c r="A4" s="280"/>
      <c r="C4" s="504">
        <v>2013</v>
      </c>
      <c r="D4" s="505"/>
      <c r="E4" s="281"/>
      <c r="F4" s="506">
        <v>2012</v>
      </c>
      <c r="G4" s="507"/>
    </row>
    <row r="5" spans="1:13" ht="39" thickBot="1" x14ac:dyDescent="0.25">
      <c r="A5" s="503" t="s">
        <v>232</v>
      </c>
      <c r="B5" s="503"/>
      <c r="C5" s="100" t="s">
        <v>230</v>
      </c>
      <c r="D5" s="253" t="s">
        <v>296</v>
      </c>
      <c r="E5" s="253"/>
      <c r="F5" s="459" t="s">
        <v>231</v>
      </c>
      <c r="G5" s="282" t="s">
        <v>297</v>
      </c>
      <c r="H5" s="1"/>
      <c r="L5" s="283"/>
      <c r="M5" s="283"/>
    </row>
    <row r="6" spans="1:13" x14ac:dyDescent="0.2">
      <c r="A6" s="84" t="s">
        <v>381</v>
      </c>
      <c r="B6" s="84"/>
      <c r="C6" s="254">
        <v>111214</v>
      </c>
      <c r="D6" s="284">
        <v>0.95</v>
      </c>
      <c r="E6" s="284"/>
      <c r="F6" s="254">
        <v>105409</v>
      </c>
      <c r="G6" s="284">
        <v>0.95</v>
      </c>
      <c r="L6" s="285"/>
    </row>
    <row r="7" spans="1:13" x14ac:dyDescent="0.2">
      <c r="A7" s="84" t="s">
        <v>74</v>
      </c>
      <c r="B7" s="78"/>
      <c r="C7" s="254">
        <v>5651</v>
      </c>
      <c r="D7" s="284">
        <v>0.88</v>
      </c>
      <c r="E7" s="284"/>
      <c r="F7" s="254">
        <v>5276</v>
      </c>
      <c r="G7" s="284">
        <v>0.89</v>
      </c>
      <c r="L7" s="285"/>
    </row>
    <row r="8" spans="1:13" ht="12" customHeight="1" x14ac:dyDescent="0.2">
      <c r="A8" s="84" t="s">
        <v>123</v>
      </c>
      <c r="B8" s="78"/>
      <c r="C8" s="254">
        <v>1923</v>
      </c>
      <c r="D8" s="284">
        <v>0.04</v>
      </c>
      <c r="E8" s="284"/>
      <c r="F8" s="254">
        <v>2088</v>
      </c>
      <c r="G8" s="284">
        <v>0.03</v>
      </c>
      <c r="H8" s="277" t="s">
        <v>126</v>
      </c>
      <c r="L8" s="285"/>
    </row>
    <row r="9" spans="1:13" x14ac:dyDescent="0.2">
      <c r="A9" s="130" t="s">
        <v>121</v>
      </c>
      <c r="B9" s="286"/>
      <c r="C9" s="287">
        <f>SUM(C6:C8)</f>
        <v>118788</v>
      </c>
      <c r="D9" s="288"/>
      <c r="E9" s="288"/>
      <c r="F9" s="287">
        <v>112773</v>
      </c>
      <c r="G9" s="288"/>
      <c r="H9" s="289"/>
      <c r="L9" s="90"/>
    </row>
    <row r="10" spans="1:13" ht="13.5" customHeight="1" x14ac:dyDescent="0.2">
      <c r="A10" s="290"/>
      <c r="B10" s="290"/>
      <c r="C10" s="291"/>
      <c r="D10" s="292"/>
      <c r="E10" s="292"/>
      <c r="F10" s="292"/>
      <c r="G10" s="292"/>
      <c r="H10" s="292"/>
      <c r="I10" s="292"/>
      <c r="J10" s="292"/>
      <c r="K10" s="292"/>
    </row>
    <row r="12" spans="1:13" ht="14.25" x14ac:dyDescent="0.2">
      <c r="A12" s="21" t="s">
        <v>298</v>
      </c>
    </row>
    <row r="13" spans="1:13" ht="14.25" x14ac:dyDescent="0.2">
      <c r="A13" s="21" t="s">
        <v>299</v>
      </c>
    </row>
    <row r="14" spans="1:13" x14ac:dyDescent="0.2">
      <c r="A14" s="21" t="s">
        <v>124</v>
      </c>
    </row>
    <row r="16" spans="1:13" x14ac:dyDescent="0.2">
      <c r="A16" s="21" t="s">
        <v>125</v>
      </c>
    </row>
    <row r="17" spans="1:1" x14ac:dyDescent="0.2">
      <c r="A17" s="21" t="s">
        <v>193</v>
      </c>
    </row>
    <row r="18" spans="1:1" x14ac:dyDescent="0.2">
      <c r="A18" s="21" t="s">
        <v>194</v>
      </c>
    </row>
  </sheetData>
  <mergeCells count="3">
    <mergeCell ref="A5:B5"/>
    <mergeCell ref="C4:D4"/>
    <mergeCell ref="F4:G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pageSetUpPr fitToPage="1"/>
  </sheetPr>
  <dimension ref="A1:K21"/>
  <sheetViews>
    <sheetView zoomScaleNormal="100" workbookViewId="0">
      <selection activeCell="D22" sqref="D22"/>
    </sheetView>
  </sheetViews>
  <sheetFormatPr baseColWidth="10" defaultColWidth="11" defaultRowHeight="12" x14ac:dyDescent="0.2"/>
  <cols>
    <col min="1" max="1" width="18" style="21" customWidth="1"/>
    <col min="2" max="2" width="12.125" style="21" customWidth="1"/>
    <col min="3" max="3" width="10.25" style="21" customWidth="1"/>
    <col min="4" max="4" width="11.875" style="21" customWidth="1"/>
    <col min="5" max="5" width="10.375" style="21" customWidth="1"/>
    <col min="6" max="6" width="11.875" style="21" customWidth="1"/>
    <col min="7" max="7" width="9.875" style="21" bestFit="1" customWidth="1"/>
    <col min="8" max="8" width="11.375" style="21" customWidth="1"/>
    <col min="9" max="9" width="9.375" style="21" customWidth="1"/>
    <col min="10" max="16384" width="11" style="21"/>
  </cols>
  <sheetData>
    <row r="1" spans="1:11" x14ac:dyDescent="0.2">
      <c r="A1" s="96" t="s">
        <v>288</v>
      </c>
      <c r="B1" s="256"/>
      <c r="C1" s="256"/>
      <c r="D1" s="256"/>
      <c r="E1" s="256"/>
      <c r="F1" s="256"/>
      <c r="G1" s="256"/>
      <c r="H1" s="256"/>
      <c r="I1" s="256"/>
    </row>
    <row r="2" spans="1:11" x14ac:dyDescent="0.2">
      <c r="B2" s="17"/>
      <c r="C2" s="17"/>
      <c r="D2" s="17"/>
      <c r="E2" s="17"/>
      <c r="F2" s="17"/>
      <c r="G2" s="17"/>
      <c r="H2" s="17"/>
      <c r="I2" s="17"/>
    </row>
    <row r="3" spans="1:11" ht="24.75" thickBot="1" x14ac:dyDescent="0.25">
      <c r="A3" s="510" t="s">
        <v>187</v>
      </c>
      <c r="B3" s="510"/>
      <c r="C3" s="293" t="s">
        <v>344</v>
      </c>
      <c r="D3" s="203" t="s">
        <v>345</v>
      </c>
      <c r="E3" s="293" t="s">
        <v>242</v>
      </c>
      <c r="F3" s="392" t="s">
        <v>243</v>
      </c>
      <c r="G3" s="293" t="s">
        <v>215</v>
      </c>
      <c r="H3" s="392" t="s">
        <v>216</v>
      </c>
      <c r="I3" s="293" t="s">
        <v>180</v>
      </c>
    </row>
    <row r="4" spans="1:11" ht="12" customHeight="1" x14ac:dyDescent="0.2">
      <c r="A4" s="511" t="s">
        <v>97</v>
      </c>
      <c r="B4" s="511"/>
      <c r="C4" s="200">
        <f>SUM(C5:C7)</f>
        <v>118788</v>
      </c>
      <c r="D4" s="294">
        <f>(C4-E4)/E4</f>
        <v>5.3337234976457128E-2</v>
      </c>
      <c r="E4" s="204">
        <f>SUM(E5:E7)</f>
        <v>112773</v>
      </c>
      <c r="F4" s="400">
        <v>9.725911439329811E-2</v>
      </c>
      <c r="G4" s="325">
        <f>SUM(G5:G7)</f>
        <v>102777</v>
      </c>
      <c r="H4" s="195">
        <v>0.1179189871214758</v>
      </c>
      <c r="I4" s="325">
        <f>SUM(I5:I7)</f>
        <v>91936</v>
      </c>
      <c r="K4" s="28"/>
    </row>
    <row r="5" spans="1:11" ht="12" customHeight="1" x14ac:dyDescent="0.2">
      <c r="A5" s="512" t="s">
        <v>98</v>
      </c>
      <c r="B5" s="513"/>
      <c r="C5" s="292">
        <v>5651</v>
      </c>
      <c r="D5" s="294">
        <f t="shared" ref="D5:D9" si="0">(C5-E5)/E5</f>
        <v>7.1076573161485967E-2</v>
      </c>
      <c r="E5" s="238">
        <v>5276</v>
      </c>
      <c r="F5" s="400">
        <v>6.3924178261746317E-2</v>
      </c>
      <c r="G5" s="325">
        <v>4959</v>
      </c>
      <c r="H5" s="195">
        <v>0.12118471625593488</v>
      </c>
      <c r="I5" s="325">
        <v>4423</v>
      </c>
      <c r="K5" s="28"/>
    </row>
    <row r="6" spans="1:11" ht="12" customHeight="1" x14ac:dyDescent="0.2">
      <c r="A6" s="512" t="s">
        <v>244</v>
      </c>
      <c r="B6" s="513"/>
      <c r="C6" s="292">
        <v>111214</v>
      </c>
      <c r="D6" s="294">
        <f t="shared" si="0"/>
        <v>5.5071198853987799E-2</v>
      </c>
      <c r="E6" s="238">
        <v>105409</v>
      </c>
      <c r="F6" s="400">
        <v>0.10678398555213725</v>
      </c>
      <c r="G6" s="325">
        <v>95239</v>
      </c>
      <c r="H6" s="195">
        <v>0.12111830488522661</v>
      </c>
      <c r="I6" s="325">
        <v>84950</v>
      </c>
    </row>
    <row r="7" spans="1:11" ht="12" customHeight="1" x14ac:dyDescent="0.2">
      <c r="A7" s="512" t="s">
        <v>245</v>
      </c>
      <c r="B7" s="513"/>
      <c r="C7" s="292">
        <v>1923</v>
      </c>
      <c r="D7" s="294">
        <f t="shared" si="0"/>
        <v>-7.9022988505747127E-2</v>
      </c>
      <c r="E7" s="238">
        <v>2088</v>
      </c>
      <c r="F7" s="400">
        <v>-0.19038386971694454</v>
      </c>
      <c r="G7" s="325">
        <v>2579</v>
      </c>
      <c r="H7" s="195">
        <v>6.2426843542723372E-3</v>
      </c>
      <c r="I7" s="325">
        <v>2563</v>
      </c>
    </row>
    <row r="8" spans="1:11" ht="12" customHeight="1" x14ac:dyDescent="0.2">
      <c r="A8" s="508" t="s">
        <v>139</v>
      </c>
      <c r="B8" s="508"/>
      <c r="C8" s="292">
        <v>34037</v>
      </c>
      <c r="D8" s="294">
        <f t="shared" si="0"/>
        <v>2.8875335160140252E-3</v>
      </c>
      <c r="E8" s="238">
        <v>33939</v>
      </c>
      <c r="F8" s="400">
        <v>0.16169775800102687</v>
      </c>
      <c r="G8" s="325">
        <v>29215</v>
      </c>
      <c r="H8" s="195">
        <v>9.0763142174432501E-2</v>
      </c>
      <c r="I8" s="325">
        <v>26784</v>
      </c>
    </row>
    <row r="9" spans="1:11" x14ac:dyDescent="0.2">
      <c r="A9" s="511" t="s">
        <v>246</v>
      </c>
      <c r="B9" s="511"/>
      <c r="C9" s="295">
        <v>34153</v>
      </c>
      <c r="D9" s="294">
        <f t="shared" si="0"/>
        <v>5.3519649577395273E-2</v>
      </c>
      <c r="E9" s="401">
        <v>32418</v>
      </c>
      <c r="F9" s="400">
        <v>7.5188219296209086E-2</v>
      </c>
      <c r="G9" s="325">
        <v>30151</v>
      </c>
      <c r="H9" s="195">
        <v>7.6129630951531163E-2</v>
      </c>
      <c r="I9" s="325">
        <v>28018</v>
      </c>
    </row>
    <row r="10" spans="1:11" x14ac:dyDescent="0.2">
      <c r="A10" s="106" t="s">
        <v>9</v>
      </c>
      <c r="B10" s="289"/>
      <c r="C10" s="263">
        <f>C4+C8+C9</f>
        <v>186978</v>
      </c>
      <c r="D10" s="296">
        <f>(C10-E10)/E10</f>
        <v>4.3811756824652485E-2</v>
      </c>
      <c r="E10" s="263">
        <v>179130</v>
      </c>
      <c r="F10" s="296">
        <v>0.1047655464620736</v>
      </c>
      <c r="G10" s="263">
        <v>162143</v>
      </c>
      <c r="H10" s="296">
        <v>0.10498303098038682</v>
      </c>
      <c r="I10" s="263">
        <v>146738</v>
      </c>
    </row>
    <row r="11" spans="1:11" x14ac:dyDescent="0.2">
      <c r="A11" s="76"/>
      <c r="B11" s="76"/>
      <c r="C11" s="76"/>
      <c r="D11" s="76"/>
      <c r="E11" s="291"/>
      <c r="F11" s="76"/>
      <c r="G11" s="297"/>
      <c r="H11" s="298"/>
      <c r="I11" s="297"/>
    </row>
    <row r="12" spans="1:11" x14ac:dyDescent="0.2">
      <c r="A12" s="508"/>
      <c r="B12" s="509"/>
      <c r="C12" s="509"/>
      <c r="D12" s="509"/>
      <c r="E12" s="509"/>
      <c r="F12" s="509"/>
      <c r="G12" s="509"/>
      <c r="H12" s="509"/>
      <c r="I12" s="509"/>
    </row>
    <row r="15" spans="1:11" x14ac:dyDescent="0.2">
      <c r="C15" s="325"/>
      <c r="D15" s="195"/>
      <c r="E15" s="325"/>
      <c r="F15" s="195"/>
      <c r="G15" s="325"/>
      <c r="H15" s="195"/>
      <c r="I15" s="325"/>
    </row>
    <row r="16" spans="1:11" x14ac:dyDescent="0.2">
      <c r="C16" s="325"/>
      <c r="D16" s="195"/>
      <c r="E16" s="325"/>
      <c r="F16" s="195"/>
      <c r="G16" s="325"/>
      <c r="H16" s="195"/>
      <c r="I16" s="325"/>
    </row>
    <row r="17" spans="3:9" x14ac:dyDescent="0.2">
      <c r="C17" s="325"/>
      <c r="D17" s="195"/>
      <c r="E17" s="325"/>
      <c r="F17" s="195"/>
      <c r="G17" s="325"/>
      <c r="H17" s="195"/>
      <c r="I17" s="325"/>
    </row>
    <row r="18" spans="3:9" x14ac:dyDescent="0.2">
      <c r="C18" s="325"/>
      <c r="D18" s="195"/>
      <c r="E18" s="325"/>
      <c r="F18" s="195"/>
      <c r="G18" s="325"/>
      <c r="H18" s="195"/>
      <c r="I18" s="325"/>
    </row>
    <row r="19" spans="3:9" x14ac:dyDescent="0.2">
      <c r="C19" s="325"/>
      <c r="D19" s="195"/>
      <c r="E19" s="325"/>
      <c r="F19" s="195"/>
      <c r="G19" s="325"/>
      <c r="H19" s="195"/>
      <c r="I19" s="325"/>
    </row>
    <row r="20" spans="3:9" x14ac:dyDescent="0.2">
      <c r="C20" s="325"/>
      <c r="D20" s="195"/>
      <c r="E20" s="325"/>
      <c r="F20" s="195"/>
      <c r="G20" s="325"/>
      <c r="H20" s="195"/>
      <c r="I20" s="325"/>
    </row>
    <row r="21" spans="3:9" x14ac:dyDescent="0.2">
      <c r="C21" s="325"/>
      <c r="D21" s="195"/>
      <c r="E21" s="325"/>
      <c r="F21" s="195"/>
      <c r="G21" s="325"/>
      <c r="H21" s="195"/>
      <c r="I21" s="325"/>
    </row>
  </sheetData>
  <mergeCells count="8">
    <mergeCell ref="A12:I12"/>
    <mergeCell ref="A3:B3"/>
    <mergeCell ref="A4:B4"/>
    <mergeCell ref="A5:B5"/>
    <mergeCell ref="A6:B6"/>
    <mergeCell ref="A7:B7"/>
    <mergeCell ref="A8:B8"/>
    <mergeCell ref="A9:B9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  <ignoredErrors>
    <ignoredError sqref="C11 C4 E4 G4 I4" formulaRange="1"/>
    <ignoredError sqref="D11:I11" formula="1" formulaRange="1"/>
    <ignoredError sqref="D4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pageSetUpPr fitToPage="1"/>
  </sheetPr>
  <dimension ref="A1:F26"/>
  <sheetViews>
    <sheetView zoomScaleNormal="100" workbookViewId="0">
      <selection activeCell="C17" sqref="C17:D18"/>
    </sheetView>
  </sheetViews>
  <sheetFormatPr baseColWidth="10" defaultColWidth="11" defaultRowHeight="12" x14ac:dyDescent="0.2"/>
  <cols>
    <col min="1" max="1" width="39.75" style="21" customWidth="1"/>
    <col min="2" max="2" width="22.375" style="21" customWidth="1"/>
    <col min="3" max="4" width="10" style="21" customWidth="1"/>
    <col min="5" max="16384" width="11" style="21"/>
  </cols>
  <sheetData>
    <row r="1" spans="1:4" x14ac:dyDescent="0.2">
      <c r="A1" s="299" t="s">
        <v>289</v>
      </c>
      <c r="B1" s="300"/>
      <c r="C1" s="256"/>
      <c r="D1" s="17"/>
    </row>
    <row r="2" spans="1:4" x14ac:dyDescent="0.2">
      <c r="A2" s="17"/>
      <c r="B2" s="17"/>
      <c r="C2" s="17"/>
      <c r="D2" s="17"/>
    </row>
    <row r="3" spans="1:4" x14ac:dyDescent="0.2">
      <c r="A3" s="17"/>
      <c r="B3" s="17"/>
    </row>
    <row r="4" spans="1:4" ht="12.75" thickBot="1" x14ac:dyDescent="0.25">
      <c r="A4" s="1"/>
      <c r="B4" s="98" t="s">
        <v>108</v>
      </c>
      <c r="C4" s="2">
        <v>41639</v>
      </c>
      <c r="D4" s="3">
        <v>41274</v>
      </c>
    </row>
    <row r="5" spans="1:4" x14ac:dyDescent="0.2">
      <c r="A5" s="301" t="s">
        <v>109</v>
      </c>
      <c r="B5" s="21" t="s">
        <v>110</v>
      </c>
      <c r="C5" s="247">
        <v>12</v>
      </c>
      <c r="D5" s="247">
        <v>16</v>
      </c>
    </row>
    <row r="6" spans="1:4" x14ac:dyDescent="0.2">
      <c r="A6" s="301"/>
      <c r="B6" s="21" t="s">
        <v>240</v>
      </c>
      <c r="C6" s="247">
        <v>11</v>
      </c>
      <c r="D6" s="247">
        <v>14</v>
      </c>
    </row>
    <row r="7" spans="1:4" x14ac:dyDescent="0.2">
      <c r="A7" s="301"/>
      <c r="B7" s="302" t="s">
        <v>159</v>
      </c>
      <c r="C7" s="90">
        <v>25</v>
      </c>
      <c r="D7" s="90">
        <v>40</v>
      </c>
    </row>
    <row r="8" spans="1:4" x14ac:dyDescent="0.2">
      <c r="A8" s="301"/>
      <c r="B8" s="302" t="s">
        <v>239</v>
      </c>
      <c r="C8" s="90">
        <v>26</v>
      </c>
      <c r="D8" s="90">
        <v>19</v>
      </c>
    </row>
    <row r="9" spans="1:4" x14ac:dyDescent="0.2">
      <c r="A9" s="301"/>
      <c r="B9" s="21" t="s">
        <v>346</v>
      </c>
      <c r="C9" s="247">
        <v>10</v>
      </c>
      <c r="D9" s="247">
        <v>8</v>
      </c>
    </row>
    <row r="10" spans="1:4" x14ac:dyDescent="0.2">
      <c r="A10" s="301"/>
      <c r="B10" s="303" t="s">
        <v>111</v>
      </c>
      <c r="C10" s="304">
        <f>74-6</f>
        <v>68</v>
      </c>
      <c r="D10" s="304">
        <v>76</v>
      </c>
    </row>
    <row r="11" spans="1:4" x14ac:dyDescent="0.2">
      <c r="A11" s="305"/>
      <c r="B11" s="306"/>
      <c r="C11" s="307"/>
      <c r="D11" s="307"/>
    </row>
    <row r="12" spans="1:4" x14ac:dyDescent="0.2">
      <c r="A12" s="308" t="s">
        <v>133</v>
      </c>
      <c r="B12" s="309"/>
      <c r="C12" s="310">
        <f>SUM(C5:C11)</f>
        <v>152</v>
      </c>
      <c r="D12" s="311">
        <f>SUM(D5:D11)</f>
        <v>173</v>
      </c>
    </row>
    <row r="13" spans="1:4" x14ac:dyDescent="0.2">
      <c r="A13" s="301" t="s">
        <v>112</v>
      </c>
      <c r="B13" s="17" t="s">
        <v>181</v>
      </c>
      <c r="C13" s="247">
        <v>2</v>
      </c>
      <c r="D13" s="247">
        <v>19</v>
      </c>
    </row>
    <row r="14" spans="1:4" s="391" customFormat="1" x14ac:dyDescent="0.2">
      <c r="A14" s="301"/>
      <c r="B14" s="17" t="s">
        <v>182</v>
      </c>
      <c r="C14" s="247">
        <v>352</v>
      </c>
      <c r="D14" s="247">
        <v>286</v>
      </c>
    </row>
    <row r="15" spans="1:4" x14ac:dyDescent="0.2">
      <c r="A15" s="301"/>
      <c r="B15" s="17" t="s">
        <v>347</v>
      </c>
      <c r="C15" s="247">
        <v>119</v>
      </c>
      <c r="D15" s="247"/>
    </row>
    <row r="16" spans="1:4" x14ac:dyDescent="0.2">
      <c r="A16" s="308" t="s">
        <v>183</v>
      </c>
      <c r="B16" s="289"/>
      <c r="C16" s="263">
        <f>SUM(C13:C15)</f>
        <v>473</v>
      </c>
      <c r="D16" s="312">
        <f>SUM(D13:D15)</f>
        <v>305</v>
      </c>
    </row>
    <row r="17" spans="1:6" x14ac:dyDescent="0.2">
      <c r="A17" s="301" t="s">
        <v>113</v>
      </c>
      <c r="B17" s="17" t="s">
        <v>114</v>
      </c>
      <c r="C17" s="247">
        <f>1+6</f>
        <v>7</v>
      </c>
      <c r="D17" s="247">
        <v>3</v>
      </c>
    </row>
    <row r="18" spans="1:6" x14ac:dyDescent="0.2">
      <c r="A18" s="313" t="s">
        <v>9</v>
      </c>
      <c r="B18" s="289"/>
      <c r="C18" s="263">
        <f>+C12+C16+C17</f>
        <v>632</v>
      </c>
      <c r="D18" s="312">
        <f>+D12+D16+D17</f>
        <v>481</v>
      </c>
    </row>
    <row r="19" spans="1:6" x14ac:dyDescent="0.2">
      <c r="A19" s="314"/>
      <c r="C19" s="90"/>
      <c r="D19" s="90"/>
      <c r="F19" s="28"/>
    </row>
    <row r="20" spans="1:6" ht="53.25" customHeight="1" x14ac:dyDescent="0.2">
      <c r="A20" s="76" t="s">
        <v>115</v>
      </c>
      <c r="B20" s="76"/>
      <c r="C20" s="76"/>
      <c r="D20" s="76"/>
    </row>
    <row r="26" spans="1:6" x14ac:dyDescent="0.2">
      <c r="A26" s="17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  <ignoredErrors>
    <ignoredError sqref="C12:D12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pageSetUpPr fitToPage="1"/>
  </sheetPr>
  <dimension ref="A1:F14"/>
  <sheetViews>
    <sheetView zoomScaleNormal="100" workbookViewId="0">
      <selection activeCell="F14" sqref="B11:F14"/>
    </sheetView>
  </sheetViews>
  <sheetFormatPr baseColWidth="10" defaultColWidth="11" defaultRowHeight="12" x14ac:dyDescent="0.2"/>
  <cols>
    <col min="1" max="1" width="33" style="21" customWidth="1"/>
    <col min="2" max="2" width="6.75" style="21" customWidth="1"/>
    <col min="3" max="3" width="6.625" style="21" customWidth="1"/>
    <col min="4" max="4" width="10.25" style="21" customWidth="1"/>
    <col min="5" max="5" width="8.5" style="21" customWidth="1"/>
    <col min="6" max="6" width="11.5" style="21" customWidth="1"/>
    <col min="7" max="16384" width="11" style="21"/>
  </cols>
  <sheetData>
    <row r="1" spans="1:6" x14ac:dyDescent="0.2">
      <c r="A1" s="300" t="s">
        <v>290</v>
      </c>
      <c r="B1" s="300"/>
      <c r="C1" s="256"/>
    </row>
    <row r="2" spans="1:6" x14ac:dyDescent="0.2">
      <c r="A2" s="17" t="s">
        <v>224</v>
      </c>
      <c r="B2" s="255"/>
      <c r="C2" s="17"/>
    </row>
    <row r="3" spans="1:6" x14ac:dyDescent="0.2">
      <c r="A3" s="315"/>
      <c r="B3" s="255"/>
      <c r="C3" s="17"/>
    </row>
    <row r="4" spans="1:6" ht="60.75" customHeight="1" thickBot="1" x14ac:dyDescent="0.25">
      <c r="A4" s="82">
        <v>2013</v>
      </c>
      <c r="B4" s="135" t="s">
        <v>195</v>
      </c>
      <c r="C4" s="135" t="s">
        <v>196</v>
      </c>
      <c r="D4" s="135" t="s">
        <v>348</v>
      </c>
      <c r="E4" s="135" t="s">
        <v>349</v>
      </c>
      <c r="F4" s="135" t="s">
        <v>116</v>
      </c>
    </row>
    <row r="5" spans="1:6" x14ac:dyDescent="0.2">
      <c r="A5" s="115" t="s">
        <v>109</v>
      </c>
      <c r="B5" s="224">
        <v>152</v>
      </c>
      <c r="C5" s="224">
        <v>152</v>
      </c>
      <c r="D5" s="224">
        <v>25</v>
      </c>
      <c r="E5" s="224">
        <v>-16</v>
      </c>
      <c r="F5" s="316">
        <v>0</v>
      </c>
    </row>
    <row r="6" spans="1:6" x14ac:dyDescent="0.2">
      <c r="A6" s="115" t="s">
        <v>112</v>
      </c>
      <c r="B6" s="224">
        <v>473</v>
      </c>
      <c r="C6" s="224">
        <v>473</v>
      </c>
      <c r="D6" s="317">
        <v>0</v>
      </c>
      <c r="E6" s="317">
        <v>24</v>
      </c>
      <c r="F6" s="317">
        <v>0</v>
      </c>
    </row>
    <row r="7" spans="1:6" x14ac:dyDescent="0.2">
      <c r="A7" s="116" t="s">
        <v>134</v>
      </c>
      <c r="B7" s="224">
        <v>7</v>
      </c>
      <c r="C7" s="224">
        <v>7</v>
      </c>
      <c r="D7" s="224">
        <v>1</v>
      </c>
      <c r="E7" s="224">
        <v>0</v>
      </c>
      <c r="F7" s="224">
        <v>0</v>
      </c>
    </row>
    <row r="8" spans="1:6" x14ac:dyDescent="0.2">
      <c r="A8" s="93" t="s">
        <v>9</v>
      </c>
      <c r="B8" s="193">
        <f>SUM(B5:B7)</f>
        <v>632</v>
      </c>
      <c r="C8" s="193">
        <f>SUM(C5:C7)</f>
        <v>632</v>
      </c>
      <c r="D8" s="447">
        <f>SUM(D5:D7)</f>
        <v>26</v>
      </c>
      <c r="E8" s="447">
        <f>SUM(E5:E7)</f>
        <v>8</v>
      </c>
      <c r="F8" s="447">
        <f>SUM(F5:F7)</f>
        <v>0</v>
      </c>
    </row>
    <row r="9" spans="1:6" x14ac:dyDescent="0.2">
      <c r="A9" s="255"/>
      <c r="B9" s="255"/>
      <c r="C9" s="17"/>
    </row>
    <row r="10" spans="1:6" ht="64.5" customHeight="1" thickBot="1" x14ac:dyDescent="0.25">
      <c r="A10" s="82">
        <v>2012</v>
      </c>
      <c r="B10" s="135"/>
      <c r="C10" s="135"/>
      <c r="D10" s="135"/>
      <c r="E10" s="135"/>
      <c r="F10" s="135"/>
    </row>
    <row r="11" spans="1:6" x14ac:dyDescent="0.2">
      <c r="A11" s="115" t="s">
        <v>109</v>
      </c>
      <c r="B11" s="224">
        <v>173</v>
      </c>
      <c r="C11" s="224">
        <v>173</v>
      </c>
      <c r="D11" s="224">
        <v>3</v>
      </c>
      <c r="E11" s="224">
        <v>15</v>
      </c>
      <c r="F11" s="316">
        <v>0</v>
      </c>
    </row>
    <row r="12" spans="1:6" x14ac:dyDescent="0.2">
      <c r="A12" s="115" t="s">
        <v>112</v>
      </c>
      <c r="B12" s="224">
        <v>305</v>
      </c>
      <c r="C12" s="224">
        <v>305</v>
      </c>
      <c r="D12" s="317">
        <v>0</v>
      </c>
      <c r="E12" s="317">
        <v>30</v>
      </c>
      <c r="F12" s="317">
        <v>0</v>
      </c>
    </row>
    <row r="13" spans="1:6" x14ac:dyDescent="0.2">
      <c r="A13" s="116" t="s">
        <v>134</v>
      </c>
      <c r="B13" s="224">
        <v>3</v>
      </c>
      <c r="C13" s="224">
        <v>3</v>
      </c>
      <c r="D13" s="224">
        <v>0</v>
      </c>
      <c r="E13" s="224">
        <v>0</v>
      </c>
      <c r="F13" s="224">
        <v>1</v>
      </c>
    </row>
    <row r="14" spans="1:6" x14ac:dyDescent="0.2">
      <c r="A14" s="93" t="s">
        <v>9</v>
      </c>
      <c r="B14" s="193">
        <f>SUM(B11:B13)</f>
        <v>481</v>
      </c>
      <c r="C14" s="193">
        <f>SUM(C11:C13)</f>
        <v>481</v>
      </c>
      <c r="D14" s="193">
        <f>SUM(D11:D13)</f>
        <v>3</v>
      </c>
      <c r="E14" s="193">
        <f>SUM(E11:E13)</f>
        <v>45</v>
      </c>
      <c r="F14" s="193">
        <f>SUM(F11:F13)</f>
        <v>1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9" fitToHeight="0" orientation="portrait" r:id="rId1"/>
  <headerFooter alignWithMargins="0"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pageSetUpPr fitToPage="1"/>
  </sheetPr>
  <dimension ref="A1:D8"/>
  <sheetViews>
    <sheetView zoomScaleNormal="100" workbookViewId="0">
      <selection activeCell="C7" sqref="B3:C7"/>
    </sheetView>
  </sheetViews>
  <sheetFormatPr baseColWidth="10" defaultColWidth="11" defaultRowHeight="12" x14ac:dyDescent="0.2"/>
  <cols>
    <col min="1" max="1" width="36" style="21" customWidth="1"/>
    <col min="2" max="2" width="12.625" style="21" customWidth="1"/>
    <col min="3" max="16384" width="11" style="21"/>
  </cols>
  <sheetData>
    <row r="1" spans="1:4" x14ac:dyDescent="0.2">
      <c r="A1" s="255" t="s">
        <v>291</v>
      </c>
      <c r="B1" s="255"/>
      <c r="C1" s="17"/>
      <c r="D1" s="17"/>
    </row>
    <row r="2" spans="1:4" x14ac:dyDescent="0.2">
      <c r="A2" s="255"/>
      <c r="B2" s="255"/>
      <c r="C2" s="17"/>
      <c r="D2" s="17"/>
    </row>
    <row r="3" spans="1:4" ht="24.75" thickBot="1" x14ac:dyDescent="0.25">
      <c r="A3" s="348" t="s">
        <v>187</v>
      </c>
      <c r="B3" s="318" t="s">
        <v>343</v>
      </c>
      <c r="C3" s="319" t="s">
        <v>241</v>
      </c>
      <c r="D3" s="17"/>
    </row>
    <row r="4" spans="1:4" x14ac:dyDescent="0.2">
      <c r="A4" s="17" t="s">
        <v>75</v>
      </c>
      <c r="B4" s="226">
        <v>625</v>
      </c>
      <c r="C4" s="224">
        <v>478</v>
      </c>
      <c r="D4" s="114"/>
    </row>
    <row r="5" spans="1:4" x14ac:dyDescent="0.2">
      <c r="A5" s="17" t="s">
        <v>76</v>
      </c>
      <c r="B5" s="226">
        <v>0</v>
      </c>
      <c r="C5" s="224">
        <v>0</v>
      </c>
      <c r="D5" s="114"/>
    </row>
    <row r="6" spans="1:4" x14ac:dyDescent="0.2">
      <c r="A6" s="17" t="s">
        <v>45</v>
      </c>
      <c r="B6" s="226">
        <v>7</v>
      </c>
      <c r="C6" s="224">
        <v>3</v>
      </c>
      <c r="D6" s="114"/>
    </row>
    <row r="7" spans="1:4" x14ac:dyDescent="0.2">
      <c r="A7" s="106" t="s">
        <v>9</v>
      </c>
      <c r="B7" s="320">
        <f>SUM(B4:B6)</f>
        <v>632</v>
      </c>
      <c r="C7" s="321">
        <f>SUM(C4:C6)</f>
        <v>481</v>
      </c>
      <c r="D7" s="114"/>
    </row>
    <row r="8" spans="1:4" x14ac:dyDescent="0.2">
      <c r="D8" s="114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pageSetUpPr fitToPage="1"/>
  </sheetPr>
  <dimension ref="A1:G11"/>
  <sheetViews>
    <sheetView zoomScaleNormal="100" workbookViewId="0">
      <selection activeCell="G8" sqref="C5:G8"/>
    </sheetView>
  </sheetViews>
  <sheetFormatPr baseColWidth="10" defaultColWidth="11" defaultRowHeight="12" x14ac:dyDescent="0.2"/>
  <cols>
    <col min="1" max="1" width="4.625" style="21" customWidth="1"/>
    <col min="2" max="2" width="29.125" style="21" customWidth="1"/>
    <col min="3" max="3" width="8.375" style="21" bestFit="1" customWidth="1"/>
    <col min="4" max="4" width="7.75" style="21" bestFit="1" customWidth="1"/>
    <col min="5" max="5" width="7.375" style="21" customWidth="1"/>
    <col min="6" max="6" width="11.75" style="21" customWidth="1"/>
    <col min="7" max="7" width="12" style="21" customWidth="1"/>
    <col min="8" max="16384" width="11" style="21"/>
  </cols>
  <sheetData>
    <row r="1" spans="1:7" x14ac:dyDescent="0.2">
      <c r="A1" s="96" t="s">
        <v>292</v>
      </c>
    </row>
    <row r="3" spans="1:7" ht="38.25" x14ac:dyDescent="0.2">
      <c r="A3" s="517" t="s">
        <v>187</v>
      </c>
      <c r="B3" s="517"/>
      <c r="C3" s="514" t="s">
        <v>117</v>
      </c>
      <c r="D3" s="514" t="s">
        <v>219</v>
      </c>
      <c r="E3" s="514" t="s">
        <v>218</v>
      </c>
      <c r="F3" s="322" t="s">
        <v>375</v>
      </c>
      <c r="G3" s="254" t="s">
        <v>374</v>
      </c>
    </row>
    <row r="4" spans="1:7" ht="12.75" thickBot="1" x14ac:dyDescent="0.25">
      <c r="A4" s="518"/>
      <c r="B4" s="518"/>
      <c r="C4" s="515"/>
      <c r="D4" s="515"/>
      <c r="E4" s="515"/>
      <c r="F4" s="323"/>
      <c r="G4" s="324"/>
    </row>
    <row r="5" spans="1:7" x14ac:dyDescent="0.2">
      <c r="A5" s="516" t="s">
        <v>221</v>
      </c>
      <c r="B5" s="516"/>
      <c r="C5" s="325">
        <f>20450-200</f>
        <v>20250</v>
      </c>
      <c r="D5" s="325">
        <f>1163-5</f>
        <v>1158</v>
      </c>
      <c r="E5" s="325">
        <f>720-3</f>
        <v>717</v>
      </c>
      <c r="F5" s="325">
        <f>58-1</f>
        <v>57</v>
      </c>
      <c r="G5" s="325">
        <v>56.32</v>
      </c>
    </row>
    <row r="6" spans="1:7" x14ac:dyDescent="0.2">
      <c r="A6" s="516" t="s">
        <v>220</v>
      </c>
      <c r="B6" s="516"/>
      <c r="C6" s="325">
        <v>13853</v>
      </c>
      <c r="D6" s="325">
        <v>2103</v>
      </c>
      <c r="E6" s="325">
        <v>421</v>
      </c>
      <c r="F6" s="325">
        <v>34</v>
      </c>
      <c r="G6" s="325">
        <v>33.44</v>
      </c>
    </row>
    <row r="7" spans="1:7" x14ac:dyDescent="0.2">
      <c r="A7" s="508" t="s">
        <v>118</v>
      </c>
      <c r="B7" s="508"/>
      <c r="C7" s="325">
        <v>0</v>
      </c>
      <c r="D7" s="325">
        <v>0</v>
      </c>
      <c r="E7" s="325">
        <v>0</v>
      </c>
      <c r="F7" s="325">
        <v>0</v>
      </c>
      <c r="G7" s="325">
        <v>0</v>
      </c>
    </row>
    <row r="8" spans="1:7" ht="12.75" customHeight="1" x14ac:dyDescent="0.2">
      <c r="A8" s="308" t="s">
        <v>217</v>
      </c>
      <c r="B8" s="130"/>
      <c r="C8" s="326">
        <f>SUM(C5:C7)</f>
        <v>34103</v>
      </c>
      <c r="D8" s="326">
        <f>SUM(D5:D7)</f>
        <v>3261</v>
      </c>
      <c r="E8" s="326">
        <f>SUM(E5:E7)</f>
        <v>1138</v>
      </c>
      <c r="F8" s="326">
        <f>SUM(F5:F7)</f>
        <v>91</v>
      </c>
      <c r="G8" s="327">
        <f>SUM(G5:G7)</f>
        <v>89.759999999999991</v>
      </c>
    </row>
    <row r="11" spans="1:7" ht="14.25" x14ac:dyDescent="0.2">
      <c r="A11" s="21" t="s">
        <v>300</v>
      </c>
    </row>
  </sheetData>
  <mergeCells count="7">
    <mergeCell ref="A7:B7"/>
    <mergeCell ref="E3:E4"/>
    <mergeCell ref="A5:B5"/>
    <mergeCell ref="A3:B4"/>
    <mergeCell ref="C3:C4"/>
    <mergeCell ref="D3:D4"/>
    <mergeCell ref="A6:B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5" max="16383" man="1"/>
  </rowBreaks>
  <colBreaks count="1" manualBreakCount="1">
    <brk id="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>
    <pageSetUpPr fitToPage="1"/>
  </sheetPr>
  <dimension ref="A1:L43"/>
  <sheetViews>
    <sheetView showGridLines="0" zoomScaleNormal="100" workbookViewId="0">
      <selection activeCell="A38" sqref="A38"/>
    </sheetView>
  </sheetViews>
  <sheetFormatPr baseColWidth="10" defaultColWidth="11" defaultRowHeight="12" x14ac:dyDescent="0.2"/>
  <cols>
    <col min="1" max="1" width="42.5" style="21" customWidth="1"/>
    <col min="2" max="2" width="26.5" style="21" customWidth="1"/>
    <col min="3" max="4" width="10" style="21" customWidth="1"/>
    <col min="5" max="5" width="21" style="21" customWidth="1"/>
    <col min="6" max="16384" width="11" style="21"/>
  </cols>
  <sheetData>
    <row r="1" spans="1:12" ht="13.5" customHeight="1" x14ac:dyDescent="0.2">
      <c r="A1" s="330" t="s">
        <v>350</v>
      </c>
      <c r="B1" s="429"/>
      <c r="C1" s="429"/>
      <c r="D1" s="430"/>
      <c r="E1" s="430"/>
      <c r="F1" s="431"/>
      <c r="G1" s="432"/>
      <c r="H1" s="432"/>
    </row>
    <row r="2" spans="1:12" ht="13.5" customHeight="1" x14ac:dyDescent="0.2">
      <c r="A2" s="330" t="s">
        <v>351</v>
      </c>
      <c r="B2" s="429"/>
      <c r="C2" s="429"/>
      <c r="D2" s="430"/>
      <c r="E2" s="430"/>
      <c r="F2" s="431"/>
      <c r="G2" s="432"/>
      <c r="H2" s="432"/>
    </row>
    <row r="3" spans="1:12" ht="12.75" x14ac:dyDescent="0.2">
      <c r="A3" s="430"/>
      <c r="B3" s="519"/>
      <c r="C3" s="519"/>
      <c r="D3" s="432"/>
      <c r="E3" s="403"/>
      <c r="F3" s="402"/>
      <c r="G3" s="402"/>
      <c r="H3" s="402"/>
      <c r="I3" s="402"/>
      <c r="J3" s="186"/>
      <c r="K3" s="186"/>
      <c r="L3" s="186"/>
    </row>
    <row r="4" spans="1:12" ht="13.5" thickBot="1" x14ac:dyDescent="0.25">
      <c r="A4" s="433"/>
      <c r="B4" s="328">
        <v>41639</v>
      </c>
      <c r="C4" s="329">
        <v>41274</v>
      </c>
      <c r="D4" s="432"/>
    </row>
    <row r="5" spans="1:12" ht="12.75" x14ac:dyDescent="0.2">
      <c r="A5" s="330" t="s">
        <v>352</v>
      </c>
      <c r="B5" s="439">
        <v>-27.625006410000005</v>
      </c>
      <c r="C5" s="434">
        <v>-23.778841950000007</v>
      </c>
      <c r="D5" s="432"/>
    </row>
    <row r="6" spans="1:12" ht="12.75" x14ac:dyDescent="0.2">
      <c r="A6" s="330" t="s">
        <v>353</v>
      </c>
      <c r="B6" s="439">
        <v>-15.272974070000469</v>
      </c>
      <c r="C6" s="434">
        <v>-24.980310410000147</v>
      </c>
      <c r="D6" s="432"/>
    </row>
    <row r="7" spans="1:12" ht="12.75" x14ac:dyDescent="0.2">
      <c r="A7" s="330" t="s">
        <v>354</v>
      </c>
      <c r="B7" s="439">
        <v>-57.250832159999995</v>
      </c>
      <c r="C7" s="434">
        <v>-36.106834370000023</v>
      </c>
      <c r="D7" s="432"/>
    </row>
    <row r="8" spans="1:12" ht="12.75" x14ac:dyDescent="0.2">
      <c r="A8" s="330" t="s">
        <v>355</v>
      </c>
      <c r="B8" s="439">
        <v>103.92757938</v>
      </c>
      <c r="C8" s="434">
        <v>91.752563889999962</v>
      </c>
      <c r="D8" s="432"/>
    </row>
    <row r="9" spans="1:12" ht="12.75" x14ac:dyDescent="0.2">
      <c r="A9" s="330" t="s">
        <v>356</v>
      </c>
      <c r="B9" s="439">
        <v>-1.4109614700000093</v>
      </c>
      <c r="C9" s="434">
        <v>0</v>
      </c>
      <c r="D9" s="432"/>
    </row>
    <row r="10" spans="1:12" ht="12.75" x14ac:dyDescent="0.2">
      <c r="A10" s="437" t="s">
        <v>357</v>
      </c>
      <c r="B10" s="438">
        <v>2.3678052699995167</v>
      </c>
      <c r="C10" s="438">
        <v>7.0197294899997864</v>
      </c>
      <c r="D10" s="432"/>
    </row>
    <row r="11" spans="1:12" ht="12.75" x14ac:dyDescent="0.2">
      <c r="A11" s="330"/>
      <c r="B11" s="439"/>
      <c r="C11" s="434"/>
      <c r="D11" s="432"/>
    </row>
    <row r="12" spans="1:12" ht="12.75" x14ac:dyDescent="0.2">
      <c r="A12" s="330"/>
      <c r="B12" s="439"/>
      <c r="C12" s="434"/>
      <c r="D12" s="432"/>
    </row>
    <row r="13" spans="1:12" ht="12.75" x14ac:dyDescent="0.2">
      <c r="A13" s="330"/>
      <c r="B13" s="439"/>
      <c r="C13" s="434"/>
      <c r="D13" s="432"/>
    </row>
    <row r="14" spans="1:12" ht="12.75" x14ac:dyDescent="0.2">
      <c r="A14" s="330" t="s">
        <v>358</v>
      </c>
      <c r="B14" s="439"/>
      <c r="C14" s="434"/>
      <c r="D14" s="432"/>
    </row>
    <row r="15" spans="1:12" ht="12.75" x14ac:dyDescent="0.2">
      <c r="A15" s="330" t="s">
        <v>359</v>
      </c>
      <c r="B15" s="439">
        <v>-6.562608109999986</v>
      </c>
      <c r="C15" s="434">
        <v>-5.1188445899999646</v>
      </c>
      <c r="D15" s="432"/>
    </row>
    <row r="16" spans="1:12" ht="12.75" x14ac:dyDescent="0.2">
      <c r="A16" s="330" t="s">
        <v>360</v>
      </c>
      <c r="B16" s="439">
        <v>3.629363549999999</v>
      </c>
      <c r="C16" s="434">
        <v>9.4204684800000127</v>
      </c>
      <c r="D16" s="432"/>
    </row>
    <row r="17" spans="1:4" ht="12.75" x14ac:dyDescent="0.2">
      <c r="A17" s="330" t="s">
        <v>361</v>
      </c>
      <c r="B17" s="439">
        <v>2.8685793800000061</v>
      </c>
      <c r="C17" s="434">
        <v>2.5358854599999909</v>
      </c>
      <c r="D17" s="432"/>
    </row>
    <row r="18" spans="1:4" ht="12.75" x14ac:dyDescent="0.2">
      <c r="A18" s="330" t="s">
        <v>362</v>
      </c>
      <c r="B18" s="439">
        <v>8.8610251900000065</v>
      </c>
      <c r="C18" s="434">
        <v>9.4039363100000006</v>
      </c>
      <c r="D18" s="432"/>
    </row>
    <row r="19" spans="1:4" ht="12.75" x14ac:dyDescent="0.2">
      <c r="A19" s="330" t="s">
        <v>363</v>
      </c>
      <c r="B19" s="439">
        <v>1.5791731499999888</v>
      </c>
      <c r="C19" s="434">
        <v>0.63430629999999155</v>
      </c>
      <c r="D19" s="432"/>
    </row>
    <row r="20" spans="1:4" ht="12.75" x14ac:dyDescent="0.2">
      <c r="A20" s="330" t="s">
        <v>364</v>
      </c>
      <c r="B20" s="439">
        <v>-1.6769832699999976</v>
      </c>
      <c r="C20" s="434">
        <v>0</v>
      </c>
      <c r="D20" s="432"/>
    </row>
    <row r="21" spans="1:4" ht="12.75" x14ac:dyDescent="0.2">
      <c r="A21" s="330" t="s">
        <v>365</v>
      </c>
      <c r="B21" s="439">
        <v>-6.0040469799999814</v>
      </c>
      <c r="C21" s="434">
        <v>-9.4337168299998932</v>
      </c>
      <c r="D21" s="432"/>
    </row>
    <row r="22" spans="1:4" ht="12.75" x14ac:dyDescent="0.2">
      <c r="A22" s="331" t="s">
        <v>366</v>
      </c>
      <c r="B22" s="436">
        <v>-0.32669763999999929</v>
      </c>
      <c r="C22" s="435">
        <v>-0.65095161000000101</v>
      </c>
      <c r="D22" s="432"/>
    </row>
    <row r="23" spans="1:4" ht="12.75" x14ac:dyDescent="0.2">
      <c r="A23" s="437" t="s">
        <v>357</v>
      </c>
      <c r="B23" s="438">
        <f t="shared" ref="B23:C23" si="0">SUM(B15:B22)</f>
        <v>2.3678052700000358</v>
      </c>
      <c r="C23" s="438">
        <f t="shared" si="0"/>
        <v>6.7910835200001367</v>
      </c>
      <c r="D23" s="432"/>
    </row>
    <row r="24" spans="1:4" ht="12.75" x14ac:dyDescent="0.2">
      <c r="A24" s="330"/>
      <c r="B24" s="439"/>
      <c r="C24" s="434"/>
      <c r="D24" s="432"/>
    </row>
    <row r="25" spans="1:4" ht="12.75" x14ac:dyDescent="0.2">
      <c r="A25" s="330"/>
      <c r="B25" s="439"/>
      <c r="C25" s="434"/>
      <c r="D25" s="432"/>
    </row>
    <row r="26" spans="1:4" ht="12.75" x14ac:dyDescent="0.2">
      <c r="A26" s="330"/>
      <c r="B26" s="439"/>
      <c r="C26" s="434"/>
      <c r="D26" s="432"/>
    </row>
    <row r="27" spans="1:4" ht="12.75" x14ac:dyDescent="0.2">
      <c r="A27" s="330" t="s">
        <v>382</v>
      </c>
      <c r="B27" s="439"/>
      <c r="C27" s="434"/>
      <c r="D27" s="432"/>
    </row>
    <row r="28" spans="1:4" ht="12.75" x14ac:dyDescent="0.2">
      <c r="A28" s="330" t="s">
        <v>144</v>
      </c>
      <c r="B28" s="439">
        <v>-3.9101249799999933</v>
      </c>
      <c r="C28" s="434">
        <v>6</v>
      </c>
      <c r="D28" s="432"/>
    </row>
    <row r="29" spans="1:4" ht="12.75" x14ac:dyDescent="0.2">
      <c r="A29" s="330" t="s">
        <v>145</v>
      </c>
      <c r="B29" s="439">
        <v>9.055224999999913</v>
      </c>
      <c r="C29" s="434">
        <v>5</v>
      </c>
      <c r="D29" s="432"/>
    </row>
    <row r="30" spans="1:4" ht="12.75" x14ac:dyDescent="0.2">
      <c r="A30" s="330" t="s">
        <v>146</v>
      </c>
      <c r="B30" s="439">
        <v>-2.6454088100000024</v>
      </c>
      <c r="C30" s="434">
        <v>-4</v>
      </c>
      <c r="D30" s="432"/>
    </row>
    <row r="31" spans="1:4" ht="12.75" x14ac:dyDescent="0.2">
      <c r="A31" s="330" t="s">
        <v>367</v>
      </c>
      <c r="B31" s="439">
        <v>0.67372764999999701</v>
      </c>
      <c r="C31" s="434">
        <v>0</v>
      </c>
      <c r="D31" s="432"/>
    </row>
    <row r="32" spans="1:4" ht="12.75" x14ac:dyDescent="0.2">
      <c r="A32" s="330" t="s">
        <v>45</v>
      </c>
      <c r="B32" s="439">
        <v>-0.80561358999999699</v>
      </c>
      <c r="C32" s="434">
        <v>0</v>
      </c>
      <c r="D32" s="432"/>
    </row>
    <row r="33" spans="1:9" ht="12.75" x14ac:dyDescent="0.2">
      <c r="A33" s="437" t="s">
        <v>357</v>
      </c>
      <c r="B33" s="438">
        <f t="shared" ref="B33:C33" si="1">SUM(B28:B32)</f>
        <v>2.3678052699999168</v>
      </c>
      <c r="C33" s="438">
        <f t="shared" si="1"/>
        <v>7</v>
      </c>
      <c r="D33" s="432"/>
    </row>
    <row r="35" spans="1:9" x14ac:dyDescent="0.2">
      <c r="A35" s="330"/>
    </row>
    <row r="36" spans="1:9" ht="12.75" x14ac:dyDescent="0.2">
      <c r="A36" s="330" t="s">
        <v>368</v>
      </c>
      <c r="B36" s="330"/>
      <c r="C36" s="330"/>
      <c r="D36" s="330"/>
      <c r="E36" s="330"/>
      <c r="F36" s="428"/>
      <c r="G36" s="428"/>
      <c r="H36" s="428"/>
      <c r="I36" s="428"/>
    </row>
    <row r="37" spans="1:9" ht="12.75" x14ac:dyDescent="0.2">
      <c r="A37" s="330" t="s">
        <v>369</v>
      </c>
      <c r="B37" s="330"/>
      <c r="C37" s="330"/>
      <c r="D37" s="330"/>
      <c r="E37" s="330"/>
      <c r="F37" s="428"/>
      <c r="G37" s="428"/>
      <c r="H37" s="428"/>
      <c r="I37" s="428"/>
    </row>
    <row r="38" spans="1:9" ht="12.75" x14ac:dyDescent="0.2">
      <c r="A38" s="330" t="s">
        <v>370</v>
      </c>
      <c r="B38" s="330"/>
      <c r="C38" s="330"/>
      <c r="D38" s="330"/>
      <c r="E38" s="330"/>
      <c r="F38" s="428"/>
      <c r="G38" s="428"/>
      <c r="H38" s="428"/>
      <c r="I38" s="428"/>
    </row>
    <row r="39" spans="1:9" ht="12.75" x14ac:dyDescent="0.2">
      <c r="A39" s="330"/>
      <c r="B39" s="330"/>
      <c r="C39" s="330"/>
      <c r="D39" s="330"/>
      <c r="E39" s="330"/>
      <c r="F39" s="428"/>
      <c r="G39" s="428"/>
      <c r="H39" s="428"/>
      <c r="I39" s="428"/>
    </row>
    <row r="40" spans="1:9" ht="12.75" x14ac:dyDescent="0.2">
      <c r="A40" s="330" t="s">
        <v>371</v>
      </c>
      <c r="B40" s="330"/>
      <c r="C40" s="330"/>
      <c r="D40" s="330"/>
      <c r="E40" s="330"/>
      <c r="F40" s="428"/>
      <c r="G40" s="428"/>
      <c r="H40" s="428"/>
      <c r="I40" s="428"/>
    </row>
    <row r="41" spans="1:9" ht="12.75" x14ac:dyDescent="0.2">
      <c r="A41" s="330" t="s">
        <v>372</v>
      </c>
      <c r="B41" s="330"/>
      <c r="C41" s="330"/>
      <c r="D41" s="330"/>
      <c r="E41" s="330"/>
      <c r="F41" s="428"/>
      <c r="G41" s="428"/>
      <c r="H41" s="428"/>
      <c r="I41" s="428"/>
    </row>
    <row r="42" spans="1:9" ht="12.75" x14ac:dyDescent="0.2">
      <c r="A42" s="330" t="s">
        <v>373</v>
      </c>
      <c r="B42" s="330"/>
      <c r="C42" s="330"/>
      <c r="D42" s="330"/>
      <c r="E42" s="330"/>
      <c r="F42" s="428"/>
      <c r="G42" s="428"/>
      <c r="H42" s="428"/>
      <c r="I42" s="428"/>
    </row>
    <row r="43" spans="1:9" x14ac:dyDescent="0.2">
      <c r="A43" s="330"/>
      <c r="B43" s="330"/>
      <c r="C43" s="330"/>
      <c r="D43" s="330"/>
      <c r="E43" s="330"/>
    </row>
  </sheetData>
  <mergeCells count="1">
    <mergeCell ref="B3:C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30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Normal="100" workbookViewId="0">
      <selection activeCell="A36" sqref="A36"/>
    </sheetView>
  </sheetViews>
  <sheetFormatPr baseColWidth="10" defaultColWidth="11" defaultRowHeight="12" x14ac:dyDescent="0.2"/>
  <cols>
    <col min="1" max="1" width="23.125" style="340" customWidth="1"/>
    <col min="2" max="2" width="9.5" style="340" customWidth="1"/>
    <col min="3" max="3" width="10.25" style="340" customWidth="1"/>
    <col min="4" max="4" width="11.25" style="340" customWidth="1"/>
    <col min="5" max="5" width="17.375" style="340" customWidth="1"/>
    <col min="6" max="6" width="10.625" style="340" customWidth="1"/>
    <col min="7" max="7" width="11.625" style="340" customWidth="1"/>
    <col min="8" max="16384" width="11" style="340"/>
  </cols>
  <sheetData>
    <row r="1" spans="1:8" x14ac:dyDescent="0.2">
      <c r="A1" s="113" t="s">
        <v>212</v>
      </c>
      <c r="B1" s="113"/>
      <c r="C1" s="113"/>
      <c r="D1" s="113"/>
      <c r="E1" s="113"/>
      <c r="F1" s="114"/>
      <c r="G1" s="466"/>
      <c r="H1" s="17"/>
    </row>
    <row r="2" spans="1:8" x14ac:dyDescent="0.2">
      <c r="A2" s="115" t="s">
        <v>136</v>
      </c>
      <c r="B2" s="115"/>
      <c r="C2" s="115"/>
      <c r="D2" s="115"/>
      <c r="E2" s="115"/>
      <c r="F2" s="114"/>
      <c r="G2" s="466"/>
      <c r="H2" s="17"/>
    </row>
    <row r="3" spans="1:8" x14ac:dyDescent="0.2">
      <c r="A3" s="115" t="s">
        <v>204</v>
      </c>
      <c r="B3" s="115"/>
      <c r="C3" s="115"/>
      <c r="D3" s="115"/>
      <c r="E3" s="115"/>
      <c r="F3" s="114"/>
      <c r="G3" s="466"/>
      <c r="H3" s="17"/>
    </row>
    <row r="4" spans="1:8" x14ac:dyDescent="0.2">
      <c r="A4" s="478" t="s">
        <v>205</v>
      </c>
      <c r="B4" s="478"/>
      <c r="C4" s="478"/>
      <c r="D4" s="478"/>
      <c r="E4" s="478"/>
      <c r="F4" s="114"/>
      <c r="G4" s="466"/>
      <c r="H4" s="17"/>
    </row>
    <row r="5" spans="1:8" x14ac:dyDescent="0.2">
      <c r="A5" s="114" t="s">
        <v>206</v>
      </c>
      <c r="B5" s="116"/>
      <c r="C5" s="116"/>
      <c r="D5" s="117"/>
      <c r="E5" s="114"/>
      <c r="F5" s="114"/>
      <c r="G5" s="466"/>
      <c r="H5" s="17"/>
    </row>
    <row r="6" spans="1:8" x14ac:dyDescent="0.2">
      <c r="A6" s="114"/>
      <c r="B6" s="116"/>
      <c r="C6" s="116"/>
      <c r="D6" s="117"/>
      <c r="E6" s="114"/>
      <c r="F6" s="114"/>
      <c r="G6" s="466"/>
      <c r="H6" s="17"/>
    </row>
    <row r="7" spans="1:8" x14ac:dyDescent="0.2">
      <c r="A7" s="114"/>
      <c r="B7" s="116"/>
      <c r="C7" s="116"/>
      <c r="D7" s="117"/>
      <c r="E7" s="114"/>
      <c r="F7" s="114"/>
      <c r="G7" s="466"/>
      <c r="H7" s="17"/>
    </row>
    <row r="8" spans="1:8" x14ac:dyDescent="0.2">
      <c r="A8" s="113" t="s">
        <v>213</v>
      </c>
      <c r="B8" s="116"/>
      <c r="C8" s="116"/>
      <c r="D8" s="117"/>
      <c r="E8" s="114"/>
      <c r="F8" s="114"/>
      <c r="G8" s="466"/>
      <c r="H8" s="17"/>
    </row>
    <row r="9" spans="1:8" x14ac:dyDescent="0.2">
      <c r="A9" s="115" t="s">
        <v>203</v>
      </c>
      <c r="B9" s="115"/>
      <c r="C9" s="115"/>
      <c r="D9" s="115"/>
      <c r="E9" s="115"/>
      <c r="F9" s="114"/>
      <c r="G9" s="466"/>
      <c r="H9" s="17"/>
    </row>
    <row r="10" spans="1:8" x14ac:dyDescent="0.2">
      <c r="A10" s="115" t="s">
        <v>338</v>
      </c>
      <c r="B10" s="115"/>
      <c r="C10" s="115"/>
      <c r="D10" s="115"/>
      <c r="E10" s="115"/>
      <c r="F10" s="114"/>
      <c r="G10" s="466"/>
      <c r="H10" s="17"/>
    </row>
    <row r="11" spans="1:8" x14ac:dyDescent="0.2">
      <c r="A11" s="115" t="s">
        <v>160</v>
      </c>
      <c r="B11" s="115"/>
      <c r="C11" s="115"/>
      <c r="D11" s="115"/>
      <c r="E11" s="115"/>
      <c r="F11" s="114"/>
      <c r="G11" s="466"/>
      <c r="H11" s="17"/>
    </row>
    <row r="12" spans="1:8" x14ac:dyDescent="0.2">
      <c r="A12" s="115" t="s">
        <v>339</v>
      </c>
      <c r="B12" s="115"/>
      <c r="C12" s="115"/>
      <c r="D12" s="115"/>
      <c r="E12" s="115"/>
      <c r="F12" s="114"/>
      <c r="G12" s="466"/>
      <c r="H12" s="17"/>
    </row>
    <row r="13" spans="1:8" x14ac:dyDescent="0.2">
      <c r="A13" s="115" t="s">
        <v>336</v>
      </c>
      <c r="B13" s="115"/>
      <c r="C13" s="115"/>
      <c r="D13" s="115"/>
      <c r="E13" s="115"/>
      <c r="F13" s="114"/>
      <c r="G13" s="466"/>
      <c r="H13" s="17"/>
    </row>
    <row r="14" spans="1:8" x14ac:dyDescent="0.2">
      <c r="A14" s="115" t="s">
        <v>337</v>
      </c>
      <c r="B14" s="115"/>
      <c r="C14" s="115"/>
      <c r="D14" s="115"/>
      <c r="E14" s="115"/>
      <c r="F14" s="114"/>
      <c r="G14" s="466"/>
      <c r="H14" s="17"/>
    </row>
    <row r="15" spans="1:8" x14ac:dyDescent="0.2">
      <c r="A15" s="466"/>
      <c r="B15" s="466"/>
      <c r="C15" s="466"/>
      <c r="D15" s="466"/>
      <c r="E15" s="466"/>
      <c r="F15" s="466"/>
      <c r="G15" s="466"/>
      <c r="H15" s="17"/>
    </row>
    <row r="16" spans="1:8" x14ac:dyDescent="0.2">
      <c r="A16" s="466"/>
      <c r="B16" s="466"/>
      <c r="C16" s="466"/>
      <c r="D16" s="466"/>
      <c r="E16" s="466"/>
      <c r="F16" s="466"/>
      <c r="G16" s="466"/>
      <c r="H16" s="17"/>
    </row>
    <row r="17" spans="1:8" x14ac:dyDescent="0.2">
      <c r="A17" s="16" t="s">
        <v>214</v>
      </c>
      <c r="B17" s="466"/>
      <c r="C17" s="466"/>
      <c r="D17" s="466"/>
      <c r="E17" s="466"/>
      <c r="F17" s="466"/>
      <c r="G17" s="466"/>
      <c r="H17" s="17"/>
    </row>
    <row r="18" spans="1:8" x14ac:dyDescent="0.2">
      <c r="A18" s="466"/>
      <c r="B18" s="466"/>
      <c r="C18" s="466"/>
      <c r="D18" s="466"/>
      <c r="E18" s="466"/>
      <c r="F18" s="466"/>
      <c r="G18" s="466"/>
      <c r="H18" s="17"/>
    </row>
    <row r="19" spans="1:8" ht="36.75" thickBot="1" x14ac:dyDescent="0.25">
      <c r="A19" s="98" t="s">
        <v>188</v>
      </c>
      <c r="B19" s="118" t="s">
        <v>392</v>
      </c>
      <c r="C19" s="118" t="s">
        <v>393</v>
      </c>
      <c r="D19" s="118" t="s">
        <v>394</v>
      </c>
      <c r="E19" s="119" t="s">
        <v>340</v>
      </c>
      <c r="F19" s="119" t="s">
        <v>395</v>
      </c>
      <c r="G19" s="119" t="s">
        <v>341</v>
      </c>
      <c r="H19" s="17"/>
    </row>
    <row r="20" spans="1:8" x14ac:dyDescent="0.2">
      <c r="A20" s="466" t="s">
        <v>143</v>
      </c>
      <c r="B20" s="120">
        <v>26.21</v>
      </c>
      <c r="C20" s="90">
        <v>1618</v>
      </c>
      <c r="D20" s="121">
        <v>12.37</v>
      </c>
      <c r="E20" s="120">
        <v>26.21</v>
      </c>
      <c r="F20" s="90">
        <v>1618</v>
      </c>
      <c r="G20" s="121">
        <v>10.210000000000001</v>
      </c>
      <c r="H20" s="17"/>
    </row>
    <row r="21" spans="1:8" x14ac:dyDescent="0.2">
      <c r="A21" s="466" t="s">
        <v>161</v>
      </c>
      <c r="B21" s="120">
        <v>26.96</v>
      </c>
      <c r="C21" s="90">
        <v>337</v>
      </c>
      <c r="D21" s="121">
        <v>14.37</v>
      </c>
      <c r="E21" s="120">
        <v>27.27</v>
      </c>
      <c r="F21" s="90">
        <v>326</v>
      </c>
      <c r="G21" s="121">
        <v>14.87</v>
      </c>
      <c r="H21" s="17"/>
    </row>
    <row r="22" spans="1:8" x14ac:dyDescent="0.2">
      <c r="A22" s="25" t="s">
        <v>162</v>
      </c>
      <c r="B22" s="122">
        <v>23.5</v>
      </c>
      <c r="C22" s="27">
        <v>525</v>
      </c>
      <c r="D22" s="123">
        <v>15.66</v>
      </c>
      <c r="E22" s="122">
        <v>23.5</v>
      </c>
      <c r="F22" s="27">
        <v>535</v>
      </c>
      <c r="G22" s="123">
        <v>15.44</v>
      </c>
      <c r="H22" s="17"/>
    </row>
    <row r="23" spans="1:8" x14ac:dyDescent="0.2">
      <c r="A23" s="466"/>
      <c r="B23" s="90"/>
      <c r="C23" s="90"/>
      <c r="D23" s="466"/>
      <c r="E23" s="466"/>
      <c r="F23" s="466"/>
      <c r="G23" s="466"/>
      <c r="H23" s="17"/>
    </row>
    <row r="24" spans="1:8" ht="14.25" x14ac:dyDescent="0.2">
      <c r="A24" s="124" t="s">
        <v>293</v>
      </c>
      <c r="B24" s="90"/>
      <c r="C24" s="90"/>
      <c r="D24" s="466"/>
      <c r="E24" s="466"/>
      <c r="F24" s="466"/>
      <c r="G24" s="466"/>
      <c r="H24" s="17"/>
    </row>
    <row r="25" spans="1:8" x14ac:dyDescent="0.2">
      <c r="A25" s="466"/>
      <c r="B25" s="466"/>
      <c r="C25" s="466"/>
      <c r="D25" s="466"/>
      <c r="E25" s="466"/>
      <c r="F25" s="466"/>
      <c r="G25" s="466"/>
      <c r="H25" s="17"/>
    </row>
    <row r="26" spans="1:8" x14ac:dyDescent="0.2">
      <c r="A26" s="466" t="s">
        <v>210</v>
      </c>
      <c r="B26" s="466"/>
      <c r="C26" s="466"/>
      <c r="D26" s="466"/>
      <c r="E26" s="466"/>
      <c r="F26" s="466"/>
      <c r="G26" s="466"/>
      <c r="H26" s="17"/>
    </row>
    <row r="27" spans="1:8" x14ac:dyDescent="0.2">
      <c r="A27" s="466" t="s">
        <v>211</v>
      </c>
      <c r="B27" s="466"/>
      <c r="C27" s="466"/>
      <c r="D27" s="466"/>
      <c r="E27" s="466"/>
      <c r="F27" s="466"/>
      <c r="G27" s="466"/>
      <c r="H27" s="17"/>
    </row>
    <row r="28" spans="1:8" x14ac:dyDescent="0.2">
      <c r="A28" s="466"/>
      <c r="B28" s="466"/>
      <c r="C28" s="466"/>
      <c r="D28" s="466"/>
      <c r="E28" s="466"/>
      <c r="F28" s="466"/>
      <c r="G28" s="466"/>
      <c r="H28" s="17"/>
    </row>
    <row r="29" spans="1:8" x14ac:dyDescent="0.2">
      <c r="A29" s="466"/>
      <c r="B29" s="466"/>
      <c r="C29" s="466"/>
      <c r="D29" s="466"/>
      <c r="E29" s="466"/>
      <c r="F29" s="466"/>
      <c r="G29" s="466"/>
      <c r="H29" s="17"/>
    </row>
    <row r="30" spans="1:8" x14ac:dyDescent="0.2">
      <c r="A30" s="17"/>
      <c r="B30" s="17"/>
      <c r="C30" s="17"/>
      <c r="D30" s="17"/>
      <c r="E30" s="17"/>
      <c r="F30" s="17"/>
      <c r="G30" s="17"/>
      <c r="H30" s="17"/>
    </row>
    <row r="31" spans="1:8" x14ac:dyDescent="0.2">
      <c r="A31" s="17"/>
      <c r="B31" s="17"/>
      <c r="C31" s="17"/>
      <c r="D31" s="17"/>
      <c r="E31" s="17"/>
      <c r="F31" s="17"/>
      <c r="G31" s="17"/>
      <c r="H31" s="17"/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zoomScaleNormal="100" workbookViewId="0">
      <selection activeCell="A10" sqref="A10"/>
    </sheetView>
  </sheetViews>
  <sheetFormatPr baseColWidth="10" defaultColWidth="11" defaultRowHeight="12" x14ac:dyDescent="0.2"/>
  <cols>
    <col min="1" max="1" width="26" style="21" customWidth="1"/>
    <col min="2" max="3" width="11.25" style="21" customWidth="1"/>
    <col min="4" max="4" width="16.375" style="21" customWidth="1"/>
    <col min="5" max="16384" width="11" style="21"/>
  </cols>
  <sheetData>
    <row r="1" spans="1:5" x14ac:dyDescent="0.2">
      <c r="A1" s="28"/>
      <c r="B1" s="466"/>
      <c r="C1" s="466"/>
      <c r="D1" s="466"/>
    </row>
    <row r="2" spans="1:5" x14ac:dyDescent="0.2">
      <c r="A2" s="96" t="s">
        <v>273</v>
      </c>
      <c r="B2" s="466"/>
      <c r="C2" s="466"/>
      <c r="D2" s="466"/>
    </row>
    <row r="3" spans="1:5" x14ac:dyDescent="0.2">
      <c r="A3" s="466"/>
      <c r="B3" s="466"/>
      <c r="C3" s="466"/>
      <c r="D3" s="466"/>
    </row>
    <row r="4" spans="1:5" x14ac:dyDescent="0.2">
      <c r="A4" s="17"/>
      <c r="B4" s="125" t="s">
        <v>1</v>
      </c>
      <c r="C4" s="126" t="s">
        <v>1</v>
      </c>
      <c r="D4" s="17"/>
      <c r="E4" s="17"/>
    </row>
    <row r="5" spans="1:5" ht="12.75" thickBot="1" x14ac:dyDescent="0.25">
      <c r="A5" s="468" t="s">
        <v>187</v>
      </c>
      <c r="B5" s="127">
        <v>41729</v>
      </c>
      <c r="C5" s="128">
        <v>41639</v>
      </c>
      <c r="D5" s="80"/>
    </row>
    <row r="6" spans="1:5" x14ac:dyDescent="0.2">
      <c r="A6" s="467" t="s">
        <v>11</v>
      </c>
      <c r="B6" s="91">
        <v>35</v>
      </c>
      <c r="C6" s="91">
        <v>35</v>
      </c>
      <c r="D6" s="103"/>
      <c r="E6" s="129"/>
    </row>
    <row r="7" spans="1:5" x14ac:dyDescent="0.2">
      <c r="A7" s="466" t="s">
        <v>396</v>
      </c>
      <c r="B7" s="466">
        <v>122</v>
      </c>
      <c r="C7" s="466">
        <v>119</v>
      </c>
      <c r="D7" s="103"/>
      <c r="E7" s="129"/>
    </row>
    <row r="8" spans="1:5" s="365" customFormat="1" x14ac:dyDescent="0.2">
      <c r="A8" s="467" t="s">
        <v>165</v>
      </c>
      <c r="B8" s="91">
        <v>66</v>
      </c>
      <c r="C8" s="91">
        <v>66</v>
      </c>
      <c r="D8" s="103"/>
      <c r="E8" s="129"/>
    </row>
    <row r="9" spans="1:5" s="445" customFormat="1" x14ac:dyDescent="0.2">
      <c r="A9" s="467" t="s">
        <v>397</v>
      </c>
      <c r="B9" s="91">
        <v>43</v>
      </c>
      <c r="C9" s="91">
        <v>33</v>
      </c>
      <c r="D9" s="103"/>
      <c r="E9" s="129"/>
    </row>
    <row r="10" spans="1:5" x14ac:dyDescent="0.2">
      <c r="A10" s="467" t="s">
        <v>377</v>
      </c>
      <c r="B10" s="91">
        <v>166</v>
      </c>
      <c r="C10" s="91">
        <v>144</v>
      </c>
      <c r="D10" s="103"/>
      <c r="E10" s="129"/>
    </row>
    <row r="11" spans="1:5" x14ac:dyDescent="0.2">
      <c r="A11" s="467" t="s">
        <v>12</v>
      </c>
      <c r="B11" s="116">
        <v>30</v>
      </c>
      <c r="C11" s="116">
        <v>54</v>
      </c>
      <c r="D11" s="103"/>
      <c r="E11" s="129"/>
    </row>
    <row r="12" spans="1:5" x14ac:dyDescent="0.2">
      <c r="A12" s="130" t="s">
        <v>9</v>
      </c>
      <c r="B12" s="93">
        <f>SUM(B6:B11)</f>
        <v>462</v>
      </c>
      <c r="C12" s="94">
        <f>SUM(C6:C11)</f>
        <v>451</v>
      </c>
      <c r="D12" s="80"/>
    </row>
    <row r="13" spans="1:5" x14ac:dyDescent="0.2">
      <c r="A13" s="466"/>
      <c r="B13" s="466"/>
      <c r="C13" s="466"/>
      <c r="D13" s="466"/>
    </row>
    <row r="14" spans="1:5" x14ac:dyDescent="0.2">
      <c r="A14" s="466"/>
      <c r="B14" s="466"/>
      <c r="C14" s="466"/>
      <c r="D14" s="466"/>
    </row>
    <row r="15" spans="1:5" x14ac:dyDescent="0.2">
      <c r="A15" s="466"/>
      <c r="B15" s="466"/>
      <c r="C15" s="466"/>
      <c r="D15" s="466"/>
    </row>
  </sheetData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pageSetUpPr fitToPage="1"/>
  </sheetPr>
  <dimension ref="A1:Q145"/>
  <sheetViews>
    <sheetView showGridLines="0" zoomScaleNormal="100" workbookViewId="0">
      <selection activeCell="A38" sqref="A38"/>
    </sheetView>
  </sheetViews>
  <sheetFormatPr baseColWidth="10" defaultColWidth="11" defaultRowHeight="12" x14ac:dyDescent="0.2"/>
  <cols>
    <col min="1" max="1" width="40.625" style="21" customWidth="1"/>
    <col min="2" max="2" width="11.875" style="21" customWidth="1"/>
    <col min="3" max="3" width="8.625" style="21" customWidth="1"/>
    <col min="4" max="5" width="11.75" style="21" customWidth="1"/>
    <col min="6" max="6" width="14.625" style="21" customWidth="1"/>
    <col min="7" max="9" width="11" style="21"/>
    <col min="10" max="10" width="9.875" style="21" bestFit="1" customWidth="1"/>
    <col min="11" max="11" width="19.75" style="21" bestFit="1" customWidth="1"/>
    <col min="12" max="16384" width="11" style="21"/>
  </cols>
  <sheetData>
    <row r="1" spans="1:6" x14ac:dyDescent="0.2">
      <c r="A1" s="35" t="s">
        <v>279</v>
      </c>
      <c r="B1" s="466"/>
      <c r="C1" s="466"/>
      <c r="D1" s="466"/>
      <c r="E1" s="466"/>
      <c r="F1" s="466"/>
    </row>
    <row r="2" spans="1:6" x14ac:dyDescent="0.2">
      <c r="A2" s="466"/>
      <c r="B2" s="466"/>
      <c r="C2" s="466"/>
      <c r="D2" s="466"/>
      <c r="E2" s="466"/>
      <c r="F2" s="466"/>
    </row>
    <row r="3" spans="1:6" x14ac:dyDescent="0.2">
      <c r="A3" s="24" t="s">
        <v>235</v>
      </c>
      <c r="B3" s="24"/>
      <c r="C3" s="24"/>
      <c r="D3" s="24"/>
      <c r="E3" s="24"/>
      <c r="F3" s="466"/>
    </row>
    <row r="4" spans="1:6" x14ac:dyDescent="0.2">
      <c r="A4" s="466"/>
      <c r="B4" s="466"/>
      <c r="C4" s="466"/>
      <c r="D4" s="466"/>
      <c r="E4" s="466"/>
      <c r="F4" s="466"/>
    </row>
    <row r="5" spans="1:6" ht="12.75" thickBot="1" x14ac:dyDescent="0.25">
      <c r="A5" s="1" t="s">
        <v>277</v>
      </c>
      <c r="B5" s="2">
        <v>41729</v>
      </c>
      <c r="C5" s="3">
        <v>41639</v>
      </c>
      <c r="D5" s="466"/>
      <c r="E5" s="466"/>
      <c r="F5" s="466"/>
    </row>
    <row r="6" spans="1:6" x14ac:dyDescent="0.2">
      <c r="A6" s="4" t="s">
        <v>234</v>
      </c>
      <c r="B6" s="5">
        <v>6394</v>
      </c>
      <c r="C6" s="6">
        <v>6394</v>
      </c>
      <c r="D6" s="466"/>
      <c r="E6" s="466"/>
      <c r="F6" s="466"/>
    </row>
    <row r="7" spans="1:6" x14ac:dyDescent="0.2">
      <c r="A7" s="4" t="s">
        <v>13</v>
      </c>
      <c r="B7" s="5">
        <v>1587</v>
      </c>
      <c r="C7" s="6">
        <v>1587</v>
      </c>
      <c r="D7" s="466"/>
      <c r="E7" s="466"/>
      <c r="F7" s="466"/>
    </row>
    <row r="8" spans="1:6" x14ac:dyDescent="0.2">
      <c r="A8" s="4" t="s">
        <v>14</v>
      </c>
      <c r="B8" s="5">
        <v>409</v>
      </c>
      <c r="C8" s="6">
        <v>409</v>
      </c>
      <c r="D8" s="466"/>
      <c r="E8" s="466"/>
      <c r="F8" s="466"/>
    </row>
    <row r="9" spans="1:6" x14ac:dyDescent="0.2">
      <c r="A9" s="4" t="s">
        <v>15</v>
      </c>
      <c r="B9" s="5">
        <v>162</v>
      </c>
      <c r="C9" s="6">
        <v>162</v>
      </c>
      <c r="D9" s="466"/>
      <c r="E9" s="466"/>
      <c r="F9" s="466"/>
    </row>
    <row r="10" spans="1:6" x14ac:dyDescent="0.2">
      <c r="A10" s="7" t="s">
        <v>16</v>
      </c>
      <c r="B10" s="5">
        <v>5458</v>
      </c>
      <c r="C10" s="6">
        <v>5504</v>
      </c>
      <c r="D10" s="466"/>
      <c r="E10" s="466"/>
      <c r="F10" s="466"/>
    </row>
    <row r="11" spans="1:6" x14ac:dyDescent="0.2">
      <c r="A11" s="8" t="s">
        <v>17</v>
      </c>
      <c r="B11" s="9">
        <f>SUM(B6:B10)</f>
        <v>14010</v>
      </c>
      <c r="C11" s="10">
        <f>SUM(C6:C10)</f>
        <v>14056</v>
      </c>
      <c r="D11" s="466"/>
      <c r="E11" s="466"/>
      <c r="F11" s="466"/>
    </row>
    <row r="12" spans="1:6" x14ac:dyDescent="0.2">
      <c r="A12" s="4"/>
      <c r="B12" s="5"/>
      <c r="C12" s="6"/>
      <c r="D12" s="466"/>
      <c r="E12" s="466"/>
      <c r="F12" s="466"/>
    </row>
    <row r="13" spans="1:6" x14ac:dyDescent="0.2">
      <c r="A13" s="11" t="s">
        <v>166</v>
      </c>
      <c r="B13" s="5"/>
      <c r="C13" s="6"/>
      <c r="D13" s="466"/>
      <c r="E13" s="466"/>
      <c r="F13" s="466"/>
    </row>
    <row r="14" spans="1:6" x14ac:dyDescent="0.2">
      <c r="A14" s="4" t="s">
        <v>18</v>
      </c>
      <c r="B14" s="5">
        <v>-42</v>
      </c>
      <c r="C14" s="6">
        <v>-43</v>
      </c>
      <c r="D14" s="466"/>
      <c r="E14" s="466"/>
      <c r="F14" s="466"/>
    </row>
    <row r="15" spans="1:6" x14ac:dyDescent="0.2">
      <c r="A15" s="4" t="s">
        <v>19</v>
      </c>
      <c r="B15" s="5">
        <v>0</v>
      </c>
      <c r="C15" s="6">
        <v>0</v>
      </c>
      <c r="D15" s="466"/>
      <c r="E15" s="466"/>
      <c r="F15" s="466"/>
    </row>
    <row r="16" spans="1:6" x14ac:dyDescent="0.2">
      <c r="A16" s="4" t="s">
        <v>140</v>
      </c>
      <c r="B16" s="5">
        <v>-409</v>
      </c>
      <c r="C16" s="6">
        <v>-409</v>
      </c>
      <c r="D16" s="466"/>
      <c r="E16" s="466"/>
      <c r="F16" s="466"/>
    </row>
    <row r="17" spans="1:6" x14ac:dyDescent="0.2">
      <c r="A17" s="4" t="s">
        <v>167</v>
      </c>
      <c r="B17" s="5">
        <v>-131</v>
      </c>
      <c r="C17" s="6">
        <v>-104</v>
      </c>
      <c r="D17" s="466"/>
      <c r="E17" s="466"/>
      <c r="F17" s="466"/>
    </row>
    <row r="18" spans="1:6" x14ac:dyDescent="0.2">
      <c r="A18" s="4" t="s">
        <v>168</v>
      </c>
      <c r="B18" s="5">
        <v>-432</v>
      </c>
      <c r="C18" s="6">
        <v>-356</v>
      </c>
      <c r="D18" s="466"/>
      <c r="E18" s="466"/>
      <c r="F18" s="466"/>
    </row>
    <row r="19" spans="1:6" x14ac:dyDescent="0.2">
      <c r="A19" s="4" t="s">
        <v>20</v>
      </c>
      <c r="B19" s="5">
        <v>-611</v>
      </c>
      <c r="C19" s="6">
        <v>-587</v>
      </c>
      <c r="D19" s="466"/>
      <c r="E19" s="466"/>
      <c r="F19" s="466"/>
    </row>
    <row r="20" spans="1:6" x14ac:dyDescent="0.2">
      <c r="A20" s="4" t="s">
        <v>331</v>
      </c>
      <c r="B20" s="5">
        <v>330</v>
      </c>
      <c r="C20" s="6">
        <v>0</v>
      </c>
      <c r="D20" s="466"/>
      <c r="E20" s="466"/>
      <c r="F20" s="466"/>
    </row>
    <row r="21" spans="1:6" s="360" customFormat="1" ht="14.25" x14ac:dyDescent="0.2">
      <c r="A21" s="7" t="s">
        <v>278</v>
      </c>
      <c r="B21" s="5">
        <v>1976</v>
      </c>
      <c r="C21" s="6">
        <v>1954</v>
      </c>
      <c r="D21" s="466"/>
      <c r="E21" s="466"/>
      <c r="F21" s="466"/>
    </row>
    <row r="22" spans="1:6" x14ac:dyDescent="0.2">
      <c r="A22" s="8" t="s">
        <v>21</v>
      </c>
      <c r="B22" s="9">
        <f>SUM(B11:B21)</f>
        <v>14691</v>
      </c>
      <c r="C22" s="10">
        <f>SUM(C11:C21)</f>
        <v>14511</v>
      </c>
      <c r="D22" s="466"/>
      <c r="E22" s="466"/>
      <c r="F22" s="466"/>
    </row>
    <row r="23" spans="1:6" x14ac:dyDescent="0.2">
      <c r="A23" s="4"/>
      <c r="B23" s="5"/>
      <c r="C23" s="6"/>
      <c r="D23" s="466"/>
      <c r="E23" s="466"/>
      <c r="F23" s="466"/>
    </row>
    <row r="24" spans="1:6" x14ac:dyDescent="0.2">
      <c r="A24" s="11" t="s">
        <v>22</v>
      </c>
      <c r="B24" s="5"/>
      <c r="C24" s="6"/>
      <c r="D24" s="466"/>
      <c r="E24" s="466"/>
      <c r="F24" s="466"/>
    </row>
    <row r="25" spans="1:6" x14ac:dyDescent="0.2">
      <c r="A25" s="4" t="s">
        <v>170</v>
      </c>
      <c r="B25" s="5">
        <v>2890</v>
      </c>
      <c r="C25" s="6">
        <v>2451</v>
      </c>
      <c r="D25" s="466"/>
      <c r="E25" s="466"/>
      <c r="F25" s="466"/>
    </row>
    <row r="26" spans="1:6" x14ac:dyDescent="0.2">
      <c r="A26" s="4" t="s">
        <v>167</v>
      </c>
      <c r="B26" s="5">
        <v>-131</v>
      </c>
      <c r="C26" s="6">
        <v>-104</v>
      </c>
      <c r="D26" s="466"/>
      <c r="E26" s="466"/>
      <c r="F26" s="466"/>
    </row>
    <row r="27" spans="1:6" x14ac:dyDescent="0.2">
      <c r="A27" s="4" t="s">
        <v>168</v>
      </c>
      <c r="B27" s="5">
        <v>-432</v>
      </c>
      <c r="C27" s="6">
        <v>-356</v>
      </c>
      <c r="D27" s="466"/>
      <c r="E27" s="466"/>
      <c r="F27" s="466"/>
    </row>
    <row r="28" spans="1:6" x14ac:dyDescent="0.2">
      <c r="A28" s="4" t="s">
        <v>20</v>
      </c>
      <c r="B28" s="5">
        <v>-611</v>
      </c>
      <c r="C28" s="6">
        <v>-587</v>
      </c>
      <c r="D28" s="466"/>
      <c r="E28" s="466"/>
      <c r="F28" s="466"/>
    </row>
    <row r="29" spans="1:6" x14ac:dyDescent="0.2">
      <c r="A29" s="8" t="s">
        <v>171</v>
      </c>
      <c r="B29" s="9">
        <f>SUM(B25:B28)</f>
        <v>1716</v>
      </c>
      <c r="C29" s="10">
        <f>SUM(C25:C28)</f>
        <v>1404</v>
      </c>
      <c r="D29" s="466"/>
      <c r="E29" s="466"/>
      <c r="F29" s="466"/>
    </row>
    <row r="30" spans="1:6" x14ac:dyDescent="0.2">
      <c r="A30" s="7"/>
      <c r="B30" s="5"/>
      <c r="C30" s="6"/>
      <c r="D30" s="466"/>
      <c r="E30" s="466"/>
      <c r="F30" s="466"/>
    </row>
    <row r="31" spans="1:6" x14ac:dyDescent="0.2">
      <c r="A31" s="8" t="s">
        <v>23</v>
      </c>
      <c r="B31" s="9">
        <f>+B29+B22</f>
        <v>16407</v>
      </c>
      <c r="C31" s="10">
        <f>+C29+C22</f>
        <v>15915</v>
      </c>
      <c r="D31" s="466"/>
      <c r="E31" s="466"/>
      <c r="F31" s="466"/>
    </row>
    <row r="32" spans="1:6" ht="14.25" x14ac:dyDescent="0.2">
      <c r="A32" s="12" t="s">
        <v>330</v>
      </c>
      <c r="B32" s="13"/>
      <c r="C32" s="14"/>
      <c r="D32" s="466"/>
      <c r="E32" s="466"/>
      <c r="F32" s="466"/>
    </row>
    <row r="33" spans="1:9" x14ac:dyDescent="0.2">
      <c r="A33" s="15"/>
      <c r="B33" s="16"/>
      <c r="C33" s="17"/>
      <c r="D33" s="466"/>
      <c r="E33" s="466"/>
      <c r="F33" s="466"/>
    </row>
    <row r="34" spans="1:9" ht="12.75" thickBot="1" x14ac:dyDescent="0.25">
      <c r="A34" s="18" t="s">
        <v>173</v>
      </c>
      <c r="B34" s="19">
        <v>41729</v>
      </c>
      <c r="C34" s="20">
        <v>41639</v>
      </c>
      <c r="D34" s="466"/>
      <c r="E34" s="466"/>
      <c r="F34" s="466"/>
    </row>
    <row r="35" spans="1:9" x14ac:dyDescent="0.2">
      <c r="A35" s="466" t="s">
        <v>274</v>
      </c>
      <c r="B35" s="444">
        <v>7764</v>
      </c>
      <c r="C35" s="22">
        <v>6915</v>
      </c>
      <c r="D35" s="466"/>
      <c r="E35" s="466"/>
      <c r="F35" s="466"/>
    </row>
    <row r="36" spans="1:9" x14ac:dyDescent="0.2">
      <c r="A36" s="466" t="s">
        <v>275</v>
      </c>
      <c r="B36" s="23">
        <v>555</v>
      </c>
      <c r="C36" s="24">
        <v>515</v>
      </c>
      <c r="D36" s="466"/>
      <c r="E36" s="466"/>
      <c r="F36" s="466"/>
    </row>
    <row r="37" spans="1:9" x14ac:dyDescent="0.2">
      <c r="A37" s="466" t="s">
        <v>276</v>
      </c>
      <c r="B37" s="23">
        <v>499</v>
      </c>
      <c r="C37" s="24">
        <v>457</v>
      </c>
      <c r="D37" s="466"/>
      <c r="E37" s="466"/>
      <c r="F37" s="466"/>
    </row>
    <row r="38" spans="1:9" x14ac:dyDescent="0.2">
      <c r="A38" s="25" t="s">
        <v>32</v>
      </c>
      <c r="B38" s="26">
        <v>255</v>
      </c>
      <c r="C38" s="361">
        <v>1159</v>
      </c>
      <c r="D38" s="466"/>
      <c r="E38" s="466"/>
      <c r="F38" s="466"/>
    </row>
    <row r="39" spans="1:9" x14ac:dyDescent="0.2">
      <c r="A39" s="28" t="s">
        <v>172</v>
      </c>
      <c r="B39" s="29">
        <f>B35+B36+B37+B38</f>
        <v>9073</v>
      </c>
      <c r="C39" s="362">
        <f>C35+C36+C37+C38</f>
        <v>9046</v>
      </c>
      <c r="D39" s="466"/>
      <c r="E39" s="466"/>
      <c r="F39" s="466"/>
    </row>
    <row r="40" spans="1:9" x14ac:dyDescent="0.2">
      <c r="A40" s="30"/>
      <c r="B40" s="31"/>
      <c r="C40" s="32"/>
      <c r="D40" s="466"/>
      <c r="E40" s="466"/>
      <c r="F40" s="466"/>
    </row>
    <row r="41" spans="1:9" x14ac:dyDescent="0.2">
      <c r="A41" s="11" t="s">
        <v>127</v>
      </c>
      <c r="B41" s="33">
        <v>0.1447</v>
      </c>
      <c r="C41" s="34">
        <v>0.14069999999999999</v>
      </c>
      <c r="D41" s="466"/>
      <c r="E41" s="466"/>
      <c r="F41" s="466"/>
    </row>
    <row r="42" spans="1:9" x14ac:dyDescent="0.2">
      <c r="A42" s="4" t="s">
        <v>332</v>
      </c>
      <c r="B42" s="33">
        <v>0.1295</v>
      </c>
      <c r="C42" s="34">
        <v>0.1283</v>
      </c>
      <c r="D42" s="466"/>
      <c r="E42" s="466"/>
      <c r="F42" s="466"/>
    </row>
    <row r="43" spans="1:9" x14ac:dyDescent="0.2">
      <c r="A43" s="4" t="s">
        <v>333</v>
      </c>
      <c r="B43" s="33">
        <v>1.5100000000000001E-2</v>
      </c>
      <c r="C43" s="34">
        <v>1.24E-2</v>
      </c>
      <c r="D43" s="466"/>
      <c r="E43" s="466"/>
      <c r="F43" s="466"/>
    </row>
    <row r="44" spans="1:9" x14ac:dyDescent="0.2">
      <c r="A44" s="17" t="s">
        <v>256</v>
      </c>
      <c r="B44" s="33">
        <v>0.11210000000000001</v>
      </c>
      <c r="C44" s="34">
        <v>0.1111</v>
      </c>
      <c r="D44" s="466"/>
      <c r="E44" s="466"/>
      <c r="F44" s="466"/>
    </row>
    <row r="45" spans="1:9" x14ac:dyDescent="0.2">
      <c r="A45" s="17"/>
      <c r="B45" s="17"/>
      <c r="C45" s="466"/>
      <c r="D45" s="466"/>
      <c r="E45" s="466"/>
      <c r="F45" s="466"/>
    </row>
    <row r="46" spans="1:9" x14ac:dyDescent="0.2">
      <c r="A46" s="17"/>
      <c r="B46" s="17"/>
      <c r="C46" s="466"/>
      <c r="D46" s="466"/>
      <c r="E46" s="466"/>
      <c r="F46" s="466"/>
    </row>
    <row r="47" spans="1:9" x14ac:dyDescent="0.2">
      <c r="A47" s="36" t="s">
        <v>24</v>
      </c>
      <c r="B47" s="36"/>
      <c r="C47" s="4"/>
      <c r="D47" s="4"/>
      <c r="E47" s="4"/>
      <c r="F47" s="36"/>
    </row>
    <row r="48" spans="1:9" x14ac:dyDescent="0.2">
      <c r="A48" s="36" t="s">
        <v>25</v>
      </c>
      <c r="B48" s="36"/>
      <c r="C48" s="4"/>
      <c r="D48" s="4"/>
      <c r="E48" s="4"/>
      <c r="F48" s="36"/>
      <c r="G48" s="36"/>
      <c r="H48" s="36"/>
      <c r="I48" s="36"/>
    </row>
    <row r="49" spans="1:17" x14ac:dyDescent="0.2">
      <c r="A49" s="36" t="s">
        <v>174</v>
      </c>
      <c r="B49" s="36"/>
      <c r="C49" s="4"/>
      <c r="D49" s="4"/>
      <c r="E49" s="4"/>
      <c r="F49" s="36"/>
      <c r="G49" s="36"/>
      <c r="H49" s="36"/>
      <c r="I49" s="36"/>
    </row>
    <row r="50" spans="1:17" x14ac:dyDescent="0.2">
      <c r="A50" s="36"/>
      <c r="B50" s="36"/>
      <c r="C50" s="4"/>
      <c r="D50" s="4"/>
      <c r="E50" s="4"/>
      <c r="F50" s="36"/>
      <c r="G50" s="36"/>
      <c r="H50" s="36"/>
      <c r="I50" s="36"/>
    </row>
    <row r="51" spans="1:17" x14ac:dyDescent="0.2">
      <c r="A51" s="36" t="s">
        <v>26</v>
      </c>
      <c r="B51" s="36"/>
      <c r="C51" s="4"/>
      <c r="D51" s="4"/>
      <c r="E51" s="4"/>
      <c r="F51" s="36"/>
      <c r="G51" s="36"/>
      <c r="H51" s="36"/>
      <c r="I51" s="36"/>
    </row>
    <row r="52" spans="1:17" x14ac:dyDescent="0.2">
      <c r="A52" s="36" t="s">
        <v>27</v>
      </c>
      <c r="B52" s="36"/>
      <c r="C52" s="4"/>
      <c r="D52" s="4"/>
      <c r="E52" s="4"/>
      <c r="F52" s="36"/>
      <c r="G52" s="36"/>
      <c r="H52" s="36"/>
      <c r="I52" s="36"/>
    </row>
    <row r="53" spans="1:17" x14ac:dyDescent="0.2">
      <c r="A53" s="36" t="s">
        <v>28</v>
      </c>
      <c r="B53" s="36"/>
      <c r="C53" s="4"/>
      <c r="D53" s="4"/>
      <c r="E53" s="4"/>
      <c r="F53" s="36"/>
      <c r="G53" s="36"/>
      <c r="H53" s="36"/>
      <c r="I53" s="36"/>
    </row>
    <row r="54" spans="1:17" x14ac:dyDescent="0.2">
      <c r="A54" s="36" t="s">
        <v>190</v>
      </c>
      <c r="B54" s="36"/>
      <c r="C54" s="4"/>
      <c r="D54" s="4"/>
      <c r="E54" s="4"/>
      <c r="F54" s="36"/>
      <c r="G54" s="36"/>
      <c r="H54" s="36"/>
      <c r="I54" s="36"/>
    </row>
    <row r="55" spans="1:17" x14ac:dyDescent="0.2">
      <c r="A55" s="36" t="s">
        <v>189</v>
      </c>
      <c r="B55" s="36"/>
      <c r="C55" s="4"/>
      <c r="D55" s="4"/>
      <c r="E55" s="4"/>
      <c r="F55" s="36"/>
      <c r="G55" s="36"/>
      <c r="H55" s="36"/>
      <c r="I55" s="36"/>
    </row>
    <row r="56" spans="1:17" x14ac:dyDescent="0.2">
      <c r="A56" s="36" t="s">
        <v>175</v>
      </c>
      <c r="B56" s="36"/>
      <c r="C56" s="4"/>
      <c r="D56" s="4"/>
      <c r="E56" s="4"/>
      <c r="F56" s="36"/>
      <c r="G56" s="36"/>
      <c r="H56" s="36"/>
      <c r="I56" s="36"/>
    </row>
    <row r="57" spans="1:17" x14ac:dyDescent="0.2">
      <c r="A57" s="37"/>
      <c r="B57" s="37"/>
      <c r="C57" s="37"/>
      <c r="D57" s="37"/>
      <c r="E57" s="37"/>
      <c r="F57" s="37"/>
      <c r="G57" s="36"/>
      <c r="H57" s="36"/>
      <c r="I57" s="36"/>
    </row>
    <row r="58" spans="1:17" s="37" customFormat="1" x14ac:dyDescent="0.2">
      <c r="L58" s="21"/>
      <c r="M58" s="21"/>
      <c r="N58" s="21"/>
      <c r="O58" s="21"/>
      <c r="P58" s="21"/>
      <c r="Q58" s="21"/>
    </row>
    <row r="59" spans="1:17" s="37" customFormat="1" x14ac:dyDescent="0.2">
      <c r="L59" s="21"/>
      <c r="M59" s="21"/>
      <c r="N59" s="21"/>
      <c r="O59" s="21"/>
      <c r="P59" s="21"/>
      <c r="Q59" s="21"/>
    </row>
    <row r="60" spans="1:17" s="37" customFormat="1" x14ac:dyDescent="0.2">
      <c r="A60" s="466"/>
      <c r="B60" s="466"/>
      <c r="C60" s="38"/>
      <c r="D60" s="38"/>
      <c r="E60" s="38"/>
      <c r="F60" s="38"/>
      <c r="L60" s="21"/>
      <c r="M60" s="21"/>
      <c r="N60" s="21"/>
      <c r="O60" s="21"/>
      <c r="P60" s="21"/>
      <c r="Q60" s="21"/>
    </row>
    <row r="61" spans="1:17" x14ac:dyDescent="0.2">
      <c r="A61" s="39"/>
      <c r="B61" s="40"/>
      <c r="C61" s="40"/>
      <c r="D61" s="41"/>
      <c r="E61" s="41"/>
      <c r="F61" s="41"/>
    </row>
    <row r="62" spans="1:17" x14ac:dyDescent="0.2">
      <c r="A62" s="17"/>
      <c r="B62" s="17"/>
      <c r="C62" s="40"/>
      <c r="D62" s="42"/>
      <c r="E62" s="42"/>
      <c r="F62" s="40"/>
      <c r="G62" s="17"/>
      <c r="H62" s="17"/>
      <c r="I62" s="17"/>
    </row>
    <row r="63" spans="1:17" x14ac:dyDescent="0.2">
      <c r="A63" s="43"/>
      <c r="B63" s="43"/>
      <c r="C63" s="44"/>
      <c r="D63" s="42"/>
      <c r="E63" s="42"/>
      <c r="F63" s="43"/>
      <c r="G63" s="17"/>
      <c r="H63" s="17"/>
      <c r="I63" s="17"/>
    </row>
    <row r="64" spans="1:17" x14ac:dyDescent="0.2">
      <c r="A64" s="45"/>
      <c r="B64" s="46"/>
      <c r="C64" s="42"/>
      <c r="D64" s="42"/>
      <c r="E64" s="42"/>
      <c r="F64" s="47"/>
      <c r="G64" s="43"/>
      <c r="H64" s="17"/>
      <c r="I64" s="17"/>
    </row>
    <row r="65" spans="1:9" x14ac:dyDescent="0.2">
      <c r="A65" s="47"/>
      <c r="B65" s="46"/>
      <c r="C65" s="42"/>
      <c r="D65" s="42"/>
      <c r="E65" s="42"/>
      <c r="F65" s="47"/>
      <c r="G65" s="47"/>
      <c r="H65" s="17"/>
      <c r="I65" s="17"/>
    </row>
    <row r="66" spans="1:9" x14ac:dyDescent="0.2">
      <c r="A66" s="49"/>
      <c r="B66" s="50"/>
      <c r="C66" s="51"/>
      <c r="D66" s="51"/>
      <c r="E66" s="51"/>
      <c r="F66" s="52"/>
      <c r="G66" s="48"/>
      <c r="H66" s="17"/>
      <c r="I66" s="17"/>
    </row>
    <row r="67" spans="1:9" x14ac:dyDescent="0.2">
      <c r="A67" s="54"/>
      <c r="B67" s="50"/>
      <c r="C67" s="51"/>
      <c r="D67" s="51"/>
      <c r="E67" s="51"/>
      <c r="F67" s="55"/>
      <c r="G67" s="53"/>
      <c r="H67" s="17"/>
      <c r="I67" s="17"/>
    </row>
    <row r="68" spans="1:9" x14ac:dyDescent="0.2">
      <c r="A68" s="54"/>
      <c r="B68" s="50"/>
      <c r="C68" s="51"/>
      <c r="D68" s="51"/>
      <c r="E68" s="51"/>
      <c r="F68" s="55"/>
      <c r="G68" s="55"/>
      <c r="H68" s="17"/>
      <c r="I68" s="17"/>
    </row>
    <row r="69" spans="1:9" x14ac:dyDescent="0.2">
      <c r="A69" s="54"/>
      <c r="B69" s="50"/>
      <c r="C69" s="51"/>
      <c r="D69" s="51"/>
      <c r="E69" s="51"/>
      <c r="F69" s="55"/>
      <c r="G69" s="55"/>
      <c r="H69" s="17"/>
      <c r="I69" s="17"/>
    </row>
    <row r="70" spans="1:9" x14ac:dyDescent="0.2">
      <c r="A70" s="56"/>
      <c r="B70" s="50"/>
      <c r="C70" s="51"/>
      <c r="D70" s="51"/>
      <c r="E70" s="51"/>
      <c r="F70" s="57"/>
      <c r="G70" s="55"/>
      <c r="H70" s="17"/>
      <c r="I70" s="17"/>
    </row>
    <row r="71" spans="1:9" x14ac:dyDescent="0.2">
      <c r="A71" s="58"/>
      <c r="B71" s="59"/>
      <c r="C71" s="60"/>
      <c r="D71" s="60"/>
      <c r="E71" s="60"/>
      <c r="F71" s="61"/>
      <c r="G71" s="53"/>
      <c r="H71" s="17"/>
      <c r="I71" s="17"/>
    </row>
    <row r="72" spans="1:9" x14ac:dyDescent="0.2">
      <c r="A72" s="62"/>
      <c r="B72" s="50"/>
      <c r="C72" s="60"/>
      <c r="D72" s="60"/>
      <c r="E72" s="60"/>
      <c r="F72" s="52"/>
      <c r="G72" s="61"/>
      <c r="H72" s="17"/>
      <c r="I72" s="17"/>
    </row>
    <row r="73" spans="1:9" x14ac:dyDescent="0.2">
      <c r="A73" s="63"/>
      <c r="B73" s="43"/>
      <c r="C73" s="60"/>
      <c r="D73" s="60"/>
      <c r="E73" s="60"/>
      <c r="F73" s="52"/>
      <c r="G73" s="53"/>
      <c r="H73" s="17"/>
      <c r="I73" s="17"/>
    </row>
    <row r="74" spans="1:9" x14ac:dyDescent="0.2">
      <c r="A74" s="54"/>
      <c r="B74" s="50"/>
      <c r="C74" s="60"/>
      <c r="D74" s="60"/>
      <c r="E74" s="60"/>
      <c r="F74" s="55"/>
      <c r="G74" s="53"/>
      <c r="H74" s="17"/>
      <c r="I74" s="17"/>
    </row>
    <row r="75" spans="1:9" x14ac:dyDescent="0.2">
      <c r="A75" s="54"/>
      <c r="B75" s="50"/>
      <c r="C75" s="60"/>
      <c r="D75" s="60"/>
      <c r="E75" s="60"/>
      <c r="F75" s="55"/>
      <c r="G75" s="55"/>
      <c r="H75" s="17"/>
      <c r="I75" s="17"/>
    </row>
    <row r="76" spans="1:9" x14ac:dyDescent="0.2">
      <c r="A76" s="54"/>
      <c r="B76" s="50"/>
      <c r="C76" s="60"/>
      <c r="D76" s="60"/>
      <c r="E76" s="60"/>
      <c r="F76" s="55"/>
      <c r="G76" s="55"/>
      <c r="H76" s="17"/>
      <c r="I76" s="17"/>
    </row>
    <row r="77" spans="1:9" x14ac:dyDescent="0.2">
      <c r="A77" s="54"/>
      <c r="B77" s="50"/>
      <c r="C77" s="60"/>
      <c r="D77" s="60"/>
      <c r="E77" s="60"/>
      <c r="F77" s="55"/>
      <c r="G77" s="55"/>
      <c r="H77" s="17"/>
      <c r="I77" s="17"/>
    </row>
    <row r="78" spans="1:9" x14ac:dyDescent="0.2">
      <c r="A78" s="58"/>
      <c r="B78" s="59"/>
      <c r="C78" s="64"/>
      <c r="D78" s="64"/>
      <c r="E78" s="64"/>
      <c r="F78" s="61"/>
      <c r="G78" s="61"/>
      <c r="H78" s="17"/>
      <c r="I78" s="17"/>
    </row>
    <row r="79" spans="1:9" ht="14.25" x14ac:dyDescent="0.2">
      <c r="A79" s="65"/>
      <c r="B79" s="12"/>
      <c r="C79" s="60"/>
      <c r="D79" s="60"/>
      <c r="E79" s="60"/>
      <c r="F79" s="66"/>
      <c r="G79" s="67"/>
      <c r="H79" s="17"/>
      <c r="I79" s="17"/>
    </row>
    <row r="80" spans="1:9" ht="14.25" x14ac:dyDescent="0.2">
      <c r="A80" s="63"/>
      <c r="B80" s="68"/>
      <c r="C80" s="12"/>
      <c r="D80" s="12"/>
      <c r="E80" s="12"/>
      <c r="F80" s="69"/>
      <c r="G80" s="70"/>
      <c r="H80" s="17"/>
      <c r="I80" s="17"/>
    </row>
    <row r="81" spans="1:12" x14ac:dyDescent="0.2">
      <c r="A81" s="54"/>
      <c r="B81" s="71"/>
      <c r="C81" s="71"/>
      <c r="D81" s="71"/>
      <c r="E81" s="71"/>
      <c r="F81" s="55"/>
      <c r="G81" s="55"/>
      <c r="H81" s="17"/>
      <c r="I81" s="17"/>
    </row>
    <row r="82" spans="1:12" x14ac:dyDescent="0.2">
      <c r="A82" s="54"/>
      <c r="B82" s="50"/>
      <c r="C82" s="71"/>
      <c r="D82" s="71"/>
      <c r="E82" s="71"/>
      <c r="F82" s="55"/>
      <c r="G82" s="55"/>
      <c r="H82" s="17"/>
      <c r="I82" s="17"/>
    </row>
    <row r="83" spans="1:12" x14ac:dyDescent="0.2">
      <c r="A83" s="54"/>
      <c r="B83" s="50"/>
      <c r="C83" s="71"/>
      <c r="D83" s="71"/>
      <c r="E83" s="71"/>
      <c r="F83" s="55"/>
      <c r="G83" s="55"/>
      <c r="H83" s="17"/>
      <c r="I83" s="17"/>
    </row>
    <row r="84" spans="1:12" x14ac:dyDescent="0.2">
      <c r="A84" s="54"/>
      <c r="B84" s="50"/>
      <c r="C84" s="71"/>
      <c r="D84" s="71"/>
      <c r="E84" s="71"/>
      <c r="F84" s="55"/>
      <c r="G84" s="53"/>
      <c r="H84" s="17"/>
      <c r="I84" s="17"/>
    </row>
    <row r="85" spans="1:12" x14ac:dyDescent="0.2">
      <c r="A85" s="58"/>
      <c r="B85" s="72"/>
      <c r="C85" s="71"/>
      <c r="D85" s="71"/>
      <c r="E85" s="71"/>
      <c r="F85" s="61"/>
      <c r="G85" s="61"/>
      <c r="H85" s="17"/>
      <c r="I85" s="17"/>
    </row>
    <row r="86" spans="1:12" x14ac:dyDescent="0.2">
      <c r="A86" s="62"/>
      <c r="B86" s="50"/>
      <c r="C86" s="50"/>
      <c r="D86" s="50"/>
      <c r="E86" s="50"/>
      <c r="F86" s="59"/>
      <c r="G86" s="50"/>
      <c r="H86" s="17"/>
      <c r="I86" s="17"/>
    </row>
    <row r="87" spans="1:12" x14ac:dyDescent="0.2">
      <c r="A87" s="62"/>
      <c r="B87" s="50"/>
      <c r="C87" s="50"/>
      <c r="D87" s="50"/>
      <c r="E87" s="50"/>
      <c r="F87" s="55"/>
      <c r="G87" s="55"/>
      <c r="H87" s="17"/>
      <c r="I87" s="17"/>
    </row>
    <row r="88" spans="1:12" x14ac:dyDescent="0.2">
      <c r="A88" s="58"/>
      <c r="B88" s="59"/>
      <c r="C88" s="64"/>
      <c r="D88" s="64"/>
      <c r="E88" s="64"/>
      <c r="F88" s="61"/>
      <c r="G88" s="61"/>
      <c r="H88" s="17"/>
      <c r="I88" s="17"/>
    </row>
    <row r="89" spans="1:12" x14ac:dyDescent="0.2">
      <c r="A89" s="17"/>
      <c r="B89" s="17"/>
      <c r="C89" s="17"/>
      <c r="D89" s="17"/>
      <c r="E89" s="17"/>
      <c r="F89" s="17"/>
      <c r="G89" s="17"/>
      <c r="H89" s="17"/>
      <c r="I89" s="17"/>
    </row>
    <row r="90" spans="1:12" x14ac:dyDescent="0.2">
      <c r="A90" s="17"/>
      <c r="B90" s="17"/>
      <c r="C90" s="17"/>
      <c r="D90" s="17"/>
      <c r="E90" s="17"/>
      <c r="F90" s="17"/>
      <c r="G90" s="17"/>
      <c r="H90" s="17"/>
      <c r="I90" s="17"/>
    </row>
    <row r="91" spans="1:12" x14ac:dyDescent="0.2">
      <c r="A91" s="73"/>
      <c r="B91" s="73"/>
      <c r="C91" s="73"/>
      <c r="D91" s="73"/>
      <c r="E91" s="73"/>
      <c r="F91" s="73"/>
      <c r="G91" s="73"/>
      <c r="H91" s="43"/>
      <c r="I91" s="43"/>
      <c r="J91" s="74"/>
      <c r="K91" s="74"/>
      <c r="L91" s="74"/>
    </row>
    <row r="92" spans="1:12" x14ac:dyDescent="0.2">
      <c r="A92" s="73"/>
      <c r="B92" s="73"/>
      <c r="C92" s="73"/>
      <c r="D92" s="73"/>
      <c r="E92" s="73"/>
      <c r="F92" s="73"/>
      <c r="G92" s="73"/>
      <c r="H92" s="43"/>
      <c r="I92" s="43"/>
      <c r="J92" s="74"/>
      <c r="K92" s="74"/>
      <c r="L92" s="74"/>
    </row>
    <row r="93" spans="1:12" x14ac:dyDescent="0.2">
      <c r="A93" s="73"/>
      <c r="B93" s="73"/>
      <c r="C93" s="73"/>
      <c r="D93" s="73"/>
      <c r="E93" s="73"/>
      <c r="F93" s="73"/>
      <c r="G93" s="73"/>
      <c r="H93" s="43"/>
      <c r="I93" s="43"/>
      <c r="J93" s="74"/>
      <c r="K93" s="74"/>
      <c r="L93" s="74"/>
    </row>
    <row r="94" spans="1:12" x14ac:dyDescent="0.2">
      <c r="A94" s="73"/>
      <c r="B94" s="73"/>
      <c r="C94" s="73"/>
      <c r="D94" s="73"/>
      <c r="E94" s="73"/>
      <c r="F94" s="73"/>
      <c r="G94" s="73"/>
      <c r="H94" s="43"/>
      <c r="I94" s="43"/>
      <c r="J94" s="74"/>
      <c r="K94" s="74"/>
      <c r="L94" s="74"/>
    </row>
    <row r="95" spans="1:12" x14ac:dyDescent="0.2">
      <c r="A95" s="17"/>
      <c r="B95" s="17"/>
      <c r="C95" s="17"/>
      <c r="D95" s="17"/>
      <c r="E95" s="17"/>
      <c r="F95" s="17"/>
      <c r="G95" s="17"/>
      <c r="H95" s="17"/>
      <c r="I95" s="17"/>
    </row>
    <row r="96" spans="1:12" x14ac:dyDescent="0.2">
      <c r="A96" s="17"/>
      <c r="B96" s="17"/>
      <c r="C96" s="17"/>
      <c r="D96" s="17"/>
      <c r="E96" s="17"/>
      <c r="F96" s="17"/>
      <c r="G96" s="17"/>
      <c r="H96" s="17"/>
      <c r="I96" s="17"/>
    </row>
    <row r="97" spans="1:9" x14ac:dyDescent="0.2">
      <c r="A97" s="17"/>
      <c r="B97" s="17"/>
      <c r="C97" s="17"/>
      <c r="D97" s="17"/>
      <c r="E97" s="17"/>
      <c r="F97" s="17"/>
      <c r="G97" s="17"/>
      <c r="H97" s="17"/>
      <c r="I97" s="17"/>
    </row>
    <row r="98" spans="1:9" x14ac:dyDescent="0.2">
      <c r="A98" s="17"/>
      <c r="B98" s="17"/>
      <c r="C98" s="17"/>
      <c r="D98" s="17"/>
      <c r="E98" s="17"/>
      <c r="F98" s="17"/>
      <c r="G98" s="17"/>
      <c r="H98" s="17"/>
      <c r="I98" s="17"/>
    </row>
    <row r="99" spans="1:9" x14ac:dyDescent="0.2">
      <c r="A99" s="17"/>
      <c r="B99" s="17"/>
      <c r="C99" s="17"/>
      <c r="D99" s="17"/>
      <c r="E99" s="17"/>
      <c r="F99" s="17"/>
      <c r="G99" s="17"/>
      <c r="H99" s="17"/>
      <c r="I99" s="17"/>
    </row>
    <row r="100" spans="1:9" x14ac:dyDescent="0.2">
      <c r="A100" s="17"/>
      <c r="B100" s="17"/>
      <c r="C100" s="17"/>
      <c r="D100" s="17"/>
      <c r="E100" s="17"/>
      <c r="F100" s="17"/>
      <c r="G100" s="17"/>
      <c r="H100" s="17"/>
      <c r="I100" s="17"/>
    </row>
    <row r="101" spans="1:9" x14ac:dyDescent="0.2">
      <c r="A101" s="17"/>
      <c r="B101" s="17"/>
      <c r="C101" s="17"/>
      <c r="D101" s="17"/>
      <c r="E101" s="17"/>
      <c r="F101" s="17"/>
      <c r="G101" s="17"/>
      <c r="H101" s="17"/>
      <c r="I101" s="17"/>
    </row>
    <row r="102" spans="1:9" x14ac:dyDescent="0.2">
      <c r="A102" s="17"/>
      <c r="B102" s="17"/>
      <c r="C102" s="17"/>
      <c r="D102" s="17"/>
      <c r="E102" s="17"/>
      <c r="F102" s="17"/>
      <c r="G102" s="17"/>
      <c r="H102" s="17"/>
      <c r="I102" s="17"/>
    </row>
    <row r="103" spans="1:9" x14ac:dyDescent="0.2">
      <c r="A103" s="17"/>
      <c r="B103" s="17"/>
      <c r="C103" s="17"/>
      <c r="D103" s="17"/>
      <c r="E103" s="17"/>
      <c r="F103" s="17"/>
      <c r="G103" s="17"/>
      <c r="H103" s="17"/>
      <c r="I103" s="17"/>
    </row>
    <row r="104" spans="1:9" x14ac:dyDescent="0.2">
      <c r="A104" s="17"/>
      <c r="B104" s="17"/>
      <c r="C104" s="17"/>
      <c r="D104" s="17"/>
      <c r="E104" s="17"/>
      <c r="F104" s="17"/>
      <c r="G104" s="17"/>
      <c r="H104" s="17"/>
      <c r="I104" s="17"/>
    </row>
    <row r="105" spans="1:9" x14ac:dyDescent="0.2">
      <c r="A105" s="17"/>
      <c r="B105" s="17"/>
      <c r="C105" s="17"/>
      <c r="D105" s="17"/>
      <c r="E105" s="17"/>
      <c r="F105" s="17"/>
      <c r="G105" s="17"/>
      <c r="H105" s="17"/>
      <c r="I105" s="17"/>
    </row>
    <row r="106" spans="1:9" x14ac:dyDescent="0.2">
      <c r="A106" s="17"/>
      <c r="B106" s="17"/>
      <c r="C106" s="17"/>
      <c r="D106" s="17"/>
      <c r="E106" s="17"/>
      <c r="F106" s="17"/>
      <c r="G106" s="17"/>
      <c r="H106" s="17"/>
      <c r="I106" s="17"/>
    </row>
    <row r="107" spans="1:9" x14ac:dyDescent="0.2">
      <c r="A107" s="17"/>
      <c r="B107" s="17"/>
      <c r="C107" s="17"/>
      <c r="D107" s="17"/>
      <c r="E107" s="17"/>
      <c r="F107" s="17"/>
      <c r="G107" s="17"/>
      <c r="H107" s="17"/>
      <c r="I107" s="17"/>
    </row>
    <row r="108" spans="1:9" x14ac:dyDescent="0.2">
      <c r="A108" s="17"/>
      <c r="B108" s="17"/>
      <c r="C108" s="17"/>
      <c r="D108" s="17"/>
      <c r="E108" s="17"/>
      <c r="F108" s="17"/>
      <c r="G108" s="17"/>
      <c r="H108" s="17"/>
      <c r="I108" s="17"/>
    </row>
    <row r="109" spans="1:9" x14ac:dyDescent="0.2">
      <c r="A109" s="17"/>
      <c r="B109" s="17"/>
      <c r="C109" s="17"/>
      <c r="D109" s="17"/>
      <c r="E109" s="17"/>
      <c r="F109" s="17"/>
      <c r="G109" s="17"/>
      <c r="H109" s="17"/>
      <c r="I109" s="17"/>
    </row>
    <row r="110" spans="1:9" x14ac:dyDescent="0.2">
      <c r="A110" s="17"/>
      <c r="B110" s="17"/>
      <c r="C110" s="17"/>
      <c r="D110" s="17"/>
      <c r="E110" s="17"/>
      <c r="F110" s="17"/>
      <c r="G110" s="17"/>
      <c r="H110" s="17"/>
      <c r="I110" s="17"/>
    </row>
    <row r="111" spans="1:9" x14ac:dyDescent="0.2">
      <c r="A111" s="17"/>
      <c r="B111" s="17"/>
      <c r="C111" s="17"/>
      <c r="D111" s="17"/>
      <c r="E111" s="17"/>
      <c r="F111" s="17"/>
      <c r="G111" s="17"/>
      <c r="H111" s="17"/>
      <c r="I111" s="17"/>
    </row>
    <row r="112" spans="1:9" x14ac:dyDescent="0.2">
      <c r="A112" s="17"/>
      <c r="B112" s="17"/>
      <c r="C112" s="17"/>
      <c r="D112" s="17"/>
      <c r="E112" s="17"/>
      <c r="F112" s="17"/>
      <c r="G112" s="17"/>
      <c r="H112" s="17"/>
      <c r="I112" s="17"/>
    </row>
    <row r="113" spans="1:9" x14ac:dyDescent="0.2">
      <c r="A113" s="17"/>
      <c r="B113" s="17"/>
      <c r="C113" s="17"/>
      <c r="D113" s="17"/>
      <c r="E113" s="17"/>
      <c r="F113" s="17"/>
      <c r="G113" s="17"/>
      <c r="H113" s="17"/>
      <c r="I113" s="17"/>
    </row>
    <row r="114" spans="1:9" x14ac:dyDescent="0.2">
      <c r="A114" s="17"/>
      <c r="B114" s="17"/>
      <c r="C114" s="17"/>
      <c r="D114" s="17"/>
      <c r="E114" s="17"/>
      <c r="F114" s="17"/>
      <c r="G114" s="17"/>
      <c r="H114" s="17"/>
      <c r="I114" s="17"/>
    </row>
    <row r="115" spans="1:9" x14ac:dyDescent="0.2">
      <c r="A115" s="17"/>
      <c r="B115" s="17"/>
      <c r="C115" s="17"/>
      <c r="D115" s="17"/>
      <c r="E115" s="17"/>
      <c r="F115" s="17"/>
      <c r="G115" s="17"/>
      <c r="H115" s="17"/>
      <c r="I115" s="17"/>
    </row>
    <row r="116" spans="1:9" x14ac:dyDescent="0.2">
      <c r="A116" s="17"/>
      <c r="B116" s="17"/>
      <c r="C116" s="17"/>
      <c r="D116" s="17"/>
      <c r="E116" s="17"/>
      <c r="F116" s="17"/>
      <c r="G116" s="17"/>
      <c r="H116" s="17"/>
      <c r="I116" s="17"/>
    </row>
    <row r="117" spans="1:9" x14ac:dyDescent="0.2">
      <c r="A117" s="17"/>
      <c r="B117" s="17"/>
      <c r="C117" s="17"/>
      <c r="D117" s="17"/>
      <c r="E117" s="17"/>
      <c r="F117" s="17"/>
      <c r="G117" s="17"/>
      <c r="H117" s="17"/>
      <c r="I117" s="17"/>
    </row>
    <row r="118" spans="1:9" x14ac:dyDescent="0.2">
      <c r="A118" s="17"/>
      <c r="B118" s="17"/>
      <c r="C118" s="17"/>
      <c r="D118" s="17"/>
      <c r="E118" s="17"/>
      <c r="F118" s="17"/>
      <c r="G118" s="17"/>
      <c r="H118" s="17"/>
      <c r="I118" s="17"/>
    </row>
    <row r="119" spans="1:9" x14ac:dyDescent="0.2">
      <c r="A119" s="17"/>
      <c r="B119" s="17"/>
      <c r="C119" s="17"/>
      <c r="D119" s="17"/>
      <c r="E119" s="17"/>
      <c r="F119" s="17"/>
      <c r="G119" s="17"/>
      <c r="H119" s="17"/>
      <c r="I119" s="17"/>
    </row>
    <row r="120" spans="1:9" x14ac:dyDescent="0.2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x14ac:dyDescent="0.2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x14ac:dyDescent="0.2">
      <c r="A122" s="17"/>
      <c r="B122" s="17"/>
      <c r="C122" s="17"/>
      <c r="D122" s="17"/>
      <c r="E122" s="17"/>
      <c r="F122" s="17"/>
      <c r="G122" s="17"/>
      <c r="H122" s="17"/>
      <c r="I122" s="17"/>
    </row>
    <row r="123" spans="1:9" x14ac:dyDescent="0.2">
      <c r="A123" s="17"/>
      <c r="B123" s="17"/>
      <c r="C123" s="17"/>
      <c r="D123" s="17"/>
      <c r="E123" s="17"/>
      <c r="F123" s="17"/>
      <c r="G123" s="17"/>
      <c r="H123" s="17"/>
      <c r="I123" s="17"/>
    </row>
    <row r="124" spans="1:9" x14ac:dyDescent="0.2">
      <c r="A124" s="17"/>
      <c r="B124" s="17"/>
      <c r="C124" s="17"/>
      <c r="D124" s="17"/>
      <c r="E124" s="17"/>
      <c r="F124" s="17"/>
      <c r="G124" s="17"/>
      <c r="H124" s="17"/>
      <c r="I124" s="17"/>
    </row>
    <row r="125" spans="1:9" x14ac:dyDescent="0.2">
      <c r="A125" s="17"/>
      <c r="B125" s="17"/>
      <c r="C125" s="17"/>
      <c r="D125" s="17"/>
      <c r="E125" s="17"/>
      <c r="F125" s="17"/>
      <c r="G125" s="17"/>
      <c r="H125" s="17"/>
      <c r="I125" s="17"/>
    </row>
    <row r="126" spans="1:9" x14ac:dyDescent="0.2">
      <c r="A126" s="17"/>
      <c r="B126" s="17"/>
      <c r="C126" s="17"/>
      <c r="D126" s="17"/>
      <c r="E126" s="17"/>
      <c r="F126" s="17"/>
      <c r="G126" s="17"/>
      <c r="H126" s="17"/>
      <c r="I126" s="17"/>
    </row>
    <row r="127" spans="1:9" x14ac:dyDescent="0.2">
      <c r="A127" s="17"/>
      <c r="B127" s="17"/>
      <c r="C127" s="17"/>
      <c r="D127" s="17"/>
      <c r="E127" s="17"/>
      <c r="F127" s="17"/>
      <c r="G127" s="17"/>
      <c r="H127" s="17"/>
      <c r="I127" s="17"/>
    </row>
    <row r="128" spans="1:9" x14ac:dyDescent="0.2">
      <c r="A128" s="17"/>
      <c r="B128" s="17"/>
      <c r="C128" s="17"/>
      <c r="D128" s="17"/>
      <c r="E128" s="17"/>
      <c r="F128" s="17"/>
      <c r="G128" s="17"/>
      <c r="H128" s="17"/>
      <c r="I128" s="17"/>
    </row>
    <row r="129" spans="1:9" x14ac:dyDescent="0.2">
      <c r="A129" s="17"/>
      <c r="B129" s="17"/>
      <c r="C129" s="17"/>
      <c r="D129" s="17"/>
      <c r="E129" s="17"/>
      <c r="F129" s="17"/>
      <c r="G129" s="17"/>
      <c r="H129" s="17"/>
      <c r="I129" s="17"/>
    </row>
    <row r="130" spans="1:9" x14ac:dyDescent="0.2">
      <c r="A130" s="17"/>
      <c r="B130" s="17"/>
      <c r="C130" s="17"/>
      <c r="D130" s="17"/>
      <c r="E130" s="17"/>
      <c r="F130" s="17"/>
      <c r="G130" s="17"/>
      <c r="H130" s="17"/>
      <c r="I130" s="17"/>
    </row>
    <row r="131" spans="1:9" x14ac:dyDescent="0.2">
      <c r="A131" s="17"/>
      <c r="B131" s="17"/>
      <c r="C131" s="17"/>
      <c r="D131" s="17"/>
      <c r="E131" s="17"/>
      <c r="F131" s="17"/>
      <c r="G131" s="17"/>
      <c r="H131" s="17"/>
      <c r="I131" s="17"/>
    </row>
    <row r="132" spans="1:9" x14ac:dyDescent="0.2">
      <c r="A132" s="17"/>
      <c r="B132" s="17"/>
      <c r="C132" s="17"/>
      <c r="D132" s="17"/>
      <c r="E132" s="17"/>
      <c r="F132" s="17"/>
      <c r="G132" s="17"/>
      <c r="H132" s="17"/>
      <c r="I132" s="17"/>
    </row>
    <row r="133" spans="1:9" x14ac:dyDescent="0.2">
      <c r="A133" s="17"/>
      <c r="B133" s="17"/>
      <c r="C133" s="17"/>
      <c r="D133" s="17"/>
      <c r="E133" s="17"/>
      <c r="F133" s="17"/>
      <c r="G133" s="17"/>
      <c r="H133" s="17"/>
      <c r="I133" s="17"/>
    </row>
    <row r="134" spans="1:9" x14ac:dyDescent="0.2">
      <c r="A134" s="17"/>
      <c r="B134" s="17"/>
      <c r="C134" s="17"/>
      <c r="D134" s="17"/>
      <c r="E134" s="17"/>
      <c r="F134" s="17"/>
      <c r="G134" s="17"/>
      <c r="H134" s="17"/>
      <c r="I134" s="17"/>
    </row>
    <row r="135" spans="1:9" x14ac:dyDescent="0.2">
      <c r="A135" s="17"/>
      <c r="B135" s="17"/>
      <c r="C135" s="17"/>
      <c r="D135" s="17"/>
      <c r="E135" s="17"/>
      <c r="F135" s="17"/>
      <c r="G135" s="17"/>
      <c r="H135" s="17"/>
      <c r="I135" s="17"/>
    </row>
    <row r="136" spans="1:9" x14ac:dyDescent="0.2">
      <c r="A136" s="17"/>
      <c r="B136" s="17"/>
      <c r="C136" s="17"/>
      <c r="D136" s="17"/>
      <c r="E136" s="17"/>
      <c r="F136" s="17"/>
      <c r="G136" s="17"/>
      <c r="H136" s="17"/>
      <c r="I136" s="17"/>
    </row>
    <row r="137" spans="1:9" x14ac:dyDescent="0.2">
      <c r="A137" s="17"/>
      <c r="B137" s="17"/>
      <c r="C137" s="17"/>
      <c r="D137" s="17"/>
      <c r="E137" s="17"/>
      <c r="F137" s="17"/>
      <c r="G137" s="17"/>
      <c r="H137" s="17"/>
      <c r="I137" s="17"/>
    </row>
    <row r="138" spans="1:9" x14ac:dyDescent="0.2">
      <c r="A138" s="17"/>
      <c r="B138" s="17"/>
      <c r="C138" s="17"/>
      <c r="D138" s="17"/>
      <c r="E138" s="17"/>
      <c r="F138" s="17"/>
      <c r="G138" s="17"/>
      <c r="H138" s="17"/>
      <c r="I138" s="17"/>
    </row>
    <row r="139" spans="1:9" x14ac:dyDescent="0.2">
      <c r="A139" s="17"/>
      <c r="B139" s="17"/>
      <c r="C139" s="17"/>
      <c r="D139" s="17"/>
      <c r="E139" s="17"/>
      <c r="F139" s="17"/>
      <c r="G139" s="17"/>
      <c r="H139" s="17"/>
      <c r="I139" s="17"/>
    </row>
    <row r="140" spans="1:9" x14ac:dyDescent="0.2">
      <c r="A140" s="17"/>
      <c r="B140" s="17"/>
      <c r="C140" s="17"/>
      <c r="D140" s="17"/>
      <c r="E140" s="17"/>
      <c r="F140" s="17"/>
      <c r="G140" s="17"/>
      <c r="H140" s="17"/>
      <c r="I140" s="17"/>
    </row>
    <row r="141" spans="1:9" x14ac:dyDescent="0.2">
      <c r="A141" s="17"/>
      <c r="B141" s="17"/>
      <c r="C141" s="17"/>
      <c r="D141" s="17"/>
      <c r="E141" s="17"/>
      <c r="F141" s="17"/>
      <c r="G141" s="17"/>
      <c r="H141" s="17"/>
      <c r="I141" s="17"/>
    </row>
    <row r="142" spans="1:9" x14ac:dyDescent="0.2">
      <c r="A142" s="17"/>
      <c r="B142" s="17"/>
      <c r="C142" s="17"/>
      <c r="D142" s="17"/>
      <c r="E142" s="17"/>
      <c r="F142" s="17"/>
      <c r="G142" s="17"/>
      <c r="H142" s="17"/>
      <c r="I142" s="17"/>
    </row>
    <row r="143" spans="1:9" x14ac:dyDescent="0.2">
      <c r="A143" s="17"/>
      <c r="B143" s="17"/>
      <c r="C143" s="17"/>
      <c r="D143" s="17"/>
      <c r="E143" s="17"/>
      <c r="F143" s="17"/>
      <c r="G143" s="17"/>
      <c r="H143" s="17"/>
      <c r="I143" s="17"/>
    </row>
    <row r="144" spans="1:9" x14ac:dyDescent="0.2">
      <c r="A144" s="17"/>
      <c r="B144" s="17"/>
      <c r="C144" s="17"/>
      <c r="D144" s="17"/>
      <c r="E144" s="17"/>
      <c r="F144" s="17"/>
      <c r="G144" s="17"/>
      <c r="H144" s="17"/>
      <c r="I144" s="17"/>
    </row>
    <row r="145" spans="1:9" x14ac:dyDescent="0.2">
      <c r="A145" s="17"/>
      <c r="B145" s="17"/>
      <c r="C145" s="17"/>
      <c r="D145" s="17"/>
      <c r="E145" s="17"/>
      <c r="F145" s="17"/>
      <c r="G145" s="17"/>
      <c r="H145" s="17"/>
      <c r="I145" s="17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&amp;R&amp;A</oddFooter>
  </headerFooter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K42"/>
  <sheetViews>
    <sheetView topLeftCell="A4" zoomScaleNormal="100" workbookViewId="0">
      <selection activeCell="D31" sqref="D31"/>
    </sheetView>
  </sheetViews>
  <sheetFormatPr baseColWidth="10" defaultColWidth="11" defaultRowHeight="12" x14ac:dyDescent="0.2"/>
  <cols>
    <col min="1" max="1" width="12.125" style="21" customWidth="1"/>
    <col min="2" max="2" width="29.625" style="21" customWidth="1"/>
    <col min="3" max="3" width="8.375" style="21" customWidth="1"/>
    <col min="4" max="4" width="8.875" style="21" customWidth="1"/>
    <col min="5" max="5" width="11.5" style="21" customWidth="1"/>
    <col min="6" max="6" width="10.625" style="21" customWidth="1"/>
    <col min="7" max="7" width="14.625" style="21" customWidth="1"/>
    <col min="8" max="8" width="11" style="21"/>
    <col min="9" max="9" width="31.25" style="21" customWidth="1"/>
    <col min="10" max="16384" width="11" style="21"/>
  </cols>
  <sheetData>
    <row r="1" spans="1:11" x14ac:dyDescent="0.2">
      <c r="A1" s="366" t="s">
        <v>280</v>
      </c>
      <c r="B1" s="24"/>
      <c r="C1" s="367"/>
      <c r="D1" s="367"/>
      <c r="E1" s="367"/>
      <c r="F1" s="367"/>
      <c r="G1" s="75"/>
      <c r="H1" s="75"/>
      <c r="J1" s="75"/>
    </row>
    <row r="2" spans="1:11" x14ac:dyDescent="0.2">
      <c r="A2" s="366"/>
      <c r="B2" s="24"/>
      <c r="C2" s="367"/>
      <c r="D2" s="367"/>
      <c r="E2" s="367"/>
      <c r="F2" s="367"/>
      <c r="G2" s="75"/>
      <c r="H2" s="75"/>
      <c r="J2" s="75"/>
    </row>
    <row r="3" spans="1:11" x14ac:dyDescent="0.2">
      <c r="A3" s="368"/>
      <c r="B3" s="368"/>
      <c r="C3" s="368"/>
      <c r="D3" s="368"/>
      <c r="E3" s="369"/>
      <c r="F3" s="24"/>
      <c r="J3" s="76"/>
    </row>
    <row r="4" spans="1:11" x14ac:dyDescent="0.2">
      <c r="A4" s="366" t="s">
        <v>280</v>
      </c>
      <c r="B4" s="24"/>
      <c r="C4" s="367"/>
      <c r="D4" s="367"/>
      <c r="E4" s="367"/>
      <c r="F4" s="367"/>
      <c r="G4" s="75"/>
      <c r="H4" s="17"/>
    </row>
    <row r="5" spans="1:11" x14ac:dyDescent="0.2">
      <c r="A5" s="366"/>
      <c r="B5" s="24"/>
      <c r="C5" s="367"/>
      <c r="D5" s="367"/>
      <c r="E5" s="367"/>
      <c r="F5" s="367"/>
      <c r="G5" s="75"/>
      <c r="H5" s="17"/>
    </row>
    <row r="6" spans="1:11" x14ac:dyDescent="0.2">
      <c r="A6" s="368"/>
      <c r="B6" s="368"/>
      <c r="C6" s="368"/>
      <c r="D6" s="368"/>
      <c r="E6" s="369"/>
      <c r="F6" s="24"/>
      <c r="G6" s="466"/>
      <c r="H6" s="17"/>
    </row>
    <row r="7" spans="1:11" x14ac:dyDescent="0.2">
      <c r="A7" s="463"/>
      <c r="B7" s="463"/>
      <c r="C7" s="463"/>
      <c r="D7" s="463"/>
      <c r="E7" s="370"/>
      <c r="F7" s="370"/>
      <c r="G7" s="464"/>
      <c r="H7" s="17"/>
      <c r="I7" s="16"/>
    </row>
    <row r="8" spans="1:11" ht="36" x14ac:dyDescent="0.2">
      <c r="A8" s="364"/>
      <c r="B8" s="371"/>
      <c r="C8" s="372" t="s">
        <v>71</v>
      </c>
      <c r="D8" s="372" t="s">
        <v>71</v>
      </c>
      <c r="E8" s="370" t="s">
        <v>233</v>
      </c>
      <c r="F8" s="373" t="s">
        <v>233</v>
      </c>
      <c r="G8" s="81"/>
      <c r="H8" s="17"/>
      <c r="I8" s="16"/>
    </row>
    <row r="9" spans="1:11" x14ac:dyDescent="0.2">
      <c r="A9" s="364"/>
      <c r="B9" s="371"/>
      <c r="C9" s="372"/>
      <c r="D9" s="372" t="s">
        <v>72</v>
      </c>
      <c r="E9" s="370" t="s">
        <v>73</v>
      </c>
      <c r="F9" s="373" t="s">
        <v>73</v>
      </c>
      <c r="G9" s="464"/>
      <c r="H9" s="17"/>
      <c r="I9" s="86"/>
    </row>
    <row r="10" spans="1:11" ht="12.75" thickBot="1" x14ac:dyDescent="0.25">
      <c r="A10" s="374"/>
      <c r="B10" s="375"/>
      <c r="C10" s="376">
        <v>41729</v>
      </c>
      <c r="D10" s="376">
        <v>41729</v>
      </c>
      <c r="E10" s="376">
        <v>41729</v>
      </c>
      <c r="F10" s="377">
        <v>41639</v>
      </c>
      <c r="G10" s="83"/>
      <c r="H10" s="17"/>
      <c r="I10" s="86"/>
    </row>
    <row r="11" spans="1:11" ht="12" customHeight="1" x14ac:dyDescent="0.2">
      <c r="A11" s="115" t="s">
        <v>33</v>
      </c>
      <c r="B11" s="463" t="s">
        <v>139</v>
      </c>
      <c r="C11" s="378">
        <v>34766</v>
      </c>
      <c r="D11" s="378">
        <v>32926</v>
      </c>
      <c r="E11" s="378">
        <v>2321</v>
      </c>
      <c r="F11" s="378">
        <v>2254</v>
      </c>
      <c r="G11" s="85"/>
      <c r="H11" s="17"/>
      <c r="I11" s="86"/>
    </row>
    <row r="12" spans="1:11" ht="14.25" customHeight="1" x14ac:dyDescent="0.2">
      <c r="A12" s="379"/>
      <c r="B12" s="380" t="s">
        <v>138</v>
      </c>
      <c r="C12" s="381">
        <v>31834</v>
      </c>
      <c r="D12" s="381">
        <v>28926</v>
      </c>
      <c r="E12" s="381">
        <v>2105</v>
      </c>
      <c r="F12" s="381">
        <v>2179</v>
      </c>
      <c r="G12" s="85"/>
      <c r="H12" s="17"/>
      <c r="I12" s="479"/>
      <c r="J12" s="479"/>
      <c r="K12" s="479"/>
    </row>
    <row r="13" spans="1:11" x14ac:dyDescent="0.2">
      <c r="A13" s="363" t="s">
        <v>34</v>
      </c>
      <c r="B13" s="363" t="s">
        <v>74</v>
      </c>
      <c r="C13" s="378">
        <v>5606</v>
      </c>
      <c r="D13" s="378">
        <v>5601</v>
      </c>
      <c r="E13" s="378">
        <v>96</v>
      </c>
      <c r="F13" s="378">
        <v>52</v>
      </c>
      <c r="G13" s="85"/>
      <c r="H13" s="17"/>
    </row>
    <row r="14" spans="1:11" x14ac:dyDescent="0.2">
      <c r="A14" s="363"/>
      <c r="B14" s="363" t="s">
        <v>122</v>
      </c>
      <c r="C14" s="378">
        <v>113855</v>
      </c>
      <c r="D14" s="378">
        <v>113847</v>
      </c>
      <c r="E14" s="378">
        <v>1646</v>
      </c>
      <c r="F14" s="378">
        <v>857</v>
      </c>
      <c r="G14" s="85"/>
      <c r="H14" s="17"/>
    </row>
    <row r="15" spans="1:11" x14ac:dyDescent="0.2">
      <c r="A15" s="382"/>
      <c r="B15" s="382" t="s">
        <v>123</v>
      </c>
      <c r="C15" s="381">
        <v>2187</v>
      </c>
      <c r="D15" s="381">
        <v>2181</v>
      </c>
      <c r="E15" s="381">
        <v>83</v>
      </c>
      <c r="F15" s="381">
        <v>61</v>
      </c>
      <c r="G15" s="85"/>
      <c r="H15" s="247"/>
    </row>
    <row r="16" spans="1:11" x14ac:dyDescent="0.2">
      <c r="A16" s="480" t="s">
        <v>77</v>
      </c>
      <c r="B16" s="480"/>
      <c r="C16" s="383">
        <f>SUM(C11:C15)</f>
        <v>188248</v>
      </c>
      <c r="D16" s="383">
        <f>SUM(D11:D15)</f>
        <v>183481</v>
      </c>
      <c r="E16" s="383">
        <f>SUM(E11:E15)</f>
        <v>6251</v>
      </c>
      <c r="F16" s="383">
        <f>SUM(F11:F15)</f>
        <v>5403</v>
      </c>
      <c r="G16" s="88"/>
      <c r="H16" s="247"/>
    </row>
    <row r="17" spans="1:8" x14ac:dyDescent="0.2">
      <c r="A17" s="371"/>
      <c r="B17" s="371"/>
      <c r="C17" s="384"/>
      <c r="D17" s="384"/>
      <c r="E17" s="384"/>
      <c r="F17" s="384"/>
      <c r="G17" s="89"/>
      <c r="H17" s="247"/>
    </row>
    <row r="18" spans="1:8" x14ac:dyDescent="0.2">
      <c r="A18" s="463" t="s">
        <v>78</v>
      </c>
      <c r="B18" s="463"/>
      <c r="C18" s="378">
        <v>2483</v>
      </c>
      <c r="D18" s="378"/>
      <c r="E18" s="378">
        <v>22</v>
      </c>
      <c r="F18" s="378">
        <v>23</v>
      </c>
      <c r="G18" s="85"/>
      <c r="H18" s="247"/>
    </row>
    <row r="19" spans="1:8" x14ac:dyDescent="0.2">
      <c r="A19" s="463" t="s">
        <v>40</v>
      </c>
      <c r="B19" s="463"/>
      <c r="C19" s="469">
        <v>7638</v>
      </c>
      <c r="D19" s="378"/>
      <c r="E19" s="378">
        <v>130</v>
      </c>
      <c r="F19" s="378">
        <v>124</v>
      </c>
      <c r="G19" s="85"/>
      <c r="H19" s="247"/>
    </row>
    <row r="20" spans="1:8" x14ac:dyDescent="0.2">
      <c r="A20" s="463" t="s">
        <v>33</v>
      </c>
      <c r="B20" s="463"/>
      <c r="C20" s="378">
        <f>2022-309</f>
        <v>1713</v>
      </c>
      <c r="D20" s="378"/>
      <c r="E20" s="378">
        <f>154-25</f>
        <v>129</v>
      </c>
      <c r="F20" s="378">
        <f>145-19</f>
        <v>126</v>
      </c>
      <c r="G20" s="85"/>
      <c r="H20" s="247"/>
    </row>
    <row r="21" spans="1:8" x14ac:dyDescent="0.2">
      <c r="A21" s="463" t="s">
        <v>34</v>
      </c>
      <c r="B21" s="463"/>
      <c r="C21" s="378">
        <v>501</v>
      </c>
      <c r="D21" s="378"/>
      <c r="E21" s="378">
        <v>14</v>
      </c>
      <c r="F21" s="378">
        <v>12</v>
      </c>
      <c r="G21" s="85"/>
      <c r="H21" s="247"/>
    </row>
    <row r="22" spans="1:8" ht="24" x14ac:dyDescent="0.2">
      <c r="A22" s="463" t="s">
        <v>163</v>
      </c>
      <c r="B22" s="463"/>
      <c r="C22" s="469">
        <f>23095-3315-32</f>
        <v>19748</v>
      </c>
      <c r="D22" s="378"/>
      <c r="E22" s="378">
        <f>1247-53-1</f>
        <v>1193</v>
      </c>
      <c r="F22" s="378">
        <f>1244-56</f>
        <v>1188</v>
      </c>
      <c r="G22" s="85"/>
      <c r="H22" s="247"/>
    </row>
    <row r="23" spans="1:8" ht="24" x14ac:dyDescent="0.2">
      <c r="A23" s="380" t="s">
        <v>79</v>
      </c>
      <c r="B23" s="380"/>
      <c r="C23" s="470">
        <f>E23/0.08</f>
        <v>1875</v>
      </c>
      <c r="D23" s="450"/>
      <c r="E23" s="381">
        <f>150</f>
        <v>150</v>
      </c>
      <c r="F23" s="381">
        <f>157-1</f>
        <v>156</v>
      </c>
      <c r="G23" s="85"/>
      <c r="H23" s="17"/>
    </row>
    <row r="24" spans="1:8" x14ac:dyDescent="0.2">
      <c r="A24" s="480" t="s">
        <v>80</v>
      </c>
      <c r="B24" s="480"/>
      <c r="C24" s="383">
        <f>SUM(C18:C23)</f>
        <v>33958</v>
      </c>
      <c r="D24" s="383"/>
      <c r="E24" s="383">
        <f>SUM(E18:E23)</f>
        <v>1638</v>
      </c>
      <c r="F24" s="383">
        <f>SUM(F18:F23)</f>
        <v>1629</v>
      </c>
      <c r="G24" s="88"/>
      <c r="H24" s="17"/>
    </row>
    <row r="25" spans="1:8" x14ac:dyDescent="0.2">
      <c r="A25" s="371"/>
      <c r="B25" s="371"/>
      <c r="C25" s="383"/>
      <c r="D25" s="383"/>
      <c r="E25" s="383"/>
      <c r="F25" s="383"/>
      <c r="G25" s="88"/>
      <c r="H25" s="17"/>
    </row>
    <row r="26" spans="1:8" x14ac:dyDescent="0.2">
      <c r="A26" s="116" t="s">
        <v>81</v>
      </c>
      <c r="B26" s="116"/>
      <c r="C26" s="385"/>
      <c r="D26" s="385"/>
      <c r="E26" s="385">
        <v>-125</v>
      </c>
      <c r="F26" s="385">
        <v>-117</v>
      </c>
      <c r="G26" s="92"/>
      <c r="H26" s="17"/>
    </row>
    <row r="27" spans="1:8" x14ac:dyDescent="0.2">
      <c r="A27" s="386" t="s">
        <v>82</v>
      </c>
      <c r="B27" s="387"/>
      <c r="C27" s="388"/>
      <c r="D27" s="388"/>
      <c r="E27" s="389">
        <f>E16+E24+E26</f>
        <v>7764</v>
      </c>
      <c r="F27" s="389">
        <f>F16+F24+F26</f>
        <v>6915</v>
      </c>
      <c r="G27" s="95"/>
      <c r="H27" s="17"/>
    </row>
    <row r="28" spans="1:8" x14ac:dyDescent="0.2">
      <c r="A28" s="466"/>
      <c r="B28" s="466"/>
      <c r="C28" s="466"/>
      <c r="D28" s="466"/>
      <c r="E28" s="466"/>
      <c r="F28" s="466"/>
      <c r="G28" s="466"/>
      <c r="H28" s="17"/>
    </row>
    <row r="29" spans="1:8" x14ac:dyDescent="0.2">
      <c r="A29" s="466"/>
      <c r="B29" s="466"/>
      <c r="C29" s="466"/>
      <c r="D29" s="90"/>
      <c r="E29" s="466"/>
      <c r="F29" s="466"/>
      <c r="G29" s="466"/>
      <c r="H29" s="17"/>
    </row>
    <row r="30" spans="1:8" x14ac:dyDescent="0.2">
      <c r="A30" s="466"/>
      <c r="B30" s="466"/>
      <c r="C30" s="466"/>
      <c r="D30" s="466"/>
      <c r="E30" s="466"/>
      <c r="F30" s="466"/>
      <c r="G30" s="466"/>
      <c r="H30" s="17"/>
    </row>
    <row r="31" spans="1:8" x14ac:dyDescent="0.2">
      <c r="A31" s="114"/>
      <c r="B31" s="114"/>
      <c r="C31" s="114"/>
      <c r="D31" s="114"/>
      <c r="E31" s="114"/>
      <c r="F31" s="114"/>
      <c r="G31" s="114"/>
      <c r="H31" s="17"/>
    </row>
    <row r="32" spans="1:8" x14ac:dyDescent="0.2">
      <c r="A32" s="114"/>
      <c r="B32" s="114"/>
      <c r="C32" s="114"/>
      <c r="D32" s="114"/>
      <c r="E32" s="114"/>
      <c r="F32" s="114"/>
      <c r="G32" s="114"/>
      <c r="H32" s="17"/>
    </row>
    <row r="33" spans="1:7" x14ac:dyDescent="0.2">
      <c r="A33" s="24"/>
      <c r="B33" s="24"/>
      <c r="C33" s="24"/>
      <c r="D33" s="24"/>
      <c r="E33" s="24"/>
      <c r="F33" s="24"/>
      <c r="G33" s="24"/>
    </row>
    <row r="34" spans="1:7" x14ac:dyDescent="0.2">
      <c r="A34" s="24"/>
      <c r="B34" s="24"/>
      <c r="C34" s="24"/>
      <c r="D34" s="24"/>
      <c r="E34" s="24"/>
      <c r="F34" s="24"/>
      <c r="G34" s="24"/>
    </row>
    <row r="35" spans="1:7" x14ac:dyDescent="0.2">
      <c r="A35" s="24"/>
      <c r="B35" s="24"/>
      <c r="C35" s="24"/>
      <c r="D35" s="24"/>
      <c r="E35" s="24"/>
      <c r="F35" s="24"/>
      <c r="G35" s="24"/>
    </row>
    <row r="36" spans="1:7" x14ac:dyDescent="0.2">
      <c r="A36" s="24"/>
      <c r="B36" s="24"/>
      <c r="C36" s="24"/>
      <c r="D36" s="24"/>
      <c r="E36" s="24"/>
      <c r="F36" s="24"/>
      <c r="G36" s="24"/>
    </row>
    <row r="37" spans="1:7" x14ac:dyDescent="0.2">
      <c r="A37" s="24"/>
      <c r="B37" s="24"/>
      <c r="C37" s="24"/>
      <c r="D37" s="24"/>
      <c r="E37" s="24"/>
      <c r="F37" s="24"/>
      <c r="G37" s="24"/>
    </row>
    <row r="38" spans="1:7" x14ac:dyDescent="0.2">
      <c r="A38" s="24"/>
      <c r="B38" s="24"/>
      <c r="C38" s="24"/>
      <c r="D38" s="24"/>
      <c r="E38" s="24"/>
      <c r="F38" s="24"/>
      <c r="G38" s="24"/>
    </row>
    <row r="39" spans="1:7" x14ac:dyDescent="0.2">
      <c r="A39" s="24"/>
      <c r="B39" s="24"/>
      <c r="C39" s="24"/>
      <c r="D39" s="24"/>
      <c r="E39" s="24"/>
      <c r="F39" s="24"/>
      <c r="G39" s="24"/>
    </row>
    <row r="40" spans="1:7" x14ac:dyDescent="0.2">
      <c r="A40" s="24"/>
      <c r="B40" s="24"/>
      <c r="C40" s="24"/>
      <c r="D40" s="24"/>
      <c r="E40" s="24"/>
      <c r="F40" s="24"/>
      <c r="G40" s="24"/>
    </row>
    <row r="41" spans="1:7" x14ac:dyDescent="0.2">
      <c r="A41" s="24"/>
      <c r="B41" s="24"/>
      <c r="C41" s="24"/>
      <c r="D41" s="24"/>
      <c r="E41" s="24"/>
      <c r="F41" s="24"/>
      <c r="G41" s="24"/>
    </row>
    <row r="42" spans="1:7" x14ac:dyDescent="0.2">
      <c r="A42" s="24"/>
      <c r="B42" s="24"/>
      <c r="C42" s="24"/>
      <c r="D42" s="24"/>
      <c r="E42" s="24"/>
      <c r="F42" s="24"/>
      <c r="G42" s="24"/>
    </row>
  </sheetData>
  <mergeCells count="3">
    <mergeCell ref="I12:K12"/>
    <mergeCell ref="A16:B16"/>
    <mergeCell ref="A24:B2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>
    <pageSetUpPr fitToPage="1"/>
  </sheetPr>
  <dimension ref="A1:E21"/>
  <sheetViews>
    <sheetView zoomScaleNormal="100" workbookViewId="0">
      <selection activeCell="C41" sqref="C41"/>
    </sheetView>
  </sheetViews>
  <sheetFormatPr baseColWidth="10" defaultColWidth="11" defaultRowHeight="12" x14ac:dyDescent="0.2"/>
  <cols>
    <col min="1" max="1" width="47.25" style="21" customWidth="1"/>
    <col min="2" max="2" width="13" style="21" customWidth="1"/>
    <col min="3" max="4" width="11" style="21"/>
    <col min="5" max="5" width="30.5" style="21" customWidth="1"/>
    <col min="6" max="16384" width="11" style="21"/>
  </cols>
  <sheetData>
    <row r="1" spans="1:5" x14ac:dyDescent="0.2">
      <c r="A1" s="96" t="s">
        <v>281</v>
      </c>
      <c r="B1" s="466"/>
      <c r="C1" s="466"/>
      <c r="D1" s="466"/>
    </row>
    <row r="2" spans="1:5" x14ac:dyDescent="0.2">
      <c r="A2" s="96" t="s">
        <v>99</v>
      </c>
      <c r="B2" s="466"/>
      <c r="C2" s="466"/>
      <c r="D2" s="466"/>
    </row>
    <row r="3" spans="1:5" ht="12.75" customHeight="1" x14ac:dyDescent="0.2">
      <c r="A3" s="96"/>
      <c r="B3" s="466"/>
      <c r="C3" s="466"/>
      <c r="D3" s="466"/>
    </row>
    <row r="4" spans="1:5" ht="12.75" customHeight="1" x14ac:dyDescent="0.2">
      <c r="A4" s="96"/>
      <c r="B4" s="466"/>
      <c r="C4" s="466"/>
      <c r="D4" s="466"/>
      <c r="E4" s="131"/>
    </row>
    <row r="5" spans="1:5" ht="12.75" customHeight="1" x14ac:dyDescent="0.2">
      <c r="A5" s="96"/>
      <c r="B5" s="466"/>
      <c r="C5" s="466"/>
      <c r="D5" s="466"/>
    </row>
    <row r="6" spans="1:5" x14ac:dyDescent="0.2">
      <c r="A6" s="132"/>
      <c r="B6" s="481"/>
      <c r="C6" s="481"/>
      <c r="D6" s="133"/>
    </row>
    <row r="7" spans="1:5" ht="24.75" thickBot="1" x14ac:dyDescent="0.25">
      <c r="A7" s="134"/>
      <c r="B7" s="465" t="s">
        <v>398</v>
      </c>
      <c r="C7" s="136" t="s">
        <v>342</v>
      </c>
      <c r="D7" s="104"/>
    </row>
    <row r="8" spans="1:5" ht="12.75" customHeight="1" x14ac:dyDescent="0.2">
      <c r="A8" s="79" t="s">
        <v>100</v>
      </c>
      <c r="B8" s="137">
        <f>SUM(B9:B12)</f>
        <v>416</v>
      </c>
      <c r="C8" s="363">
        <f>SUM(C9:C12)</f>
        <v>368</v>
      </c>
      <c r="D8" s="104"/>
    </row>
    <row r="9" spans="1:5" ht="12.75" customHeight="1" x14ac:dyDescent="0.2">
      <c r="A9" s="138" t="s">
        <v>103</v>
      </c>
      <c r="B9" s="139">
        <v>55</v>
      </c>
      <c r="C9" s="364">
        <v>54</v>
      </c>
      <c r="D9" s="86"/>
    </row>
    <row r="10" spans="1:5" ht="12.75" customHeight="1" x14ac:dyDescent="0.2">
      <c r="A10" s="138" t="s">
        <v>247</v>
      </c>
      <c r="B10" s="139">
        <v>170</v>
      </c>
      <c r="C10" s="364">
        <v>147</v>
      </c>
      <c r="D10" s="86"/>
    </row>
    <row r="11" spans="1:5" ht="12.75" customHeight="1" x14ac:dyDescent="0.2">
      <c r="A11" s="138" t="s">
        <v>237</v>
      </c>
      <c r="B11" s="139">
        <f>186-11</f>
        <v>175</v>
      </c>
      <c r="C11" s="364">
        <f>129-1</f>
        <v>128</v>
      </c>
      <c r="D11" s="86"/>
    </row>
    <row r="12" spans="1:5" ht="12.75" customHeight="1" x14ac:dyDescent="0.2">
      <c r="A12" s="138" t="s">
        <v>236</v>
      </c>
      <c r="B12" s="139">
        <f>21-5</f>
        <v>16</v>
      </c>
      <c r="C12" s="364">
        <f>54-15</f>
        <v>39</v>
      </c>
      <c r="D12" s="86"/>
    </row>
    <row r="13" spans="1:5" ht="12.75" customHeight="1" x14ac:dyDescent="0.2">
      <c r="A13" s="79" t="s">
        <v>101</v>
      </c>
      <c r="B13" s="137">
        <f>SUM(B14:B15)</f>
        <v>139</v>
      </c>
      <c r="C13" s="363">
        <f>SUM(C14:C15)</f>
        <v>147</v>
      </c>
      <c r="D13" s="104"/>
    </row>
    <row r="14" spans="1:5" ht="12.75" customHeight="1" x14ac:dyDescent="0.2">
      <c r="A14" s="138" t="s">
        <v>120</v>
      </c>
      <c r="B14" s="139">
        <v>48</v>
      </c>
      <c r="C14" s="364">
        <v>57</v>
      </c>
      <c r="D14" s="104"/>
    </row>
    <row r="15" spans="1:5" ht="12.75" customHeight="1" x14ac:dyDescent="0.2">
      <c r="A15" s="138" t="s">
        <v>119</v>
      </c>
      <c r="B15" s="139">
        <v>91</v>
      </c>
      <c r="C15" s="364">
        <v>90</v>
      </c>
      <c r="D15" s="104"/>
    </row>
    <row r="16" spans="1:5" x14ac:dyDescent="0.2">
      <c r="A16" s="79" t="s">
        <v>102</v>
      </c>
      <c r="B16" s="101">
        <v>0</v>
      </c>
      <c r="C16" s="91">
        <v>0</v>
      </c>
      <c r="D16" s="104"/>
    </row>
    <row r="17" spans="1:4" x14ac:dyDescent="0.2">
      <c r="A17" s="93" t="s">
        <v>9</v>
      </c>
      <c r="B17" s="93">
        <f>+B8+B13+B16</f>
        <v>555</v>
      </c>
      <c r="C17" s="94">
        <f>+C8+C13+C16</f>
        <v>515</v>
      </c>
      <c r="D17" s="28"/>
    </row>
    <row r="18" spans="1:4" x14ac:dyDescent="0.2">
      <c r="A18" s="466"/>
      <c r="B18" s="466"/>
      <c r="C18" s="466"/>
      <c r="D18" s="466"/>
    </row>
    <row r="19" spans="1:4" x14ac:dyDescent="0.2">
      <c r="A19" s="466"/>
      <c r="B19" s="466"/>
      <c r="C19" s="466"/>
      <c r="D19" s="466"/>
    </row>
    <row r="20" spans="1:4" x14ac:dyDescent="0.2">
      <c r="A20" s="466"/>
      <c r="B20" s="466"/>
      <c r="C20" s="466"/>
      <c r="D20" s="466"/>
    </row>
    <row r="21" spans="1:4" x14ac:dyDescent="0.2">
      <c r="A21" s="466"/>
      <c r="B21" s="466"/>
      <c r="C21" s="466"/>
      <c r="D21" s="466"/>
    </row>
  </sheetData>
  <mergeCells count="1">
    <mergeCell ref="B6:C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>
    <pageSetUpPr fitToPage="1"/>
  </sheetPr>
  <dimension ref="A1:I27"/>
  <sheetViews>
    <sheetView workbookViewId="0">
      <selection activeCell="C5" sqref="C5"/>
    </sheetView>
  </sheetViews>
  <sheetFormatPr baseColWidth="10" defaultColWidth="11" defaultRowHeight="12" x14ac:dyDescent="0.2"/>
  <cols>
    <col min="1" max="1" width="31.75" style="21" customWidth="1"/>
    <col min="2" max="2" width="1" style="21" customWidth="1"/>
    <col min="3" max="3" width="8.625" style="21" customWidth="1"/>
    <col min="4" max="4" width="9.75" style="21" customWidth="1"/>
    <col min="5" max="5" width="10.125" style="21" bestFit="1" customWidth="1"/>
    <col min="6" max="6" width="11.375" style="21" bestFit="1" customWidth="1"/>
    <col min="7" max="7" width="18.375" style="21" customWidth="1"/>
    <col min="8" max="8" width="11" style="21"/>
    <col min="9" max="9" width="31.25" style="21" customWidth="1"/>
    <col min="10" max="16384" width="11" style="21"/>
  </cols>
  <sheetData>
    <row r="1" spans="1:9" x14ac:dyDescent="0.2">
      <c r="A1" s="471" t="s">
        <v>282</v>
      </c>
      <c r="B1" s="24"/>
      <c r="C1" s="24"/>
      <c r="D1" s="24"/>
      <c r="E1" s="24"/>
      <c r="F1" s="24"/>
      <c r="G1" s="24"/>
    </row>
    <row r="2" spans="1:9" x14ac:dyDescent="0.2">
      <c r="A2" s="24" t="s">
        <v>224</v>
      </c>
      <c r="B2" s="24"/>
      <c r="C2" s="24"/>
      <c r="D2" s="24"/>
      <c r="E2" s="24"/>
      <c r="F2" s="24"/>
      <c r="G2" s="24"/>
    </row>
    <row r="3" spans="1:9" x14ac:dyDescent="0.2">
      <c r="A3" s="116"/>
      <c r="B3" s="116"/>
      <c r="C3" s="372"/>
      <c r="D3" s="483" t="s">
        <v>399</v>
      </c>
      <c r="E3" s="372"/>
      <c r="F3" s="372"/>
      <c r="G3" s="372"/>
    </row>
    <row r="4" spans="1:9" ht="22.5" customHeight="1" thickBot="1" x14ac:dyDescent="0.25">
      <c r="A4" s="472">
        <v>2014</v>
      </c>
      <c r="B4" s="473"/>
      <c r="C4" s="318" t="s">
        <v>73</v>
      </c>
      <c r="D4" s="484"/>
      <c r="E4" s="318" t="s">
        <v>400</v>
      </c>
      <c r="F4" s="318" t="s">
        <v>401</v>
      </c>
      <c r="G4" s="370"/>
      <c r="I4" s="28"/>
    </row>
    <row r="5" spans="1:9" x14ac:dyDescent="0.2">
      <c r="A5" s="485" t="s">
        <v>104</v>
      </c>
      <c r="B5" s="485"/>
      <c r="C5" s="317">
        <v>272</v>
      </c>
      <c r="D5" s="317"/>
      <c r="E5" s="317"/>
      <c r="F5" s="317"/>
      <c r="G5" s="474"/>
      <c r="H5" s="142"/>
    </row>
    <row r="6" spans="1:9" x14ac:dyDescent="0.2">
      <c r="A6" s="485" t="s">
        <v>105</v>
      </c>
      <c r="B6" s="485"/>
      <c r="C6" s="317">
        <v>203</v>
      </c>
      <c r="D6" s="317"/>
      <c r="E6" s="317"/>
      <c r="F6" s="317"/>
      <c r="G6" s="474"/>
      <c r="H6" s="142"/>
    </row>
    <row r="7" spans="1:9" x14ac:dyDescent="0.2">
      <c r="A7" s="485" t="s">
        <v>106</v>
      </c>
      <c r="B7" s="485"/>
      <c r="C7" s="317">
        <v>-7</v>
      </c>
      <c r="D7" s="317"/>
      <c r="E7" s="317"/>
      <c r="F7" s="317"/>
      <c r="G7" s="474"/>
      <c r="H7" s="142"/>
    </row>
    <row r="8" spans="1:9" x14ac:dyDescent="0.2">
      <c r="A8" s="485" t="s">
        <v>402</v>
      </c>
      <c r="B8" s="485"/>
      <c r="C8" s="317">
        <f>SUM(D8:F8)</f>
        <v>31</v>
      </c>
      <c r="D8" s="317">
        <v>9</v>
      </c>
      <c r="E8" s="317">
        <v>2</v>
      </c>
      <c r="F8" s="317">
        <v>20</v>
      </c>
      <c r="G8" s="474"/>
      <c r="H8" s="142"/>
    </row>
    <row r="9" spans="1:9" x14ac:dyDescent="0.2">
      <c r="A9" s="386" t="s">
        <v>107</v>
      </c>
      <c r="B9" s="386"/>
      <c r="C9" s="475">
        <f>SUM(C5:C8)</f>
        <v>499</v>
      </c>
      <c r="D9" s="475">
        <f t="shared" ref="D9:F9" si="0">SUM(D5:D8)</f>
        <v>9</v>
      </c>
      <c r="E9" s="475">
        <f t="shared" si="0"/>
        <v>2</v>
      </c>
      <c r="F9" s="475">
        <f t="shared" si="0"/>
        <v>20</v>
      </c>
      <c r="G9" s="476"/>
      <c r="H9" s="142"/>
    </row>
    <row r="10" spans="1:9" x14ac:dyDescent="0.2">
      <c r="A10" s="24"/>
      <c r="B10" s="24"/>
      <c r="C10" s="477"/>
      <c r="D10" s="477"/>
      <c r="E10" s="477"/>
      <c r="F10" s="477"/>
      <c r="G10" s="477"/>
      <c r="H10" s="142"/>
    </row>
    <row r="11" spans="1:9" ht="12.75" customHeight="1" x14ac:dyDescent="0.2">
      <c r="A11" s="116"/>
      <c r="B11" s="116"/>
      <c r="C11" s="372"/>
      <c r="D11" s="483" t="s">
        <v>399</v>
      </c>
      <c r="E11" s="372"/>
      <c r="F11" s="372"/>
      <c r="G11" s="477"/>
      <c r="H11" s="142"/>
    </row>
    <row r="12" spans="1:9" ht="12.75" thickBot="1" x14ac:dyDescent="0.25">
      <c r="A12" s="472">
        <v>2013</v>
      </c>
      <c r="B12" s="473"/>
      <c r="C12" s="318" t="s">
        <v>73</v>
      </c>
      <c r="D12" s="484"/>
      <c r="E12" s="318" t="s">
        <v>400</v>
      </c>
      <c r="F12" s="318" t="s">
        <v>401</v>
      </c>
      <c r="G12" s="477"/>
      <c r="H12" s="142"/>
    </row>
    <row r="13" spans="1:9" x14ac:dyDescent="0.2">
      <c r="A13" s="485" t="s">
        <v>104</v>
      </c>
      <c r="B13" s="485"/>
      <c r="C13" s="317">
        <v>261</v>
      </c>
      <c r="D13" s="317"/>
      <c r="E13" s="317"/>
      <c r="F13" s="317"/>
      <c r="G13" s="477"/>
      <c r="H13" s="142"/>
    </row>
    <row r="14" spans="1:9" x14ac:dyDescent="0.2">
      <c r="A14" s="485" t="s">
        <v>105</v>
      </c>
      <c r="B14" s="485"/>
      <c r="C14" s="317">
        <v>202</v>
      </c>
      <c r="D14" s="317"/>
      <c r="E14" s="317"/>
      <c r="F14" s="317"/>
      <c r="G14" s="477"/>
      <c r="H14" s="142"/>
    </row>
    <row r="15" spans="1:9" x14ac:dyDescent="0.2">
      <c r="A15" s="485" t="s">
        <v>106</v>
      </c>
      <c r="B15" s="485"/>
      <c r="C15" s="317">
        <f>-6-27</f>
        <v>-33</v>
      </c>
      <c r="D15" s="317"/>
      <c r="E15" s="317"/>
      <c r="F15" s="317"/>
      <c r="G15" s="477"/>
      <c r="H15" s="142"/>
    </row>
    <row r="16" spans="1:9" x14ac:dyDescent="0.2">
      <c r="A16" s="485" t="s">
        <v>402</v>
      </c>
      <c r="B16" s="485"/>
      <c r="C16" s="317">
        <f>SUM(D16:F16)</f>
        <v>27</v>
      </c>
      <c r="D16" s="317">
        <v>8</v>
      </c>
      <c r="E16" s="317">
        <v>2</v>
      </c>
      <c r="F16" s="317">
        <v>17</v>
      </c>
      <c r="G16" s="477"/>
      <c r="H16" s="142"/>
    </row>
    <row r="17" spans="1:9" x14ac:dyDescent="0.2">
      <c r="A17" s="386" t="s">
        <v>107</v>
      </c>
      <c r="B17" s="386"/>
      <c r="C17" s="475">
        <f>SUM(C13:C16)</f>
        <v>457</v>
      </c>
      <c r="D17" s="475">
        <f>SUM(D16)</f>
        <v>8</v>
      </c>
      <c r="E17" s="475">
        <f t="shared" ref="E17:F17" si="1">SUM(E16)</f>
        <v>2</v>
      </c>
      <c r="F17" s="475">
        <f t="shared" si="1"/>
        <v>17</v>
      </c>
      <c r="G17" s="477"/>
      <c r="H17" s="142"/>
    </row>
    <row r="18" spans="1:9" x14ac:dyDescent="0.2">
      <c r="A18" s="24"/>
      <c r="B18" s="24"/>
      <c r="C18" s="477"/>
      <c r="D18" s="477"/>
      <c r="E18" s="477"/>
      <c r="F18" s="477"/>
      <c r="G18" s="477"/>
      <c r="H18" s="142"/>
      <c r="I18" s="86"/>
    </row>
    <row r="19" spans="1:9" x14ac:dyDescent="0.2">
      <c r="A19" s="24"/>
      <c r="B19" s="24"/>
      <c r="C19" s="477"/>
      <c r="D19" s="477"/>
      <c r="E19" s="477"/>
      <c r="F19" s="477"/>
      <c r="G19" s="477"/>
      <c r="H19" s="142"/>
      <c r="I19" s="86"/>
    </row>
    <row r="20" spans="1:9" x14ac:dyDescent="0.2">
      <c r="A20" s="24"/>
      <c r="B20" s="24"/>
      <c r="C20" s="477"/>
      <c r="D20" s="477"/>
      <c r="E20" s="477"/>
      <c r="F20" s="477"/>
      <c r="G20" s="477"/>
      <c r="I20" s="131"/>
    </row>
    <row r="21" spans="1:9" x14ac:dyDescent="0.2">
      <c r="A21" s="24"/>
      <c r="B21" s="24"/>
      <c r="C21" s="477"/>
      <c r="D21" s="477"/>
      <c r="E21" s="477"/>
      <c r="F21" s="477"/>
      <c r="G21" s="477"/>
    </row>
    <row r="22" spans="1:9" x14ac:dyDescent="0.2">
      <c r="A22" s="482" t="s">
        <v>197</v>
      </c>
      <c r="B22" s="482"/>
      <c r="C22" s="482"/>
      <c r="D22" s="482"/>
      <c r="E22" s="482"/>
      <c r="F22" s="482"/>
      <c r="G22" s="482"/>
    </row>
    <row r="23" spans="1:9" x14ac:dyDescent="0.2">
      <c r="A23" s="482" t="s">
        <v>323</v>
      </c>
      <c r="B23" s="482"/>
      <c r="C23" s="482"/>
      <c r="D23" s="482"/>
      <c r="E23" s="482"/>
      <c r="F23" s="482"/>
      <c r="G23" s="482"/>
    </row>
    <row r="24" spans="1:9" x14ac:dyDescent="0.2">
      <c r="A24" s="24" t="s">
        <v>324</v>
      </c>
      <c r="B24" s="24"/>
      <c r="C24" s="24"/>
      <c r="D24" s="24"/>
      <c r="E24" s="24"/>
      <c r="F24" s="24"/>
      <c r="G24" s="24"/>
    </row>
    <row r="25" spans="1:9" x14ac:dyDescent="0.2">
      <c r="A25" s="24"/>
      <c r="B25" s="24"/>
      <c r="C25" s="24"/>
      <c r="D25" s="24"/>
      <c r="E25" s="24"/>
      <c r="F25" s="24"/>
      <c r="G25" s="24"/>
    </row>
    <row r="26" spans="1:9" x14ac:dyDescent="0.2">
      <c r="A26" s="24"/>
      <c r="B26" s="24"/>
      <c r="C26" s="24"/>
      <c r="D26" s="24"/>
      <c r="E26" s="24"/>
      <c r="F26" s="24"/>
      <c r="G26" s="24"/>
    </row>
    <row r="27" spans="1:9" x14ac:dyDescent="0.2">
      <c r="A27" s="466"/>
      <c r="B27" s="466"/>
      <c r="C27" s="466"/>
      <c r="D27" s="466"/>
      <c r="E27" s="466"/>
      <c r="F27" s="466"/>
      <c r="G27" s="466"/>
    </row>
  </sheetData>
  <mergeCells count="12">
    <mergeCell ref="A22:G22"/>
    <mergeCell ref="A23:G23"/>
    <mergeCell ref="D3:D4"/>
    <mergeCell ref="A5:B5"/>
    <mergeCell ref="A6:B6"/>
    <mergeCell ref="A7:B7"/>
    <mergeCell ref="A13:B13"/>
    <mergeCell ref="A8:B8"/>
    <mergeCell ref="D11:D12"/>
    <mergeCell ref="A14:B14"/>
    <mergeCell ref="A15:B15"/>
    <mergeCell ref="A16:B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zoomScaleNormal="100" workbookViewId="0">
      <selection activeCell="F25" sqref="F25:G25"/>
    </sheetView>
  </sheetViews>
  <sheetFormatPr baseColWidth="10" defaultColWidth="11" defaultRowHeight="12" x14ac:dyDescent="0.2"/>
  <cols>
    <col min="1" max="1" width="20.375" style="21" customWidth="1"/>
    <col min="2" max="2" width="2.75" style="21" customWidth="1"/>
    <col min="3" max="3" width="14.75" style="21" customWidth="1"/>
    <col min="4" max="4" width="12" style="21" customWidth="1"/>
    <col min="5" max="5" width="10.625" style="21" customWidth="1"/>
    <col min="6" max="6" width="9.875" style="21" customWidth="1"/>
    <col min="7" max="9" width="11" style="21"/>
    <col min="10" max="10" width="9.875" style="21" bestFit="1" customWidth="1"/>
    <col min="11" max="11" width="19.75" style="21" bestFit="1" customWidth="1"/>
    <col min="12" max="16384" width="11" style="21"/>
  </cols>
  <sheetData>
    <row r="1" spans="1:7" x14ac:dyDescent="0.2">
      <c r="A1" s="144" t="s">
        <v>283</v>
      </c>
      <c r="B1" s="38"/>
      <c r="C1" s="38"/>
      <c r="D1" s="145"/>
      <c r="E1" s="145"/>
    </row>
    <row r="2" spans="1:7" x14ac:dyDescent="0.2">
      <c r="C2" s="38"/>
      <c r="D2" s="42"/>
      <c r="E2" s="38"/>
    </row>
    <row r="3" spans="1:7" x14ac:dyDescent="0.2">
      <c r="A3" s="74"/>
      <c r="B3" s="74"/>
      <c r="C3" s="74"/>
      <c r="D3" s="146"/>
      <c r="E3" s="42" t="s">
        <v>191</v>
      </c>
      <c r="F3" s="74"/>
      <c r="G3" s="74"/>
    </row>
    <row r="4" spans="1:7" x14ac:dyDescent="0.2">
      <c r="A4" s="486" t="s">
        <v>128</v>
      </c>
      <c r="B4" s="486"/>
      <c r="C4" s="147" t="s">
        <v>137</v>
      </c>
      <c r="D4" s="148" t="s">
        <v>129</v>
      </c>
      <c r="E4" s="148" t="s">
        <v>176</v>
      </c>
      <c r="F4" s="149">
        <v>2013</v>
      </c>
      <c r="G4" s="150">
        <v>2012</v>
      </c>
    </row>
    <row r="5" spans="1:7" x14ac:dyDescent="0.2">
      <c r="A5" s="47"/>
      <c r="B5" s="151"/>
      <c r="C5" s="46"/>
      <c r="D5" s="42"/>
      <c r="E5" s="42"/>
      <c r="F5" s="47"/>
      <c r="G5" s="48"/>
    </row>
    <row r="6" spans="1:7" x14ac:dyDescent="0.2">
      <c r="A6" s="487" t="s">
        <v>177</v>
      </c>
      <c r="B6" s="487"/>
      <c r="C6" s="4"/>
      <c r="D6" s="152"/>
      <c r="E6" s="152"/>
      <c r="F6" s="153"/>
      <c r="G6" s="154"/>
    </row>
    <row r="7" spans="1:7" x14ac:dyDescent="0.2">
      <c r="A7" s="155" t="s">
        <v>202</v>
      </c>
      <c r="B7" s="156"/>
      <c r="C7" s="4" t="s">
        <v>130</v>
      </c>
      <c r="D7" s="152">
        <v>2021</v>
      </c>
      <c r="E7" s="152">
        <v>2016</v>
      </c>
      <c r="F7" s="157">
        <v>745</v>
      </c>
      <c r="G7" s="158">
        <v>744</v>
      </c>
    </row>
    <row r="8" spans="1:7" x14ac:dyDescent="0.2">
      <c r="A8" s="155" t="s">
        <v>135</v>
      </c>
      <c r="B8" s="156"/>
      <c r="C8" s="4" t="s">
        <v>131</v>
      </c>
      <c r="D8" s="152">
        <v>2018</v>
      </c>
      <c r="E8" s="152">
        <v>2013</v>
      </c>
      <c r="F8" s="53" t="s">
        <v>248</v>
      </c>
      <c r="G8" s="158">
        <v>232</v>
      </c>
    </row>
    <row r="9" spans="1:7" x14ac:dyDescent="0.2">
      <c r="A9" s="155" t="s">
        <v>135</v>
      </c>
      <c r="B9" s="156"/>
      <c r="C9" s="4" t="s">
        <v>131</v>
      </c>
      <c r="D9" s="152">
        <v>2023</v>
      </c>
      <c r="E9" s="152">
        <v>2018</v>
      </c>
      <c r="F9" s="52">
        <v>455</v>
      </c>
      <c r="G9" s="53" t="s">
        <v>248</v>
      </c>
    </row>
    <row r="10" spans="1:7" x14ac:dyDescent="0.2">
      <c r="A10" s="155" t="s">
        <v>178</v>
      </c>
      <c r="B10" s="156"/>
      <c r="C10" s="4" t="s">
        <v>131</v>
      </c>
      <c r="D10" s="152">
        <v>2019</v>
      </c>
      <c r="E10" s="152">
        <v>2014</v>
      </c>
      <c r="F10" s="159">
        <v>78</v>
      </c>
      <c r="G10" s="160">
        <v>82</v>
      </c>
    </row>
    <row r="11" spans="1:7" x14ac:dyDescent="0.2">
      <c r="A11" s="155" t="s">
        <v>254</v>
      </c>
      <c r="B11" s="156"/>
      <c r="C11" s="4" t="s">
        <v>131</v>
      </c>
      <c r="D11" s="152">
        <v>2022</v>
      </c>
      <c r="E11" s="152">
        <v>2016</v>
      </c>
      <c r="F11" s="159">
        <v>825</v>
      </c>
      <c r="G11" s="160">
        <v>825</v>
      </c>
    </row>
    <row r="12" spans="1:7" x14ac:dyDescent="0.2">
      <c r="A12" s="161" t="s">
        <v>29</v>
      </c>
      <c r="B12" s="162"/>
      <c r="C12" s="163"/>
      <c r="D12" s="164"/>
      <c r="E12" s="164"/>
      <c r="F12" s="165">
        <f>SUM(F7:F11)</f>
        <v>2103</v>
      </c>
      <c r="G12" s="166">
        <f>SUM(G7:G11)</f>
        <v>1883</v>
      </c>
    </row>
    <row r="13" spans="1:7" x14ac:dyDescent="0.2">
      <c r="A13" s="155"/>
      <c r="B13" s="156"/>
      <c r="C13" s="4"/>
      <c r="D13" s="167"/>
      <c r="E13" s="167"/>
      <c r="F13" s="153"/>
      <c r="G13" s="154"/>
    </row>
    <row r="14" spans="1:7" ht="14.25" x14ac:dyDescent="0.2">
      <c r="A14" s="168"/>
      <c r="B14" s="169"/>
      <c r="C14" s="7"/>
      <c r="D14" s="167"/>
      <c r="E14" s="167"/>
      <c r="F14" s="170"/>
      <c r="G14" s="171"/>
    </row>
    <row r="15" spans="1:7" ht="14.25" x14ac:dyDescent="0.2">
      <c r="A15" s="487" t="s">
        <v>169</v>
      </c>
      <c r="B15" s="487"/>
      <c r="C15" s="172"/>
      <c r="D15" s="7"/>
      <c r="E15" s="7"/>
      <c r="F15" s="173"/>
      <c r="G15" s="174"/>
    </row>
    <row r="16" spans="1:7" x14ac:dyDescent="0.2">
      <c r="A16" s="175" t="s">
        <v>255</v>
      </c>
      <c r="B16" s="168"/>
      <c r="C16" s="4" t="s">
        <v>131</v>
      </c>
      <c r="D16" s="7"/>
      <c r="E16" s="7"/>
      <c r="F16" s="157">
        <v>992</v>
      </c>
      <c r="G16" s="158">
        <v>992</v>
      </c>
    </row>
    <row r="17" spans="1:12" x14ac:dyDescent="0.2">
      <c r="A17" s="175" t="s">
        <v>132</v>
      </c>
      <c r="B17" s="176"/>
      <c r="C17" s="71" t="s">
        <v>130</v>
      </c>
      <c r="D17" s="71"/>
      <c r="E17" s="71"/>
      <c r="F17" s="53" t="s">
        <v>248</v>
      </c>
      <c r="G17" s="158">
        <v>428</v>
      </c>
    </row>
    <row r="18" spans="1:12" x14ac:dyDescent="0.2">
      <c r="A18" s="175" t="s">
        <v>157</v>
      </c>
      <c r="B18" s="156"/>
      <c r="C18" s="4" t="s">
        <v>131</v>
      </c>
      <c r="D18" s="71"/>
      <c r="E18" s="71"/>
      <c r="F18" s="157">
        <v>734</v>
      </c>
      <c r="G18" s="158">
        <v>741</v>
      </c>
    </row>
    <row r="19" spans="1:12" x14ac:dyDescent="0.2">
      <c r="A19" s="175" t="s">
        <v>158</v>
      </c>
      <c r="B19" s="176"/>
      <c r="C19" s="50" t="s">
        <v>131</v>
      </c>
      <c r="D19" s="71"/>
      <c r="E19" s="71"/>
      <c r="F19" s="61">
        <v>115</v>
      </c>
      <c r="G19" s="55">
        <v>115</v>
      </c>
    </row>
    <row r="20" spans="1:12" x14ac:dyDescent="0.2">
      <c r="A20" s="177" t="s">
        <v>179</v>
      </c>
      <c r="B20" s="178"/>
      <c r="C20" s="179" t="s">
        <v>131</v>
      </c>
      <c r="D20" s="180"/>
      <c r="E20" s="180"/>
      <c r="F20" s="157">
        <v>39</v>
      </c>
      <c r="G20" s="158">
        <v>40</v>
      </c>
    </row>
    <row r="21" spans="1:12" x14ac:dyDescent="0.2">
      <c r="A21" s="181" t="s">
        <v>30</v>
      </c>
      <c r="B21" s="178"/>
      <c r="C21" s="182"/>
      <c r="D21" s="180"/>
      <c r="E21" s="180"/>
      <c r="F21" s="165">
        <f>SUM(F16:F20)</f>
        <v>1880</v>
      </c>
      <c r="G21" s="166">
        <f>SUM(G16:G20)</f>
        <v>2316</v>
      </c>
    </row>
    <row r="22" spans="1:12" x14ac:dyDescent="0.2">
      <c r="A22" s="155"/>
      <c r="B22" s="183"/>
      <c r="C22" s="4"/>
      <c r="D22" s="4"/>
      <c r="E22" s="4"/>
      <c r="F22" s="11"/>
      <c r="G22" s="4"/>
    </row>
    <row r="23" spans="1:12" x14ac:dyDescent="0.2">
      <c r="A23" s="155" t="s">
        <v>249</v>
      </c>
      <c r="B23" s="183"/>
      <c r="C23" s="4"/>
      <c r="D23" s="4"/>
      <c r="E23" s="4"/>
      <c r="F23" s="157">
        <v>21</v>
      </c>
      <c r="G23" s="158">
        <v>24</v>
      </c>
    </row>
    <row r="24" spans="1:12" x14ac:dyDescent="0.2">
      <c r="A24" s="155"/>
      <c r="B24" s="183"/>
      <c r="C24" s="4"/>
      <c r="D24" s="4"/>
      <c r="E24" s="4"/>
      <c r="F24" s="11"/>
      <c r="G24" s="4"/>
    </row>
    <row r="25" spans="1:12" x14ac:dyDescent="0.2">
      <c r="A25" s="161" t="s">
        <v>31</v>
      </c>
      <c r="B25" s="184"/>
      <c r="C25" s="163"/>
      <c r="D25" s="185"/>
      <c r="E25" s="185"/>
      <c r="F25" s="165">
        <f>+F23+F21+F12</f>
        <v>4004</v>
      </c>
      <c r="G25" s="166">
        <f>+G23+G21+G12</f>
        <v>4223</v>
      </c>
    </row>
    <row r="27" spans="1:12" x14ac:dyDescent="0.2">
      <c r="A27" s="186" t="s">
        <v>250</v>
      </c>
      <c r="B27" s="74"/>
      <c r="C27" s="186"/>
      <c r="D27" s="186"/>
      <c r="E27" s="186"/>
      <c r="F27" s="186"/>
      <c r="G27" s="186"/>
      <c r="H27" s="74"/>
      <c r="I27" s="74"/>
    </row>
    <row r="28" spans="1:12" x14ac:dyDescent="0.2">
      <c r="A28" s="186" t="s">
        <v>380</v>
      </c>
      <c r="B28" s="74"/>
      <c r="C28" s="186"/>
      <c r="D28" s="186"/>
      <c r="E28" s="186"/>
      <c r="F28" s="186"/>
      <c r="G28" s="186"/>
      <c r="H28" s="74"/>
      <c r="I28" s="74"/>
    </row>
    <row r="29" spans="1:12" x14ac:dyDescent="0.2">
      <c r="A29" s="186" t="s">
        <v>251</v>
      </c>
      <c r="B29" s="74"/>
      <c r="C29" s="186"/>
      <c r="D29" s="186"/>
      <c r="E29" s="186"/>
      <c r="F29" s="186"/>
      <c r="G29" s="186"/>
      <c r="H29" s="74"/>
      <c r="I29" s="74"/>
    </row>
    <row r="30" spans="1:12" x14ac:dyDescent="0.2">
      <c r="A30" s="186" t="s">
        <v>252</v>
      </c>
      <c r="B30" s="74"/>
      <c r="C30" s="186"/>
      <c r="D30" s="186"/>
      <c r="E30" s="186"/>
      <c r="F30" s="186"/>
      <c r="G30" s="186"/>
      <c r="H30" s="74"/>
      <c r="I30" s="74"/>
      <c r="J30" s="74"/>
      <c r="K30" s="74"/>
      <c r="L30" s="74"/>
    </row>
    <row r="31" spans="1:12" x14ac:dyDescent="0.2">
      <c r="A31" s="186" t="s">
        <v>253</v>
      </c>
      <c r="B31" s="74"/>
      <c r="C31" s="186"/>
      <c r="D31" s="186"/>
      <c r="E31" s="186"/>
      <c r="F31" s="186"/>
      <c r="G31" s="186"/>
      <c r="H31" s="74"/>
      <c r="I31" s="74"/>
      <c r="J31" s="74"/>
      <c r="K31" s="74"/>
      <c r="L31" s="74"/>
    </row>
    <row r="32" spans="1:12" x14ac:dyDescent="0.2">
      <c r="A32" s="490"/>
      <c r="B32" s="490"/>
      <c r="C32" s="490"/>
      <c r="D32" s="490"/>
      <c r="E32" s="490"/>
      <c r="F32" s="490"/>
      <c r="G32" s="74"/>
      <c r="H32" s="74"/>
      <c r="I32" s="74"/>
      <c r="J32" s="74"/>
      <c r="K32" s="74"/>
      <c r="L32" s="74"/>
    </row>
    <row r="33" spans="1:12" x14ac:dyDescent="0.2">
      <c r="A33" s="490"/>
      <c r="B33" s="490"/>
      <c r="C33" s="490"/>
      <c r="D33" s="490"/>
      <c r="E33" s="490"/>
      <c r="F33" s="490"/>
      <c r="G33" s="74"/>
      <c r="H33" s="74"/>
      <c r="I33" s="74"/>
      <c r="J33" s="74"/>
      <c r="K33" s="74"/>
      <c r="L33" s="74"/>
    </row>
    <row r="34" spans="1:12" x14ac:dyDescent="0.2">
      <c r="A34" s="186"/>
      <c r="B34" s="186"/>
      <c r="C34" s="186"/>
      <c r="D34" s="186"/>
      <c r="E34" s="186"/>
      <c r="F34" s="186"/>
      <c r="G34" s="74"/>
      <c r="H34" s="74"/>
      <c r="I34" s="74"/>
      <c r="J34" s="74"/>
      <c r="K34" s="74"/>
      <c r="L34" s="74"/>
    </row>
    <row r="35" spans="1:12" x14ac:dyDescent="0.2">
      <c r="A35" s="490"/>
      <c r="B35" s="490"/>
      <c r="C35" s="490"/>
      <c r="D35" s="490"/>
      <c r="E35" s="490"/>
      <c r="F35" s="490"/>
      <c r="G35" s="74"/>
      <c r="H35" s="74"/>
      <c r="I35" s="74"/>
      <c r="J35" s="74"/>
      <c r="K35" s="74"/>
      <c r="L35" s="74"/>
    </row>
    <row r="41" spans="1:12" ht="12.75" x14ac:dyDescent="0.2">
      <c r="A41" s="187"/>
      <c r="B41" s="187"/>
      <c r="C41" s="187"/>
      <c r="D41" s="187"/>
      <c r="E41" s="187"/>
      <c r="F41" s="187"/>
      <c r="G41" s="187"/>
    </row>
    <row r="42" spans="1:12" x14ac:dyDescent="0.2">
      <c r="A42" s="188"/>
      <c r="B42" s="189"/>
      <c r="C42" s="189"/>
      <c r="D42" s="189"/>
      <c r="E42" s="189"/>
      <c r="F42" s="488"/>
      <c r="G42" s="489"/>
    </row>
    <row r="68" spans="10:12" ht="12.75" x14ac:dyDescent="0.2">
      <c r="J68" s="74"/>
      <c r="K68" s="187"/>
      <c r="L68" s="187"/>
    </row>
    <row r="69" spans="10:12" ht="12.75" x14ac:dyDescent="0.2">
      <c r="J69" s="74"/>
      <c r="K69" s="187"/>
      <c r="L69" s="187"/>
    </row>
    <row r="70" spans="10:12" ht="12.75" x14ac:dyDescent="0.2">
      <c r="J70" s="74"/>
      <c r="K70" s="187"/>
      <c r="L70" s="187"/>
    </row>
    <row r="71" spans="10:12" ht="12.75" x14ac:dyDescent="0.2">
      <c r="J71" s="74"/>
      <c r="K71" s="187"/>
      <c r="L71" s="187"/>
    </row>
    <row r="72" spans="10:12" ht="12.75" x14ac:dyDescent="0.2">
      <c r="J72" s="74"/>
      <c r="K72" s="187"/>
      <c r="L72" s="187"/>
    </row>
  </sheetData>
  <mergeCells count="7">
    <mergeCell ref="A4:B4"/>
    <mergeCell ref="A6:B6"/>
    <mergeCell ref="A15:B15"/>
    <mergeCell ref="F42:G42"/>
    <mergeCell ref="A32:F32"/>
    <mergeCell ref="A33:F33"/>
    <mergeCell ref="A35:F35"/>
  </mergeCells>
  <pageMargins left="0.74803149606299213" right="0.27559055118110237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26</vt:i4>
      </vt:variant>
    </vt:vector>
  </HeadingPairs>
  <TitlesOfParts>
    <vt:vector size="53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'20'!Utskriftsområde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'3'!Utskriftsområde</vt:lpstr>
      <vt:lpstr>'4'!Utskriftsområde</vt:lpstr>
      <vt:lpstr>'5'!Utskriftsområde</vt:lpstr>
      <vt:lpstr>'6'!Utskriftsområde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c250h27</cp:lastModifiedBy>
  <cp:lastPrinted>2014-02-14T07:19:17Z</cp:lastPrinted>
  <dcterms:created xsi:type="dcterms:W3CDTF">2008-04-01T14:46:24Z</dcterms:created>
  <dcterms:modified xsi:type="dcterms:W3CDTF">2014-05-12T10:21:58Z</dcterms:modified>
</cp:coreProperties>
</file>