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6\Q3 2016\"/>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8" r:id="rId21"/>
    <sheet name="21" sheetId="10" r:id="rId22"/>
    <sheet name="22" sheetId="5" r:id="rId23"/>
    <sheet name="23" sheetId="26" r:id="rId24"/>
    <sheet name="24" sheetId="25" r:id="rId25"/>
    <sheet name="25" sheetId="23" r:id="rId26"/>
    <sheet name="26" sheetId="11" r:id="rId27"/>
    <sheet name="27" sheetId="37" r:id="rId28"/>
    <sheet name="28" sheetId="38" r:id="rId29"/>
    <sheet name="29" sheetId="39" r:id="rId30"/>
    <sheet name="30" sheetId="41" r:id="rId31"/>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'10'!$A$1:$E$38</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'17'!$A$1:$D$5</definedName>
    <definedName name="_xlnm.Print_Area" localSheetId="18">'18'!$A$1:$D$3</definedName>
    <definedName name="_xlnm.Print_Area" localSheetId="19">'19'!$A$1:$E$3</definedName>
    <definedName name="_xlnm.Print_Area" localSheetId="2">'2'!$A$1:$G$24</definedName>
    <definedName name="_xlnm.Print_Area" localSheetId="20">'20'!$A$1:$I$3</definedName>
    <definedName name="_xlnm.Print_Area" localSheetId="21">'21'!$A$1:$I$15</definedName>
    <definedName name="_xlnm.Print_Area" localSheetId="22">'22'!$A$1:$D$22</definedName>
    <definedName name="_xlnm.Print_Area" localSheetId="23">'23'!$A$1:$F$22</definedName>
    <definedName name="_xlnm.Print_Area" localSheetId="24">'24'!$A$1:$E$10</definedName>
    <definedName name="_xlnm.Print_Area" localSheetId="25">'25'!$A$1:$E$10</definedName>
    <definedName name="_xlnm.Print_Area" localSheetId="26">'26'!$A$1:$E$37</definedName>
    <definedName name="_xlnm.Print_Area" localSheetId="3">'3'!$A$1:$H$17</definedName>
    <definedName name="_xlnm.Print_Area" localSheetId="4">'4'!$A$1:$E$56</definedName>
    <definedName name="_xlnm.Print_Area" localSheetId="5">'5'!$A$1:$F$28</definedName>
    <definedName name="_xlnm.Print_Area" localSheetId="6">'6'!#REF!</definedName>
    <definedName name="_xlnm.Print_Area" localSheetId="7">'7'!$A$1:$I$26</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B10" i="41" l="1"/>
  <c r="G36" i="39" l="1"/>
  <c r="G35" i="39"/>
  <c r="G34" i="39"/>
  <c r="G33" i="39"/>
  <c r="G28" i="39"/>
  <c r="G27" i="39"/>
  <c r="G26" i="39"/>
  <c r="G25" i="39"/>
  <c r="D24" i="39"/>
  <c r="G24" i="39" s="1"/>
  <c r="G23" i="39"/>
  <c r="G22" i="39"/>
  <c r="C22" i="39"/>
  <c r="G21" i="39"/>
  <c r="G20" i="39"/>
  <c r="G19" i="39"/>
  <c r="G15" i="39"/>
  <c r="G14" i="39"/>
  <c r="G13" i="39"/>
  <c r="G12" i="39"/>
  <c r="G11" i="39"/>
  <c r="G10" i="39"/>
  <c r="C9" i="39"/>
  <c r="G9" i="39" s="1"/>
  <c r="G8" i="39"/>
  <c r="G7" i="39"/>
  <c r="G6" i="39"/>
  <c r="E15" i="17"/>
  <c r="D15" i="17"/>
  <c r="C15" i="17"/>
  <c r="B15" i="17"/>
  <c r="E22" i="14"/>
  <c r="C22" i="14"/>
  <c r="E19" i="14"/>
  <c r="C19" i="14"/>
  <c r="E16" i="14"/>
  <c r="C16" i="14"/>
  <c r="E13" i="14"/>
  <c r="D13" i="14"/>
  <c r="C13" i="14"/>
  <c r="B47" i="4"/>
  <c r="B46" i="4"/>
  <c r="B45" i="4"/>
  <c r="B44" i="4"/>
  <c r="B42" i="4"/>
  <c r="B48" i="4" s="1"/>
  <c r="E37" i="39" l="1"/>
  <c r="D37" i="39"/>
  <c r="C37" i="39"/>
  <c r="B37" i="39"/>
  <c r="E38" i="17"/>
  <c r="D38" i="17"/>
  <c r="C38" i="17"/>
  <c r="B38" i="17"/>
  <c r="E18" i="17"/>
  <c r="D18" i="17"/>
  <c r="C18" i="17"/>
  <c r="B18" i="17"/>
  <c r="F17" i="6"/>
  <c r="E17" i="6"/>
  <c r="D17" i="6"/>
  <c r="C17" i="6"/>
  <c r="C16" i="6"/>
  <c r="F9" i="6"/>
  <c r="E9" i="6"/>
  <c r="D9" i="6"/>
  <c r="C9" i="6"/>
  <c r="C8" i="6"/>
  <c r="E23" i="14"/>
  <c r="C23" i="14"/>
  <c r="F22" i="14"/>
  <c r="F19" i="14"/>
  <c r="F18" i="14"/>
  <c r="F16" i="14"/>
  <c r="F23" i="14" s="1"/>
  <c r="E14" i="14"/>
  <c r="D14" i="14"/>
  <c r="C14" i="14"/>
  <c r="F13" i="14"/>
  <c r="F14" i="14" s="1"/>
  <c r="F25" i="14" s="1"/>
  <c r="E25" i="14" l="1"/>
  <c r="F37" i="39"/>
  <c r="G37" i="39"/>
  <c r="C46" i="4" l="1"/>
  <c r="C45" i="4"/>
  <c r="C47" i="4" s="1"/>
  <c r="C44" i="4"/>
  <c r="C42" i="4"/>
  <c r="C48" i="4" s="1"/>
  <c r="C29" i="4"/>
  <c r="C31" i="4" s="1"/>
  <c r="B29" i="4"/>
  <c r="C13" i="4" l="1"/>
  <c r="C22" i="4" s="1"/>
  <c r="C24" i="4" s="1"/>
  <c r="B13" i="4"/>
  <c r="B22" i="4" s="1"/>
  <c r="B24" i="4" s="1"/>
  <c r="B31" i="4" s="1"/>
  <c r="E11" i="31"/>
  <c r="C11" i="31"/>
  <c r="B4" i="25" l="1"/>
  <c r="D19" i="5"/>
  <c r="C19" i="5"/>
  <c r="D18" i="5"/>
  <c r="C18" i="5"/>
  <c r="D10" i="10"/>
  <c r="D9" i="10"/>
  <c r="D8" i="10"/>
  <c r="D7" i="10"/>
  <c r="C7" i="10"/>
  <c r="D6" i="10"/>
  <c r="D5" i="10"/>
  <c r="D4" i="10"/>
  <c r="C4" i="10"/>
  <c r="F13" i="8"/>
  <c r="F14" i="8" s="1"/>
  <c r="C13" i="8"/>
  <c r="C14" i="8" s="1"/>
  <c r="C43" i="13" l="1"/>
  <c r="C42" i="13"/>
  <c r="E12" i="15"/>
  <c r="E11" i="15"/>
  <c r="E10" i="15"/>
  <c r="D37" i="19" l="1"/>
  <c r="C37" i="19"/>
  <c r="B37" i="19"/>
  <c r="C17" i="19"/>
  <c r="B15" i="19"/>
  <c r="B16" i="19" s="1"/>
  <c r="C14" i="19"/>
  <c r="C13" i="19"/>
  <c r="C12" i="19"/>
  <c r="C11" i="19"/>
  <c r="C10" i="19"/>
  <c r="C9" i="19"/>
  <c r="C8" i="19"/>
  <c r="C7" i="19"/>
  <c r="C6" i="19"/>
  <c r="C5" i="19"/>
  <c r="C5" i="21"/>
  <c r="C4" i="21"/>
  <c r="B40" i="4"/>
  <c r="D15" i="19" l="1"/>
  <c r="D16" i="19" s="1"/>
  <c r="C16" i="19"/>
  <c r="C40" i="4" l="1"/>
  <c r="C17" i="32" l="1"/>
  <c r="E30" i="39" l="1"/>
  <c r="E39" i="39" s="1"/>
  <c r="D30" i="39"/>
  <c r="D39" i="39" s="1"/>
  <c r="C30" i="39"/>
  <c r="C39" i="39" s="1"/>
  <c r="B30" i="39"/>
  <c r="B39" i="39" s="1"/>
  <c r="D16" i="39"/>
  <c r="C16" i="39"/>
  <c r="B16" i="39"/>
  <c r="G16" i="39" l="1"/>
  <c r="E16" i="39"/>
  <c r="G30" i="39"/>
  <c r="G39" i="39" s="1"/>
  <c r="E17" i="18" l="1"/>
  <c r="D17" i="18"/>
  <c r="C17" i="18"/>
  <c r="B17" i="18"/>
  <c r="F8" i="18"/>
  <c r="E8" i="18"/>
  <c r="D8" i="18"/>
  <c r="C8" i="18"/>
  <c r="B8" i="18"/>
  <c r="F17" i="18" l="1"/>
  <c r="D7" i="15" l="1"/>
  <c r="C7" i="15"/>
  <c r="B7" i="15"/>
  <c r="C20" i="21"/>
  <c r="C24" i="21" s="1"/>
  <c r="C28" i="21" s="1"/>
  <c r="B20" i="21"/>
  <c r="B24" i="21" s="1"/>
  <c r="B28" i="21" s="1"/>
  <c r="C6" i="21"/>
  <c r="C10" i="21" s="1"/>
  <c r="C14" i="21" s="1"/>
  <c r="B6" i="21"/>
  <c r="B10" i="21" s="1"/>
  <c r="B14" i="21" s="1"/>
  <c r="D17" i="20"/>
  <c r="C17" i="20"/>
  <c r="B17" i="20"/>
  <c r="B9" i="20"/>
  <c r="D9" i="20"/>
  <c r="E7" i="15" l="1"/>
  <c r="E9" i="20"/>
  <c r="C9" i="20"/>
  <c r="E17" i="20"/>
  <c r="D7" i="23" l="1"/>
  <c r="B10" i="11" l="1"/>
  <c r="C10" i="11"/>
  <c r="C29" i="11"/>
  <c r="C21" i="11"/>
  <c r="G17" i="28"/>
  <c r="G11" i="28"/>
  <c r="G21" i="28" l="1"/>
  <c r="C11" i="10" l="1"/>
  <c r="E11" i="10"/>
  <c r="G11" i="10"/>
  <c r="C7" i="25"/>
  <c r="F11" i="10" l="1"/>
  <c r="D11" i="10"/>
  <c r="I11" i="10"/>
  <c r="H11" i="10" s="1"/>
  <c r="D12" i="5" l="1"/>
  <c r="D15" i="5" l="1"/>
  <c r="C15" i="5" l="1"/>
  <c r="D11" i="16" l="1"/>
  <c r="C11" i="16"/>
  <c r="B11" i="16"/>
  <c r="B29" i="11" l="1"/>
  <c r="B21" i="11"/>
  <c r="D13" i="15" l="1"/>
  <c r="C13" i="15"/>
  <c r="B13" i="15"/>
  <c r="D19" i="16"/>
  <c r="C19" i="16"/>
  <c r="B19" i="16"/>
  <c r="D16" i="9"/>
  <c r="C16" i="9"/>
  <c r="B18" i="19"/>
  <c r="C18" i="19"/>
  <c r="E13" i="15" l="1"/>
  <c r="D18" i="19"/>
  <c r="C31" i="32" l="1"/>
  <c r="F17" i="28" l="1"/>
  <c r="F11" i="28"/>
  <c r="F21" i="28" l="1"/>
  <c r="E7" i="23" l="1"/>
  <c r="C7" i="23"/>
  <c r="F8" i="26" l="1"/>
  <c r="C8" i="26"/>
  <c r="B8" i="26"/>
  <c r="E8" i="26"/>
  <c r="D8" i="26"/>
  <c r="B7" i="25" l="1"/>
  <c r="C12" i="5"/>
  <c r="F16" i="26"/>
  <c r="E16" i="26"/>
  <c r="D16" i="26"/>
  <c r="C16" i="26"/>
  <c r="B16" i="26"/>
</calcChain>
</file>

<file path=xl/sharedStrings.xml><?xml version="1.0" encoding="utf-8"?>
<sst xmlns="http://schemas.openxmlformats.org/spreadsheetml/2006/main" count="1927" uniqueCount="1142">
  <si>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</si>
  <si>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</si>
  <si>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</si>
  <si>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</si>
  <si>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</si>
  <si>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</si>
  <si>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</si>
  <si>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</si>
  <si>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</si>
  <si>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</si>
  <si>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</si>
  <si>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</si>
  <si>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</si>
  <si>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</si>
  <si>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</si>
  <si>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</si>
  <si>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</si>
  <si>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</si>
  <si>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</si>
  <si>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</si>
  <si>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</si>
  <si>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</si>
  <si>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</si>
  <si>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</si>
  <si>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</si>
  <si>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</si>
  <si>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</si>
  <si>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</si>
  <si>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</si>
  <si>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</si>
  <si>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</si>
  <si>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</si>
  <si>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</si>
  <si>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</si>
  <si>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</si>
  <si>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</si>
  <si>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</si>
  <si>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</si>
  <si>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</si>
  <si>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</si>
  <si>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</si>
  <si>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</si>
  <si>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</si>
  <si>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</si>
  <si>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</si>
  <si>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</si>
  <si>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</si>
  <si>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</si>
  <si>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</si>
  <si>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</si>
  <si>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</si>
  <si>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</si>
  <si>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</si>
  <si>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</si>
  <si>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</si>
  <si>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</si>
  <si>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</si>
  <si>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</si>
  <si>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</si>
  <si>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</si>
  <si>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</si>
  <si>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</si>
  <si>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</si>
  <si>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</si>
  <si>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</si>
  <si>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</si>
  <si>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</si>
  <si>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</si>
  <si>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</si>
  <si>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</si>
  <si>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</si>
  <si>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</si>
  <si>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</si>
  <si>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</si>
  <si>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</si>
  <si>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</si>
  <si>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</si>
  <si>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</si>
  <si>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</si>
  <si>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</si>
  <si>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</si>
  <si>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</si>
  <si>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t>Change in value 
in 2013 (%)</t>
  </si>
  <si>
    <t>Value
31/12/2012</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</si>
  <si>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</si>
  <si>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</si>
  <si>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</si>
  <si>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</si>
  <si>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</si>
  <si>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</si>
  <si>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</si>
  <si>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</si>
  <si>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</si>
  <si>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</si>
  <si>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</si>
  <si>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</si>
  <si>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</si>
  <si>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</si>
  <si>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</si>
  <si>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</si>
  <si>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</si>
  <si>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</si>
  <si>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</si>
  <si>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</si>
  <si>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</si>
  <si>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</si>
  <si>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</si>
  <si>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</si>
  <si>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</si>
  <si>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</si>
  <si>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</si>
  <si>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</si>
  <si>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</si>
  <si>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</si>
  <si>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</si>
  <si>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</si>
  <si>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</si>
  <si>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</si>
  <si>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</si>
  <si>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</si>
  <si>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</si>
  <si>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</si>
  <si>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</si>
  <si>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</si>
  <si>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</si>
  <si>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</si>
  <si>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</si>
  <si>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</si>
  <si>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</si>
  <si>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</si>
  <si>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</si>
  <si>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</si>
  <si>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</si>
  <si>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</si>
  <si>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</si>
  <si>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</si>
  <si>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</si>
  <si>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</si>
  <si>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</si>
  <si>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</si>
  <si>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</si>
  <si>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</si>
  <si>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</si>
  <si>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</si>
  <si>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</si>
  <si>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</si>
  <si>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</si>
  <si>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</si>
  <si>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</si>
  <si>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</si>
  <si>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</si>
  <si>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</si>
  <si>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</si>
  <si>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</si>
  <si>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</si>
  <si>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</si>
  <si>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</si>
  <si>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</si>
  <si>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</si>
  <si>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</si>
  <si>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</si>
  <si>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</si>
  <si>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</si>
  <si>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</si>
  <si>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</si>
  <si>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</si>
  <si>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</si>
  <si>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</si>
  <si>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</si>
  <si>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</si>
  <si>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</si>
  <si>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</si>
  <si>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</si>
  <si>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</si>
  <si>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</si>
  <si>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</si>
  <si>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</si>
  <si>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</si>
  <si>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</si>
  <si>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</si>
  <si>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</si>
  <si>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</si>
  <si>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</si>
  <si>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</si>
  <si>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</si>
  <si>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</si>
  <si>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</si>
  <si>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</si>
  <si>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</si>
  <si>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</si>
  <si>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</si>
  <si>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</si>
  <si>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</si>
  <si>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</si>
  <si>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</si>
  <si>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</si>
  <si>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</si>
  <si>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</si>
  <si>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</si>
  <si>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</si>
  <si>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</si>
  <si>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</si>
  <si>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</si>
  <si>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</si>
  <si>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</si>
  <si>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</si>
  <si>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</si>
  <si>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</si>
  <si>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</si>
  <si>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</si>
  <si>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</si>
  <si>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</si>
  <si>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</si>
  <si>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</si>
  <si>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</si>
  <si>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</si>
  <si>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</si>
  <si>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</si>
  <si>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</si>
  <si>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</si>
  <si>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</si>
  <si>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</si>
  <si>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</si>
  <si>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</si>
  <si>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</si>
  <si>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</si>
  <si>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</si>
  <si>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</si>
  <si>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</si>
  <si>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</si>
  <si>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</si>
  <si>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</si>
  <si>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</si>
  <si>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</si>
  <si>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</si>
  <si>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</si>
  <si>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</si>
  <si>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</si>
  <si>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</si>
  <si>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</si>
  <si>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</si>
  <si>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</si>
  <si>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</si>
  <si>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</si>
  <si>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</si>
  <si>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</si>
  <si>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</si>
  <si>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</si>
  <si>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</si>
  <si>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</si>
  <si>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</si>
  <si>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</si>
  <si>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</si>
  <si>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</si>
  <si>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</si>
  <si>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</si>
  <si>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</si>
  <si>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</si>
  <si>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</si>
  <si>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</si>
  <si>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</si>
  <si>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</si>
  <si>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</si>
  <si>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</si>
  <si>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</si>
  <si>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</si>
  <si>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</si>
  <si>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</si>
  <si>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</si>
  <si>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</si>
  <si>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</si>
  <si>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</si>
  <si>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</si>
  <si>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</si>
  <si>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</si>
  <si>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</si>
  <si>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</si>
  <si>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</si>
  <si>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</si>
  <si>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</si>
  <si>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</si>
  <si>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</si>
  <si>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</si>
  <si>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</si>
  <si>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</si>
  <si>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</si>
  <si>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</si>
  <si>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</si>
  <si>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</si>
  <si>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</si>
  <si>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</si>
  <si>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</si>
  <si>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</si>
  <si>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</si>
  <si>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</si>
  <si>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</si>
  <si>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</si>
  <si>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</si>
  <si>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</si>
  <si>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</si>
  <si>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</si>
  <si>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</si>
  <si>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</si>
  <si>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</si>
  <si>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</si>
  <si>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</si>
  <si>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</si>
  <si>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</si>
  <si>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</si>
  <si>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</si>
  <si>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</si>
  <si>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</si>
  <si>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</si>
  <si>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</si>
  <si>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</si>
  <si>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</si>
  <si>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</si>
  <si>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</si>
  <si>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</si>
  <si>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</si>
  <si>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</si>
  <si>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</si>
  <si>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</si>
  <si>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</si>
  <si>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</si>
  <si>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</si>
  <si>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</si>
  <si>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</si>
  <si>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</si>
  <si>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</si>
  <si>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</si>
  <si>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</si>
  <si>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</si>
  <si>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</si>
  <si>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</si>
  <si>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</si>
  <si>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</si>
  <si>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</si>
  <si>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</si>
  <si>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</si>
  <si>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</si>
  <si>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</si>
  <si>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</si>
  <si>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</si>
  <si>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</si>
  <si>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</si>
  <si>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</si>
  <si>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Mass market with mortgage on real estate</t>
  </si>
  <si>
    <t>Predicted</t>
  </si>
  <si>
    <t>Observed</t>
  </si>
  <si>
    <t>Predicted</t>
  </si>
  <si>
    <t>Observed</t>
  </si>
  <si>
    <t>2006-2014</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</si>
  <si>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</si>
  <si>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</si>
  <si>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</si>
  <si>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</si>
  <si>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</si>
  <si>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</si>
  <si>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</si>
  <si>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</si>
  <si>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</si>
  <si>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</si>
  <si>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</si>
  <si>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</si>
  <si>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</si>
  <si>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</si>
  <si>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</si>
  <si>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</si>
  <si>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</si>
  <si>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</si>
  <si>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</si>
  <si>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</si>
  <si>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</si>
  <si>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</si>
  <si>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</si>
  <si>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</si>
  <si>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</si>
  <si>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</si>
  <si>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</si>
  <si>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</si>
  <si>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HitecVision Asset Solution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</si>
  <si>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</si>
  <si>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</si>
  <si>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</si>
  <si>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t>Nordito Property</t>
  </si>
  <si>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</si>
  <si>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</si>
  <si>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</si>
  <si>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</si>
  <si>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</si>
  <si>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</si>
  <si>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</si>
  <si>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</si>
  <si>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</si>
  <si>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</si>
  <si>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</si>
  <si>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</si>
  <si>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</si>
  <si>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</si>
  <si>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</si>
  <si>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</si>
  <si>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</si>
  <si>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</si>
  <si>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</si>
  <si>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</si>
  <si>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</si>
  <si>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</si>
  <si>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</si>
  <si>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</si>
  <si>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</si>
  <si>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</si>
  <si>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</si>
  <si>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</si>
  <si>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</si>
  <si>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</si>
  <si>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</si>
  <si>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</si>
  <si>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</si>
  <si>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</si>
  <si>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</si>
  <si>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</si>
  <si>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</si>
  <si>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</si>
  <si>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Portfolio</t>
  </si>
  <si>
    <t>Predicted</t>
  </si>
  <si>
    <t>Observed</t>
  </si>
  <si>
    <t>Predicted</t>
  </si>
  <si>
    <t>Observed</t>
  </si>
  <si>
    <r>
      <rPr>
        <sz val="9"/>
        <rFont val="Calibri"/>
        <family val="2"/>
      </rPr>
      <t>Mass market with mortgage on real estate</t>
    </r>
  </si>
  <si>
    <t>Other mass market</t>
  </si>
  <si>
    <r>
      <rPr>
        <sz val="9"/>
        <rFont val="Calibri"/>
        <family val="2"/>
      </rPr>
      <t>Enterprises</t>
    </r>
  </si>
  <si>
    <t>IRB default level - PD (EAD-weighted)</t>
  </si>
  <si>
    <t>Portfolio</t>
  </si>
  <si>
    <t>Predicted</t>
  </si>
  <si>
    <t>Observed</t>
  </si>
  <si>
    <t>Predicted</t>
  </si>
  <si>
    <t>Observed</t>
  </si>
  <si>
    <r>
      <rPr>
        <sz val="9"/>
        <rFont val="Calibri"/>
        <family val="2"/>
      </rPr>
      <t>Mass market with mortgage on real estate</t>
    </r>
  </si>
  <si>
    <t>Other mass market</t>
  </si>
  <si>
    <r>
      <rPr>
        <sz val="9"/>
        <rFont val="Calibri"/>
        <family val="2"/>
      </rPr>
      <t>Enterprises</t>
    </r>
  </si>
  <si>
    <t>Principal</t>
  </si>
  <si>
    <r>
      <rPr>
        <b/>
        <sz val="9"/>
        <rFont val="Calibri"/>
        <family val="2"/>
      </rPr>
      <t>Terms</t>
    </r>
  </si>
  <si>
    <r>
      <rPr>
        <b/>
        <sz val="9"/>
        <rFont val="Calibri"/>
        <family val="2"/>
      </rPr>
      <t>Maturity</t>
    </r>
  </si>
  <si>
    <t>Non-perpetual</t>
  </si>
  <si>
    <t>NOK 750</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</si>
  <si>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</si>
  <si>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</si>
  <si>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</si>
  <si>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</si>
  <si>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</si>
  <si>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</si>
  <si>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</si>
  <si>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</si>
  <si>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</si>
  <si>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</si>
  <si>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</si>
  <si>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</si>
  <si>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</si>
  <si>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</si>
  <si>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</si>
  <si>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</si>
  <si>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</si>
  <si>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</si>
  <si>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SpareBank 1 SR-Finans AS</t>
  </si>
  <si>
    <t>EiendomsMegler 1 SR-Eiendom AS</t>
  </si>
  <si>
    <t>SR-Investering AS</t>
  </si>
  <si>
    <t>SR-Forvaltning AS</t>
  </si>
  <si>
    <t>Rygir Industrier AS konsern</t>
  </si>
  <si>
    <t>Etis Eiendom AS</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</si>
  <si>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</si>
  <si>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</si>
  <si>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</si>
  <si>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</si>
  <si>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</si>
  <si>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</si>
  <si>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</si>
  <si>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</si>
  <si>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</si>
  <si>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</si>
  <si>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</si>
  <si>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</si>
  <si>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</si>
  <si>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</si>
  <si>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</si>
  <si>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</si>
  <si>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</si>
  <si>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</si>
  <si>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SR-Finans</t>
  </si>
  <si>
    <t>SR-Forvaltning</t>
  </si>
  <si>
    <t>SR-Finans</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</si>
  <si>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</si>
  <si>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</si>
  <si>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</si>
  <si>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</si>
  <si>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</si>
  <si>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</si>
  <si>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</si>
  <si>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</si>
  <si>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</si>
  <si>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</si>
  <si>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</si>
  <si>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</si>
  <si>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</si>
  <si>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</si>
  <si>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</si>
  <si>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</si>
  <si>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</si>
  <si>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</si>
  <si>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</si>
  <si>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</si>
  <si>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</si>
  <si>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</si>
  <si>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</si>
  <si>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</si>
  <si>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</si>
  <si>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</si>
  <si>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</si>
  <si>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</si>
  <si>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</si>
  <si>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</si>
  <si>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</si>
  <si>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</si>
  <si>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</si>
  <si>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</si>
  <si>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</si>
  <si>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</si>
  <si>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t>Value
 2014</t>
  </si>
  <si>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</si>
  <si>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</si>
  <si>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</si>
  <si>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</si>
  <si>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</si>
  <si>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t>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</si>
  <si>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</si>
  <si>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</si>
  <si>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</si>
  <si>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</si>
  <si>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</si>
  <si>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</si>
  <si>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</si>
  <si>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</si>
  <si>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</si>
  <si>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</si>
  <si>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</si>
  <si>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</si>
  <si>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</si>
  <si>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</si>
  <si>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</si>
  <si>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</si>
  <si>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</si>
  <si>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</si>
  <si>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</si>
  <si>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</si>
  <si>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</si>
  <si>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</si>
  <si>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</si>
  <si>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</si>
  <si>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</si>
  <si>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</si>
  <si>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</si>
  <si>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</si>
  <si>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</si>
  <si>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</si>
  <si>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</si>
  <si>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</si>
  <si>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</si>
  <si>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</si>
  <si>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</si>
  <si>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</si>
  <si>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</si>
  <si>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</si>
  <si>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</si>
  <si>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</si>
  <si>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</si>
  <si>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</si>
  <si>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</si>
  <si>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</si>
  <si>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</si>
  <si>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</si>
  <si>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</si>
  <si>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</si>
  <si>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</si>
  <si>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</si>
  <si>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</si>
  <si>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</si>
  <si>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</si>
  <si>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</si>
  <si>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</si>
  <si>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</si>
  <si>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</si>
  <si>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</si>
  <si>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</si>
  <si>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</si>
  <si>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</si>
  <si>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</si>
  <si>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</si>
  <si>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</si>
  <si>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</si>
  <si>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</si>
  <si>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</si>
  <si>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</si>
  <si>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</si>
  <si>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</si>
  <si>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</si>
  <si>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</si>
  <si>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</si>
  <si>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</si>
  <si>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</si>
  <si>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</si>
  <si>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</si>
  <si>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</si>
  <si>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</si>
  <si>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</si>
  <si>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</si>
  <si>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</si>
  <si>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</si>
  <si>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</si>
  <si>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</si>
  <si>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</si>
  <si>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</si>
  <si>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</si>
  <si>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</si>
  <si>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</si>
  <si>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</si>
  <si>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</si>
  <si>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</si>
  <si>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</si>
  <si>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</si>
  <si>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</si>
  <si>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</si>
  <si>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</si>
  <si>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</si>
  <si>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</si>
  <si>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</si>
  <si>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</si>
  <si>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</si>
  <si>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</si>
  <si>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</si>
  <si>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</si>
  <si>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</si>
  <si>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</si>
  <si>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</si>
  <si>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</si>
  <si>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</si>
  <si>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</si>
  <si>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</si>
  <si>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</si>
  <si>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</si>
  <si>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</si>
  <si>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</si>
  <si>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</si>
  <si>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</si>
  <si>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</si>
  <si>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</si>
  <si>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</si>
  <si>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</si>
  <si>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</si>
  <si>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</si>
  <si>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</si>
  <si>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</si>
  <si>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</si>
  <si>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</si>
  <si>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</si>
  <si>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</si>
  <si>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</si>
  <si>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</si>
  <si>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</si>
  <si>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</si>
  <si>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</si>
  <si>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</si>
  <si>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</si>
  <si>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</si>
  <si>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</si>
  <si>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</si>
  <si>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</si>
  <si>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</si>
  <si>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</si>
  <si>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</si>
  <si>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</si>
  <si>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</si>
  <si>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</si>
  <si>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</si>
  <si>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</si>
  <si>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</si>
  <si>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</si>
  <si>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</si>
  <si>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</si>
  <si>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</si>
  <si>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</si>
  <si>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</si>
  <si>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</si>
  <si>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</si>
  <si>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</si>
  <si>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</si>
  <si>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</si>
  <si>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</si>
  <si>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</si>
  <si>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</si>
  <si>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</si>
  <si>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</si>
  <si>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</si>
  <si>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</si>
  <si>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</si>
  <si>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</si>
  <si>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</si>
  <si>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</si>
  <si>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</si>
  <si>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</si>
  <si>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</si>
  <si>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</si>
  <si>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</si>
  <si>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</si>
  <si>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</si>
  <si>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</si>
  <si>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</si>
  <si>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</si>
  <si>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</si>
  <si>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</si>
  <si>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</si>
  <si>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</si>
  <si>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</si>
  <si>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</si>
  <si>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</si>
  <si>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</si>
  <si>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</si>
  <si>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</si>
  <si>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</si>
  <si>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</si>
  <si>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</si>
  <si>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</si>
  <si>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</si>
  <si>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</si>
  <si>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</si>
  <si>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</si>
  <si>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</si>
  <si>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</si>
  <si>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</si>
  <si>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</si>
  <si>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</si>
  <si>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</si>
  <si>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</si>
  <si>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</si>
  <si>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</si>
  <si>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</si>
  <si>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</si>
  <si>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</si>
  <si>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</si>
  <si>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</si>
  <si>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</si>
  <si>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</si>
  <si>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</si>
  <si>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</si>
  <si>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</si>
  <si>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</si>
  <si>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</si>
  <si>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</si>
  <si>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</si>
  <si>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</si>
  <si>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</si>
  <si>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</si>
  <si>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</si>
  <si>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</si>
  <si>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</si>
  <si>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</si>
  <si>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</si>
  <si>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</si>
  <si>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</si>
  <si>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</si>
  <si>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</si>
  <si>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</si>
  <si>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</si>
  <si>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</si>
  <si>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</si>
  <si>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</si>
  <si>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</si>
  <si>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</si>
  <si>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</si>
  <si>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</si>
  <si>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</si>
  <si>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</si>
  <si>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</si>
  <si>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</si>
  <si>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</si>
  <si>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</si>
  <si>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</si>
  <si>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</si>
  <si>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</si>
  <si>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</si>
  <si>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</si>
  <si>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</si>
  <si>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</si>
  <si>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</si>
  <si>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</si>
  <si>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</si>
  <si>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</si>
  <si>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</si>
  <si>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</si>
  <si>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</si>
  <si>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</si>
  <si>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</si>
  <si>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</si>
  <si>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</si>
  <si>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</si>
  <si>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</si>
  <si>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</si>
  <si>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</si>
  <si>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</si>
  <si>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</si>
  <si>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</si>
  <si>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</si>
  <si>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</si>
  <si>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</si>
  <si>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</si>
  <si>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</si>
  <si>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</si>
  <si>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</si>
  <si>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NOK 499 million</t>
    </r>
  </si>
  <si>
    <r>
      <rPr>
        <sz val="9"/>
        <rFont val="Calibri"/>
        <family val="2"/>
      </rPr>
      <t>NOK 825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</si>
  <si>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</si>
  <si>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</si>
  <si>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</si>
  <si>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</si>
  <si>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</si>
  <si>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</si>
  <si>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</si>
  <si>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</si>
  <si>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</si>
  <si>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</si>
  <si>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</si>
  <si>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</si>
  <si>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</si>
  <si>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</si>
  <si>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</si>
  <si>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</si>
  <si>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</si>
  <si>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</si>
  <si>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</si>
  <si>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</si>
  <si>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</si>
  <si>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</si>
  <si>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</si>
  <si>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</si>
  <si>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</si>
  <si>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</si>
  <si>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</si>
  <si>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</si>
  <si>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</si>
  <si>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</si>
  <si>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</si>
  <si>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</si>
  <si>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</si>
  <si>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</si>
  <si>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</si>
  <si>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</si>
  <si>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</si>
  <si>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</si>
  <si>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</si>
  <si>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</si>
  <si>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</si>
  <si>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</si>
  <si>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</si>
  <si>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</si>
  <si>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</si>
  <si>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</si>
  <si>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</si>
  <si>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</si>
  <si>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</si>
  <si>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</si>
  <si>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</si>
  <si>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</si>
  <si>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</si>
  <si>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</si>
  <si>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</si>
  <si>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</si>
  <si>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</si>
  <si>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</si>
  <si>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</si>
  <si>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</si>
  <si>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</si>
  <si>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</si>
  <si>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</si>
  <si>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</si>
  <si>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</si>
  <si>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</si>
  <si>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</si>
  <si>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</si>
  <si>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</si>
  <si>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</si>
  <si>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</si>
  <si>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</si>
  <si>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</si>
  <si>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</si>
  <si>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</si>
  <si>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</si>
  <si>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</si>
  <si>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</si>
  <si>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</si>
  <si>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</si>
  <si>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</si>
  <si>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</si>
  <si>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</si>
  <si>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</si>
  <si>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</si>
  <si>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</si>
  <si>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</si>
  <si>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</si>
  <si>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</si>
  <si>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</si>
  <si>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</si>
  <si>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</si>
  <si>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</si>
  <si>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</si>
  <si>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</si>
  <si>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</si>
  <si>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</si>
  <si>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</si>
  <si>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</si>
  <si>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</si>
  <si>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</si>
  <si>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</si>
  <si>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</si>
  <si>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</si>
  <si>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</si>
  <si>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</si>
  <si>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</si>
  <si>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</si>
  <si>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</si>
  <si>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</si>
  <si>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</si>
  <si>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</si>
  <si>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</si>
  <si>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</si>
  <si>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</si>
  <si>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</si>
  <si>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</si>
  <si>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</si>
  <si>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</si>
  <si>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</si>
  <si>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</si>
  <si>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</si>
  <si>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</si>
  <si>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</si>
  <si>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</si>
  <si>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</si>
  <si>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</si>
  <si>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</si>
  <si>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</si>
  <si>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</si>
  <si>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</si>
  <si>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</si>
  <si>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</si>
  <si>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</si>
  <si>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</si>
  <si>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</si>
  <si>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</si>
  <si>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</si>
  <si>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</si>
  <si>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</si>
  <si>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</si>
  <si>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</si>
  <si>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</si>
  <si>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</si>
  <si>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</si>
  <si>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</si>
  <si>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</si>
  <si>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</si>
  <si>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</si>
  <si>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</si>
  <si>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</si>
  <si>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</si>
  <si>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</si>
  <si>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</si>
  <si>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</si>
  <si>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</si>
  <si>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</si>
  <si>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</si>
  <si>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</si>
  <si>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</si>
  <si>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</si>
  <si>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</si>
  <si>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</si>
  <si>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</si>
  <si>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</si>
  <si>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</si>
  <si>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</si>
  <si>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</si>
  <si>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</si>
  <si>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</si>
  <si>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</si>
  <si>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</si>
  <si>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</si>
  <si>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3.28 (3-month NIBOR + 2.10% )</t>
  </si>
  <si>
    <t>4.17 (3-month NIBOR + 3.00%)</t>
  </si>
  <si>
    <t>4.94 (3-month NIBOR + 3.75%)</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</si>
  <si>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</si>
  <si>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</si>
  <si>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</si>
  <si>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</si>
  <si>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</si>
  <si>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</si>
  <si>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</si>
  <si>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</si>
  <si>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</si>
  <si>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</si>
  <si>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</si>
  <si>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</si>
  <si>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</si>
  <si>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</si>
  <si>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</si>
  <si>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</si>
  <si>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</si>
  <si>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</si>
  <si>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</si>
  <si>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</si>
  <si>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</si>
  <si>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</si>
  <si>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</si>
  <si>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</si>
  <si>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</si>
  <si>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As at 31/12/2015</t>
  </si>
  <si>
    <t>31/12/2015</t>
  </si>
  <si>
    <t>Subsidiaries using the standard method</t>
  </si>
  <si>
    <t xml:space="preserve">Subsidiaries using the IRB method  </t>
  </si>
  <si>
    <t>Capital adequacy percentage 31/12/2015</t>
  </si>
  <si>
    <t xml:space="preserve"> 31/12/2015</t>
  </si>
  <si>
    <t xml:space="preserve">Credit risk  and counterparty credit risk </t>
  </si>
  <si>
    <t>Countercyclical buffer 1 %</t>
  </si>
  <si>
    <t>Covered bonds</t>
  </si>
  <si>
    <t>Equity positions</t>
  </si>
  <si>
    <t>3 month Nibor + 3.50 % p.a.</t>
  </si>
  <si>
    <t>3 month Nibor + 1.80 % p.a.</t>
  </si>
  <si>
    <t>4 % p.a. until 21/12/2017, then 6 month Euribor + 1.725 % p.a.</t>
  </si>
  <si>
    <t>3 month Nibor + 2.75 % p.a.</t>
  </si>
  <si>
    <t>EUR 50</t>
  </si>
  <si>
    <t>Of a total of NOK 3 459 million in subordinated loan capital, NOK 794 million counts as core (Tier 1) capital and NOK 2 536 million as non-perpetual subordinated capital.</t>
  </si>
  <si>
    <t>9.35 % p.a. until 09/12/2019, then 3 month Nibor + 5.75 % p.a.</t>
  </si>
  <si>
    <t>3 month Nibor + 4.75 % p.a. until 09/12/2019, then Nibor + 5.75 % p.a.</t>
  </si>
  <si>
    <t>2015                                                                        Engasjementskategori</t>
  </si>
  <si>
    <t xml:space="preserve">Total other mass market </t>
  </si>
  <si>
    <t xml:space="preserve">IRB default level - PD (unweighted) </t>
  </si>
  <si>
    <t>2006-2015</t>
  </si>
  <si>
    <t>Total mass market with mortgage on real estate</t>
  </si>
  <si>
    <t xml:space="preserve"> Loss given default for defaulted loans – LGD (unweighted)</t>
  </si>
  <si>
    <t xml:space="preserve"> Loss given default for defaulted loans – LGD (EAD-weighted)</t>
  </si>
  <si>
    <t xml:space="preserve">LGD validation for fiscal year 2015 was not completed on reporting date. </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</si>
  <si>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</si>
  <si>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</si>
  <si>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</si>
  <si>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</si>
  <si>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 xml:space="preserve">In february 2015 SpareBank 1 SR-Bank was approved for IRB Advanced for the enterprise portfolio. </t>
  </si>
  <si>
    <t xml:space="preserve">Before the approval the security pledged was not taken into account when calculating LGD for enterprises.  </t>
  </si>
  <si>
    <t>Value
31/12/2015</t>
  </si>
  <si>
    <t>Change in value 
in 2015 (%)</t>
  </si>
  <si>
    <t>Value
31/12/2013</t>
  </si>
  <si>
    <t>Energy Ventures IV LP</t>
  </si>
  <si>
    <t>Energy Ventures III LP</t>
  </si>
  <si>
    <t>Øvrige finansielle investeringer</t>
  </si>
  <si>
    <t>Bank 1 Oslo Akershus *</t>
  </si>
  <si>
    <t>Visa Norge IFS</t>
  </si>
  <si>
    <t>Øvrige strategiske investeringer</t>
  </si>
  <si>
    <t>Total strategic investments available for sale</t>
  </si>
  <si>
    <t>* Bank 1 Oslo is sold to Sparebanken Hedmark with expected settlement Q1 2016. Reported as "Discontinued operations".</t>
  </si>
  <si>
    <t>Value
 2015</t>
  </si>
  <si>
    <r>
      <t xml:space="preserve">Risk weighted assets  2015 </t>
    </r>
    <r>
      <rPr>
        <b/>
        <vertAlign val="superscript"/>
        <sz val="9"/>
        <rFont val="Calibri"/>
        <family val="2"/>
      </rPr>
      <t>1)</t>
    </r>
  </si>
  <si>
    <r>
      <t xml:space="preserve">Risk weighted assets  2014 </t>
    </r>
    <r>
      <rPr>
        <vertAlign val="superscript"/>
        <sz val="9"/>
        <rFont val="Calibri"/>
        <family val="2"/>
      </rPr>
      <t>1)</t>
    </r>
  </si>
  <si>
    <t xml:space="preserve"> Composition of primary capital</t>
  </si>
  <si>
    <r>
      <t xml:space="preserve">Ownership percentage </t>
    </r>
    <r>
      <rPr>
        <vertAlign val="superscript"/>
        <sz val="9"/>
        <rFont val="Calibri"/>
        <family val="2"/>
      </rPr>
      <t>1)</t>
    </r>
    <r>
      <rPr>
        <sz val="9"/>
        <rFont val="Calibri"/>
        <family val="2"/>
      </rPr>
      <t xml:space="preserve">  31/12/2015</t>
    </r>
  </si>
  <si>
    <r>
      <t>Capital requirements</t>
    </r>
    <r>
      <rPr>
        <vertAlign val="superscript"/>
        <sz val="9"/>
        <rFont val="Calibri"/>
        <family val="2"/>
      </rPr>
      <t>2)</t>
    </r>
    <r>
      <rPr>
        <sz val="9"/>
        <rFont val="Calibri"/>
        <family val="2"/>
      </rPr>
      <t xml:space="preserve"> 31/12/2015</t>
    </r>
  </si>
  <si>
    <t xml:space="preserve"> 31/12/2016</t>
  </si>
  <si>
    <t>Interim result</t>
  </si>
  <si>
    <t>Interim result not to be included in core (Tier 1) capital</t>
  </si>
  <si>
    <t xml:space="preserve">Unweighted Tier 1 capital </t>
  </si>
  <si>
    <t>XS1334772255</t>
  </si>
  <si>
    <t>NOK 472 million</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</si>
  <si>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</si>
  <si>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</si>
  <si>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</si>
  <si>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</si>
  <si>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</si>
  <si>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</si>
  <si>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r>
      <t xml:space="preserve">                                                                                                                                                                                                                     SpareBank 1 SR-Bank ASA owns 18.1 % of SpareBank 1 Boligkreditt </t>
    </r>
    <r>
      <rPr>
        <b/>
        <vertAlign val="superscript"/>
        <sz val="9"/>
        <rFont val="Calibri"/>
        <family val="2"/>
        <scheme val="minor"/>
      </rPr>
      <t>1)</t>
    </r>
  </si>
  <si>
    <t>1) The ownership in SpareBank 1 Boligkreditt includes indirect holdings.</t>
  </si>
  <si>
    <t>1) Book value of the shares in the respective companies including indirect holdings is replaced by SpareBank 1 SR-Bank's share of the companies' items on the balance sheet.</t>
  </si>
  <si>
    <t>SpareBanken Hedmark</t>
  </si>
  <si>
    <t>NO0010767643</t>
  </si>
  <si>
    <t>3-month NIBOR+310</t>
  </si>
  <si>
    <t>3-month NIBOR+225</t>
  </si>
  <si>
    <t>3-month NIBOR+360</t>
  </si>
  <si>
    <t>3-month NIBOR+420</t>
  </si>
  <si>
    <t>Ref. section 23</t>
  </si>
  <si>
    <t>Updated for 3rd quarter 2016</t>
  </si>
  <si>
    <t>As at 30/09/2016</t>
  </si>
  <si>
    <t>Acquisition method</t>
  </si>
  <si>
    <t>30/09/2016</t>
  </si>
  <si>
    <t xml:space="preserve">SpareBank 1 Boligkreditt AS, SpareBank 1 Næringskreditt AS and BN Bank AS. </t>
  </si>
  <si>
    <t>Proportionate consolidation is carried out for the group's capital adequacy.</t>
  </si>
  <si>
    <r>
      <t xml:space="preserve">Ownership percentage </t>
    </r>
    <r>
      <rPr>
        <b/>
        <vertAlign val="superscript"/>
        <sz val="9"/>
        <rFont val="Calibri"/>
        <family val="2"/>
      </rPr>
      <t>1)</t>
    </r>
    <r>
      <rPr>
        <b/>
        <sz val="9"/>
        <rFont val="Calibri"/>
        <family val="2"/>
      </rPr>
      <t xml:space="preserve">  30/09/2016 </t>
    </r>
  </si>
  <si>
    <r>
      <t xml:space="preserve">Capital requirements </t>
    </r>
    <r>
      <rPr>
        <b/>
        <vertAlign val="superscript"/>
        <sz val="9"/>
        <rFont val="Calibri"/>
        <family val="2"/>
      </rPr>
      <t>2)</t>
    </r>
    <r>
      <rPr>
        <b/>
        <sz val="9"/>
        <rFont val="Calibri"/>
        <family val="2"/>
      </rPr>
      <t xml:space="preserve"> 30/09/2016</t>
    </r>
  </si>
  <si>
    <t>Capital adequacy percentage 30/09/2016</t>
  </si>
  <si>
    <t xml:space="preserve"> 30/09/2016</t>
  </si>
  <si>
    <t>NOK 587 million</t>
  </si>
  <si>
    <t>NOK 679 million</t>
  </si>
  <si>
    <t>3-month NIBOR+210</t>
  </si>
  <si>
    <t xml:space="preserve"> SpareBank 1 SR-Bank ASA Balance sheet after financial statements 30/09/2016</t>
  </si>
  <si>
    <t>SpareBank 1 SR-Bank ASA Balance sheet after capital ratio 30/09/2016</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</si>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</sst>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3"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i/>
      <sz val="9"/>
      <color rgb="FFFF0000"/>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84">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9" xfId="0" applyFont="1" applyFill="1" applyBorder="1" applyAlignment="1">
      <alignment horizontal="left"/>
    </xf>
    <xf numFmtId="0" fontId="22" fillId="4" borderId="9"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applyAlignment="1">
      <alignment horizontal="left" vertical="top"/>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28"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9" fillId="0" borderId="0" xfId="0" applyFont="1" applyAlignment="1">
      <alignment horizontal="justify"/>
    </xf>
    <xf numFmtId="0" fontId="30" fillId="0" borderId="0" xfId="0" applyFont="1" applyAlignment="1">
      <alignment horizontal="right" vertical="top"/>
    </xf>
    <xf numFmtId="0" fontId="30" fillId="0" borderId="16" xfId="0" applyFont="1" applyBorder="1" applyAlignment="1">
      <alignment horizontal="right" vertical="top"/>
    </xf>
    <xf numFmtId="0" fontId="30" fillId="0" borderId="16" xfId="0" applyFont="1" applyBorder="1" applyAlignment="1">
      <alignment vertical="top"/>
    </xf>
    <xf numFmtId="0" fontId="31" fillId="0" borderId="0" xfId="0" applyFont="1" applyAlignment="1">
      <alignment vertical="top" wrapText="1"/>
    </xf>
    <xf numFmtId="10" fontId="31" fillId="0" borderId="0" xfId="0" applyNumberFormat="1" applyFont="1" applyAlignment="1">
      <alignment horizontal="right" wrapText="1"/>
    </xf>
    <xf numFmtId="10" fontId="31" fillId="0" borderId="0" xfId="0" applyNumberFormat="1" applyFont="1" applyAlignment="1">
      <alignment horizontal="right" vertical="top" wrapText="1"/>
    </xf>
    <xf numFmtId="0" fontId="30" fillId="0" borderId="0" xfId="0" applyFont="1" applyBorder="1" applyAlignment="1">
      <alignment horizontal="right" vertical="top" wrapText="1"/>
    </xf>
    <xf numFmtId="169" fontId="31" fillId="0" borderId="0" xfId="0" applyNumberFormat="1" applyFont="1" applyBorder="1" applyAlignment="1">
      <alignment vertical="center" wrapText="1"/>
    </xf>
    <xf numFmtId="169" fontId="31" fillId="0" borderId="0" xfId="0" applyNumberFormat="1" applyFont="1" applyAlignment="1">
      <alignment horizontal="right" vertical="center" wrapText="1"/>
    </xf>
    <xf numFmtId="0" fontId="31" fillId="0" borderId="0" xfId="0" applyFont="1" applyAlignment="1">
      <alignment vertical="center" wrapText="1"/>
    </xf>
    <xf numFmtId="169" fontId="31"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0" fillId="0" borderId="0" xfId="12" applyFont="1" applyBorder="1" applyAlignment="1">
      <alignment horizontal="right" vertical="top" wrapText="1"/>
    </xf>
    <xf numFmtId="0" fontId="30" fillId="0" borderId="16" xfId="12" applyFont="1" applyBorder="1" applyAlignment="1">
      <alignment vertical="top"/>
    </xf>
    <xf numFmtId="0" fontId="30" fillId="0" borderId="16" xfId="12" applyFont="1" applyBorder="1" applyAlignment="1">
      <alignment horizontal="right" vertical="top"/>
    </xf>
    <xf numFmtId="0" fontId="31" fillId="0" borderId="0" xfId="12" applyFont="1" applyBorder="1" applyAlignment="1">
      <alignment vertical="center" wrapText="1"/>
    </xf>
    <xf numFmtId="0" fontId="31" fillId="0" borderId="0" xfId="12" applyFont="1" applyAlignment="1">
      <alignment vertical="center" wrapText="1"/>
    </xf>
    <xf numFmtId="10" fontId="31" fillId="0" borderId="0" xfId="16" applyNumberFormat="1" applyFont="1" applyBorder="1" applyAlignment="1">
      <alignment vertical="center" wrapText="1"/>
    </xf>
    <xf numFmtId="10" fontId="31" fillId="0" borderId="0" xfId="16" applyNumberFormat="1" applyFont="1" applyAlignment="1">
      <alignment horizontal="right" vertical="center" wrapText="1"/>
    </xf>
    <xf numFmtId="10" fontId="31"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3" fillId="4" borderId="9" xfId="0" applyFont="1" applyFill="1" applyBorder="1" applyAlignment="1">
      <alignment horizontal="right"/>
    </xf>
    <xf numFmtId="0" fontId="32" fillId="5" borderId="0" xfId="0" applyFont="1" applyFill="1"/>
    <xf numFmtId="0" fontId="23" fillId="5" borderId="0" xfId="0" applyFont="1" applyFill="1"/>
    <xf numFmtId="0" fontId="30"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1" fillId="0" borderId="0" xfId="5" applyFont="1" applyFill="1">
      <alignment horizontal="left" vertical="top"/>
    </xf>
    <xf numFmtId="0" fontId="31"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0" fillId="2" borderId="6" xfId="0" applyFont="1" applyFill="1" applyBorder="1" applyAlignment="1">
      <alignment horizontal="right" wrapText="1"/>
    </xf>
    <xf numFmtId="0" fontId="29" fillId="2" borderId="0" xfId="0" applyFont="1" applyFill="1"/>
    <xf numFmtId="41" fontId="11" fillId="0" borderId="11" xfId="5" applyNumberFormat="1" applyFont="1" applyFill="1" applyBorder="1">
      <alignment horizontal="left" vertical="top"/>
    </xf>
    <xf numFmtId="41" fontId="30" fillId="0" borderId="11" xfId="5" applyNumberFormat="1" applyFont="1" applyFill="1" applyBorder="1">
      <alignment horizontal="left" vertical="top"/>
    </xf>
    <xf numFmtId="0" fontId="31" fillId="0" borderId="0" xfId="0" applyFont="1" applyFill="1"/>
    <xf numFmtId="0" fontId="13" fillId="2" borderId="0" xfId="0" applyFont="1" applyFill="1" applyAlignment="1">
      <alignment vertical="top"/>
    </xf>
    <xf numFmtId="173" fontId="11" fillId="2" borderId="1" xfId="0" applyNumberFormat="1" applyFont="1" applyFill="1" applyBorder="1" applyAlignment="1">
      <alignment horizontal="left"/>
    </xf>
    <xf numFmtId="0" fontId="30" fillId="2" borderId="1" xfId="0" applyFont="1" applyFill="1" applyBorder="1" applyAlignment="1">
      <alignment horizontal="right" wrapText="1"/>
    </xf>
    <xf numFmtId="0" fontId="31" fillId="0" borderId="0" xfId="0" applyFont="1" applyFill="1" applyBorder="1" applyAlignment="1">
      <alignment vertical="top"/>
    </xf>
    <xf numFmtId="0" fontId="10" fillId="0" borderId="0" xfId="0" applyFont="1" applyFill="1" applyBorder="1" applyAlignment="1">
      <alignment vertical="top"/>
    </xf>
    <xf numFmtId="0" fontId="31" fillId="2" borderId="0" xfId="12" applyFont="1" applyFill="1"/>
    <xf numFmtId="0" fontId="30"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4" fillId="0" borderId="0" xfId="0" applyFont="1" applyAlignment="1">
      <alignment horizontal="left" readingOrder="1"/>
    </xf>
    <xf numFmtId="0" fontId="31"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1" fillId="0" borderId="0" xfId="0" applyFont="1" applyAlignment="1">
      <alignment vertical="center"/>
    </xf>
    <xf numFmtId="0" fontId="11" fillId="3" borderId="14" xfId="0" applyFont="1" applyFill="1" applyBorder="1" applyAlignment="1">
      <alignment wrapText="1"/>
    </xf>
    <xf numFmtId="0" fontId="11" fillId="3" borderId="14" xfId="0" applyFont="1" applyFill="1" applyBorder="1"/>
    <xf numFmtId="0" fontId="11" fillId="3" borderId="14"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0"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5"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29"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7" fillId="3" borderId="0" xfId="0" applyFont="1" applyFill="1" applyBorder="1" applyAlignment="1"/>
    <xf numFmtId="0" fontId="45"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5"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9" fillId="3" borderId="0" xfId="0" applyFont="1" applyFill="1" applyBorder="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1" fillId="3" borderId="0" xfId="0" applyFont="1" applyFill="1" applyBorder="1"/>
    <xf numFmtId="0" fontId="31" fillId="2" borderId="0" xfId="0" applyFont="1" applyFill="1"/>
    <xf numFmtId="0" fontId="36" fillId="3" borderId="0" xfId="0" applyFont="1" applyFill="1"/>
    <xf numFmtId="166" fontId="39" fillId="2" borderId="0" xfId="4" applyFont="1" applyFill="1" applyBorder="1"/>
    <xf numFmtId="167" fontId="35" fillId="0" borderId="1" xfId="6" applyFont="1" applyFill="1" applyBorder="1" applyAlignment="1">
      <alignment horizontal="right" wrapText="1"/>
    </xf>
    <xf numFmtId="0" fontId="31" fillId="3" borderId="0" xfId="0" applyFont="1" applyFill="1"/>
    <xf numFmtId="0" fontId="39" fillId="2" borderId="0" xfId="0" applyFont="1" applyFill="1" applyBorder="1" applyAlignment="1"/>
    <xf numFmtId="0" fontId="10" fillId="2" borderId="6" xfId="0" applyFont="1" applyFill="1" applyBorder="1" applyAlignment="1">
      <alignment horizontal="right"/>
    </xf>
    <xf numFmtId="0" fontId="29" fillId="2" borderId="0" xfId="0" applyFont="1" applyFill="1" applyBorder="1" applyAlignment="1">
      <alignment horizontal="left"/>
    </xf>
    <xf numFmtId="0" fontId="44" fillId="2" borderId="0" xfId="0" applyFont="1" applyFill="1"/>
    <xf numFmtId="0" fontId="31" fillId="2" borderId="0" xfId="0" applyFont="1" applyFill="1" applyBorder="1" applyAlignment="1">
      <alignment wrapText="1"/>
    </xf>
    <xf numFmtId="0" fontId="10" fillId="3" borderId="0" xfId="0" applyFont="1" applyFill="1"/>
    <xf numFmtId="0" fontId="31"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1" fillId="3" borderId="0" xfId="0" applyFont="1" applyFill="1" applyAlignment="1">
      <alignment horizontal="right"/>
    </xf>
    <xf numFmtId="0" fontId="31" fillId="3" borderId="0" xfId="0" applyFont="1" applyFill="1" applyAlignment="1">
      <alignment horizontal="right" vertical="top" wrapText="1"/>
    </xf>
    <xf numFmtId="0" fontId="31" fillId="3" borderId="0" xfId="0" applyFont="1" applyFill="1" applyAlignment="1">
      <alignment horizontal="left" wrapText="1"/>
    </xf>
    <xf numFmtId="0" fontId="31" fillId="3" borderId="0" xfId="0" applyFont="1" applyFill="1" applyBorder="1" applyAlignment="1">
      <alignment horizontal="right"/>
    </xf>
    <xf numFmtId="0" fontId="31" fillId="3" borderId="0" xfId="0" applyFont="1" applyFill="1" applyAlignment="1">
      <alignment horizontal="left" vertical="top" wrapText="1"/>
    </xf>
    <xf numFmtId="0" fontId="31" fillId="3" borderId="0" xfId="0" applyFont="1" applyFill="1" applyAlignment="1">
      <alignment wrapText="1"/>
    </xf>
    <xf numFmtId="0" fontId="10" fillId="0" borderId="0" xfId="0" applyFont="1" applyFill="1" applyAlignment="1">
      <alignment horizontal="right"/>
    </xf>
    <xf numFmtId="0" fontId="48" fillId="3" borderId="14" xfId="0" applyFont="1" applyFill="1" applyBorder="1"/>
    <xf numFmtId="0" fontId="30" fillId="3" borderId="0" xfId="0" applyFont="1" applyFill="1" applyBorder="1" applyAlignment="1">
      <alignment horizontal="right" wrapText="1"/>
    </xf>
    <xf numFmtId="0" fontId="49" fillId="3" borderId="0" xfId="0" applyFont="1" applyFill="1" applyBorder="1"/>
    <xf numFmtId="0" fontId="10" fillId="3" borderId="0" xfId="0" applyFont="1" applyFill="1"/>
    <xf numFmtId="3" fontId="20" fillId="3" borderId="5" xfId="0" applyNumberFormat="1" applyFont="1" applyFill="1" applyBorder="1" applyAlignment="1">
      <alignment wrapText="1"/>
    </xf>
    <xf numFmtId="0" fontId="11" fillId="3" borderId="0" xfId="0" applyFont="1" applyFill="1"/>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3" fillId="0" borderId="0" xfId="0" applyFont="1" applyAlignment="1">
      <alignment horizontal="center"/>
    </xf>
    <xf numFmtId="0" fontId="11" fillId="2" borderId="0" xfId="0" applyFont="1" applyFill="1" applyBorder="1" applyAlignment="1">
      <alignment horizontal="left"/>
    </xf>
    <xf numFmtId="0" fontId="23" fillId="5" borderId="0" xfId="0" applyFont="1" applyFill="1" applyAlignment="1">
      <alignment horizontal="right" vertical="center"/>
    </xf>
    <xf numFmtId="172" fontId="10" fillId="2" borderId="6" xfId="0" applyNumberFormat="1" applyFont="1" applyFill="1" applyBorder="1" applyAlignment="1">
      <alignment horizontal="right"/>
    </xf>
    <xf numFmtId="0" fontId="30"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0"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3" fontId="11" fillId="0" borderId="15" xfId="11" applyNumberFormat="1" applyFont="1" applyFill="1" applyBorder="1" applyAlignment="1">
      <alignment horizontal="right" vertical="top" wrapText="1"/>
    </xf>
    <xf numFmtId="170" fontId="10" fillId="2" borderId="0" xfId="11" applyNumberFormat="1" applyFont="1" applyFill="1" applyBorder="1" applyAlignment="1">
      <alignment horizontal="left" vertical="top"/>
    </xf>
    <xf numFmtId="170" fontId="10" fillId="2" borderId="5" xfId="11" applyNumberFormat="1" applyFont="1" applyFill="1" applyBorder="1"/>
    <xf numFmtId="3" fontId="10" fillId="2" borderId="5" xfId="1" applyNumberFormat="1" applyFont="1" applyFill="1" applyBorder="1" applyAlignment="1">
      <alignment vertical="top" wrapText="1"/>
    </xf>
    <xf numFmtId="3" fontId="10" fillId="2" borderId="18" xfId="11" applyNumberFormat="1" applyFont="1" applyFill="1" applyBorder="1" applyAlignment="1">
      <alignment horizontal="right" vertical="top" wrapText="1"/>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170" fontId="10" fillId="2" borderId="7" xfId="11" applyNumberFormat="1" applyFont="1" applyFill="1" applyBorder="1" applyAlignment="1">
      <alignment horizontal="right"/>
    </xf>
    <xf numFmtId="170" fontId="10" fillId="2" borderId="7" xfId="11" applyNumberFormat="1" applyFont="1" applyFill="1" applyBorder="1" applyAlignment="1"/>
    <xf numFmtId="3" fontId="10" fillId="2" borderId="15" xfId="0" applyNumberFormat="1" applyFont="1" applyFill="1" applyBorder="1" applyAlignment="1">
      <alignment horizontal="right"/>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30" fillId="0" borderId="19" xfId="12" applyFont="1" applyBorder="1" applyAlignment="1">
      <alignment vertical="center"/>
    </xf>
    <xf numFmtId="10" fontId="30" fillId="0" borderId="19" xfId="16" applyNumberFormat="1" applyFont="1" applyBorder="1" applyAlignment="1">
      <alignment vertical="center" wrapText="1"/>
    </xf>
    <xf numFmtId="10" fontId="30"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30" fillId="0" borderId="19" xfId="12" applyFont="1" applyBorder="1" applyAlignment="1">
      <alignment vertical="center" wrapText="1"/>
    </xf>
    <xf numFmtId="0" fontId="29"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9" fontId="11" fillId="2" borderId="5" xfId="10" applyFont="1" applyFill="1" applyBorder="1" applyAlignment="1">
      <alignment horizontal="right" vertical="top"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3" fontId="10" fillId="0" borderId="0" xfId="0" applyNumberFormat="1" applyFont="1" applyFill="1" applyBorder="1"/>
    <xf numFmtId="0" fontId="51" fillId="0" borderId="0" xfId="0" applyFont="1"/>
    <xf numFmtId="0" fontId="49" fillId="3" borderId="0" xfId="0" applyFont="1" applyFill="1" applyBorder="1" applyAlignment="1"/>
    <xf numFmtId="0" fontId="31" fillId="3" borderId="0" xfId="0" applyFont="1" applyFill="1"/>
    <xf numFmtId="0" fontId="10" fillId="3" borderId="0" xfId="0" applyFont="1" applyFill="1"/>
    <xf numFmtId="0" fontId="10" fillId="3" borderId="0" xfId="0" applyFont="1" applyFill="1"/>
    <xf numFmtId="0" fontId="11" fillId="2" borderId="0" xfId="0" applyFont="1" applyFill="1" applyBorder="1" applyAlignment="1">
      <alignment horizontal="left"/>
    </xf>
    <xf numFmtId="41" fontId="11" fillId="0" borderId="20" xfId="1" applyNumberFormat="1" applyFont="1" applyFill="1" applyBorder="1" applyAlignment="1">
      <alignment vertical="top"/>
    </xf>
    <xf numFmtId="41" fontId="10" fillId="0" borderId="20" xfId="1" applyNumberFormat="1" applyFont="1" applyFill="1" applyBorder="1" applyAlignment="1">
      <alignment vertical="top"/>
    </xf>
    <xf numFmtId="0" fontId="31" fillId="0" borderId="0" xfId="5" applyFont="1" applyFill="1" applyAlignment="1">
      <alignment horizontal="lef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0" fontId="48" fillId="3" borderId="14" xfId="11" applyNumberFormat="1" applyFont="1" applyFill="1" applyBorder="1" applyAlignment="1">
      <alignment wrapText="1"/>
    </xf>
    <xf numFmtId="0" fontId="31" fillId="3" borderId="0" xfId="0" applyFont="1" applyFill="1" applyBorder="1" applyAlignment="1">
      <alignment horizontal="left" wrapText="1"/>
    </xf>
    <xf numFmtId="0" fontId="10" fillId="3" borderId="0" xfId="0" applyFont="1" applyFill="1"/>
    <xf numFmtId="169" fontId="10" fillId="3" borderId="0" xfId="10" applyNumberFormat="1" applyFont="1" applyFill="1"/>
    <xf numFmtId="0" fontId="31" fillId="3" borderId="0" xfId="0" applyFont="1" applyFill="1" applyBorder="1" applyAlignment="1">
      <alignment horizontal="left" wrapText="1"/>
    </xf>
    <xf numFmtId="0" fontId="10" fillId="3" borderId="0" xfId="0" applyFont="1" applyFill="1"/>
    <xf numFmtId="10" fontId="11" fillId="3" borderId="0" xfId="1" applyNumberFormat="1" applyFont="1" applyFill="1" applyAlignment="1">
      <alignment vertical="top"/>
    </xf>
    <xf numFmtId="49" fontId="10" fillId="2" borderId="0" xfId="0" applyNumberFormat="1" applyFont="1" applyFill="1" applyBorder="1" applyAlignment="1">
      <alignment horizontal="center"/>
    </xf>
    <xf numFmtId="49" fontId="11" fillId="2" borderId="0" xfId="0" applyNumberFormat="1" applyFont="1" applyFill="1" applyBorder="1" applyAlignment="1">
      <alignment horizontal="center"/>
    </xf>
    <xf numFmtId="0" fontId="11" fillId="2" borderId="6" xfId="0" applyFont="1" applyFill="1" applyBorder="1" applyAlignment="1">
      <alignment horizontal="center"/>
    </xf>
    <xf numFmtId="0" fontId="31" fillId="3" borderId="0" xfId="0" applyFont="1" applyFill="1" applyBorder="1" applyAlignment="1">
      <alignment horizontal="left" wrapText="1"/>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1"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9" fillId="2" borderId="0" xfId="0" applyFont="1" applyFill="1" applyAlignment="1">
      <alignment horizontal="left" vertical="top" wrapText="1"/>
    </xf>
    <xf numFmtId="0" fontId="13" fillId="2" borderId="0" xfId="0" applyFont="1" applyFill="1" applyAlignment="1">
      <alignment horizontal="left" vertical="top" wrapText="1"/>
    </xf>
    <xf numFmtId="0" fontId="29"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0" fillId="0" borderId="0" xfId="0" applyFont="1" applyAlignment="1">
      <alignment wrapText="1"/>
    </xf>
    <xf numFmtId="0" fontId="30" fillId="0" borderId="16"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1"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52" fillId="7" borderId="0" xfId="0" applyFont="1" applyFill="1" applyAlignment="1">
      <alignment horizontal="center" vertical="center"/>
    </xf>
    <xf numFmtId="0" fontId="11" fillId="3" borderId="0" xfId="0" applyFont="1" applyFill="1" applyBorder="1"/>
    <xf numFmtId="3" fontId="48" fillId="3" borderId="14" xfId="0" applyNumberFormat="1" applyFont="1" applyFill="1" applyBorder="1" applyAlignment="1">
      <alignment horizontal="right" wrapText="1"/>
    </xf>
    <xf numFmtId="10" fontId="11" fillId="3" borderId="0" xfId="0" applyNumberFormat="1" applyFont="1" applyFill="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abSelected="1" workbookViewId="0"/>
  </sheetViews>
  <sheetFormatPr baseColWidth="10" defaultColWidth="11" defaultRowHeight="12.75" x14ac:dyDescent="0.2"/>
  <cols>
    <col min="1" max="1" width="9.625" style="286" customWidth="1"/>
    <col min="2" max="2" width="137" style="286" customWidth="1"/>
    <col min="3" max="3" width="17.25" style="286" customWidth="1"/>
    <col min="4" max="4" width="18.875" style="286" customWidth="1"/>
    <col min="5" max="5" width="20.625" style="286" customWidth="1"/>
    <col min="6" max="16384" width="11" style="286"/>
  </cols>
  <sheetData>
    <row r="1" spans="1:5" ht="23.25" x14ac:dyDescent="0.35">
      <c r="A1" s="278" t="s">
        <v>508</v>
      </c>
      <c r="B1" s="279"/>
      <c r="C1" s="279"/>
      <c r="D1" s="279"/>
      <c r="E1" s="436" t="s">
        <v>1091</v>
      </c>
    </row>
    <row r="2" spans="1:5" x14ac:dyDescent="0.2">
      <c r="A2" s="280" t="s">
        <v>509</v>
      </c>
      <c r="B2" s="281" t="s">
        <v>510</v>
      </c>
      <c r="C2" s="282" t="s">
        <v>511</v>
      </c>
      <c r="D2" s="282" t="s">
        <v>512</v>
      </c>
      <c r="E2" s="282"/>
    </row>
    <row r="3" spans="1:5" ht="15" x14ac:dyDescent="0.25">
      <c r="A3" s="287"/>
      <c r="B3" s="284"/>
      <c r="C3" s="288"/>
      <c r="D3" s="288"/>
      <c r="E3" s="288"/>
    </row>
    <row r="4" spans="1:5" x14ac:dyDescent="0.2">
      <c r="A4" s="289">
        <v>1</v>
      </c>
      <c r="B4" s="290" t="s">
        <v>513</v>
      </c>
      <c r="C4" s="289">
        <v>58</v>
      </c>
      <c r="D4" s="289" t="s">
        <v>514</v>
      </c>
      <c r="E4" s="289"/>
    </row>
    <row r="5" spans="1:5" x14ac:dyDescent="0.2">
      <c r="A5" s="285">
        <v>2</v>
      </c>
      <c r="B5" s="284" t="s">
        <v>515</v>
      </c>
      <c r="C5" s="285">
        <v>59</v>
      </c>
      <c r="D5" s="285" t="s">
        <v>516</v>
      </c>
      <c r="E5" s="285"/>
    </row>
    <row r="6" spans="1:5" x14ac:dyDescent="0.2">
      <c r="A6" s="289">
        <v>3</v>
      </c>
      <c r="B6" s="290" t="s">
        <v>517</v>
      </c>
      <c r="C6" s="289">
        <v>60</v>
      </c>
      <c r="D6" s="289" t="s">
        <v>518</v>
      </c>
      <c r="E6" s="289"/>
    </row>
    <row r="7" spans="1:5" x14ac:dyDescent="0.2">
      <c r="A7" s="285">
        <v>4</v>
      </c>
      <c r="B7" s="284" t="s">
        <v>519</v>
      </c>
      <c r="C7" s="285">
        <v>61</v>
      </c>
      <c r="D7" s="285" t="s">
        <v>520</v>
      </c>
      <c r="E7" s="285"/>
    </row>
    <row r="8" spans="1:5" x14ac:dyDescent="0.2">
      <c r="A8" s="289">
        <v>5</v>
      </c>
      <c r="B8" s="290" t="s">
        <v>521</v>
      </c>
      <c r="C8" s="289">
        <v>39</v>
      </c>
      <c r="D8" s="289" t="s">
        <v>522</v>
      </c>
      <c r="E8" s="289"/>
    </row>
    <row r="9" spans="1:5" x14ac:dyDescent="0.2">
      <c r="A9" s="285">
        <v>6</v>
      </c>
      <c r="B9" s="284" t="s">
        <v>1003</v>
      </c>
      <c r="C9" s="285">
        <v>44</v>
      </c>
      <c r="D9" s="285" t="s">
        <v>514</v>
      </c>
      <c r="E9" s="285"/>
    </row>
    <row r="10" spans="1:5" x14ac:dyDescent="0.2">
      <c r="A10" s="289">
        <v>7</v>
      </c>
      <c r="B10" s="290" t="s">
        <v>1004</v>
      </c>
      <c r="C10" s="289">
        <v>62</v>
      </c>
      <c r="D10" s="289" t="s">
        <v>523</v>
      </c>
      <c r="E10" s="289"/>
    </row>
    <row r="11" spans="1:5" x14ac:dyDescent="0.2">
      <c r="A11" s="285">
        <v>8</v>
      </c>
      <c r="B11" s="284" t="s">
        <v>1005</v>
      </c>
      <c r="C11" s="285">
        <v>62</v>
      </c>
      <c r="D11" s="285" t="s">
        <v>523</v>
      </c>
      <c r="E11" s="285"/>
    </row>
    <row r="12" spans="1:5" x14ac:dyDescent="0.2">
      <c r="A12" s="289">
        <v>9</v>
      </c>
      <c r="B12" s="290" t="s">
        <v>1006</v>
      </c>
      <c r="C12" s="289">
        <v>63</v>
      </c>
      <c r="D12" s="289" t="s">
        <v>523</v>
      </c>
      <c r="E12" s="289"/>
    </row>
    <row r="13" spans="1:5" x14ac:dyDescent="0.2">
      <c r="A13" s="285">
        <v>10</v>
      </c>
      <c r="B13" s="291" t="s">
        <v>1007</v>
      </c>
      <c r="C13" s="285">
        <v>64</v>
      </c>
      <c r="D13" s="285" t="s">
        <v>523</v>
      </c>
      <c r="E13" s="285"/>
    </row>
    <row r="14" spans="1:5" x14ac:dyDescent="0.2">
      <c r="A14" s="289">
        <v>11</v>
      </c>
      <c r="B14" s="290" t="s">
        <v>1008</v>
      </c>
      <c r="C14" s="289">
        <v>37</v>
      </c>
      <c r="D14" s="289" t="s">
        <v>523</v>
      </c>
      <c r="E14" s="289"/>
    </row>
    <row r="15" spans="1:5" x14ac:dyDescent="0.2">
      <c r="A15" s="285">
        <v>12</v>
      </c>
      <c r="B15" s="284" t="s">
        <v>1009</v>
      </c>
      <c r="C15" s="285">
        <v>65</v>
      </c>
      <c r="D15" s="285" t="s">
        <v>514</v>
      </c>
      <c r="E15" s="285"/>
    </row>
    <row r="16" spans="1:5" x14ac:dyDescent="0.2">
      <c r="A16" s="289">
        <v>13</v>
      </c>
      <c r="B16" s="290" t="s">
        <v>1010</v>
      </c>
      <c r="C16" s="289">
        <v>66</v>
      </c>
      <c r="D16" s="289" t="s">
        <v>523</v>
      </c>
      <c r="E16" s="289"/>
    </row>
    <row r="17" spans="1:5" x14ac:dyDescent="0.2">
      <c r="A17" s="285">
        <v>14</v>
      </c>
      <c r="B17" s="284" t="s">
        <v>1011</v>
      </c>
      <c r="C17" s="285">
        <v>66</v>
      </c>
      <c r="D17" s="285" t="s">
        <v>523</v>
      </c>
      <c r="E17" s="285"/>
    </row>
    <row r="18" spans="1:5" x14ac:dyDescent="0.2">
      <c r="A18" s="289">
        <v>15</v>
      </c>
      <c r="B18" s="290" t="s">
        <v>1012</v>
      </c>
      <c r="C18" s="289">
        <v>67</v>
      </c>
      <c r="D18" s="289" t="s">
        <v>523</v>
      </c>
      <c r="E18" s="289"/>
    </row>
    <row r="19" spans="1:5" x14ac:dyDescent="0.2">
      <c r="A19" s="285">
        <v>16</v>
      </c>
      <c r="B19" s="284" t="s">
        <v>1013</v>
      </c>
      <c r="C19" s="285">
        <v>68</v>
      </c>
      <c r="D19" s="285" t="s">
        <v>523</v>
      </c>
      <c r="E19" s="285"/>
    </row>
    <row r="20" spans="1:5" x14ac:dyDescent="0.2">
      <c r="A20" s="289">
        <v>17</v>
      </c>
      <c r="B20" s="290" t="s">
        <v>524</v>
      </c>
      <c r="C20" s="289">
        <v>72</v>
      </c>
      <c r="D20" s="289" t="s">
        <v>523</v>
      </c>
      <c r="E20" s="289"/>
    </row>
    <row r="21" spans="1:5" x14ac:dyDescent="0.2">
      <c r="A21" s="285">
        <v>18</v>
      </c>
      <c r="B21" s="458" t="s">
        <v>346</v>
      </c>
      <c r="C21" s="285">
        <v>72</v>
      </c>
      <c r="D21" s="285" t="s">
        <v>523</v>
      </c>
      <c r="E21" s="285"/>
    </row>
    <row r="22" spans="1:5" x14ac:dyDescent="0.2">
      <c r="A22" s="289">
        <v>19</v>
      </c>
      <c r="B22" s="434" t="s">
        <v>525</v>
      </c>
      <c r="C22" s="289">
        <v>73</v>
      </c>
      <c r="D22" s="289" t="s">
        <v>523</v>
      </c>
      <c r="E22" s="289"/>
    </row>
    <row r="23" spans="1:5" x14ac:dyDescent="0.2">
      <c r="A23" s="435">
        <v>20</v>
      </c>
      <c r="B23" s="437" t="s">
        <v>1014</v>
      </c>
      <c r="C23" s="435">
        <v>74</v>
      </c>
      <c r="D23" s="285" t="s">
        <v>523</v>
      </c>
      <c r="E23" s="435"/>
    </row>
    <row r="24" spans="1:5" x14ac:dyDescent="0.2">
      <c r="A24" s="289">
        <v>21</v>
      </c>
      <c r="B24" s="438" t="s">
        <v>1015</v>
      </c>
      <c r="C24" s="289">
        <v>75</v>
      </c>
      <c r="D24" s="289" t="s">
        <v>523</v>
      </c>
      <c r="E24" s="289"/>
    </row>
    <row r="25" spans="1:5" x14ac:dyDescent="0.2">
      <c r="A25" s="285">
        <v>22</v>
      </c>
      <c r="B25" s="284" t="s">
        <v>1016</v>
      </c>
      <c r="C25" s="285">
        <v>76</v>
      </c>
      <c r="D25" s="285" t="s">
        <v>523</v>
      </c>
      <c r="E25" s="285"/>
    </row>
    <row r="26" spans="1:5" x14ac:dyDescent="0.2">
      <c r="A26" s="289">
        <v>23</v>
      </c>
      <c r="B26" s="290" t="s">
        <v>1017</v>
      </c>
      <c r="C26" s="289">
        <v>76</v>
      </c>
      <c r="D26" s="289" t="s">
        <v>523</v>
      </c>
      <c r="E26" s="289"/>
    </row>
    <row r="27" spans="1:5" x14ac:dyDescent="0.2">
      <c r="A27" s="285">
        <v>24</v>
      </c>
      <c r="B27" s="284" t="s">
        <v>950</v>
      </c>
      <c r="C27" s="285">
        <v>77</v>
      </c>
      <c r="D27" s="285" t="s">
        <v>523</v>
      </c>
      <c r="E27" s="285"/>
    </row>
    <row r="28" spans="1:5" x14ac:dyDescent="0.2">
      <c r="A28" s="289">
        <v>25</v>
      </c>
      <c r="B28" s="290" t="s">
        <v>1018</v>
      </c>
      <c r="C28" s="289">
        <v>77</v>
      </c>
      <c r="D28" s="289" t="s">
        <v>523</v>
      </c>
      <c r="E28" s="289"/>
    </row>
    <row r="29" spans="1:5" x14ac:dyDescent="0.2">
      <c r="A29" s="285">
        <v>26</v>
      </c>
      <c r="B29" s="284" t="s">
        <v>1019</v>
      </c>
      <c r="C29" s="285">
        <v>77</v>
      </c>
      <c r="D29" s="285" t="s">
        <v>523</v>
      </c>
      <c r="E29" s="288"/>
    </row>
    <row r="30" spans="1:5" x14ac:dyDescent="0.2">
      <c r="A30" s="289"/>
      <c r="B30" s="401" t="s">
        <v>926</v>
      </c>
      <c r="C30" s="289"/>
      <c r="D30" s="289"/>
      <c r="E30" s="289"/>
    </row>
    <row r="31" spans="1:5" x14ac:dyDescent="0.2">
      <c r="A31" s="285">
        <v>27</v>
      </c>
      <c r="B31" s="284" t="s">
        <v>899</v>
      </c>
      <c r="C31" s="285"/>
      <c r="D31" s="285" t="s">
        <v>514</v>
      </c>
      <c r="E31" s="288"/>
    </row>
    <row r="32" spans="1:5" ht="12.75" customHeight="1" x14ac:dyDescent="0.2">
      <c r="A32" s="569">
        <v>28</v>
      </c>
      <c r="B32" s="438" t="s">
        <v>788</v>
      </c>
      <c r="C32" s="289"/>
      <c r="D32" s="292" t="s">
        <v>514</v>
      </c>
      <c r="E32" s="289"/>
    </row>
    <row r="33" spans="1:5" x14ac:dyDescent="0.2">
      <c r="A33" s="286">
        <v>29</v>
      </c>
      <c r="B33" s="284" t="s">
        <v>569</v>
      </c>
      <c r="D33" s="285" t="s">
        <v>514</v>
      </c>
    </row>
    <row r="34" spans="1:5" x14ac:dyDescent="0.2">
      <c r="A34" s="289"/>
      <c r="B34" s="401" t="s">
        <v>533</v>
      </c>
      <c r="C34" s="289"/>
      <c r="D34" s="289"/>
      <c r="E34" s="289"/>
    </row>
    <row r="35" spans="1:5" x14ac:dyDescent="0.2">
      <c r="A35" s="286">
        <v>30</v>
      </c>
      <c r="B35" s="284" t="s">
        <v>532</v>
      </c>
      <c r="D35" s="285" t="s">
        <v>514</v>
      </c>
    </row>
    <row r="36" spans="1:5" x14ac:dyDescent="0.2">
      <c r="B36" s="469"/>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2" sqref="A2"/>
    </sheetView>
  </sheetViews>
  <sheetFormatPr baseColWidth="10" defaultColWidth="11" defaultRowHeight="12" x14ac:dyDescent="0.2"/>
  <cols>
    <col min="1" max="1" width="24" style="322" customWidth="1"/>
    <col min="2" max="2" width="22.375" style="322" customWidth="1"/>
    <col min="3" max="3" width="27.875" style="322" customWidth="1"/>
    <col min="4" max="4" width="11" style="17"/>
    <col min="5" max="5" width="15.625" style="17" customWidth="1"/>
    <col min="6" max="16384" width="11" style="17"/>
  </cols>
  <sheetData>
    <row r="1" spans="1:6" ht="42.75" customHeight="1" x14ac:dyDescent="0.2">
      <c r="A1" s="646" t="s">
        <v>320</v>
      </c>
      <c r="B1" s="646"/>
      <c r="C1" s="646"/>
    </row>
    <row r="2" spans="1:6" x14ac:dyDescent="0.2">
      <c r="A2" s="168" t="s">
        <v>321</v>
      </c>
      <c r="B2" s="406"/>
      <c r="C2" s="406"/>
    </row>
    <row r="3" spans="1:6" ht="24.75" thickBot="1" x14ac:dyDescent="0.25">
      <c r="A3" s="383">
        <v>2015</v>
      </c>
      <c r="B3" s="350" t="s">
        <v>322</v>
      </c>
      <c r="C3" s="169" t="s">
        <v>323</v>
      </c>
    </row>
    <row r="4" spans="1:6" ht="13.5" customHeight="1" x14ac:dyDescent="0.2">
      <c r="A4" s="15" t="s">
        <v>324</v>
      </c>
      <c r="B4" s="386">
        <v>90088</v>
      </c>
      <c r="C4" s="386">
        <f>+(B4+B18)/2</f>
        <v>88791.5</v>
      </c>
    </row>
    <row r="5" spans="1:6" x14ac:dyDescent="0.2">
      <c r="A5" s="15" t="s">
        <v>325</v>
      </c>
      <c r="B5" s="386">
        <v>95902</v>
      </c>
      <c r="C5" s="386">
        <f>+(B5+B19)/2</f>
        <v>90366.5</v>
      </c>
    </row>
    <row r="6" spans="1:6" x14ac:dyDescent="0.2">
      <c r="A6" s="99" t="s">
        <v>326</v>
      </c>
      <c r="B6" s="385">
        <f>SUM(B4:B5)</f>
        <v>185990</v>
      </c>
      <c r="C6" s="385">
        <f>SUM(C4:C5)</f>
        <v>179158</v>
      </c>
    </row>
    <row r="7" spans="1:6" x14ac:dyDescent="0.2">
      <c r="A7" s="359" t="s">
        <v>327</v>
      </c>
      <c r="B7" s="171">
        <v>-315</v>
      </c>
      <c r="C7" s="384">
        <v>-318.5</v>
      </c>
    </row>
    <row r="8" spans="1:6" x14ac:dyDescent="0.2">
      <c r="A8" s="15" t="s">
        <v>328</v>
      </c>
      <c r="B8" s="384">
        <v>-518</v>
      </c>
      <c r="C8" s="384">
        <v>-448</v>
      </c>
    </row>
    <row r="9" spans="1:6" x14ac:dyDescent="0.2">
      <c r="A9" s="15" t="s">
        <v>329</v>
      </c>
      <c r="B9" s="386">
        <v>0</v>
      </c>
      <c r="C9" s="384">
        <v>0</v>
      </c>
    </row>
    <row r="10" spans="1:6" x14ac:dyDescent="0.2">
      <c r="A10" s="99" t="s">
        <v>330</v>
      </c>
      <c r="B10" s="385">
        <f>SUM(B6:B9)</f>
        <v>185157</v>
      </c>
      <c r="C10" s="385">
        <f>SUM(C6:C9)</f>
        <v>178391.5</v>
      </c>
    </row>
    <row r="11" spans="1:6" x14ac:dyDescent="0.2">
      <c r="A11" s="15"/>
      <c r="B11" s="384"/>
      <c r="C11" s="384"/>
      <c r="F11" s="23"/>
    </row>
    <row r="12" spans="1:6" x14ac:dyDescent="0.2">
      <c r="A12" s="15" t="s">
        <v>331</v>
      </c>
      <c r="B12" s="384">
        <v>728</v>
      </c>
      <c r="C12" s="384">
        <v>1169</v>
      </c>
    </row>
    <row r="13" spans="1:6" x14ac:dyDescent="0.2">
      <c r="A13" s="15" t="s">
        <v>332</v>
      </c>
      <c r="B13" s="384">
        <v>2984</v>
      </c>
      <c r="C13" s="384">
        <v>2603</v>
      </c>
    </row>
    <row r="14" spans="1:6" x14ac:dyDescent="0.2">
      <c r="A14" s="99" t="s">
        <v>333</v>
      </c>
      <c r="B14" s="385">
        <f>SUM(B10:B13)</f>
        <v>188869</v>
      </c>
      <c r="C14" s="385">
        <f>SUM(C10:C13)</f>
        <v>182163.5</v>
      </c>
    </row>
    <row r="15" spans="1:6" x14ac:dyDescent="0.2">
      <c r="A15" s="359"/>
      <c r="B15" s="359"/>
      <c r="C15" s="359"/>
    </row>
    <row r="16" spans="1:6" x14ac:dyDescent="0.2">
      <c r="A16" s="359"/>
      <c r="B16" s="359"/>
      <c r="C16" s="359"/>
    </row>
    <row r="17" spans="1:3" ht="24.75" thickBot="1" x14ac:dyDescent="0.25">
      <c r="A17" s="383">
        <v>2014</v>
      </c>
      <c r="B17" s="350" t="s">
        <v>334</v>
      </c>
      <c r="C17" s="169" t="s">
        <v>335</v>
      </c>
    </row>
    <row r="18" spans="1:3" x14ac:dyDescent="0.2">
      <c r="A18" s="15" t="s">
        <v>336</v>
      </c>
      <c r="B18" s="576">
        <v>87495</v>
      </c>
      <c r="C18" s="576">
        <v>84428</v>
      </c>
    </row>
    <row r="19" spans="1:3" x14ac:dyDescent="0.2">
      <c r="A19" s="15" t="s">
        <v>337</v>
      </c>
      <c r="B19" s="576">
        <v>84831</v>
      </c>
      <c r="C19" s="576">
        <v>74462.5</v>
      </c>
    </row>
    <row r="20" spans="1:3" x14ac:dyDescent="0.2">
      <c r="A20" s="99" t="s">
        <v>338</v>
      </c>
      <c r="B20" s="385">
        <f>SUM(B18:B19)</f>
        <v>172326</v>
      </c>
      <c r="C20" s="385">
        <f>SUM(C18:C19)</f>
        <v>158890.5</v>
      </c>
    </row>
    <row r="21" spans="1:3" x14ac:dyDescent="0.2">
      <c r="A21" s="359" t="s">
        <v>339</v>
      </c>
      <c r="B21" s="83">
        <v>-322</v>
      </c>
      <c r="C21" s="576">
        <v>-384</v>
      </c>
    </row>
    <row r="22" spans="1:3" x14ac:dyDescent="0.2">
      <c r="A22" s="15" t="s">
        <v>340</v>
      </c>
      <c r="B22" s="576">
        <v>-378</v>
      </c>
      <c r="C22" s="576">
        <v>-340</v>
      </c>
    </row>
    <row r="23" spans="1:3" x14ac:dyDescent="0.2">
      <c r="A23" s="15" t="s">
        <v>341</v>
      </c>
      <c r="B23" s="577">
        <v>0</v>
      </c>
      <c r="C23" s="576">
        <v>0</v>
      </c>
    </row>
    <row r="24" spans="1:3" x14ac:dyDescent="0.2">
      <c r="A24" s="99" t="s">
        <v>342</v>
      </c>
      <c r="B24" s="385">
        <f>SUM(B20:B23)</f>
        <v>171626</v>
      </c>
      <c r="C24" s="385">
        <f>SUM(C20:C23)</f>
        <v>158166.5</v>
      </c>
    </row>
    <row r="25" spans="1:3" x14ac:dyDescent="0.2">
      <c r="A25" s="15"/>
      <c r="B25" s="384"/>
      <c r="C25" s="384"/>
    </row>
    <row r="26" spans="1:3" x14ac:dyDescent="0.2">
      <c r="A26" s="15" t="s">
        <v>343</v>
      </c>
      <c r="B26" s="576">
        <v>1610</v>
      </c>
      <c r="C26" s="576">
        <v>1304</v>
      </c>
    </row>
    <row r="27" spans="1:3" x14ac:dyDescent="0.2">
      <c r="A27" s="15" t="s">
        <v>344</v>
      </c>
      <c r="B27" s="576">
        <v>2222</v>
      </c>
      <c r="C27" s="576">
        <v>1737.5</v>
      </c>
    </row>
    <row r="28" spans="1:3" x14ac:dyDescent="0.2">
      <c r="A28" s="99" t="s">
        <v>345</v>
      </c>
      <c r="B28" s="385">
        <f>SUM(B24:B27)</f>
        <v>175458</v>
      </c>
      <c r="C28" s="385">
        <f>SUM(C24:C27)</f>
        <v>161208</v>
      </c>
    </row>
    <row r="38" spans="1:1" x14ac:dyDescent="0.2">
      <c r="A38" s="17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59"/>
  <sheetViews>
    <sheetView zoomScaleNormal="100" workbookViewId="0">
      <selection activeCell="A5" sqref="A5"/>
    </sheetView>
  </sheetViews>
  <sheetFormatPr baseColWidth="10" defaultColWidth="11" defaultRowHeight="12" x14ac:dyDescent="0.2"/>
  <cols>
    <col min="1" max="1" width="33"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44" t="s">
        <v>942</v>
      </c>
      <c r="B1" s="331"/>
      <c r="C1" s="326"/>
      <c r="D1" s="326"/>
    </row>
    <row r="2" spans="1:6" s="359" customFormat="1" x14ac:dyDescent="0.2">
      <c r="A2" s="408" t="s">
        <v>189</v>
      </c>
      <c r="B2" s="114"/>
      <c r="C2" s="468"/>
      <c r="D2" s="468"/>
      <c r="E2" s="15"/>
    </row>
    <row r="3" spans="1:6" x14ac:dyDescent="0.2">
      <c r="B3" s="74"/>
      <c r="C3" s="94"/>
      <c r="D3" s="94"/>
    </row>
    <row r="4" spans="1:6" ht="36.75" thickBot="1" x14ac:dyDescent="0.25">
      <c r="A4" s="324">
        <v>2015</v>
      </c>
      <c r="B4" s="350" t="s">
        <v>190</v>
      </c>
      <c r="C4" s="350" t="s">
        <v>191</v>
      </c>
      <c r="D4" s="162" t="s">
        <v>192</v>
      </c>
      <c r="E4" s="74"/>
    </row>
    <row r="5" spans="1:6" x14ac:dyDescent="0.2">
      <c r="A5" s="359" t="s">
        <v>196</v>
      </c>
      <c r="B5" s="332">
        <v>4443</v>
      </c>
      <c r="C5" s="388">
        <f>+D5-B5</f>
        <v>1920</v>
      </c>
      <c r="D5" s="121">
        <v>6363</v>
      </c>
    </row>
    <row r="6" spans="1:6" x14ac:dyDescent="0.2">
      <c r="A6" s="359" t="s">
        <v>197</v>
      </c>
      <c r="B6" s="332">
        <v>903</v>
      </c>
      <c r="C6" s="388">
        <f t="shared" ref="C6:C14" si="0">+D6-B6</f>
        <v>398</v>
      </c>
      <c r="D6" s="121">
        <v>1301</v>
      </c>
    </row>
    <row r="7" spans="1:6" x14ac:dyDescent="0.2">
      <c r="A7" s="359" t="s">
        <v>198</v>
      </c>
      <c r="B7" s="332">
        <v>5330.45</v>
      </c>
      <c r="C7" s="388">
        <f t="shared" si="0"/>
        <v>1171.5500000000002</v>
      </c>
      <c r="D7" s="121">
        <v>6502</v>
      </c>
    </row>
    <row r="8" spans="1:6" x14ac:dyDescent="0.2">
      <c r="A8" s="359" t="s">
        <v>199</v>
      </c>
      <c r="B8" s="332">
        <v>3093</v>
      </c>
      <c r="C8" s="388">
        <f t="shared" si="0"/>
        <v>1563</v>
      </c>
      <c r="D8" s="121">
        <v>4656</v>
      </c>
      <c r="F8" s="23"/>
    </row>
    <row r="9" spans="1:6" x14ac:dyDescent="0.2">
      <c r="A9" s="359" t="s">
        <v>200</v>
      </c>
      <c r="B9" s="332">
        <v>3437.0450000000001</v>
      </c>
      <c r="C9" s="388">
        <f t="shared" si="0"/>
        <v>1229.9549999999999</v>
      </c>
      <c r="D9" s="121">
        <v>4667</v>
      </c>
    </row>
    <row r="10" spans="1:6" x14ac:dyDescent="0.2">
      <c r="A10" s="359" t="s">
        <v>201</v>
      </c>
      <c r="B10" s="332">
        <v>2578</v>
      </c>
      <c r="C10" s="388">
        <f t="shared" si="0"/>
        <v>1199</v>
      </c>
      <c r="D10" s="121">
        <v>3777</v>
      </c>
    </row>
    <row r="11" spans="1:6" x14ac:dyDescent="0.2">
      <c r="A11" s="359" t="s">
        <v>202</v>
      </c>
      <c r="B11" s="332">
        <v>9666</v>
      </c>
      <c r="C11" s="388">
        <f t="shared" si="0"/>
        <v>1718</v>
      </c>
      <c r="D11" s="121">
        <v>11384</v>
      </c>
    </row>
    <row r="12" spans="1:6" x14ac:dyDescent="0.2">
      <c r="A12" s="359" t="s">
        <v>203</v>
      </c>
      <c r="B12" s="332">
        <v>27568.45</v>
      </c>
      <c r="C12" s="388">
        <f t="shared" si="0"/>
        <v>8311.5499999999993</v>
      </c>
      <c r="D12" s="121">
        <v>35880</v>
      </c>
    </row>
    <row r="13" spans="1:6" x14ac:dyDescent="0.2">
      <c r="A13" s="359" t="s">
        <v>204</v>
      </c>
      <c r="B13" s="332">
        <v>8113</v>
      </c>
      <c r="C13" s="388">
        <f t="shared" si="0"/>
        <v>2418</v>
      </c>
      <c r="D13" s="121">
        <v>10531</v>
      </c>
    </row>
    <row r="14" spans="1:6" x14ac:dyDescent="0.2">
      <c r="A14" s="15" t="s">
        <v>205</v>
      </c>
      <c r="B14" s="332">
        <v>2209</v>
      </c>
      <c r="C14" s="388">
        <f t="shared" si="0"/>
        <v>2818</v>
      </c>
      <c r="D14" s="121">
        <v>5027</v>
      </c>
    </row>
    <row r="15" spans="1:6" x14ac:dyDescent="0.2">
      <c r="A15" s="15" t="s">
        <v>206</v>
      </c>
      <c r="B15" s="332">
        <f>323+296.45</f>
        <v>619.45000000000005</v>
      </c>
      <c r="C15" s="388">
        <v>-619</v>
      </c>
      <c r="D15" s="121">
        <f>+B15+C15</f>
        <v>0.45000000000004547</v>
      </c>
      <c r="F15" s="283"/>
    </row>
    <row r="16" spans="1:6" x14ac:dyDescent="0.2">
      <c r="A16" s="14" t="s">
        <v>207</v>
      </c>
      <c r="B16" s="578">
        <f t="shared" ref="B16:D16" si="1">SUM(B5:B15)</f>
        <v>67960.395000000004</v>
      </c>
      <c r="C16" s="579">
        <f t="shared" si="1"/>
        <v>22128.055</v>
      </c>
      <c r="D16" s="580">
        <f t="shared" si="1"/>
        <v>90088.45</v>
      </c>
      <c r="F16" s="23"/>
    </row>
    <row r="17" spans="1:6" x14ac:dyDescent="0.2">
      <c r="A17" s="175" t="s">
        <v>208</v>
      </c>
      <c r="B17" s="356">
        <v>87229.45</v>
      </c>
      <c r="C17" s="388">
        <f>+D17-B17</f>
        <v>8672.5500000000029</v>
      </c>
      <c r="D17" s="581">
        <v>95902</v>
      </c>
      <c r="F17" s="283"/>
    </row>
    <row r="18" spans="1:6" x14ac:dyDescent="0.2">
      <c r="A18" s="99" t="s">
        <v>209</v>
      </c>
      <c r="B18" s="334">
        <f>SUM(B16:B17)</f>
        <v>155189.845</v>
      </c>
      <c r="C18" s="484">
        <f>SUM(C16:C17)</f>
        <v>30800.605000000003</v>
      </c>
      <c r="D18" s="592">
        <f>SUM(D16:D17)</f>
        <v>185990.45</v>
      </c>
      <c r="F18" s="283"/>
    </row>
    <row r="23" spans="1:6" ht="36.75" thickBot="1" x14ac:dyDescent="0.25">
      <c r="A23" s="565">
        <v>2014</v>
      </c>
      <c r="B23" s="117" t="s">
        <v>193</v>
      </c>
      <c r="C23" s="117" t="s">
        <v>194</v>
      </c>
      <c r="D23" s="543" t="s">
        <v>195</v>
      </c>
      <c r="F23" s="84"/>
    </row>
    <row r="24" spans="1:6" x14ac:dyDescent="0.2">
      <c r="A24" s="359" t="s">
        <v>148</v>
      </c>
      <c r="B24" s="582">
        <v>4458</v>
      </c>
      <c r="C24" s="389">
        <v>2766</v>
      </c>
      <c r="D24" s="119">
        <v>7224</v>
      </c>
    </row>
    <row r="25" spans="1:6" x14ac:dyDescent="0.2">
      <c r="A25" s="359" t="s">
        <v>149</v>
      </c>
      <c r="B25" s="582">
        <v>596</v>
      </c>
      <c r="C25" s="389">
        <v>271</v>
      </c>
      <c r="D25" s="119">
        <v>867</v>
      </c>
    </row>
    <row r="26" spans="1:6" x14ac:dyDescent="0.2">
      <c r="A26" s="359" t="s">
        <v>150</v>
      </c>
      <c r="B26" s="582">
        <v>4341</v>
      </c>
      <c r="C26" s="389">
        <v>700</v>
      </c>
      <c r="D26" s="119">
        <v>5041</v>
      </c>
    </row>
    <row r="27" spans="1:6" x14ac:dyDescent="0.2">
      <c r="A27" s="359" t="s">
        <v>151</v>
      </c>
      <c r="B27" s="582">
        <v>2650</v>
      </c>
      <c r="C27" s="389">
        <v>1691</v>
      </c>
      <c r="D27" s="119">
        <v>4341</v>
      </c>
    </row>
    <row r="28" spans="1:6" x14ac:dyDescent="0.2">
      <c r="A28" s="359" t="s">
        <v>152</v>
      </c>
      <c r="B28" s="582">
        <v>3520</v>
      </c>
      <c r="C28" s="389">
        <v>1812</v>
      </c>
      <c r="D28" s="119">
        <v>5332</v>
      </c>
    </row>
    <row r="29" spans="1:6" x14ac:dyDescent="0.2">
      <c r="A29" s="359" t="s">
        <v>153</v>
      </c>
      <c r="B29" s="582">
        <v>2529</v>
      </c>
      <c r="C29" s="389">
        <v>1622</v>
      </c>
      <c r="D29" s="119">
        <v>4151</v>
      </c>
    </row>
    <row r="30" spans="1:6" x14ac:dyDescent="0.2">
      <c r="A30" s="359" t="s">
        <v>154</v>
      </c>
      <c r="B30" s="582">
        <v>8239</v>
      </c>
      <c r="C30" s="389">
        <v>424</v>
      </c>
      <c r="D30" s="119">
        <v>8663</v>
      </c>
    </row>
    <row r="31" spans="1:6" x14ac:dyDescent="0.2">
      <c r="A31" s="359" t="s">
        <v>155</v>
      </c>
      <c r="B31" s="582">
        <v>27164</v>
      </c>
      <c r="C31" s="389">
        <v>9359</v>
      </c>
      <c r="D31" s="119">
        <v>36523</v>
      </c>
    </row>
    <row r="32" spans="1:6" x14ac:dyDescent="0.2">
      <c r="A32" s="359" t="s">
        <v>156</v>
      </c>
      <c r="B32" s="582">
        <v>7859</v>
      </c>
      <c r="C32" s="389">
        <v>2731</v>
      </c>
      <c r="D32" s="119">
        <v>10590</v>
      </c>
    </row>
    <row r="33" spans="1:5" x14ac:dyDescent="0.2">
      <c r="A33" s="15" t="s">
        <v>157</v>
      </c>
      <c r="B33" s="582">
        <v>1877</v>
      </c>
      <c r="C33" s="389">
        <v>2886</v>
      </c>
      <c r="D33" s="119">
        <v>4763</v>
      </c>
    </row>
    <row r="34" spans="1:5" x14ac:dyDescent="0.2">
      <c r="A34" s="15" t="s">
        <v>206</v>
      </c>
      <c r="B34" s="582">
        <v>736</v>
      </c>
      <c r="C34" s="389">
        <v>-736</v>
      </c>
      <c r="D34" s="119">
        <v>0</v>
      </c>
    </row>
    <row r="35" spans="1:5" x14ac:dyDescent="0.2">
      <c r="A35" s="14" t="s">
        <v>158</v>
      </c>
      <c r="B35" s="583">
        <v>63969</v>
      </c>
      <c r="C35" s="584">
        <v>23526</v>
      </c>
      <c r="D35" s="585">
        <v>87495</v>
      </c>
    </row>
    <row r="36" spans="1:5" x14ac:dyDescent="0.2">
      <c r="A36" s="175" t="s">
        <v>160</v>
      </c>
      <c r="B36" s="586">
        <v>77650.692999999999</v>
      </c>
      <c r="C36" s="389">
        <v>7180</v>
      </c>
      <c r="D36" s="587">
        <v>84830.692999999999</v>
      </c>
    </row>
    <row r="37" spans="1:5" x14ac:dyDescent="0.2">
      <c r="A37" s="99" t="s">
        <v>209</v>
      </c>
      <c r="B37" s="588">
        <f>SUM(B35:B36)</f>
        <v>141619.693</v>
      </c>
      <c r="C37" s="589">
        <f>+C35+C36</f>
        <v>30706</v>
      </c>
      <c r="D37" s="590">
        <f>+D35+D36</f>
        <v>172325.693</v>
      </c>
    </row>
    <row r="47" spans="1:5" x14ac:dyDescent="0.2">
      <c r="D47" s="176"/>
      <c r="E47" s="591"/>
    </row>
    <row r="48" spans="1:5" x14ac:dyDescent="0.2">
      <c r="D48" s="176"/>
      <c r="E48" s="591"/>
    </row>
    <row r="49" spans="1:5" x14ac:dyDescent="0.2">
      <c r="D49" s="176"/>
      <c r="E49" s="591"/>
    </row>
    <row r="50" spans="1:5" x14ac:dyDescent="0.2">
      <c r="D50" s="176"/>
      <c r="E50" s="591"/>
    </row>
    <row r="51" spans="1:5" x14ac:dyDescent="0.2">
      <c r="D51" s="176"/>
      <c r="E51" s="591"/>
    </row>
    <row r="52" spans="1:5" x14ac:dyDescent="0.2">
      <c r="D52" s="176"/>
      <c r="E52" s="591"/>
    </row>
    <row r="53" spans="1:5" x14ac:dyDescent="0.2">
      <c r="D53" s="176"/>
      <c r="E53" s="591"/>
    </row>
    <row r="54" spans="1:5" x14ac:dyDescent="0.2">
      <c r="D54" s="176"/>
      <c r="E54" s="591"/>
    </row>
    <row r="55" spans="1:5" x14ac:dyDescent="0.2">
      <c r="D55" s="176"/>
      <c r="E55" s="591"/>
    </row>
    <row r="56" spans="1:5" x14ac:dyDescent="0.2">
      <c r="A56" s="15"/>
      <c r="D56" s="176"/>
      <c r="E56" s="591"/>
    </row>
    <row r="57" spans="1:5" x14ac:dyDescent="0.2">
      <c r="A57" s="15"/>
      <c r="D57" s="176"/>
      <c r="E57" s="591"/>
    </row>
    <row r="58" spans="1:5" x14ac:dyDescent="0.2">
      <c r="A58" s="177"/>
      <c r="D58" s="176"/>
      <c r="E58" s="591"/>
    </row>
    <row r="59" spans="1:5" x14ac:dyDescent="0.2">
      <c r="A59" s="178"/>
      <c r="D59" s="176"/>
      <c r="E59" s="591"/>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B18:C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2" sqref="A2"/>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44" t="s">
        <v>943</v>
      </c>
      <c r="B1" s="78"/>
      <c r="C1" s="96"/>
      <c r="D1" s="179"/>
    </row>
    <row r="2" spans="1:19" x14ac:dyDescent="0.2">
      <c r="A2" s="408" t="s">
        <v>296</v>
      </c>
      <c r="B2" s="78"/>
      <c r="C2" s="96"/>
    </row>
    <row r="3" spans="1:19" x14ac:dyDescent="0.2">
      <c r="A3" s="78"/>
      <c r="B3" s="78"/>
      <c r="C3" s="96"/>
    </row>
    <row r="4" spans="1:19" ht="12.75" thickBot="1" x14ac:dyDescent="0.25">
      <c r="A4" s="118">
        <v>2015</v>
      </c>
      <c r="B4" s="162" t="s">
        <v>297</v>
      </c>
      <c r="C4" s="162" t="s">
        <v>298</v>
      </c>
      <c r="D4" s="162" t="s">
        <v>299</v>
      </c>
      <c r="E4" s="162" t="s">
        <v>300</v>
      </c>
      <c r="F4" s="162" t="s">
        <v>301</v>
      </c>
      <c r="G4" s="74"/>
    </row>
    <row r="5" spans="1:19" x14ac:dyDescent="0.2">
      <c r="A5" s="71" t="s">
        <v>302</v>
      </c>
      <c r="B5" s="98">
        <v>52330</v>
      </c>
      <c r="C5" s="98">
        <v>6642</v>
      </c>
      <c r="D5" s="98">
        <v>21245</v>
      </c>
      <c r="E5" s="98">
        <v>74973</v>
      </c>
      <c r="F5" s="98">
        <v>155190</v>
      </c>
      <c r="G5" s="98"/>
      <c r="I5" s="23"/>
    </row>
    <row r="6" spans="1:19" x14ac:dyDescent="0.2">
      <c r="A6" s="15" t="s">
        <v>303</v>
      </c>
      <c r="B6" s="98">
        <v>19388</v>
      </c>
      <c r="C6" s="98"/>
      <c r="D6" s="98"/>
      <c r="E6" s="98"/>
      <c r="F6" s="98">
        <v>19388</v>
      </c>
      <c r="G6" s="98"/>
    </row>
    <row r="7" spans="1:19" x14ac:dyDescent="0.2">
      <c r="A7" s="180" t="s">
        <v>304</v>
      </c>
      <c r="B7" s="181"/>
      <c r="C7" s="181">
        <v>4366</v>
      </c>
      <c r="D7" s="181">
        <v>5521.571825</v>
      </c>
      <c r="E7" s="181">
        <v>1524.891132</v>
      </c>
      <c r="F7" s="98">
        <v>11412.462957</v>
      </c>
      <c r="G7" s="98"/>
    </row>
    <row r="8" spans="1:19" x14ac:dyDescent="0.2">
      <c r="A8" s="390" t="s">
        <v>305</v>
      </c>
      <c r="B8" s="390">
        <f>SUM(B5:B7)</f>
        <v>71718</v>
      </c>
      <c r="C8" s="390">
        <f t="shared" ref="C8:F8" si="0">SUM(C5:C7)</f>
        <v>11008</v>
      </c>
      <c r="D8" s="390">
        <f t="shared" si="0"/>
        <v>26766.571824999999</v>
      </c>
      <c r="E8" s="390">
        <f t="shared" si="0"/>
        <v>76497.891132000004</v>
      </c>
      <c r="F8" s="390">
        <f t="shared" si="0"/>
        <v>185990.46295700001</v>
      </c>
      <c r="G8" s="163"/>
    </row>
    <row r="9" spans="1:19" ht="8.25" customHeight="1" x14ac:dyDescent="0.2">
      <c r="A9" s="174"/>
      <c r="B9" s="98"/>
      <c r="C9" s="98"/>
      <c r="D9" s="98"/>
      <c r="E9" s="98"/>
      <c r="F9" s="98"/>
      <c r="G9" s="84"/>
    </row>
    <row r="10" spans="1:19" x14ac:dyDescent="0.2">
      <c r="A10" s="15" t="s">
        <v>306</v>
      </c>
      <c r="B10" s="98">
        <v>728</v>
      </c>
      <c r="C10" s="187" t="s">
        <v>307</v>
      </c>
      <c r="D10" s="98" t="s">
        <v>307</v>
      </c>
      <c r="E10" s="98" t="s">
        <v>307</v>
      </c>
      <c r="F10" s="98">
        <v>728</v>
      </c>
      <c r="G10" s="98"/>
    </row>
    <row r="11" spans="1:19" x14ac:dyDescent="0.2">
      <c r="A11" s="15" t="s">
        <v>308</v>
      </c>
      <c r="B11" s="181">
        <v>1204</v>
      </c>
      <c r="C11" s="187">
        <v>1780</v>
      </c>
      <c r="D11" s="181" t="s">
        <v>307</v>
      </c>
      <c r="E11" s="181" t="s">
        <v>307</v>
      </c>
      <c r="F11" s="98">
        <v>2984</v>
      </c>
      <c r="G11" s="98"/>
    </row>
    <row r="12" spans="1:19" x14ac:dyDescent="0.2">
      <c r="B12" s="163"/>
      <c r="C12" s="163"/>
      <c r="D12" s="163"/>
      <c r="E12" s="163"/>
      <c r="F12" s="163"/>
    </row>
    <row r="13" spans="1:19" ht="12.75" thickBot="1" x14ac:dyDescent="0.25">
      <c r="A13" s="183">
        <v>2014</v>
      </c>
      <c r="B13" s="162" t="s">
        <v>309</v>
      </c>
      <c r="C13" s="162" t="s">
        <v>310</v>
      </c>
      <c r="D13" s="162" t="s">
        <v>311</v>
      </c>
      <c r="E13" s="162" t="s">
        <v>312</v>
      </c>
      <c r="F13" s="162" t="s">
        <v>313</v>
      </c>
    </row>
    <row r="14" spans="1:19" x14ac:dyDescent="0.2">
      <c r="A14" s="71" t="s">
        <v>314</v>
      </c>
      <c r="B14" s="98">
        <v>46156</v>
      </c>
      <c r="C14" s="98">
        <v>5848</v>
      </c>
      <c r="D14" s="98">
        <v>20109</v>
      </c>
      <c r="E14" s="98">
        <v>69507</v>
      </c>
      <c r="F14" s="98">
        <v>141620</v>
      </c>
    </row>
    <row r="15" spans="1:19" x14ac:dyDescent="0.2">
      <c r="A15" s="15" t="s">
        <v>315</v>
      </c>
      <c r="B15" s="98">
        <v>17827</v>
      </c>
      <c r="C15" s="98"/>
      <c r="D15" s="98"/>
      <c r="E15" s="98"/>
      <c r="F15" s="98">
        <v>17827</v>
      </c>
      <c r="J15" s="19"/>
      <c r="K15" s="19"/>
      <c r="L15" s="19"/>
      <c r="M15" s="19"/>
      <c r="N15" s="19"/>
      <c r="O15" s="19"/>
      <c r="P15" s="19"/>
      <c r="Q15" s="19"/>
      <c r="R15" s="19"/>
      <c r="S15" s="19"/>
    </row>
    <row r="16" spans="1:19" x14ac:dyDescent="0.2">
      <c r="A16" s="180" t="s">
        <v>316</v>
      </c>
      <c r="B16" s="98"/>
      <c r="C16" s="98">
        <v>5135</v>
      </c>
      <c r="D16" s="98">
        <v>5946</v>
      </c>
      <c r="E16" s="98">
        <v>1798</v>
      </c>
      <c r="F16" s="98">
        <v>12879</v>
      </c>
      <c r="I16" s="67"/>
      <c r="J16" s="104"/>
      <c r="K16" s="104"/>
      <c r="L16" s="104"/>
      <c r="M16" s="104"/>
      <c r="N16" s="104"/>
      <c r="O16" s="104"/>
      <c r="P16" s="104"/>
      <c r="Q16" s="104"/>
      <c r="R16" s="104"/>
      <c r="S16" s="104"/>
    </row>
    <row r="17" spans="1:19" x14ac:dyDescent="0.2">
      <c r="A17" s="390" t="s">
        <v>317</v>
      </c>
      <c r="B17" s="165">
        <f>SUM(B14:B16)</f>
        <v>63983</v>
      </c>
      <c r="C17" s="165">
        <f t="shared" ref="C17:E17" si="1">SUM(C14:C16)</f>
        <v>10983</v>
      </c>
      <c r="D17" s="165">
        <f t="shared" si="1"/>
        <v>26055</v>
      </c>
      <c r="E17" s="165">
        <f t="shared" si="1"/>
        <v>71305</v>
      </c>
      <c r="F17" s="184">
        <f>SUM(B17:E17)</f>
        <v>172326</v>
      </c>
      <c r="H17" s="159"/>
      <c r="J17" s="19"/>
      <c r="K17" s="19"/>
      <c r="L17" s="19"/>
      <c r="M17" s="19"/>
      <c r="N17" s="19"/>
      <c r="O17" s="19"/>
      <c r="P17" s="19"/>
      <c r="Q17" s="19"/>
      <c r="R17" s="19"/>
      <c r="S17" s="19"/>
    </row>
    <row r="18" spans="1:19" ht="8.25" customHeight="1" x14ac:dyDescent="0.2">
      <c r="A18" s="174"/>
      <c r="B18" s="185"/>
      <c r="C18" s="98"/>
      <c r="D18" s="186"/>
      <c r="E18" s="84"/>
      <c r="F18" s="84"/>
    </row>
    <row r="19" spans="1:19" x14ac:dyDescent="0.2">
      <c r="A19" s="15" t="s">
        <v>318</v>
      </c>
      <c r="B19" s="181">
        <v>1610</v>
      </c>
      <c r="C19" s="187" t="s">
        <v>307</v>
      </c>
      <c r="D19" s="187" t="s">
        <v>307</v>
      </c>
      <c r="E19" s="187" t="s">
        <v>307</v>
      </c>
      <c r="F19" s="98">
        <v>1610</v>
      </c>
      <c r="H19" s="84"/>
    </row>
    <row r="20" spans="1:19" x14ac:dyDescent="0.2">
      <c r="A20" s="15" t="s">
        <v>319</v>
      </c>
      <c r="B20" s="181">
        <v>2222</v>
      </c>
      <c r="C20" s="187" t="s">
        <v>307</v>
      </c>
      <c r="D20" s="187" t="s">
        <v>307</v>
      </c>
      <c r="E20" s="187" t="s">
        <v>307</v>
      </c>
      <c r="F20" s="98">
        <v>2222</v>
      </c>
    </row>
    <row r="21" spans="1:19" x14ac:dyDescent="0.2">
      <c r="G21" s="74"/>
    </row>
    <row r="22" spans="1:19" x14ac:dyDescent="0.2">
      <c r="G22" s="98"/>
    </row>
    <row r="23" spans="1:19" x14ac:dyDescent="0.2">
      <c r="G23" s="98"/>
    </row>
    <row r="24" spans="1:19" x14ac:dyDescent="0.2">
      <c r="G24" s="98"/>
    </row>
    <row r="25" spans="1:19" x14ac:dyDescent="0.2">
      <c r="G25" s="163"/>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theme="4" tint="-0.499984740745262"/>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59" customFormat="1" x14ac:dyDescent="0.2">
      <c r="A1" s="453" t="s">
        <v>142</v>
      </c>
    </row>
    <row r="2" spans="1:7" s="359" customFormat="1" x14ac:dyDescent="0.2"/>
    <row r="3" spans="1:7" ht="12" customHeight="1" x14ac:dyDescent="0.2">
      <c r="A3" s="454">
        <v>42643</v>
      </c>
      <c r="B3" s="647" t="s">
        <v>143</v>
      </c>
      <c r="C3" s="647"/>
      <c r="D3" s="337"/>
      <c r="E3" s="337"/>
    </row>
    <row r="4" spans="1:7" s="322" customFormat="1" ht="24" x14ac:dyDescent="0.2">
      <c r="A4" s="188" t="s">
        <v>92</v>
      </c>
      <c r="B4" s="455" t="s">
        <v>144</v>
      </c>
      <c r="C4" s="189" t="s">
        <v>145</v>
      </c>
      <c r="D4" s="189" t="s">
        <v>146</v>
      </c>
      <c r="E4" s="190" t="s">
        <v>147</v>
      </c>
    </row>
    <row r="5" spans="1:7" ht="12" customHeight="1" x14ac:dyDescent="0.2">
      <c r="A5" s="359" t="s">
        <v>148</v>
      </c>
      <c r="B5" s="191">
        <v>14</v>
      </c>
      <c r="C5" s="192">
        <v>21</v>
      </c>
      <c r="D5" s="192">
        <v>20</v>
      </c>
      <c r="E5" s="193">
        <v>1</v>
      </c>
    </row>
    <row r="6" spans="1:7" s="322" customFormat="1" x14ac:dyDescent="0.2">
      <c r="A6" s="359" t="s">
        <v>149</v>
      </c>
      <c r="B6" s="191">
        <v>0</v>
      </c>
      <c r="C6" s="192">
        <v>0</v>
      </c>
      <c r="D6" s="192">
        <v>0</v>
      </c>
      <c r="E6" s="187">
        <v>0</v>
      </c>
    </row>
    <row r="7" spans="1:7" s="322" customFormat="1" x14ac:dyDescent="0.2">
      <c r="A7" s="359" t="s">
        <v>150</v>
      </c>
      <c r="B7" s="191">
        <v>0</v>
      </c>
      <c r="C7" s="192">
        <v>0</v>
      </c>
      <c r="D7" s="192">
        <v>0</v>
      </c>
      <c r="E7" s="187">
        <v>0</v>
      </c>
      <c r="G7" s="338"/>
    </row>
    <row r="8" spans="1:7" s="322" customFormat="1" x14ac:dyDescent="0.2">
      <c r="A8" s="359" t="s">
        <v>151</v>
      </c>
      <c r="B8" s="191">
        <v>9</v>
      </c>
      <c r="C8" s="193">
        <v>20</v>
      </c>
      <c r="D8" s="193">
        <v>11</v>
      </c>
      <c r="E8" s="193">
        <v>1</v>
      </c>
    </row>
    <row r="9" spans="1:7" s="322" customFormat="1" x14ac:dyDescent="0.2">
      <c r="A9" s="359" t="s">
        <v>152</v>
      </c>
      <c r="B9" s="191">
        <v>10</v>
      </c>
      <c r="C9" s="192">
        <v>21</v>
      </c>
      <c r="D9" s="192">
        <v>17</v>
      </c>
      <c r="E9" s="193">
        <v>8</v>
      </c>
    </row>
    <row r="10" spans="1:7" s="322" customFormat="1" x14ac:dyDescent="0.2">
      <c r="A10" s="359" t="s">
        <v>153</v>
      </c>
      <c r="B10" s="191">
        <v>59</v>
      </c>
      <c r="C10" s="192">
        <v>13</v>
      </c>
      <c r="D10" s="192">
        <v>32</v>
      </c>
      <c r="E10" s="193">
        <v>1</v>
      </c>
    </row>
    <row r="11" spans="1:7" s="322" customFormat="1" x14ac:dyDescent="0.2">
      <c r="A11" s="359" t="s">
        <v>154</v>
      </c>
      <c r="B11" s="191">
        <v>568</v>
      </c>
      <c r="C11" s="192">
        <v>157</v>
      </c>
      <c r="D11" s="192">
        <v>176</v>
      </c>
      <c r="E11" s="193">
        <v>159</v>
      </c>
    </row>
    <row r="12" spans="1:7" s="322" customFormat="1" x14ac:dyDescent="0.2">
      <c r="A12" s="359" t="s">
        <v>155</v>
      </c>
      <c r="B12" s="191">
        <v>203</v>
      </c>
      <c r="C12" s="192">
        <v>111</v>
      </c>
      <c r="D12" s="192">
        <v>96</v>
      </c>
      <c r="E12" s="193">
        <v>38</v>
      </c>
    </row>
    <row r="13" spans="1:7" s="322" customFormat="1" x14ac:dyDescent="0.2">
      <c r="A13" s="359" t="s">
        <v>156</v>
      </c>
      <c r="B13" s="191">
        <v>80</v>
      </c>
      <c r="C13" s="192">
        <v>627</v>
      </c>
      <c r="D13" s="192">
        <v>136</v>
      </c>
      <c r="E13" s="193">
        <v>246</v>
      </c>
    </row>
    <row r="14" spans="1:7" s="322" customFormat="1" x14ac:dyDescent="0.2">
      <c r="A14" s="15" t="s">
        <v>157</v>
      </c>
      <c r="B14" s="191">
        <v>0</v>
      </c>
      <c r="C14" s="192">
        <v>0</v>
      </c>
      <c r="D14" s="397">
        <v>0</v>
      </c>
      <c r="E14" s="193">
        <v>0</v>
      </c>
    </row>
    <row r="15" spans="1:7" s="322" customFormat="1" x14ac:dyDescent="0.2">
      <c r="A15" s="177" t="s">
        <v>158</v>
      </c>
      <c r="B15" s="194">
        <f>SUM(B5:B14)</f>
        <v>943</v>
      </c>
      <c r="C15" s="194">
        <f t="shared" ref="C15:E15" si="0">SUM(C5:C14)</f>
        <v>970</v>
      </c>
      <c r="D15" s="194">
        <f t="shared" si="0"/>
        <v>488</v>
      </c>
      <c r="E15" s="194">
        <f t="shared" si="0"/>
        <v>454</v>
      </c>
    </row>
    <row r="16" spans="1:7" s="322" customFormat="1" x14ac:dyDescent="0.2">
      <c r="A16" s="104" t="s">
        <v>159</v>
      </c>
      <c r="B16" s="195">
        <v>0</v>
      </c>
      <c r="C16" s="196">
        <v>0</v>
      </c>
      <c r="D16" s="197">
        <v>0</v>
      </c>
      <c r="E16" s="197">
        <v>138</v>
      </c>
    </row>
    <row r="17" spans="1:5" s="322" customFormat="1" x14ac:dyDescent="0.2">
      <c r="A17" s="198" t="s">
        <v>160</v>
      </c>
      <c r="B17" s="199">
        <v>64</v>
      </c>
      <c r="C17" s="199">
        <v>184</v>
      </c>
      <c r="D17" s="199">
        <v>56</v>
      </c>
      <c r="E17" s="199">
        <v>24</v>
      </c>
    </row>
    <row r="18" spans="1:5" s="322" customFormat="1" x14ac:dyDescent="0.2">
      <c r="A18" s="335" t="s">
        <v>161</v>
      </c>
      <c r="B18" s="619">
        <f>+B17+B15</f>
        <v>1007</v>
      </c>
      <c r="C18" s="619">
        <f>+C17+C15</f>
        <v>1154</v>
      </c>
      <c r="D18" s="619">
        <f>+D17+D15</f>
        <v>544</v>
      </c>
      <c r="E18" s="619">
        <f>+E15+E16+E17</f>
        <v>616</v>
      </c>
    </row>
    <row r="19" spans="1:5" s="322" customFormat="1" x14ac:dyDescent="0.2">
      <c r="A19" s="116"/>
      <c r="B19" s="116"/>
      <c r="C19" s="116"/>
      <c r="D19" s="116"/>
      <c r="E19" s="337"/>
    </row>
    <row r="20" spans="1:5" s="322" customFormat="1" x14ac:dyDescent="0.2">
      <c r="A20" s="116"/>
      <c r="B20" s="116"/>
      <c r="C20" s="116"/>
      <c r="D20" s="116"/>
      <c r="E20" s="337"/>
    </row>
    <row r="21" spans="1:5" s="322" customFormat="1" ht="12.75" x14ac:dyDescent="0.2">
      <c r="A21" s="116"/>
      <c r="B21" s="351"/>
      <c r="C21" s="80"/>
      <c r="D21" s="116"/>
      <c r="E21" s="337"/>
    </row>
    <row r="22" spans="1:5" s="322" customFormat="1" x14ac:dyDescent="0.2">
      <c r="A22" s="116"/>
      <c r="B22" s="80"/>
      <c r="C22" s="80"/>
      <c r="D22" s="116"/>
      <c r="E22" s="337"/>
    </row>
    <row r="23" spans="1:5" s="322" customFormat="1" ht="12" customHeight="1" x14ac:dyDescent="0.2">
      <c r="A23" s="454">
        <v>42369</v>
      </c>
      <c r="B23" s="647" t="s">
        <v>162</v>
      </c>
      <c r="C23" s="647"/>
      <c r="D23" s="337"/>
      <c r="E23" s="337"/>
    </row>
    <row r="24" spans="1:5" ht="36.75" customHeight="1" x14ac:dyDescent="0.2">
      <c r="A24" s="188" t="s">
        <v>92</v>
      </c>
      <c r="B24" s="455" t="s">
        <v>163</v>
      </c>
      <c r="C24" s="189" t="s">
        <v>164</v>
      </c>
      <c r="D24" s="189" t="s">
        <v>165</v>
      </c>
      <c r="E24" s="190" t="s">
        <v>166</v>
      </c>
    </row>
    <row r="25" spans="1:5" x14ac:dyDescent="0.2">
      <c r="A25" s="359" t="s">
        <v>167</v>
      </c>
      <c r="B25" s="195">
        <v>2</v>
      </c>
      <c r="C25" s="192">
        <v>27</v>
      </c>
      <c r="D25" s="193">
        <v>20</v>
      </c>
      <c r="E25" s="193">
        <v>2</v>
      </c>
    </row>
    <row r="26" spans="1:5" x14ac:dyDescent="0.2">
      <c r="A26" s="359" t="s">
        <v>168</v>
      </c>
      <c r="B26" s="195">
        <v>0</v>
      </c>
      <c r="C26" s="192">
        <v>0</v>
      </c>
      <c r="D26" s="193">
        <v>0</v>
      </c>
      <c r="E26" s="187">
        <v>0</v>
      </c>
    </row>
    <row r="27" spans="1:5" x14ac:dyDescent="0.2">
      <c r="A27" s="359" t="s">
        <v>169</v>
      </c>
      <c r="B27" s="195">
        <v>0</v>
      </c>
      <c r="C27" s="192">
        <v>0</v>
      </c>
      <c r="D27" s="187">
        <v>0</v>
      </c>
      <c r="E27" s="187">
        <v>0</v>
      </c>
    </row>
    <row r="28" spans="1:5" x14ac:dyDescent="0.2">
      <c r="A28" s="359" t="s">
        <v>170</v>
      </c>
      <c r="B28" s="195">
        <v>36</v>
      </c>
      <c r="C28" s="193">
        <v>2</v>
      </c>
      <c r="D28" s="193">
        <v>12</v>
      </c>
      <c r="E28" s="193">
        <v>3</v>
      </c>
    </row>
    <row r="29" spans="1:5" x14ac:dyDescent="0.2">
      <c r="A29" s="359" t="s">
        <v>171</v>
      </c>
      <c r="B29" s="195">
        <v>10</v>
      </c>
      <c r="C29" s="192">
        <v>16</v>
      </c>
      <c r="D29" s="193">
        <v>14</v>
      </c>
      <c r="E29" s="193">
        <v>13</v>
      </c>
    </row>
    <row r="30" spans="1:5" x14ac:dyDescent="0.2">
      <c r="A30" s="359" t="s">
        <v>172</v>
      </c>
      <c r="B30" s="195">
        <v>56</v>
      </c>
      <c r="C30" s="192">
        <v>11</v>
      </c>
      <c r="D30" s="193">
        <v>40</v>
      </c>
      <c r="E30" s="193">
        <v>27</v>
      </c>
    </row>
    <row r="31" spans="1:5" x14ac:dyDescent="0.2">
      <c r="A31" s="359" t="s">
        <v>173</v>
      </c>
      <c r="B31" s="195">
        <v>38</v>
      </c>
      <c r="C31" s="192">
        <v>8</v>
      </c>
      <c r="D31" s="193">
        <v>19</v>
      </c>
      <c r="E31" s="193">
        <v>179</v>
      </c>
    </row>
    <row r="32" spans="1:5" x14ac:dyDescent="0.2">
      <c r="A32" s="359" t="s">
        <v>174</v>
      </c>
      <c r="B32" s="195">
        <v>294</v>
      </c>
      <c r="C32" s="192">
        <v>75</v>
      </c>
      <c r="D32" s="193">
        <v>121</v>
      </c>
      <c r="E32" s="193">
        <v>30</v>
      </c>
    </row>
    <row r="33" spans="1:5" x14ac:dyDescent="0.2">
      <c r="A33" s="359" t="s">
        <v>175</v>
      </c>
      <c r="B33" s="195">
        <v>62</v>
      </c>
      <c r="C33" s="192">
        <v>542</v>
      </c>
      <c r="D33" s="193">
        <v>35</v>
      </c>
      <c r="E33" s="193">
        <v>10</v>
      </c>
    </row>
    <row r="34" spans="1:5" x14ac:dyDescent="0.2">
      <c r="A34" s="15" t="s">
        <v>176</v>
      </c>
      <c r="B34" s="195">
        <v>1</v>
      </c>
      <c r="C34" s="192">
        <v>0</v>
      </c>
      <c r="D34" s="193">
        <v>0</v>
      </c>
      <c r="E34" s="193">
        <v>0</v>
      </c>
    </row>
    <row r="35" spans="1:5" x14ac:dyDescent="0.2">
      <c r="A35" s="177" t="s">
        <v>177</v>
      </c>
      <c r="B35" s="399">
        <v>499</v>
      </c>
      <c r="C35" s="194">
        <v>681</v>
      </c>
      <c r="D35" s="194">
        <v>261</v>
      </c>
      <c r="E35" s="194">
        <v>264</v>
      </c>
    </row>
    <row r="36" spans="1:5" x14ac:dyDescent="0.2">
      <c r="A36" s="104" t="s">
        <v>178</v>
      </c>
      <c r="B36" s="195">
        <v>0</v>
      </c>
      <c r="C36" s="196">
        <v>0</v>
      </c>
      <c r="D36" s="197">
        <v>0</v>
      </c>
      <c r="E36" s="197">
        <v>140</v>
      </c>
    </row>
    <row r="37" spans="1:5" x14ac:dyDescent="0.2">
      <c r="A37" s="198" t="s">
        <v>179</v>
      </c>
      <c r="B37" s="199">
        <v>49</v>
      </c>
      <c r="C37" s="199">
        <v>172</v>
      </c>
      <c r="D37" s="199">
        <v>54</v>
      </c>
      <c r="E37" s="199">
        <v>16</v>
      </c>
    </row>
    <row r="38" spans="1:5" ht="14.25" customHeight="1" x14ac:dyDescent="0.2">
      <c r="A38" s="335" t="s">
        <v>180</v>
      </c>
      <c r="B38" s="620">
        <f>+B35+B37</f>
        <v>548</v>
      </c>
      <c r="C38" s="619">
        <f t="shared" ref="C38:D38" si="1">+C35+C37</f>
        <v>853</v>
      </c>
      <c r="D38" s="619">
        <f t="shared" si="1"/>
        <v>315</v>
      </c>
      <c r="E38" s="619">
        <f>+E35+E37+E36</f>
        <v>420</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0" sqref="D10"/>
    </sheetView>
  </sheetViews>
  <sheetFormatPr baseColWidth="10" defaultColWidth="11" defaultRowHeight="12" x14ac:dyDescent="0.2"/>
  <cols>
    <col min="1" max="1" width="17.375" style="322" customWidth="1"/>
    <col min="2" max="4" width="11.5" style="322" customWidth="1"/>
    <col min="5" max="16384" width="11" style="17"/>
  </cols>
  <sheetData>
    <row r="1" spans="1:6" ht="12.75" x14ac:dyDescent="0.2">
      <c r="A1" s="545" t="s">
        <v>944</v>
      </c>
    </row>
    <row r="2" spans="1:6" ht="12.75" x14ac:dyDescent="0.2">
      <c r="A2" s="293" t="s">
        <v>495</v>
      </c>
      <c r="B2" s="89"/>
      <c r="C2" s="89"/>
      <c r="D2" s="89"/>
    </row>
    <row r="3" spans="1:6" x14ac:dyDescent="0.2">
      <c r="A3" s="94"/>
      <c r="B3" s="114"/>
      <c r="C3" s="114"/>
      <c r="D3" s="114"/>
    </row>
    <row r="4" spans="1:6" ht="12.75" thickBot="1" x14ac:dyDescent="0.25">
      <c r="A4" s="200"/>
      <c r="B4" s="118"/>
      <c r="C4" s="162">
        <v>2015</v>
      </c>
      <c r="D4" s="1">
        <v>2014</v>
      </c>
      <c r="F4" s="23"/>
    </row>
    <row r="5" spans="1:6" x14ac:dyDescent="0.2">
      <c r="A5" s="15" t="s">
        <v>496</v>
      </c>
      <c r="B5" s="15"/>
      <c r="C5" s="201">
        <v>0</v>
      </c>
      <c r="D5" s="202">
        <v>0</v>
      </c>
      <c r="F5" s="23"/>
    </row>
    <row r="6" spans="1:6" x14ac:dyDescent="0.2">
      <c r="A6" s="15" t="s">
        <v>497</v>
      </c>
      <c r="B6" s="15"/>
      <c r="C6" s="201">
        <v>0</v>
      </c>
      <c r="D6" s="202">
        <v>0</v>
      </c>
      <c r="F6" s="23"/>
    </row>
    <row r="7" spans="1:6" x14ac:dyDescent="0.2">
      <c r="A7" s="15" t="s">
        <v>498</v>
      </c>
      <c r="B7" s="15"/>
      <c r="C7" s="201">
        <v>0</v>
      </c>
      <c r="D7" s="202">
        <v>0</v>
      </c>
      <c r="F7" s="23"/>
    </row>
    <row r="8" spans="1:6" x14ac:dyDescent="0.2">
      <c r="A8" s="15" t="s">
        <v>499</v>
      </c>
      <c r="B8" s="15"/>
      <c r="C8" s="201">
        <v>0</v>
      </c>
      <c r="D8" s="202">
        <v>0</v>
      </c>
    </row>
    <row r="9" spans="1:6" x14ac:dyDescent="0.2">
      <c r="A9" s="15" t="s">
        <v>500</v>
      </c>
      <c r="B9" s="15"/>
      <c r="C9" s="201">
        <v>0</v>
      </c>
      <c r="D9" s="202">
        <v>0</v>
      </c>
    </row>
    <row r="10" spans="1:6" x14ac:dyDescent="0.2">
      <c r="A10" s="15" t="s">
        <v>501</v>
      </c>
      <c r="B10" s="15"/>
      <c r="C10" s="201">
        <v>0</v>
      </c>
      <c r="D10" s="202">
        <v>0</v>
      </c>
    </row>
    <row r="11" spans="1:6" x14ac:dyDescent="0.2">
      <c r="A11" s="15" t="s">
        <v>502</v>
      </c>
      <c r="B11" s="15"/>
      <c r="C11" s="201">
        <v>0</v>
      </c>
      <c r="D11" s="202">
        <v>0</v>
      </c>
    </row>
    <row r="12" spans="1:6" x14ac:dyDescent="0.2">
      <c r="A12" s="15" t="s">
        <v>503</v>
      </c>
      <c r="B12" s="15"/>
      <c r="C12" s="201">
        <v>0</v>
      </c>
      <c r="D12" s="202">
        <v>0</v>
      </c>
    </row>
    <row r="13" spans="1:6" x14ac:dyDescent="0.2">
      <c r="A13" s="15" t="s">
        <v>504</v>
      </c>
      <c r="B13" s="15"/>
      <c r="C13" s="201">
        <v>0</v>
      </c>
      <c r="D13" s="202">
        <v>0</v>
      </c>
    </row>
    <row r="14" spans="1:6" x14ac:dyDescent="0.2">
      <c r="A14" s="15" t="s">
        <v>505</v>
      </c>
      <c r="B14" s="15"/>
      <c r="C14" s="201">
        <v>0</v>
      </c>
      <c r="D14" s="202">
        <v>0</v>
      </c>
    </row>
    <row r="15" spans="1:6" x14ac:dyDescent="0.2">
      <c r="A15" s="15" t="s">
        <v>506</v>
      </c>
      <c r="B15" s="15"/>
      <c r="C15" s="14">
        <v>420</v>
      </c>
      <c r="D15" s="14">
        <v>257</v>
      </c>
    </row>
    <row r="16" spans="1:6" x14ac:dyDescent="0.2">
      <c r="A16" s="99" t="s">
        <v>507</v>
      </c>
      <c r="B16" s="99"/>
      <c r="C16" s="203">
        <f>SUM(C5:C15)</f>
        <v>420</v>
      </c>
      <c r="D16" s="204">
        <f>SUM(D5:D15)</f>
        <v>257</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sqref="A1:D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51" t="s">
        <v>945</v>
      </c>
      <c r="B1" s="652"/>
      <c r="C1" s="652"/>
      <c r="D1" s="652"/>
    </row>
    <row r="2" spans="1:6" ht="13.5" customHeight="1" x14ac:dyDescent="0.2">
      <c r="A2" s="652"/>
      <c r="B2" s="652"/>
      <c r="C2" s="652"/>
      <c r="D2" s="652"/>
    </row>
    <row r="3" spans="1:6" x14ac:dyDescent="0.2">
      <c r="A3" s="168" t="s">
        <v>405</v>
      </c>
      <c r="B3" s="406"/>
      <c r="C3" s="406"/>
      <c r="D3" s="406"/>
    </row>
    <row r="4" spans="1:6" ht="12" customHeight="1" x14ac:dyDescent="0.2">
      <c r="A4" s="168"/>
      <c r="B4" s="323"/>
      <c r="C4" s="323"/>
      <c r="D4" s="323"/>
      <c r="F4" s="23"/>
    </row>
    <row r="5" spans="1:6" ht="12" customHeight="1" x14ac:dyDescent="0.2">
      <c r="A5" s="94"/>
      <c r="B5" s="648" t="s">
        <v>406</v>
      </c>
      <c r="C5" s="648"/>
      <c r="D5" s="649" t="s">
        <v>407</v>
      </c>
      <c r="F5" s="338"/>
    </row>
    <row r="6" spans="1:6" ht="12.75" thickBot="1" x14ac:dyDescent="0.25">
      <c r="A6" s="118">
        <v>2015</v>
      </c>
      <c r="B6" s="405" t="s">
        <v>408</v>
      </c>
      <c r="C6" s="405" t="s">
        <v>409</v>
      </c>
      <c r="D6" s="650"/>
    </row>
    <row r="7" spans="1:6" x14ac:dyDescent="0.2">
      <c r="A7" s="15" t="s">
        <v>410</v>
      </c>
      <c r="B7" s="205">
        <v>346</v>
      </c>
      <c r="C7" s="205">
        <v>694</v>
      </c>
      <c r="D7" s="205">
        <v>169</v>
      </c>
      <c r="F7" s="23"/>
    </row>
    <row r="8" spans="1:6" x14ac:dyDescent="0.2">
      <c r="A8" s="15" t="s">
        <v>411</v>
      </c>
      <c r="B8" s="205">
        <v>123</v>
      </c>
      <c r="C8" s="205">
        <v>81</v>
      </c>
      <c r="D8" s="205">
        <v>85</v>
      </c>
    </row>
    <row r="9" spans="1:6" x14ac:dyDescent="0.2">
      <c r="A9" s="15" t="s">
        <v>412</v>
      </c>
      <c r="B9" s="205">
        <v>69</v>
      </c>
      <c r="C9" s="205">
        <v>50</v>
      </c>
      <c r="D9" s="205">
        <v>56</v>
      </c>
    </row>
    <row r="10" spans="1:6" x14ac:dyDescent="0.2">
      <c r="A10" s="80" t="s">
        <v>413</v>
      </c>
      <c r="B10" s="205">
        <v>10</v>
      </c>
      <c r="C10" s="205">
        <v>28</v>
      </c>
      <c r="D10" s="205">
        <v>5</v>
      </c>
    </row>
    <row r="11" spans="1:6" x14ac:dyDescent="0.2">
      <c r="A11" s="99" t="s">
        <v>414</v>
      </c>
      <c r="B11" s="206">
        <f>SUM(B7:B10)</f>
        <v>548</v>
      </c>
      <c r="C11" s="206">
        <f>SUM(C7:C10)</f>
        <v>853</v>
      </c>
      <c r="D11" s="206">
        <f>SUM(D7:D10)</f>
        <v>315</v>
      </c>
    </row>
    <row r="12" spans="1:6" x14ac:dyDescent="0.2">
      <c r="A12" s="168"/>
      <c r="B12" s="355"/>
      <c r="C12" s="352"/>
      <c r="D12" s="336"/>
    </row>
    <row r="13" spans="1:6" ht="12" customHeight="1" x14ac:dyDescent="0.2">
      <c r="A13" s="94"/>
      <c r="B13" s="648" t="s">
        <v>415</v>
      </c>
      <c r="C13" s="648"/>
      <c r="D13" s="649" t="s">
        <v>416</v>
      </c>
    </row>
    <row r="14" spans="1:6" ht="12.75" thickBot="1" x14ac:dyDescent="0.25">
      <c r="A14" s="118">
        <v>2014</v>
      </c>
      <c r="B14" s="405" t="s">
        <v>417</v>
      </c>
      <c r="C14" s="405" t="s">
        <v>418</v>
      </c>
      <c r="D14" s="650"/>
    </row>
    <row r="15" spans="1:6" x14ac:dyDescent="0.2">
      <c r="A15" s="15" t="s">
        <v>419</v>
      </c>
      <c r="B15" s="205">
        <v>255</v>
      </c>
      <c r="C15" s="205">
        <v>234</v>
      </c>
      <c r="D15" s="205">
        <v>163</v>
      </c>
    </row>
    <row r="16" spans="1:6" x14ac:dyDescent="0.2">
      <c r="A16" s="15" t="s">
        <v>420</v>
      </c>
      <c r="B16" s="205">
        <v>176</v>
      </c>
      <c r="C16" s="205">
        <v>80</v>
      </c>
      <c r="D16" s="205">
        <v>99</v>
      </c>
    </row>
    <row r="17" spans="1:4" x14ac:dyDescent="0.2">
      <c r="A17" s="15" t="s">
        <v>421</v>
      </c>
      <c r="B17" s="205">
        <v>80</v>
      </c>
      <c r="C17" s="205">
        <v>94</v>
      </c>
      <c r="D17" s="205">
        <v>44</v>
      </c>
    </row>
    <row r="18" spans="1:4" x14ac:dyDescent="0.2">
      <c r="A18" s="80" t="s">
        <v>422</v>
      </c>
      <c r="B18" s="205">
        <v>2</v>
      </c>
      <c r="C18" s="205">
        <v>19</v>
      </c>
      <c r="D18" s="205">
        <v>16</v>
      </c>
    </row>
    <row r="19" spans="1:4" x14ac:dyDescent="0.2">
      <c r="A19" s="99" t="s">
        <v>423</v>
      </c>
      <c r="B19" s="398">
        <f>SUM(B15:B18)</f>
        <v>513</v>
      </c>
      <c r="C19" s="206">
        <f>SUM(C15:C18)</f>
        <v>427</v>
      </c>
      <c r="D19" s="206">
        <f>SUM(D15:D18)</f>
        <v>322</v>
      </c>
    </row>
    <row r="25" spans="1:4" x14ac:dyDescent="0.2">
      <c r="B25" s="406"/>
      <c r="C25" s="406"/>
      <c r="D25" s="406"/>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3" sqref="A3"/>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53" t="s">
        <v>946</v>
      </c>
      <c r="B1" s="654"/>
      <c r="C1" s="654"/>
      <c r="D1" s="654"/>
      <c r="E1" s="654"/>
    </row>
    <row r="2" spans="1:5" x14ac:dyDescent="0.2">
      <c r="A2" s="407" t="s">
        <v>125</v>
      </c>
      <c r="B2" s="407"/>
      <c r="C2" s="407"/>
      <c r="D2" s="407"/>
      <c r="E2" s="407"/>
    </row>
    <row r="3" spans="1:5" ht="36.75" thickBot="1" x14ac:dyDescent="0.25">
      <c r="A3" s="387">
        <v>2015</v>
      </c>
      <c r="B3" s="350" t="s">
        <v>126</v>
      </c>
      <c r="C3" s="350" t="s">
        <v>127</v>
      </c>
      <c r="D3" s="350" t="s">
        <v>128</v>
      </c>
      <c r="E3" s="350" t="s">
        <v>129</v>
      </c>
    </row>
    <row r="4" spans="1:5" x14ac:dyDescent="0.2">
      <c r="A4" s="408" t="s">
        <v>130</v>
      </c>
      <c r="B4" s="208">
        <v>322</v>
      </c>
      <c r="C4" s="208">
        <v>185</v>
      </c>
      <c r="D4" s="98">
        <v>178</v>
      </c>
      <c r="E4" s="98">
        <v>314.5</v>
      </c>
    </row>
    <row r="5" spans="1:5" x14ac:dyDescent="0.2">
      <c r="A5" s="408" t="s">
        <v>131</v>
      </c>
      <c r="B5" s="98">
        <v>377.90899999999999</v>
      </c>
      <c r="C5" s="98"/>
      <c r="D5" s="98">
        <v>140</v>
      </c>
      <c r="E5" s="98">
        <v>517.90899999999999</v>
      </c>
    </row>
    <row r="6" spans="1:5" x14ac:dyDescent="0.2">
      <c r="A6" s="408" t="s">
        <v>132</v>
      </c>
      <c r="B6" s="86">
        <v>0</v>
      </c>
      <c r="C6" s="86"/>
      <c r="D6" s="86">
        <v>3</v>
      </c>
      <c r="E6" s="98">
        <v>3</v>
      </c>
    </row>
    <row r="7" spans="1:5" x14ac:dyDescent="0.2">
      <c r="A7" s="87" t="s">
        <v>133</v>
      </c>
      <c r="B7" s="100">
        <f>SUM(B4:B6)</f>
        <v>699.90899999999999</v>
      </c>
      <c r="C7" s="100">
        <f>SUM(C4:C6)</f>
        <v>185</v>
      </c>
      <c r="D7" s="100">
        <f>SUM(D4:D6)</f>
        <v>321</v>
      </c>
      <c r="E7" s="100">
        <f>+B7-C7+D7</f>
        <v>835.90899999999999</v>
      </c>
    </row>
    <row r="8" spans="1:5" x14ac:dyDescent="0.2">
      <c r="A8" s="325"/>
      <c r="B8" s="325"/>
      <c r="C8" s="325"/>
      <c r="D8" s="325"/>
      <c r="E8" s="325"/>
    </row>
    <row r="9" spans="1:5" ht="36.75" thickBot="1" x14ac:dyDescent="0.25">
      <c r="A9" s="387">
        <v>2014</v>
      </c>
      <c r="B9" s="350" t="s">
        <v>134</v>
      </c>
      <c r="C9" s="350" t="s">
        <v>135</v>
      </c>
      <c r="D9" s="350" t="s">
        <v>136</v>
      </c>
      <c r="E9" s="350" t="s">
        <v>137</v>
      </c>
    </row>
    <row r="10" spans="1:5" x14ac:dyDescent="0.2">
      <c r="A10" s="408" t="s">
        <v>138</v>
      </c>
      <c r="B10" s="208">
        <v>446</v>
      </c>
      <c r="C10" s="208">
        <v>282.5</v>
      </c>
      <c r="D10" s="98">
        <v>159</v>
      </c>
      <c r="E10" s="98">
        <f>+B10-C10+D10-0.5</f>
        <v>322</v>
      </c>
    </row>
    <row r="11" spans="1:5" x14ac:dyDescent="0.2">
      <c r="A11" s="408" t="s">
        <v>139</v>
      </c>
      <c r="B11" s="98">
        <v>302.459</v>
      </c>
      <c r="C11" s="98"/>
      <c r="D11" s="98">
        <v>75.45</v>
      </c>
      <c r="E11" s="98">
        <f>+B11-C11+D11</f>
        <v>377.90899999999999</v>
      </c>
    </row>
    <row r="12" spans="1:5" x14ac:dyDescent="0.2">
      <c r="A12" s="408" t="s">
        <v>140</v>
      </c>
      <c r="B12" s="86">
        <v>0</v>
      </c>
      <c r="C12" s="86"/>
      <c r="D12" s="86">
        <v>0</v>
      </c>
      <c r="E12" s="98">
        <f>+B12-C12+D12</f>
        <v>0</v>
      </c>
    </row>
    <row r="13" spans="1:5" x14ac:dyDescent="0.2">
      <c r="A13" s="87" t="s">
        <v>141</v>
      </c>
      <c r="B13" s="100">
        <f>SUM(B10:B12)</f>
        <v>748.45900000000006</v>
      </c>
      <c r="C13" s="100">
        <f>SUM(C10:C12)</f>
        <v>282.5</v>
      </c>
      <c r="D13" s="100">
        <f>SUM(D10:D12)</f>
        <v>234.45</v>
      </c>
      <c r="E13" s="100">
        <f>+B13-C13+D13</f>
        <v>700.40900000000011</v>
      </c>
    </row>
    <row r="26" spans="1:5" x14ac:dyDescent="0.2">
      <c r="A26" s="23"/>
    </row>
    <row r="27" spans="1:5" x14ac:dyDescent="0.2">
      <c r="A27" s="654"/>
      <c r="B27" s="654"/>
      <c r="C27" s="654"/>
      <c r="D27" s="654"/>
      <c r="E27" s="654"/>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activeCell="A3" sqref="A3"/>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9" t="s">
        <v>210</v>
      </c>
      <c r="B1" s="85"/>
      <c r="C1" s="15"/>
      <c r="D1" s="15"/>
      <c r="E1" s="15"/>
      <c r="F1" s="15"/>
      <c r="G1" s="210"/>
    </row>
    <row r="2" spans="1:7" s="359" customFormat="1" x14ac:dyDescent="0.2">
      <c r="A2" s="209"/>
      <c r="B2" s="85"/>
      <c r="C2" s="15"/>
      <c r="D2" s="15"/>
      <c r="E2" s="15"/>
      <c r="F2" s="15"/>
      <c r="G2" s="15"/>
    </row>
    <row r="3" spans="1:7" s="359" customFormat="1" x14ac:dyDescent="0.2">
      <c r="A3" s="209"/>
      <c r="B3" s="85"/>
      <c r="C3" s="15"/>
      <c r="D3" s="15"/>
      <c r="E3" s="15"/>
      <c r="F3" s="15"/>
      <c r="G3" s="15"/>
    </row>
    <row r="4" spans="1:7" s="359" customFormat="1" ht="36.75" thickBot="1" x14ac:dyDescent="0.25">
      <c r="A4" s="566" t="s">
        <v>1038</v>
      </c>
      <c r="B4" s="212" t="s">
        <v>211</v>
      </c>
      <c r="C4" s="350" t="s">
        <v>212</v>
      </c>
      <c r="D4" s="350" t="s">
        <v>213</v>
      </c>
      <c r="E4" s="350" t="s">
        <v>214</v>
      </c>
      <c r="F4" s="350" t="s">
        <v>215</v>
      </c>
      <c r="G4" s="350" t="s">
        <v>216</v>
      </c>
    </row>
    <row r="5" spans="1:7" s="359" customFormat="1" x14ac:dyDescent="0.2">
      <c r="A5" s="80" t="s">
        <v>936</v>
      </c>
      <c r="B5" s="90"/>
      <c r="C5" s="72"/>
      <c r="D5" s="72"/>
      <c r="E5" s="72"/>
      <c r="F5" s="72"/>
      <c r="G5" s="72"/>
    </row>
    <row r="6" spans="1:7" s="359" customFormat="1" x14ac:dyDescent="0.2">
      <c r="B6" s="213" t="s">
        <v>217</v>
      </c>
      <c r="C6" s="98">
        <v>0</v>
      </c>
      <c r="D6" s="98">
        <v>0</v>
      </c>
      <c r="E6" s="214">
        <v>0</v>
      </c>
      <c r="F6" s="214">
        <v>0</v>
      </c>
      <c r="G6" s="214">
        <v>0</v>
      </c>
    </row>
    <row r="7" spans="1:7" s="359" customFormat="1" x14ac:dyDescent="0.2">
      <c r="A7" s="80"/>
      <c r="B7" s="213" t="s">
        <v>218</v>
      </c>
      <c r="C7" s="98">
        <v>639.65953764999995</v>
      </c>
      <c r="D7" s="98">
        <v>480.08986794000003</v>
      </c>
      <c r="E7" s="214">
        <v>0.24398337878838947</v>
      </c>
      <c r="F7" s="214">
        <v>0.18137852582660149</v>
      </c>
      <c r="G7" s="214">
        <v>0.97373875700845458</v>
      </c>
    </row>
    <row r="8" spans="1:7" s="359" customFormat="1" x14ac:dyDescent="0.2">
      <c r="A8" s="80"/>
      <c r="B8" s="213" t="s">
        <v>219</v>
      </c>
      <c r="C8" s="98">
        <v>4933.2625837899996</v>
      </c>
      <c r="D8" s="98">
        <v>1261.7603195499998</v>
      </c>
      <c r="E8" s="214">
        <v>0.36129532362159683</v>
      </c>
      <c r="F8" s="214">
        <v>0.2874009138344838</v>
      </c>
      <c r="G8" s="214">
        <v>0.85888669765345871</v>
      </c>
    </row>
    <row r="9" spans="1:7" s="359" customFormat="1" x14ac:dyDescent="0.2">
      <c r="A9" s="80"/>
      <c r="B9" s="213" t="s">
        <v>220</v>
      </c>
      <c r="C9" s="98">
        <v>3018.9211021400001</v>
      </c>
      <c r="D9" s="98">
        <v>474.43366993000001</v>
      </c>
      <c r="E9" s="214">
        <v>0.42283210901165924</v>
      </c>
      <c r="F9" s="214">
        <v>0.26615421313613835</v>
      </c>
      <c r="G9" s="214">
        <v>0.9074326985617156</v>
      </c>
    </row>
    <row r="10" spans="1:7" s="359" customFormat="1" x14ac:dyDescent="0.2">
      <c r="A10" s="80"/>
      <c r="B10" s="213" t="s">
        <v>221</v>
      </c>
      <c r="C10" s="98">
        <v>4052.5237407499999</v>
      </c>
      <c r="D10" s="98">
        <v>650.93137563000005</v>
      </c>
      <c r="E10" s="214">
        <v>0.49939868902018969</v>
      </c>
      <c r="F10" s="214">
        <v>0.27322901043291686</v>
      </c>
      <c r="G10" s="214">
        <v>0.90021674643799232</v>
      </c>
    </row>
    <row r="11" spans="1:7" s="359" customFormat="1" x14ac:dyDescent="0.2">
      <c r="A11" s="80"/>
      <c r="B11" s="213" t="s">
        <v>222</v>
      </c>
      <c r="C11" s="98">
        <v>5489.5834305999997</v>
      </c>
      <c r="D11" s="98">
        <v>1451.4397398799999</v>
      </c>
      <c r="E11" s="214">
        <v>0.72377874861127467</v>
      </c>
      <c r="F11" s="214">
        <v>0.32928029650756696</v>
      </c>
      <c r="G11" s="214">
        <v>0.94727234445578201</v>
      </c>
    </row>
    <row r="12" spans="1:7" s="359" customFormat="1" x14ac:dyDescent="0.2">
      <c r="A12" s="80"/>
      <c r="B12" s="213" t="s">
        <v>223</v>
      </c>
      <c r="C12" s="98">
        <v>3850.9023848699999</v>
      </c>
      <c r="D12" s="98">
        <v>619.67663826</v>
      </c>
      <c r="E12" s="214">
        <v>0.82628000066458829</v>
      </c>
      <c r="F12" s="214">
        <v>0.31878063363014331</v>
      </c>
      <c r="G12" s="214">
        <v>0.79163813713167108</v>
      </c>
    </row>
    <row r="13" spans="1:7" s="359" customFormat="1" x14ac:dyDescent="0.2">
      <c r="A13" s="80"/>
      <c r="B13" s="213" t="s">
        <v>224</v>
      </c>
      <c r="C13" s="98">
        <v>1276.0464169699999</v>
      </c>
      <c r="D13" s="98">
        <v>192.34209129999999</v>
      </c>
      <c r="E13" s="214">
        <v>0.95850140039866283</v>
      </c>
      <c r="F13" s="214">
        <v>0.33347583353624133</v>
      </c>
      <c r="G13" s="214">
        <v>0.85136941323297122</v>
      </c>
    </row>
    <row r="14" spans="1:7" s="359" customFormat="1" x14ac:dyDescent="0.2">
      <c r="A14" s="80"/>
      <c r="B14" s="213" t="s">
        <v>225</v>
      </c>
      <c r="C14" s="98">
        <v>781.22465370999987</v>
      </c>
      <c r="D14" s="98">
        <v>113.47012174</v>
      </c>
      <c r="E14" s="214">
        <v>1.3479297678771089</v>
      </c>
      <c r="F14" s="214">
        <v>0.3191290401944783</v>
      </c>
      <c r="G14" s="214">
        <v>0.74084157669492201</v>
      </c>
    </row>
    <row r="15" spans="1:7" s="359" customFormat="1" x14ac:dyDescent="0.2">
      <c r="A15" s="80"/>
      <c r="B15" s="213" t="s">
        <v>226</v>
      </c>
      <c r="C15" s="98">
        <v>12.582104429999999</v>
      </c>
      <c r="D15" s="98">
        <v>1.6911814999999999</v>
      </c>
      <c r="E15" s="214">
        <v>0.44857868083216984</v>
      </c>
      <c r="F15" s="214">
        <v>0.60166226109095333</v>
      </c>
      <c r="G15" s="214">
        <v>0.88151427591517995</v>
      </c>
    </row>
    <row r="16" spans="1:7" s="359" customFormat="1" x14ac:dyDescent="0.2">
      <c r="A16" s="80"/>
      <c r="B16" s="213" t="s">
        <v>227</v>
      </c>
      <c r="C16" s="98">
        <v>142.0687293</v>
      </c>
      <c r="D16" s="98">
        <v>13.519307120000001</v>
      </c>
      <c r="E16" s="214">
        <v>1.0257578882698994</v>
      </c>
      <c r="F16" s="214">
        <v>0</v>
      </c>
      <c r="G16" s="214">
        <v>0.9604271084796534</v>
      </c>
    </row>
    <row r="17" spans="1:7" s="359" customFormat="1" x14ac:dyDescent="0.2">
      <c r="A17" s="215" t="s">
        <v>961</v>
      </c>
      <c r="B17" s="216"/>
      <c r="C17" s="217">
        <v>24196.774684209999</v>
      </c>
      <c r="D17" s="217">
        <v>5259.3543128500005</v>
      </c>
      <c r="E17" s="218">
        <v>0.61253703803914616</v>
      </c>
      <c r="F17" s="218"/>
      <c r="G17" s="218">
        <v>0.87655363923078766</v>
      </c>
    </row>
    <row r="18" spans="1:7" s="359" customFormat="1" x14ac:dyDescent="0.2">
      <c r="A18" s="80" t="s">
        <v>228</v>
      </c>
      <c r="B18" s="395"/>
      <c r="C18" s="201"/>
      <c r="D18" s="201"/>
      <c r="E18" s="396"/>
      <c r="F18" s="396"/>
      <c r="G18" s="396"/>
    </row>
    <row r="19" spans="1:7" s="359" customFormat="1" x14ac:dyDescent="0.2">
      <c r="B19" s="213" t="s">
        <v>217</v>
      </c>
      <c r="C19" s="98">
        <v>12.437854999999999</v>
      </c>
      <c r="D19" s="98">
        <v>3</v>
      </c>
      <c r="E19" s="214">
        <v>0.13272738382446167</v>
      </c>
      <c r="F19" s="214">
        <v>0.23288931221687365</v>
      </c>
      <c r="G19" s="214">
        <v>0.86147526762112514</v>
      </c>
    </row>
    <row r="20" spans="1:7" s="359" customFormat="1" x14ac:dyDescent="0.2">
      <c r="A20" s="80"/>
      <c r="B20" s="213" t="s">
        <v>218</v>
      </c>
      <c r="C20" s="98">
        <v>1560.7323809528555</v>
      </c>
      <c r="D20" s="98">
        <v>574.30257014362508</v>
      </c>
      <c r="E20" s="214">
        <v>0.26401054633532711</v>
      </c>
      <c r="F20" s="214">
        <v>0.30231512637017849</v>
      </c>
      <c r="G20" s="214">
        <v>0.76313469778623133</v>
      </c>
    </row>
    <row r="21" spans="1:7" s="359" customFormat="1" x14ac:dyDescent="0.2">
      <c r="A21" s="80"/>
      <c r="B21" s="213" t="s">
        <v>219</v>
      </c>
      <c r="C21" s="98">
        <v>5126.1103826678727</v>
      </c>
      <c r="D21" s="98">
        <v>328.35380321999997</v>
      </c>
      <c r="E21" s="214">
        <v>0.33564281938946811</v>
      </c>
      <c r="F21" s="214">
        <v>0.24767520507752006</v>
      </c>
      <c r="G21" s="214">
        <v>0.94071386199098728</v>
      </c>
    </row>
    <row r="22" spans="1:7" s="359" customFormat="1" x14ac:dyDescent="0.2">
      <c r="A22" s="80"/>
      <c r="B22" s="213" t="s">
        <v>220</v>
      </c>
      <c r="C22" s="98">
        <v>4118.5011348437902</v>
      </c>
      <c r="D22" s="98">
        <v>564.52751904750005</v>
      </c>
      <c r="E22" s="214">
        <v>0.51407260820410761</v>
      </c>
      <c r="F22" s="214">
        <v>0.32275751848835699</v>
      </c>
      <c r="G22" s="214">
        <v>0.93740700786265274</v>
      </c>
    </row>
    <row r="23" spans="1:7" s="359" customFormat="1" x14ac:dyDescent="0.2">
      <c r="A23" s="80"/>
      <c r="B23" s="213" t="s">
        <v>221</v>
      </c>
      <c r="C23" s="98">
        <v>6751.5506929339645</v>
      </c>
      <c r="D23" s="98">
        <v>317.086367048</v>
      </c>
      <c r="E23" s="214">
        <v>0.51713255925234802</v>
      </c>
      <c r="F23" s="214">
        <v>0.25961592372291847</v>
      </c>
      <c r="G23" s="214">
        <v>0.97459900756848428</v>
      </c>
    </row>
    <row r="24" spans="1:7" s="359" customFormat="1" x14ac:dyDescent="0.2">
      <c r="A24" s="80"/>
      <c r="B24" s="213" t="s">
        <v>222</v>
      </c>
      <c r="C24" s="98">
        <v>6171.6038833887151</v>
      </c>
      <c r="D24" s="98">
        <v>841.02205443602008</v>
      </c>
      <c r="E24" s="214">
        <v>0.67161369901233503</v>
      </c>
      <c r="F24" s="214">
        <v>0.2957276831348542</v>
      </c>
      <c r="G24" s="214">
        <v>0.94559205648850486</v>
      </c>
    </row>
    <row r="25" spans="1:7" s="359" customFormat="1" x14ac:dyDescent="0.2">
      <c r="A25" s="80"/>
      <c r="B25" s="213" t="s">
        <v>223</v>
      </c>
      <c r="C25" s="98">
        <v>7706.6144473436834</v>
      </c>
      <c r="D25" s="98">
        <v>1242.9370945687299</v>
      </c>
      <c r="E25" s="214">
        <v>0.70378699044319692</v>
      </c>
      <c r="F25" s="214">
        <v>0.29251629897075127</v>
      </c>
      <c r="G25" s="214">
        <v>0.97127565295002105</v>
      </c>
    </row>
    <row r="26" spans="1:7" s="359" customFormat="1" x14ac:dyDescent="0.2">
      <c r="A26" s="80"/>
      <c r="B26" s="213" t="s">
        <v>224</v>
      </c>
      <c r="C26" s="98">
        <v>2861.1647233068898</v>
      </c>
      <c r="D26" s="98">
        <v>551.64556345977996</v>
      </c>
      <c r="E26" s="214">
        <v>0.93238179773873842</v>
      </c>
      <c r="F26" s="214">
        <v>0.32959962705698559</v>
      </c>
      <c r="G26" s="214">
        <v>0.9797821948427583</v>
      </c>
    </row>
    <row r="27" spans="1:7" s="359" customFormat="1" x14ac:dyDescent="0.2">
      <c r="A27" s="80"/>
      <c r="B27" s="213" t="s">
        <v>225</v>
      </c>
      <c r="C27" s="98">
        <v>1243.9962816431598</v>
      </c>
      <c r="D27" s="98">
        <v>37.712308729999997</v>
      </c>
      <c r="E27" s="214">
        <v>1.3723366993471695</v>
      </c>
      <c r="F27" s="214">
        <v>0.34875254846237469</v>
      </c>
      <c r="G27" s="214">
        <v>0.92010804491947273</v>
      </c>
    </row>
    <row r="28" spans="1:7" s="359" customFormat="1" x14ac:dyDescent="0.2">
      <c r="A28" s="80"/>
      <c r="B28" s="213" t="s">
        <v>226</v>
      </c>
      <c r="C28" s="98">
        <v>95.418341486684994</v>
      </c>
      <c r="D28" s="98">
        <v>1.3536951505000001</v>
      </c>
      <c r="E28" s="214">
        <v>0.88164781928030267</v>
      </c>
      <c r="F28" s="214">
        <v>0.23482293646043684</v>
      </c>
      <c r="G28" s="214">
        <v>0.99843044779838852</v>
      </c>
    </row>
    <row r="29" spans="1:7" s="359" customFormat="1" x14ac:dyDescent="0.2">
      <c r="A29" s="80"/>
      <c r="B29" s="213" t="s">
        <v>227</v>
      </c>
      <c r="C29" s="98">
        <v>396.12189698042999</v>
      </c>
      <c r="D29" s="98">
        <v>4.3970482599999992</v>
      </c>
      <c r="E29" s="214">
        <v>0.95317657893802232</v>
      </c>
      <c r="F29" s="214">
        <v>7.2674897082037629E-2</v>
      </c>
      <c r="G29" s="214">
        <v>0.99610213036104267</v>
      </c>
    </row>
    <row r="30" spans="1:7" s="359" customFormat="1" x14ac:dyDescent="0.2">
      <c r="A30" s="215" t="s">
        <v>240</v>
      </c>
      <c r="B30" s="216"/>
      <c r="C30" s="217">
        <v>36044.252020548047</v>
      </c>
      <c r="D30" s="217">
        <v>4466.3380240641545</v>
      </c>
      <c r="E30" s="218">
        <v>0.61447317420934866</v>
      </c>
      <c r="F30" s="218"/>
      <c r="G30" s="218">
        <v>0.94712517117460049</v>
      </c>
    </row>
    <row r="31" spans="1:7" s="359" customFormat="1" x14ac:dyDescent="0.2">
      <c r="A31" s="80" t="s">
        <v>90</v>
      </c>
      <c r="B31" s="395"/>
      <c r="C31" s="201"/>
      <c r="D31" s="201"/>
      <c r="E31" s="396"/>
      <c r="F31" s="396"/>
      <c r="G31" s="396"/>
    </row>
    <row r="32" spans="1:7" s="359" customFormat="1" x14ac:dyDescent="0.2">
      <c r="B32" s="213" t="s">
        <v>217</v>
      </c>
      <c r="C32" s="98">
        <v>0</v>
      </c>
      <c r="D32" s="98">
        <v>0</v>
      </c>
      <c r="E32" s="214">
        <v>0</v>
      </c>
      <c r="F32" s="214">
        <v>0</v>
      </c>
      <c r="G32" s="214">
        <v>0</v>
      </c>
    </row>
    <row r="33" spans="1:7" s="359" customFormat="1" x14ac:dyDescent="0.2">
      <c r="A33" s="80"/>
      <c r="B33" s="213" t="s">
        <v>218</v>
      </c>
      <c r="C33" s="98">
        <v>0.22256347784999997</v>
      </c>
      <c r="D33" s="98">
        <v>0</v>
      </c>
      <c r="E33" s="214">
        <v>7.6715716405855186E-2</v>
      </c>
      <c r="F33" s="214">
        <v>0</v>
      </c>
      <c r="G33" s="214">
        <v>0.99999999999999978</v>
      </c>
    </row>
    <row r="34" spans="1:7" s="359" customFormat="1" x14ac:dyDescent="0.2">
      <c r="A34" s="80"/>
      <c r="B34" s="213" t="s">
        <v>219</v>
      </c>
      <c r="C34" s="98">
        <v>305.13716266846001</v>
      </c>
      <c r="D34" s="98">
        <v>180.00931649999998</v>
      </c>
      <c r="E34" s="214">
        <v>0.63290421968468624</v>
      </c>
      <c r="F34" s="214">
        <v>0.23983026836501747</v>
      </c>
      <c r="G34" s="214">
        <v>0.85214893726093821</v>
      </c>
    </row>
    <row r="35" spans="1:7" s="359" customFormat="1" x14ac:dyDescent="0.2">
      <c r="A35" s="80"/>
      <c r="B35" s="213" t="s">
        <v>220</v>
      </c>
      <c r="C35" s="98">
        <v>1088.7234719170642</v>
      </c>
      <c r="D35" s="98">
        <v>465.40763589999995</v>
      </c>
      <c r="E35" s="214">
        <v>0.37861919689796464</v>
      </c>
      <c r="F35" s="214">
        <v>8.4873134054671659E-2</v>
      </c>
      <c r="G35" s="214">
        <v>0.87020009532623099</v>
      </c>
    </row>
    <row r="36" spans="1:7" s="359" customFormat="1" x14ac:dyDescent="0.2">
      <c r="A36" s="80"/>
      <c r="B36" s="213" t="s">
        <v>221</v>
      </c>
      <c r="C36" s="98">
        <v>2609.5678787042812</v>
      </c>
      <c r="D36" s="98">
        <v>768.07755708000002</v>
      </c>
      <c r="E36" s="214">
        <v>0.68997748187157026</v>
      </c>
      <c r="F36" s="214">
        <v>9.5412486760065821E-2</v>
      </c>
      <c r="G36" s="214">
        <v>0.80984475400698808</v>
      </c>
    </row>
    <row r="37" spans="1:7" s="359" customFormat="1" x14ac:dyDescent="0.2">
      <c r="A37" s="80"/>
      <c r="B37" s="213" t="s">
        <v>222</v>
      </c>
      <c r="C37" s="98">
        <v>3702.6458172133948</v>
      </c>
      <c r="D37" s="98">
        <v>622.97749857000008</v>
      </c>
      <c r="E37" s="214">
        <v>0.70461445216102292</v>
      </c>
      <c r="F37" s="214">
        <v>4.6667181913330955E-2</v>
      </c>
      <c r="G37" s="214">
        <v>0.76957649479613277</v>
      </c>
    </row>
    <row r="38" spans="1:7" s="359" customFormat="1" x14ac:dyDescent="0.2">
      <c r="A38" s="80"/>
      <c r="B38" s="213" t="s">
        <v>223</v>
      </c>
      <c r="C38" s="98">
        <v>861.27008484269004</v>
      </c>
      <c r="D38" s="98">
        <v>119.75818031484501</v>
      </c>
      <c r="E38" s="214">
        <v>1.3867451722324591</v>
      </c>
      <c r="F38" s="214">
        <v>6.4842278932879999E-2</v>
      </c>
      <c r="G38" s="214">
        <v>0.88303208713785231</v>
      </c>
    </row>
    <row r="39" spans="1:7" s="359" customFormat="1" x14ac:dyDescent="0.2">
      <c r="A39" s="80"/>
      <c r="B39" s="213" t="s">
        <v>224</v>
      </c>
      <c r="C39" s="98">
        <v>492.97791512684989</v>
      </c>
      <c r="D39" s="98">
        <v>5.4747545999999989</v>
      </c>
      <c r="E39" s="214">
        <v>1.0347135627916249</v>
      </c>
      <c r="F39" s="214">
        <v>3.7723415210237548E-3</v>
      </c>
      <c r="G39" s="214">
        <v>0.99006793380373681</v>
      </c>
    </row>
    <row r="40" spans="1:7" s="359" customFormat="1" x14ac:dyDescent="0.2">
      <c r="A40" s="80"/>
      <c r="B40" s="213" t="s">
        <v>225</v>
      </c>
      <c r="C40" s="98">
        <v>80.080336566824997</v>
      </c>
      <c r="D40" s="98">
        <v>2.4149999999999998E-2</v>
      </c>
      <c r="E40" s="214">
        <v>0.49333643751536382</v>
      </c>
      <c r="F40" s="214">
        <v>5.1249916805252223E-5</v>
      </c>
      <c r="G40" s="214">
        <v>1</v>
      </c>
    </row>
    <row r="41" spans="1:7" s="359" customFormat="1" x14ac:dyDescent="0.2">
      <c r="A41" s="80"/>
      <c r="B41" s="213" t="s">
        <v>226</v>
      </c>
      <c r="C41" s="98">
        <v>49.042972751512629</v>
      </c>
      <c r="D41" s="98">
        <v>0</v>
      </c>
      <c r="E41" s="214">
        <v>0</v>
      </c>
      <c r="F41" s="214">
        <v>0</v>
      </c>
      <c r="G41" s="214">
        <v>0</v>
      </c>
    </row>
    <row r="42" spans="1:7" s="359" customFormat="1" x14ac:dyDescent="0.2">
      <c r="A42" s="80"/>
      <c r="B42" s="213" t="s">
        <v>227</v>
      </c>
      <c r="C42" s="98">
        <f>525.631307167975+0.3</f>
        <v>525.93130716797498</v>
      </c>
      <c r="D42" s="98">
        <v>3.538062</v>
      </c>
      <c r="E42" s="214">
        <v>0</v>
      </c>
      <c r="F42" s="214">
        <v>0</v>
      </c>
      <c r="G42" s="214">
        <v>0</v>
      </c>
    </row>
    <row r="43" spans="1:7" s="359" customFormat="1" x14ac:dyDescent="0.2">
      <c r="A43" s="215" t="s">
        <v>253</v>
      </c>
      <c r="B43" s="216"/>
      <c r="C43" s="217">
        <f>SUM(C32:C42)</f>
        <v>9715.5995104369049</v>
      </c>
      <c r="D43" s="217">
        <v>2165.2671549648453</v>
      </c>
      <c r="E43" s="218">
        <v>0.70300738950781105</v>
      </c>
      <c r="F43" s="218"/>
      <c r="G43" s="218">
        <v>0.8251082548581089</v>
      </c>
    </row>
    <row r="44" spans="1:7" s="359" customFormat="1" x14ac:dyDescent="0.2">
      <c r="A44" s="593" t="s">
        <v>962</v>
      </c>
      <c r="B44" s="395"/>
      <c r="C44" s="201"/>
      <c r="D44" s="201"/>
      <c r="E44" s="396"/>
      <c r="F44" s="396"/>
      <c r="G44" s="396"/>
    </row>
    <row r="45" spans="1:7" s="359" customFormat="1" x14ac:dyDescent="0.2">
      <c r="A45" s="80"/>
      <c r="B45" s="213" t="s">
        <v>217</v>
      </c>
      <c r="C45" s="98">
        <v>0</v>
      </c>
      <c r="D45" s="98">
        <v>0</v>
      </c>
      <c r="E45" s="214">
        <v>0</v>
      </c>
      <c r="F45" s="214">
        <v>0</v>
      </c>
      <c r="G45" s="214">
        <v>0</v>
      </c>
    </row>
    <row r="46" spans="1:7" s="359" customFormat="1" x14ac:dyDescent="0.2">
      <c r="A46" s="80"/>
      <c r="B46" s="213" t="s">
        <v>218</v>
      </c>
      <c r="C46" s="98">
        <v>1764.1644804286407</v>
      </c>
      <c r="D46" s="98">
        <v>572.92303736183203</v>
      </c>
      <c r="E46" s="214">
        <v>7.6117127185288097E-2</v>
      </c>
      <c r="F46" s="214">
        <v>0.17779264235702794</v>
      </c>
      <c r="G46" s="214">
        <v>0.9994698934003784</v>
      </c>
    </row>
    <row r="47" spans="1:7" s="359" customFormat="1" x14ac:dyDescent="0.2">
      <c r="A47" s="80"/>
      <c r="B47" s="213" t="s">
        <v>219</v>
      </c>
      <c r="C47" s="98">
        <v>1553.188678520268</v>
      </c>
      <c r="D47" s="98">
        <v>161.67652472910302</v>
      </c>
      <c r="E47" s="214">
        <v>0.13804884319362737</v>
      </c>
      <c r="F47" s="214">
        <v>0.21766894243266588</v>
      </c>
      <c r="G47" s="214">
        <v>0.9994729755770706</v>
      </c>
    </row>
    <row r="48" spans="1:7" s="359" customFormat="1" x14ac:dyDescent="0.2">
      <c r="A48" s="80"/>
      <c r="B48" s="213" t="s">
        <v>220</v>
      </c>
      <c r="C48" s="98">
        <v>801.38290763267798</v>
      </c>
      <c r="D48" s="98">
        <v>26.704612093068</v>
      </c>
      <c r="E48" s="214">
        <v>0.20697874273442679</v>
      </c>
      <c r="F48" s="214">
        <v>0.22598697172298429</v>
      </c>
      <c r="G48" s="214">
        <v>0.99984591514325538</v>
      </c>
    </row>
    <row r="49" spans="1:7" s="359" customFormat="1" x14ac:dyDescent="0.2">
      <c r="A49" s="80"/>
      <c r="B49" s="213" t="s">
        <v>221</v>
      </c>
      <c r="C49" s="98">
        <v>804.82394335479091</v>
      </c>
      <c r="D49" s="98">
        <v>11.922991363440998</v>
      </c>
      <c r="E49" s="214">
        <v>0.29230855647318676</v>
      </c>
      <c r="F49" s="214">
        <v>0.23926104006197452</v>
      </c>
      <c r="G49" s="214">
        <v>0.99961233260778171</v>
      </c>
    </row>
    <row r="50" spans="1:7" s="359" customFormat="1" x14ac:dyDescent="0.2">
      <c r="A50" s="80"/>
      <c r="B50" s="213" t="s">
        <v>222</v>
      </c>
      <c r="C50" s="98">
        <v>473.27593635458902</v>
      </c>
      <c r="D50" s="98">
        <v>4.0462771761649998</v>
      </c>
      <c r="E50" s="214">
        <v>0.42181132827917983</v>
      </c>
      <c r="F50" s="214">
        <v>0.23390501115094903</v>
      </c>
      <c r="G50" s="214">
        <v>0.99936045491745362</v>
      </c>
    </row>
    <row r="51" spans="1:7" s="359" customFormat="1" x14ac:dyDescent="0.2">
      <c r="A51" s="80"/>
      <c r="B51" s="213" t="s">
        <v>223</v>
      </c>
      <c r="C51" s="98">
        <v>103.20513909695799</v>
      </c>
      <c r="D51" s="98">
        <v>1.0845790328210001</v>
      </c>
      <c r="E51" s="214">
        <v>0.5383467175696528</v>
      </c>
      <c r="F51" s="214">
        <v>0.1991672549692671</v>
      </c>
      <c r="G51" s="214">
        <v>0.9998183560010766</v>
      </c>
    </row>
    <row r="52" spans="1:7" s="359" customFormat="1" x14ac:dyDescent="0.2">
      <c r="A52" s="80"/>
      <c r="B52" s="213" t="s">
        <v>224</v>
      </c>
      <c r="C52" s="98">
        <v>83.905414585974</v>
      </c>
      <c r="D52" s="98">
        <v>1.6810679759319997</v>
      </c>
      <c r="E52" s="214">
        <v>0.87152136113806167</v>
      </c>
      <c r="F52" s="214">
        <v>0.21435095827339321</v>
      </c>
      <c r="G52" s="214">
        <v>0.99898797975436837</v>
      </c>
    </row>
    <row r="53" spans="1:7" s="359" customFormat="1" x14ac:dyDescent="0.2">
      <c r="A53" s="80"/>
      <c r="B53" s="213" t="s">
        <v>225</v>
      </c>
      <c r="C53" s="98">
        <v>137.46084442583202</v>
      </c>
      <c r="D53" s="98">
        <v>0.73385886813000001</v>
      </c>
      <c r="E53" s="214">
        <v>1.1299525217401993</v>
      </c>
      <c r="F53" s="214">
        <v>0.20731592533337545</v>
      </c>
      <c r="G53" s="214">
        <v>0.99885190141903024</v>
      </c>
    </row>
    <row r="54" spans="1:7" s="359" customFormat="1" x14ac:dyDescent="0.2">
      <c r="A54" s="80"/>
      <c r="B54" s="213" t="s">
        <v>226</v>
      </c>
      <c r="C54" s="98">
        <v>0.69466099999999997</v>
      </c>
      <c r="D54" s="98">
        <v>0</v>
      </c>
      <c r="E54" s="214">
        <v>2.5950000000000001E-2</v>
      </c>
      <c r="F54" s="214">
        <v>0.40450199999999997</v>
      </c>
      <c r="G54" s="214">
        <v>1</v>
      </c>
    </row>
    <row r="55" spans="1:7" s="359" customFormat="1" x14ac:dyDescent="0.2">
      <c r="A55" s="80"/>
      <c r="B55" s="213" t="s">
        <v>227</v>
      </c>
      <c r="C55" s="98">
        <v>14.5776261184</v>
      </c>
      <c r="D55" s="98">
        <v>1.7461900728E-2</v>
      </c>
      <c r="E55" s="214">
        <v>0.14847724651966676</v>
      </c>
      <c r="F55" s="214">
        <v>0.83285967352145684</v>
      </c>
      <c r="G55" s="214">
        <v>1</v>
      </c>
    </row>
    <row r="56" spans="1:7" s="359" customFormat="1" x14ac:dyDescent="0.2">
      <c r="A56" s="215" t="s">
        <v>963</v>
      </c>
      <c r="B56" s="87"/>
      <c r="C56" s="219">
        <v>5736.6796315181309</v>
      </c>
      <c r="D56" s="219">
        <v>780.79041050122009</v>
      </c>
      <c r="E56" s="220">
        <v>0.21539472726248202</v>
      </c>
      <c r="F56" s="220"/>
      <c r="G56" s="221">
        <v>0.99951999779506651</v>
      </c>
    </row>
    <row r="57" spans="1:7" s="359" customFormat="1" x14ac:dyDescent="0.2">
      <c r="A57" s="80" t="s">
        <v>265</v>
      </c>
      <c r="B57" s="395"/>
      <c r="C57" s="201"/>
      <c r="D57" s="201"/>
      <c r="E57" s="396"/>
      <c r="F57" s="396"/>
      <c r="G57" s="396"/>
    </row>
    <row r="58" spans="1:7" s="359" customFormat="1" x14ac:dyDescent="0.2">
      <c r="B58" s="213" t="s">
        <v>217</v>
      </c>
      <c r="C58" s="98">
        <v>0</v>
      </c>
      <c r="D58" s="98">
        <v>0</v>
      </c>
      <c r="E58" s="214">
        <v>0</v>
      </c>
      <c r="F58" s="214">
        <v>0</v>
      </c>
      <c r="G58" s="214">
        <v>0</v>
      </c>
    </row>
    <row r="59" spans="1:7" s="359" customFormat="1" x14ac:dyDescent="0.2">
      <c r="A59" s="80"/>
      <c r="B59" s="213" t="s">
        <v>218</v>
      </c>
      <c r="C59" s="98">
        <v>35348.369283811175</v>
      </c>
      <c r="D59" s="98">
        <v>9169.3469197932882</v>
      </c>
      <c r="E59" s="214">
        <v>7.0610353396574912E-2</v>
      </c>
      <c r="F59" s="214">
        <v>0.15852466681953861</v>
      </c>
      <c r="G59" s="214">
        <v>0.99992571109483497</v>
      </c>
    </row>
    <row r="60" spans="1:7" s="359" customFormat="1" x14ac:dyDescent="0.2">
      <c r="A60" s="80"/>
      <c r="B60" s="213" t="s">
        <v>219</v>
      </c>
      <c r="C60" s="98">
        <v>33232.407638255267</v>
      </c>
      <c r="D60" s="98">
        <v>1900.6390035140637</v>
      </c>
      <c r="E60" s="214">
        <v>0.12974204951736379</v>
      </c>
      <c r="F60" s="214">
        <v>0.19693227441925948</v>
      </c>
      <c r="G60" s="214">
        <v>0.99995612344625673</v>
      </c>
    </row>
    <row r="61" spans="1:7" s="359" customFormat="1" x14ac:dyDescent="0.2">
      <c r="A61" s="80"/>
      <c r="B61" s="213" t="s">
        <v>220</v>
      </c>
      <c r="C61" s="98">
        <v>22516.742998698955</v>
      </c>
      <c r="D61" s="98">
        <v>292.41690817667308</v>
      </c>
      <c r="E61" s="214">
        <v>0.2066993878471082</v>
      </c>
      <c r="F61" s="214">
        <v>0.21754250965411603</v>
      </c>
      <c r="G61" s="214">
        <v>0.99997814429714904</v>
      </c>
    </row>
    <row r="62" spans="1:7" s="359" customFormat="1" x14ac:dyDescent="0.2">
      <c r="A62" s="80"/>
      <c r="B62" s="213" t="s">
        <v>221</v>
      </c>
      <c r="C62" s="98">
        <v>21516.166006222636</v>
      </c>
      <c r="D62" s="98">
        <v>119.009181231225</v>
      </c>
      <c r="E62" s="214">
        <v>0.29536136694981097</v>
      </c>
      <c r="F62" s="214">
        <v>0.23211098121412421</v>
      </c>
      <c r="G62" s="214">
        <v>0.99995584910172319</v>
      </c>
    </row>
    <row r="63" spans="1:7" s="359" customFormat="1" x14ac:dyDescent="0.2">
      <c r="A63" s="80"/>
      <c r="B63" s="213" t="s">
        <v>222</v>
      </c>
      <c r="C63" s="98">
        <v>9747.8576007304509</v>
      </c>
      <c r="D63" s="98">
        <v>35.165251981849998</v>
      </c>
      <c r="E63" s="214">
        <v>0.41923905137022321</v>
      </c>
      <c r="F63" s="214">
        <v>0.23362730853183139</v>
      </c>
      <c r="G63" s="214">
        <v>0.99996512719419806</v>
      </c>
    </row>
    <row r="64" spans="1:7" s="359" customFormat="1" x14ac:dyDescent="0.2">
      <c r="A64" s="80"/>
      <c r="B64" s="213" t="s">
        <v>223</v>
      </c>
      <c r="C64" s="98">
        <v>2252.1751464676959</v>
      </c>
      <c r="D64" s="98">
        <v>20.275383660621998</v>
      </c>
      <c r="E64" s="214">
        <v>0.59329795843383515</v>
      </c>
      <c r="F64" s="214">
        <v>0.22080392446698272</v>
      </c>
      <c r="G64" s="214">
        <v>0.99991497831833898</v>
      </c>
    </row>
    <row r="65" spans="1:7" s="359" customFormat="1" x14ac:dyDescent="0.2">
      <c r="A65" s="80"/>
      <c r="B65" s="213" t="s">
        <v>224</v>
      </c>
      <c r="C65" s="98">
        <v>1367.770859198904</v>
      </c>
      <c r="D65" s="98">
        <v>7.7191530495029994</v>
      </c>
      <c r="E65" s="214">
        <v>0.95980408976644271</v>
      </c>
      <c r="F65" s="214">
        <v>0.2372673583166173</v>
      </c>
      <c r="G65" s="214">
        <v>0.99986530990764166</v>
      </c>
    </row>
    <row r="66" spans="1:7" s="359" customFormat="1" x14ac:dyDescent="0.2">
      <c r="A66" s="80"/>
      <c r="B66" s="213" t="s">
        <v>225</v>
      </c>
      <c r="C66" s="98">
        <v>1726.7959999999355</v>
      </c>
      <c r="D66" s="98">
        <v>5.6448261571840002</v>
      </c>
      <c r="E66" s="214">
        <v>1.3282650472539244</v>
      </c>
      <c r="F66" s="214">
        <v>0.22966427724450847</v>
      </c>
      <c r="G66" s="214">
        <v>0.9999665576775103</v>
      </c>
    </row>
    <row r="67" spans="1:7" s="359" customFormat="1" x14ac:dyDescent="0.2">
      <c r="A67" s="80"/>
      <c r="B67" s="213" t="s">
        <v>226</v>
      </c>
      <c r="C67" s="98">
        <v>203.90492619392768</v>
      </c>
      <c r="D67" s="98">
        <v>0.14529175459999999</v>
      </c>
      <c r="E67" s="214">
        <v>0.3867456172775276</v>
      </c>
      <c r="F67" s="214">
        <v>0.25972841420396059</v>
      </c>
      <c r="G67" s="214">
        <v>0.99978303418123182</v>
      </c>
    </row>
    <row r="68" spans="1:7" s="359" customFormat="1" x14ac:dyDescent="0.2">
      <c r="A68" s="80"/>
      <c r="B68" s="213" t="s">
        <v>227</v>
      </c>
      <c r="C68" s="98">
        <v>150.79479837853299</v>
      </c>
      <c r="D68" s="98">
        <v>11.666591805132999</v>
      </c>
      <c r="E68" s="214">
        <v>1.625792972977756</v>
      </c>
      <c r="F68" s="214">
        <v>0.25093269298318527</v>
      </c>
      <c r="G68" s="214">
        <v>0.99987235937098062</v>
      </c>
    </row>
    <row r="69" spans="1:7" s="359" customFormat="1" x14ac:dyDescent="0.2">
      <c r="A69" s="215" t="s">
        <v>277</v>
      </c>
      <c r="B69" s="87"/>
      <c r="C69" s="219">
        <v>128062.98525795745</v>
      </c>
      <c r="D69" s="219">
        <v>11562.028511124143</v>
      </c>
      <c r="E69" s="220">
        <v>0.21216272174247283</v>
      </c>
      <c r="F69" s="220"/>
      <c r="G69" s="221">
        <v>0.9999503124571637</v>
      </c>
    </row>
    <row r="70" spans="1:7" s="359" customFormat="1" x14ac:dyDescent="0.2">
      <c r="A70" s="80" t="s">
        <v>187</v>
      </c>
      <c r="B70" s="213" t="s">
        <v>217</v>
      </c>
      <c r="C70" s="98">
        <v>0</v>
      </c>
      <c r="D70" s="98">
        <v>0</v>
      </c>
      <c r="E70" s="214">
        <v>0</v>
      </c>
      <c r="F70" s="214">
        <v>0</v>
      </c>
      <c r="G70" s="214">
        <v>0</v>
      </c>
    </row>
    <row r="71" spans="1:7" s="359" customFormat="1" x14ac:dyDescent="0.2">
      <c r="A71" s="80"/>
      <c r="B71" s="213" t="s">
        <v>218</v>
      </c>
      <c r="C71" s="98">
        <v>376.27225593548303</v>
      </c>
      <c r="D71" s="98">
        <v>146.04986212319099</v>
      </c>
      <c r="E71" s="214">
        <v>0.20327852534358509</v>
      </c>
      <c r="F71" s="214">
        <v>0.45874544499538061</v>
      </c>
      <c r="G71" s="214">
        <v>0.99683566525137435</v>
      </c>
    </row>
    <row r="72" spans="1:7" s="359" customFormat="1" x14ac:dyDescent="0.2">
      <c r="A72" s="80"/>
      <c r="B72" s="213" t="s">
        <v>219</v>
      </c>
      <c r="C72" s="98">
        <v>439.84479581690795</v>
      </c>
      <c r="D72" s="98">
        <v>192.841368625434</v>
      </c>
      <c r="E72" s="214">
        <v>0.29395844210448624</v>
      </c>
      <c r="F72" s="214">
        <v>0.46467431322749092</v>
      </c>
      <c r="G72" s="214">
        <v>0.99719421772894046</v>
      </c>
    </row>
    <row r="73" spans="1:7" s="359" customFormat="1" x14ac:dyDescent="0.2">
      <c r="A73" s="80"/>
      <c r="B73" s="213" t="s">
        <v>220</v>
      </c>
      <c r="C73" s="98">
        <v>271.31272229308797</v>
      </c>
      <c r="D73" s="98">
        <v>58.806412743220001</v>
      </c>
      <c r="E73" s="214">
        <v>0.40755541500357051</v>
      </c>
      <c r="F73" s="214">
        <v>0.47909727625766796</v>
      </c>
      <c r="G73" s="214">
        <v>0.99706938701683923</v>
      </c>
    </row>
    <row r="74" spans="1:7" s="359" customFormat="1" x14ac:dyDescent="0.2">
      <c r="A74" s="80"/>
      <c r="B74" s="213" t="s">
        <v>221</v>
      </c>
      <c r="C74" s="98">
        <v>292.63077276058698</v>
      </c>
      <c r="D74" s="98">
        <v>41.345579349665002</v>
      </c>
      <c r="E74" s="214">
        <v>0.51191950364902317</v>
      </c>
      <c r="F74" s="214">
        <v>0.48709390800675112</v>
      </c>
      <c r="G74" s="214">
        <v>0.99811979626303993</v>
      </c>
    </row>
    <row r="75" spans="1:7" s="359" customFormat="1" x14ac:dyDescent="0.2">
      <c r="A75" s="80"/>
      <c r="B75" s="213" t="s">
        <v>222</v>
      </c>
      <c r="C75" s="98">
        <v>301.16393361363799</v>
      </c>
      <c r="D75" s="98">
        <v>13.439447224549999</v>
      </c>
      <c r="E75" s="214">
        <v>0.6277367417429851</v>
      </c>
      <c r="F75" s="214">
        <v>0.48241245964390889</v>
      </c>
      <c r="G75" s="214">
        <v>0.99845011872308698</v>
      </c>
    </row>
    <row r="76" spans="1:7" s="359" customFormat="1" x14ac:dyDescent="0.2">
      <c r="A76" s="80"/>
      <c r="B76" s="213" t="s">
        <v>223</v>
      </c>
      <c r="C76" s="98">
        <v>238.93985779975895</v>
      </c>
      <c r="D76" s="98">
        <v>6.1846169473999995</v>
      </c>
      <c r="E76" s="214">
        <v>0.75709679637710381</v>
      </c>
      <c r="F76" s="214">
        <v>0.5052589554159217</v>
      </c>
      <c r="G76" s="214">
        <v>0.9988874973101658</v>
      </c>
    </row>
    <row r="77" spans="1:7" s="359" customFormat="1" x14ac:dyDescent="0.2">
      <c r="A77" s="80"/>
      <c r="B77" s="213" t="s">
        <v>224</v>
      </c>
      <c r="C77" s="98">
        <v>49.958120377937</v>
      </c>
      <c r="D77" s="98">
        <v>1.5288081282869999</v>
      </c>
      <c r="E77" s="214">
        <v>0.80715295171194734</v>
      </c>
      <c r="F77" s="214">
        <v>0.49852690988460052</v>
      </c>
      <c r="G77" s="214">
        <v>0.99891830606845877</v>
      </c>
    </row>
    <row r="78" spans="1:7" s="359" customFormat="1" x14ac:dyDescent="0.2">
      <c r="A78" s="80"/>
      <c r="B78" s="213" t="s">
        <v>225</v>
      </c>
      <c r="C78" s="98">
        <v>59.878355108184003</v>
      </c>
      <c r="D78" s="98">
        <v>2.7149875199999998</v>
      </c>
      <c r="E78" s="214">
        <v>1.1458129948112104</v>
      </c>
      <c r="F78" s="214">
        <v>0.48190437818219267</v>
      </c>
      <c r="G78" s="214">
        <v>0.99288735864883182</v>
      </c>
    </row>
    <row r="79" spans="1:7" s="359" customFormat="1" x14ac:dyDescent="0.2">
      <c r="A79" s="80"/>
      <c r="B79" s="213" t="s">
        <v>226</v>
      </c>
      <c r="C79" s="98">
        <v>7.6262616320119996</v>
      </c>
      <c r="D79" s="98">
        <v>0.17302656</v>
      </c>
      <c r="E79" s="214">
        <v>3.0071091060050216E-2</v>
      </c>
      <c r="F79" s="214">
        <v>0.50542472880034983</v>
      </c>
      <c r="G79" s="214">
        <v>0.99748247021140712</v>
      </c>
    </row>
    <row r="80" spans="1:7" s="359" customFormat="1" x14ac:dyDescent="0.2">
      <c r="A80" s="80"/>
      <c r="B80" s="213" t="s">
        <v>227</v>
      </c>
      <c r="C80" s="98">
        <v>28.480660060000002</v>
      </c>
      <c r="D80" s="98">
        <v>1E-8</v>
      </c>
      <c r="E80" s="214">
        <v>0.18065725100880967</v>
      </c>
      <c r="F80" s="214">
        <v>0.89360107656937748</v>
      </c>
      <c r="G80" s="214">
        <v>1</v>
      </c>
    </row>
    <row r="81" spans="1:7" s="359" customFormat="1" x14ac:dyDescent="0.2">
      <c r="A81" s="215" t="s">
        <v>1039</v>
      </c>
      <c r="B81" s="87"/>
      <c r="C81" s="219">
        <v>2066.1077353975961</v>
      </c>
      <c r="D81" s="219">
        <v>463.08410923174699</v>
      </c>
      <c r="E81" s="220">
        <v>0.46000631516574247</v>
      </c>
      <c r="F81" s="220"/>
      <c r="G81" s="221">
        <v>0.99757366365827249</v>
      </c>
    </row>
    <row r="82" spans="1:7" s="359" customFormat="1" x14ac:dyDescent="0.2">
      <c r="A82" s="209"/>
      <c r="B82" s="85"/>
      <c r="C82" s="15"/>
      <c r="D82" s="15"/>
      <c r="E82" s="15"/>
      <c r="F82" s="15"/>
      <c r="G82" s="15"/>
    </row>
    <row r="83" spans="1:7" x14ac:dyDescent="0.2">
      <c r="A83" s="209"/>
      <c r="B83" s="85"/>
      <c r="C83" s="15"/>
      <c r="D83" s="15"/>
      <c r="E83" s="15"/>
      <c r="F83" s="15"/>
      <c r="G83" s="15"/>
    </row>
    <row r="84" spans="1:7" x14ac:dyDescent="0.2">
      <c r="A84" s="211"/>
      <c r="B84" s="85"/>
      <c r="C84" s="15"/>
      <c r="D84" s="15"/>
      <c r="E84" s="15"/>
      <c r="F84" s="15"/>
      <c r="G84" s="15"/>
    </row>
    <row r="85" spans="1:7" ht="51" customHeight="1" thickBot="1" x14ac:dyDescent="0.25">
      <c r="A85" s="76">
        <v>2014</v>
      </c>
      <c r="B85" s="212" t="s">
        <v>211</v>
      </c>
      <c r="C85" s="350" t="s">
        <v>212</v>
      </c>
      <c r="D85" s="350" t="s">
        <v>213</v>
      </c>
      <c r="E85" s="350" t="s">
        <v>214</v>
      </c>
      <c r="F85" s="350" t="s">
        <v>215</v>
      </c>
      <c r="G85" s="350" t="s">
        <v>216</v>
      </c>
    </row>
    <row r="86" spans="1:7" s="359" customFormat="1" ht="12" customHeight="1" x14ac:dyDescent="0.2">
      <c r="A86" s="80" t="s">
        <v>936</v>
      </c>
      <c r="B86" s="90"/>
      <c r="C86" s="72"/>
      <c r="D86" s="72"/>
      <c r="E86" s="72"/>
      <c r="F86" s="72"/>
      <c r="G86" s="72"/>
    </row>
    <row r="87" spans="1:7" ht="12" customHeight="1" x14ac:dyDescent="0.2">
      <c r="B87" s="213" t="s">
        <v>217</v>
      </c>
      <c r="C87" s="98">
        <v>0</v>
      </c>
      <c r="D87" s="98">
        <v>0</v>
      </c>
      <c r="E87" s="214">
        <v>0</v>
      </c>
      <c r="F87" s="214">
        <v>0</v>
      </c>
      <c r="G87" s="214">
        <v>0</v>
      </c>
    </row>
    <row r="88" spans="1:7" x14ac:dyDescent="0.2">
      <c r="A88" s="80"/>
      <c r="B88" s="213" t="s">
        <v>218</v>
      </c>
      <c r="C88" s="98">
        <v>564.9337309</v>
      </c>
      <c r="D88" s="98">
        <v>313.33586043000003</v>
      </c>
      <c r="E88" s="214">
        <v>0.41314536203437208</v>
      </c>
      <c r="F88" s="214">
        <v>0.45</v>
      </c>
      <c r="G88" s="214">
        <v>0.85112514097266478</v>
      </c>
    </row>
    <row r="89" spans="1:7" x14ac:dyDescent="0.2">
      <c r="A89" s="80"/>
      <c r="B89" s="213" t="s">
        <v>219</v>
      </c>
      <c r="C89" s="98">
        <v>3694.0057887400003</v>
      </c>
      <c r="D89" s="98">
        <v>1302.3895000799998</v>
      </c>
      <c r="E89" s="214">
        <v>0.5595863597990326</v>
      </c>
      <c r="F89" s="214">
        <v>0.45</v>
      </c>
      <c r="G89" s="214">
        <v>0.89557973634207955</v>
      </c>
    </row>
    <row r="90" spans="1:7" x14ac:dyDescent="0.2">
      <c r="A90" s="80"/>
      <c r="B90" s="213" t="s">
        <v>220</v>
      </c>
      <c r="C90" s="98">
        <v>5673.78477484</v>
      </c>
      <c r="D90" s="98">
        <v>1667.13478179</v>
      </c>
      <c r="E90" s="214">
        <v>0.70129565217563528</v>
      </c>
      <c r="F90" s="214">
        <v>0.45</v>
      </c>
      <c r="G90" s="214">
        <v>0.91115344018856781</v>
      </c>
    </row>
    <row r="91" spans="1:7" x14ac:dyDescent="0.2">
      <c r="A91" s="80"/>
      <c r="B91" s="213" t="s">
        <v>221</v>
      </c>
      <c r="C91" s="98">
        <v>1723.8868027700003</v>
      </c>
      <c r="D91" s="98">
        <v>190.421783</v>
      </c>
      <c r="E91" s="214">
        <v>0.78060543280469397</v>
      </c>
      <c r="F91" s="214">
        <v>0.45</v>
      </c>
      <c r="G91" s="214">
        <v>0.96483944255752641</v>
      </c>
    </row>
    <row r="92" spans="1:7" x14ac:dyDescent="0.2">
      <c r="A92" s="80"/>
      <c r="B92" s="213" t="s">
        <v>222</v>
      </c>
      <c r="C92" s="98">
        <v>5798.8927411092009</v>
      </c>
      <c r="D92" s="98">
        <v>1372.2857500700002</v>
      </c>
      <c r="E92" s="214">
        <v>1.0130679653388142</v>
      </c>
      <c r="F92" s="214">
        <v>0.45</v>
      </c>
      <c r="G92" s="214">
        <v>0.92689649066431157</v>
      </c>
    </row>
    <row r="93" spans="1:7" x14ac:dyDescent="0.2">
      <c r="A93" s="80"/>
      <c r="B93" s="213" t="s">
        <v>223</v>
      </c>
      <c r="C93" s="98">
        <v>5490.0125074899997</v>
      </c>
      <c r="D93" s="98">
        <v>1807.2005045100002</v>
      </c>
      <c r="E93" s="214">
        <v>1.1757615488148379</v>
      </c>
      <c r="F93" s="214">
        <v>0.45</v>
      </c>
      <c r="G93" s="214">
        <v>0.90112288842672961</v>
      </c>
    </row>
    <row r="94" spans="1:7" x14ac:dyDescent="0.2">
      <c r="A94" s="80"/>
      <c r="B94" s="213" t="s">
        <v>224</v>
      </c>
      <c r="C94" s="98">
        <v>397.55686234000001</v>
      </c>
      <c r="D94" s="98">
        <v>27.912341670000004</v>
      </c>
      <c r="E94" s="214">
        <v>1.7260502541771821</v>
      </c>
      <c r="F94" s="214">
        <v>0.45</v>
      </c>
      <c r="G94" s="214">
        <v>0.97713195815046061</v>
      </c>
    </row>
    <row r="95" spans="1:7" x14ac:dyDescent="0.2">
      <c r="A95" s="80"/>
      <c r="B95" s="213" t="s">
        <v>225</v>
      </c>
      <c r="C95" s="98">
        <v>631.65496628000005</v>
      </c>
      <c r="D95" s="98">
        <v>157.61430566000001</v>
      </c>
      <c r="E95" s="214">
        <v>1.8168262744137305</v>
      </c>
      <c r="F95" s="214">
        <v>0.45</v>
      </c>
      <c r="G95" s="214">
        <v>0.92321158432027872</v>
      </c>
    </row>
    <row r="96" spans="1:7" x14ac:dyDescent="0.2">
      <c r="A96" s="80"/>
      <c r="B96" s="213" t="s">
        <v>226</v>
      </c>
      <c r="C96" s="98">
        <v>6.2825498399999997</v>
      </c>
      <c r="D96" s="98">
        <v>2.0842302399999997</v>
      </c>
      <c r="E96" s="214">
        <v>0</v>
      </c>
      <c r="F96" s="214">
        <v>0.45</v>
      </c>
      <c r="G96" s="214">
        <v>0.90042794747089061</v>
      </c>
    </row>
    <row r="97" spans="1:7" x14ac:dyDescent="0.2">
      <c r="A97" s="80"/>
      <c r="B97" s="213" t="s">
        <v>227</v>
      </c>
      <c r="C97" s="98">
        <v>200.08377525999998</v>
      </c>
      <c r="D97" s="98">
        <v>30.974340420000001</v>
      </c>
      <c r="E97" s="214">
        <v>0</v>
      </c>
      <c r="F97" s="214">
        <v>0.45</v>
      </c>
      <c r="G97" s="214">
        <v>0.9509298464986653</v>
      </c>
    </row>
    <row r="98" spans="1:7" ht="12" customHeight="1" x14ac:dyDescent="0.2">
      <c r="A98" s="215" t="s">
        <v>961</v>
      </c>
      <c r="B98" s="216"/>
      <c r="C98" s="217">
        <v>24181.094499569201</v>
      </c>
      <c r="D98" s="217">
        <v>6871.3533978700007</v>
      </c>
      <c r="E98" s="218">
        <v>0.90106010474373244</v>
      </c>
      <c r="F98" s="218"/>
      <c r="G98" s="218">
        <v>0.91389770318743091</v>
      </c>
    </row>
    <row r="99" spans="1:7" s="359" customFormat="1" ht="12" customHeight="1" x14ac:dyDescent="0.2">
      <c r="A99" s="80" t="s">
        <v>228</v>
      </c>
      <c r="B99" s="395"/>
      <c r="C99" s="201"/>
      <c r="D99" s="201"/>
      <c r="E99" s="396"/>
      <c r="F99" s="396"/>
      <c r="G99" s="396"/>
    </row>
    <row r="100" spans="1:7" s="359" customFormat="1" ht="12" customHeight="1" x14ac:dyDescent="0.2">
      <c r="B100" s="213" t="s">
        <v>229</v>
      </c>
      <c r="C100" s="98">
        <v>444.90001485963086</v>
      </c>
      <c r="D100" s="98">
        <v>11.180615851254998</v>
      </c>
      <c r="E100" s="214">
        <v>0.17268172306857055</v>
      </c>
      <c r="F100" s="214">
        <v>0.23606744859037854</v>
      </c>
      <c r="G100" s="214">
        <v>0.99928062445083665</v>
      </c>
    </row>
    <row r="101" spans="1:7" s="359" customFormat="1" ht="12" customHeight="1" x14ac:dyDescent="0.2">
      <c r="A101" s="80"/>
      <c r="B101" s="213" t="s">
        <v>230</v>
      </c>
      <c r="C101" s="98">
        <v>620.21023843305636</v>
      </c>
      <c r="D101" s="98">
        <v>87.639814376700002</v>
      </c>
      <c r="E101" s="214">
        <v>0.41683370023628741</v>
      </c>
      <c r="F101" s="214">
        <v>0.40190669637280452</v>
      </c>
      <c r="G101" s="214">
        <v>0.96267303212004607</v>
      </c>
    </row>
    <row r="102" spans="1:7" s="359" customFormat="1" ht="12" customHeight="1" x14ac:dyDescent="0.2">
      <c r="A102" s="80"/>
      <c r="B102" s="213" t="s">
        <v>231</v>
      </c>
      <c r="C102" s="98">
        <v>4207.2827805445204</v>
      </c>
      <c r="D102" s="98">
        <v>1420.5292247438201</v>
      </c>
      <c r="E102" s="214">
        <v>0.58293468572525242</v>
      </c>
      <c r="F102" s="214">
        <v>0.42537131641770837</v>
      </c>
      <c r="G102" s="214">
        <v>0.90200165663574272</v>
      </c>
    </row>
    <row r="103" spans="1:7" s="359" customFormat="1" ht="12" customHeight="1" x14ac:dyDescent="0.2">
      <c r="A103" s="80"/>
      <c r="B103" s="213" t="s">
        <v>232</v>
      </c>
      <c r="C103" s="98">
        <v>7700.6165797911754</v>
      </c>
      <c r="D103" s="98">
        <v>1102.51532189</v>
      </c>
      <c r="E103" s="214">
        <v>0.65712445923533114</v>
      </c>
      <c r="F103" s="214">
        <v>0.44798674217524898</v>
      </c>
      <c r="G103" s="214">
        <v>0.95450947086431936</v>
      </c>
    </row>
    <row r="104" spans="1:7" s="359" customFormat="1" ht="12" customHeight="1" x14ac:dyDescent="0.2">
      <c r="A104" s="80"/>
      <c r="B104" s="213" t="s">
        <v>233</v>
      </c>
      <c r="C104" s="98">
        <v>3966.3110925109909</v>
      </c>
      <c r="D104" s="98">
        <v>691.06470694751499</v>
      </c>
      <c r="E104" s="214">
        <v>0.72565867063158718</v>
      </c>
      <c r="F104" s="214">
        <v>0.40994461657815323</v>
      </c>
      <c r="G104" s="214">
        <v>0.94610874868111516</v>
      </c>
    </row>
    <row r="105" spans="1:7" s="359" customFormat="1" ht="12" customHeight="1" x14ac:dyDescent="0.2">
      <c r="A105" s="80"/>
      <c r="B105" s="213" t="s">
        <v>234</v>
      </c>
      <c r="C105" s="98">
        <v>10150.563535468342</v>
      </c>
      <c r="D105" s="98">
        <v>1001.303228049655</v>
      </c>
      <c r="E105" s="214">
        <v>0.90800291445396586</v>
      </c>
      <c r="F105" s="214">
        <v>0.43887347784192743</v>
      </c>
      <c r="G105" s="214">
        <v>0.96822603348047898</v>
      </c>
    </row>
    <row r="106" spans="1:7" s="359" customFormat="1" ht="12" customHeight="1" x14ac:dyDescent="0.2">
      <c r="A106" s="80"/>
      <c r="B106" s="213" t="s">
        <v>235</v>
      </c>
      <c r="C106" s="98">
        <v>8556.0553148487616</v>
      </c>
      <c r="D106" s="98">
        <v>1185.0289809763049</v>
      </c>
      <c r="E106" s="214">
        <v>1.0821659355936168</v>
      </c>
      <c r="F106" s="214">
        <v>0.43497935589051412</v>
      </c>
      <c r="G106" s="214">
        <v>0.95606803497550108</v>
      </c>
    </row>
    <row r="107" spans="1:7" s="359" customFormat="1" ht="12" customHeight="1" x14ac:dyDescent="0.2">
      <c r="A107" s="80"/>
      <c r="B107" s="213" t="s">
        <v>236</v>
      </c>
      <c r="C107" s="98">
        <v>891.24291243105995</v>
      </c>
      <c r="D107" s="98">
        <v>97.855372619999997</v>
      </c>
      <c r="E107" s="214">
        <v>1.2070464847292799</v>
      </c>
      <c r="F107" s="214">
        <v>0.35736527478950153</v>
      </c>
      <c r="G107" s="214">
        <v>0.96554776702214185</v>
      </c>
    </row>
    <row r="108" spans="1:7" s="359" customFormat="1" ht="12" customHeight="1" x14ac:dyDescent="0.2">
      <c r="A108" s="80"/>
      <c r="B108" s="213" t="s">
        <v>237</v>
      </c>
      <c r="C108" s="98">
        <v>1314.38652625138</v>
      </c>
      <c r="D108" s="98">
        <v>50.020629829999997</v>
      </c>
      <c r="E108" s="214">
        <v>1.6420116534905826</v>
      </c>
      <c r="F108" s="214">
        <v>0.42422193729544083</v>
      </c>
      <c r="G108" s="214">
        <v>0.98755710072929925</v>
      </c>
    </row>
    <row r="109" spans="1:7" s="359" customFormat="1" ht="12" customHeight="1" x14ac:dyDescent="0.2">
      <c r="A109" s="80"/>
      <c r="B109" s="213" t="s">
        <v>238</v>
      </c>
      <c r="C109" s="98">
        <v>50.138066222274993</v>
      </c>
      <c r="D109" s="98">
        <v>0</v>
      </c>
      <c r="E109" s="214">
        <v>0.42262378584067456</v>
      </c>
      <c r="F109" s="214">
        <v>0.32908069028111969</v>
      </c>
      <c r="G109" s="214">
        <v>1</v>
      </c>
    </row>
    <row r="110" spans="1:7" s="359" customFormat="1" ht="12" customHeight="1" x14ac:dyDescent="0.2">
      <c r="A110" s="80"/>
      <c r="B110" s="213" t="s">
        <v>239</v>
      </c>
      <c r="C110" s="98">
        <v>425.38751354368497</v>
      </c>
      <c r="D110" s="98">
        <v>7.37606545545</v>
      </c>
      <c r="E110" s="214">
        <v>0.53515878470626521</v>
      </c>
      <c r="F110" s="214">
        <v>0.45315808853211126</v>
      </c>
      <c r="G110" s="214">
        <v>0.99432394721948103</v>
      </c>
    </row>
    <row r="111" spans="1:7" s="359" customFormat="1" ht="12" customHeight="1" x14ac:dyDescent="0.2">
      <c r="A111" s="215" t="s">
        <v>240</v>
      </c>
      <c r="B111" s="216"/>
      <c r="C111" s="217">
        <v>38327.09457490487</v>
      </c>
      <c r="D111" s="217">
        <v>5654.5139607406991</v>
      </c>
      <c r="E111" s="218">
        <v>0.85279188256928817</v>
      </c>
      <c r="F111" s="218"/>
      <c r="G111" s="218">
        <v>0.9538195385283923</v>
      </c>
    </row>
    <row r="112" spans="1:7" s="359" customFormat="1" ht="12" customHeight="1" x14ac:dyDescent="0.2">
      <c r="A112" s="80" t="s">
        <v>241</v>
      </c>
      <c r="B112" s="395"/>
      <c r="C112" s="201"/>
      <c r="D112" s="201"/>
      <c r="E112" s="396"/>
      <c r="F112" s="396"/>
      <c r="G112" s="396"/>
    </row>
    <row r="113" spans="1:7" s="359" customFormat="1" ht="12" customHeight="1" x14ac:dyDescent="0.2">
      <c r="B113" s="213" t="s">
        <v>242</v>
      </c>
      <c r="C113" s="98">
        <v>46.094845457534994</v>
      </c>
      <c r="D113" s="98">
        <v>0</v>
      </c>
      <c r="E113" s="214">
        <v>0.16716465173467748</v>
      </c>
      <c r="F113" s="214">
        <v>0</v>
      </c>
      <c r="G113" s="214">
        <v>0</v>
      </c>
    </row>
    <row r="114" spans="1:7" s="359" customFormat="1" ht="12" customHeight="1" x14ac:dyDescent="0.2">
      <c r="A114" s="80"/>
      <c r="B114" s="213" t="s">
        <v>243</v>
      </c>
      <c r="C114" s="98">
        <v>45.071485512599985</v>
      </c>
      <c r="D114" s="98">
        <v>7.5000000000000002E-4</v>
      </c>
      <c r="E114" s="214">
        <v>0.23594331412102915</v>
      </c>
      <c r="F114" s="214">
        <v>1.0523548287715376E-5</v>
      </c>
      <c r="G114" s="214">
        <v>0.99999583994186425</v>
      </c>
    </row>
    <row r="115" spans="1:7" s="359" customFormat="1" ht="12" customHeight="1" x14ac:dyDescent="0.2">
      <c r="A115" s="80"/>
      <c r="B115" s="213" t="s">
        <v>244</v>
      </c>
      <c r="C115" s="98">
        <v>1715.3905738156141</v>
      </c>
      <c r="D115" s="98">
        <v>1121.6108224100001</v>
      </c>
      <c r="E115" s="214">
        <v>0.65158445945608645</v>
      </c>
      <c r="F115" s="214">
        <v>0.39655961541018303</v>
      </c>
      <c r="G115" s="214">
        <v>0.82129210021792531</v>
      </c>
    </row>
    <row r="116" spans="1:7" s="359" customFormat="1" ht="12" customHeight="1" x14ac:dyDescent="0.2">
      <c r="A116" s="80"/>
      <c r="B116" s="213" t="s">
        <v>245</v>
      </c>
      <c r="C116" s="98">
        <v>2742.2752607458801</v>
      </c>
      <c r="D116" s="98">
        <v>1115.00240796</v>
      </c>
      <c r="E116" s="214">
        <v>0.7921098168586409</v>
      </c>
      <c r="F116" s="214">
        <v>0.2420461333795407</v>
      </c>
      <c r="G116" s="214">
        <v>0.8810821478033678</v>
      </c>
    </row>
    <row r="117" spans="1:7" s="359" customFormat="1" ht="12" customHeight="1" x14ac:dyDescent="0.2">
      <c r="A117" s="80"/>
      <c r="B117" s="213" t="s">
        <v>246</v>
      </c>
      <c r="C117" s="98">
        <v>531.08535241740503</v>
      </c>
      <c r="D117" s="98">
        <v>339.89495302</v>
      </c>
      <c r="E117" s="214">
        <v>0.87723578744725828</v>
      </c>
      <c r="F117" s="214">
        <v>0.40153549870531058</v>
      </c>
      <c r="G117" s="214">
        <v>0.82651886369057315</v>
      </c>
    </row>
    <row r="118" spans="1:7" s="359" customFormat="1" ht="12" customHeight="1" x14ac:dyDescent="0.2">
      <c r="A118" s="80"/>
      <c r="B118" s="213" t="s">
        <v>247</v>
      </c>
      <c r="C118" s="98">
        <v>2232.0324854005412</v>
      </c>
      <c r="D118" s="98">
        <v>717.01077696000004</v>
      </c>
      <c r="E118" s="214">
        <v>1.2167123691581274</v>
      </c>
      <c r="F118" s="214">
        <v>0.268501007458602</v>
      </c>
      <c r="G118" s="214">
        <v>0.903471603372347</v>
      </c>
    </row>
    <row r="119" spans="1:7" s="359" customFormat="1" ht="12" customHeight="1" x14ac:dyDescent="0.2">
      <c r="A119" s="80"/>
      <c r="B119" s="213" t="s">
        <v>248</v>
      </c>
      <c r="C119" s="98">
        <v>1569.484583787664</v>
      </c>
      <c r="D119" s="98">
        <v>444.93120988885494</v>
      </c>
      <c r="E119" s="214">
        <v>1.3535437114355495</v>
      </c>
      <c r="F119" s="214">
        <v>0.21508225046022111</v>
      </c>
      <c r="G119" s="214">
        <v>0.91417853895729917</v>
      </c>
    </row>
    <row r="120" spans="1:7" s="359" customFormat="1" ht="12" customHeight="1" x14ac:dyDescent="0.2">
      <c r="A120" s="80"/>
      <c r="B120" s="213" t="s">
        <v>249</v>
      </c>
      <c r="C120" s="98">
        <v>85.843476307354493</v>
      </c>
      <c r="D120" s="98">
        <v>2.4149999999999998E-2</v>
      </c>
      <c r="E120" s="214">
        <v>1.1210721371818011</v>
      </c>
      <c r="F120" s="214">
        <v>2.0739415111751259E-4</v>
      </c>
      <c r="G120" s="214">
        <v>1</v>
      </c>
    </row>
    <row r="121" spans="1:7" s="359" customFormat="1" ht="12" customHeight="1" x14ac:dyDescent="0.2">
      <c r="A121" s="80"/>
      <c r="B121" s="213" t="s">
        <v>250</v>
      </c>
      <c r="C121" s="98">
        <v>50.805166911649493</v>
      </c>
      <c r="D121" s="98">
        <v>0</v>
      </c>
      <c r="E121" s="214">
        <v>1.5492703096870122</v>
      </c>
      <c r="F121" s="214">
        <v>0</v>
      </c>
      <c r="G121" s="214">
        <v>1</v>
      </c>
    </row>
    <row r="122" spans="1:7" s="359" customFormat="1" ht="12" customHeight="1" x14ac:dyDescent="0.2">
      <c r="A122" s="80"/>
      <c r="B122" s="213" t="s">
        <v>251</v>
      </c>
      <c r="C122" s="98">
        <v>0</v>
      </c>
      <c r="D122" s="98">
        <v>0</v>
      </c>
      <c r="E122" s="214">
        <v>0</v>
      </c>
      <c r="F122" s="214">
        <v>0</v>
      </c>
      <c r="G122" s="214">
        <v>0</v>
      </c>
    </row>
    <row r="123" spans="1:7" s="359" customFormat="1" ht="12" customHeight="1" x14ac:dyDescent="0.2">
      <c r="A123" s="80"/>
      <c r="B123" s="213" t="s">
        <v>252</v>
      </c>
      <c r="C123" s="98">
        <v>0</v>
      </c>
      <c r="D123" s="98">
        <v>0</v>
      </c>
      <c r="E123" s="214">
        <v>0</v>
      </c>
      <c r="F123" s="214">
        <v>0</v>
      </c>
      <c r="G123" s="214">
        <v>0</v>
      </c>
    </row>
    <row r="124" spans="1:7" s="359" customFormat="1" ht="12" customHeight="1" x14ac:dyDescent="0.2">
      <c r="A124" s="215" t="s">
        <v>253</v>
      </c>
      <c r="B124" s="216"/>
      <c r="C124" s="217">
        <v>9018.0832303562456</v>
      </c>
      <c r="D124" s="217">
        <v>3738.4750702388546</v>
      </c>
      <c r="E124" s="218">
        <v>0.97461808454031218</v>
      </c>
      <c r="F124" s="218"/>
      <c r="G124" s="218">
        <v>0.87946717814067488</v>
      </c>
    </row>
    <row r="125" spans="1:7" s="359" customFormat="1" ht="12" customHeight="1" x14ac:dyDescent="0.2">
      <c r="A125" s="457" t="s">
        <v>962</v>
      </c>
      <c r="B125" s="395"/>
      <c r="C125" s="201"/>
      <c r="D125" s="201"/>
      <c r="E125" s="396"/>
      <c r="F125" s="396"/>
      <c r="G125" s="396"/>
    </row>
    <row r="126" spans="1:7" s="359" customFormat="1" ht="12" customHeight="1" x14ac:dyDescent="0.2">
      <c r="A126" s="456"/>
      <c r="B126" s="213" t="s">
        <v>254</v>
      </c>
      <c r="C126" s="98">
        <v>449.57297758369799</v>
      </c>
      <c r="D126" s="98">
        <v>255.87527535863697</v>
      </c>
      <c r="E126" s="214">
        <v>4.3811230523710949E-2</v>
      </c>
      <c r="F126" s="214">
        <v>0.19577320882980645</v>
      </c>
      <c r="G126" s="214">
        <v>0.99930482346777316</v>
      </c>
    </row>
    <row r="127" spans="1:7" s="359" customFormat="1" ht="12" customHeight="1" x14ac:dyDescent="0.2">
      <c r="A127" s="80"/>
      <c r="B127" s="213" t="s">
        <v>255</v>
      </c>
      <c r="C127" s="98">
        <v>1952.2345190604678</v>
      </c>
      <c r="D127" s="98">
        <v>409.29925086266303</v>
      </c>
      <c r="E127" s="214">
        <v>7.465464317606918E-2</v>
      </c>
      <c r="F127" s="214">
        <v>0.19927955477363452</v>
      </c>
      <c r="G127" s="214">
        <v>0.99939276201806437</v>
      </c>
    </row>
    <row r="128" spans="1:7" s="359" customFormat="1" ht="12" customHeight="1" x14ac:dyDescent="0.2">
      <c r="A128" s="80"/>
      <c r="B128" s="213" t="s">
        <v>256</v>
      </c>
      <c r="C128" s="98">
        <v>1486.4672406439809</v>
      </c>
      <c r="D128" s="98">
        <v>107.360630569926</v>
      </c>
      <c r="E128" s="214">
        <v>0.13788879679856003</v>
      </c>
      <c r="F128" s="214">
        <v>0.21302997289983203</v>
      </c>
      <c r="G128" s="214">
        <v>0.99970282312795655</v>
      </c>
    </row>
    <row r="129" spans="1:7" s="359" customFormat="1" ht="12" customHeight="1" x14ac:dyDescent="0.2">
      <c r="A129" s="80"/>
      <c r="B129" s="213" t="s">
        <v>257</v>
      </c>
      <c r="C129" s="98">
        <v>646.16225120942806</v>
      </c>
      <c r="D129" s="98">
        <v>17.18025684318</v>
      </c>
      <c r="E129" s="214">
        <v>0.21605329208233209</v>
      </c>
      <c r="F129" s="214">
        <v>0.22572608479809378</v>
      </c>
      <c r="G129" s="214">
        <v>0.99970178926497155</v>
      </c>
    </row>
    <row r="130" spans="1:7" s="359" customFormat="1" ht="12" customHeight="1" x14ac:dyDescent="0.2">
      <c r="A130" s="80"/>
      <c r="B130" s="213" t="s">
        <v>258</v>
      </c>
      <c r="C130" s="98">
        <v>663.947271803582</v>
      </c>
      <c r="D130" s="98">
        <v>13.177418483662001</v>
      </c>
      <c r="E130" s="214">
        <v>0.32109569575647379</v>
      </c>
      <c r="F130" s="214">
        <v>0.24759425087467582</v>
      </c>
      <c r="G130" s="214">
        <v>0.99930032134084779</v>
      </c>
    </row>
    <row r="131" spans="1:7" s="359" customFormat="1" ht="12" customHeight="1" x14ac:dyDescent="0.2">
      <c r="A131" s="80"/>
      <c r="B131" s="213" t="s">
        <v>259</v>
      </c>
      <c r="C131" s="98">
        <v>239.61839959903398</v>
      </c>
      <c r="D131" s="98">
        <v>2.917439427233</v>
      </c>
      <c r="E131" s="214">
        <v>0.37895821514790134</v>
      </c>
      <c r="F131" s="214">
        <v>0.21149429189265695</v>
      </c>
      <c r="G131" s="214">
        <v>0.99963392678850005</v>
      </c>
    </row>
    <row r="132" spans="1:7" s="359" customFormat="1" ht="12" customHeight="1" x14ac:dyDescent="0.2">
      <c r="A132" s="80"/>
      <c r="B132" s="213" t="s">
        <v>260</v>
      </c>
      <c r="C132" s="98">
        <v>137.406149630838</v>
      </c>
      <c r="D132" s="98">
        <v>1.597685375842</v>
      </c>
      <c r="E132" s="214">
        <v>0.77299201755010927</v>
      </c>
      <c r="F132" s="214">
        <v>0.27908953992403507</v>
      </c>
      <c r="G132" s="214">
        <v>0.99842595093304087</v>
      </c>
    </row>
    <row r="133" spans="1:7" s="359" customFormat="1" ht="12" customHeight="1" x14ac:dyDescent="0.2">
      <c r="A133" s="80"/>
      <c r="B133" s="213" t="s">
        <v>261</v>
      </c>
      <c r="C133" s="98">
        <v>72.514242493099999</v>
      </c>
      <c r="D133" s="98">
        <v>0.64208438633799991</v>
      </c>
      <c r="E133" s="214">
        <v>0.86627561328685043</v>
      </c>
      <c r="F133" s="214">
        <v>0.20303304666095998</v>
      </c>
      <c r="G133" s="214">
        <v>0.99917326040288046</v>
      </c>
    </row>
    <row r="134" spans="1:7" s="359" customFormat="1" ht="12" customHeight="1" x14ac:dyDescent="0.2">
      <c r="A134" s="80"/>
      <c r="B134" s="213" t="s">
        <v>262</v>
      </c>
      <c r="C134" s="98">
        <v>135.722801936119</v>
      </c>
      <c r="D134" s="98">
        <v>0.58632778349600001</v>
      </c>
      <c r="E134" s="214">
        <v>1.1857321697727281</v>
      </c>
      <c r="F134" s="214">
        <v>0.20558722043644775</v>
      </c>
      <c r="G134" s="214">
        <v>0.99964094098281397</v>
      </c>
    </row>
    <row r="135" spans="1:7" s="359" customFormat="1" ht="12" customHeight="1" x14ac:dyDescent="0.2">
      <c r="A135" s="80"/>
      <c r="B135" s="213" t="s">
        <v>263</v>
      </c>
      <c r="C135" s="98">
        <v>2.4866599999999996</v>
      </c>
      <c r="D135" s="98">
        <v>0.11545925999999999</v>
      </c>
      <c r="E135" s="214">
        <v>0</v>
      </c>
      <c r="F135" s="214">
        <v>0.165824</v>
      </c>
      <c r="G135" s="214">
        <v>1</v>
      </c>
    </row>
    <row r="136" spans="1:7" s="359" customFormat="1" ht="12" customHeight="1" x14ac:dyDescent="0.2">
      <c r="A136" s="80"/>
      <c r="B136" s="213" t="s">
        <v>264</v>
      </c>
      <c r="C136" s="98">
        <v>15.15710193</v>
      </c>
      <c r="D136" s="98">
        <v>0</v>
      </c>
      <c r="E136" s="214">
        <v>0</v>
      </c>
      <c r="F136" s="214">
        <v>0.728120428793679</v>
      </c>
      <c r="G136" s="214">
        <v>1</v>
      </c>
    </row>
    <row r="137" spans="1:7" s="359" customFormat="1" ht="12" customHeight="1" x14ac:dyDescent="0.2">
      <c r="A137" s="215" t="s">
        <v>963</v>
      </c>
      <c r="B137" s="87"/>
      <c r="C137" s="219">
        <v>5801.2896158902477</v>
      </c>
      <c r="D137" s="219">
        <v>808.75182835097701</v>
      </c>
      <c r="E137" s="220">
        <v>0.19719243388284458</v>
      </c>
      <c r="F137" s="220"/>
      <c r="G137" s="221">
        <v>0.99948114921064624</v>
      </c>
    </row>
    <row r="138" spans="1:7" s="359" customFormat="1" ht="12" customHeight="1" x14ac:dyDescent="0.2">
      <c r="A138" s="80" t="s">
        <v>265</v>
      </c>
      <c r="B138" s="395"/>
      <c r="C138" s="201"/>
      <c r="D138" s="201"/>
      <c r="E138" s="396"/>
      <c r="F138" s="396"/>
      <c r="G138" s="396"/>
    </row>
    <row r="139" spans="1:7" ht="12" customHeight="1" x14ac:dyDescent="0.2">
      <c r="B139" s="213" t="s">
        <v>266</v>
      </c>
      <c r="C139" s="98">
        <v>7810.1409444664159</v>
      </c>
      <c r="D139" s="98">
        <v>3202.968151631173</v>
      </c>
      <c r="E139" s="214">
        <v>4.0890074986193334E-2</v>
      </c>
      <c r="F139" s="214">
        <v>0.18331778277487717</v>
      </c>
      <c r="G139" s="214">
        <v>0.99987316988155195</v>
      </c>
    </row>
    <row r="140" spans="1:7" x14ac:dyDescent="0.2">
      <c r="A140" s="80"/>
      <c r="B140" s="213" t="s">
        <v>267</v>
      </c>
      <c r="C140" s="98">
        <v>35940.430513965875</v>
      </c>
      <c r="D140" s="98">
        <v>6137.7412525942418</v>
      </c>
      <c r="E140" s="214">
        <v>7.1035966061916492E-2</v>
      </c>
      <c r="F140" s="214">
        <v>0.19270598771249478</v>
      </c>
      <c r="G140" s="214">
        <v>0.99992975674978701</v>
      </c>
    </row>
    <row r="141" spans="1:7" x14ac:dyDescent="0.2">
      <c r="A141" s="80"/>
      <c r="B141" s="213" t="s">
        <v>268</v>
      </c>
      <c r="C141" s="98">
        <v>32586.931431067234</v>
      </c>
      <c r="D141" s="98">
        <v>901.70989194186802</v>
      </c>
      <c r="E141" s="214">
        <v>0.13049761874403745</v>
      </c>
      <c r="F141" s="214">
        <v>0.19787445813423843</v>
      </c>
      <c r="G141" s="214">
        <v>0.99995705708262184</v>
      </c>
    </row>
    <row r="142" spans="1:7" x14ac:dyDescent="0.2">
      <c r="A142" s="80"/>
      <c r="B142" s="213" t="s">
        <v>269</v>
      </c>
      <c r="C142" s="98">
        <v>18791.082383079178</v>
      </c>
      <c r="D142" s="98">
        <v>170.92524952787502</v>
      </c>
      <c r="E142" s="214">
        <v>0.19702790045892785</v>
      </c>
      <c r="F142" s="214">
        <v>0.20734167432222544</v>
      </c>
      <c r="G142" s="214">
        <v>0.99997105426157795</v>
      </c>
    </row>
    <row r="143" spans="1:7" x14ac:dyDescent="0.2">
      <c r="A143" s="80"/>
      <c r="B143" s="213" t="s">
        <v>270</v>
      </c>
      <c r="C143" s="98">
        <v>13244.914899156151</v>
      </c>
      <c r="D143" s="98">
        <v>80.445162902814005</v>
      </c>
      <c r="E143" s="214">
        <v>0.26594323497500655</v>
      </c>
      <c r="F143" s="214">
        <v>0.20909829489633658</v>
      </c>
      <c r="G143" s="214">
        <v>0.9999604432132384</v>
      </c>
    </row>
    <row r="144" spans="1:7" x14ac:dyDescent="0.2">
      <c r="A144" s="80"/>
      <c r="B144" s="213" t="s">
        <v>271</v>
      </c>
      <c r="C144" s="98">
        <v>5750.478955932741</v>
      </c>
      <c r="D144" s="98">
        <v>38.578014701341004</v>
      </c>
      <c r="E144" s="214">
        <v>0.39033941296138436</v>
      </c>
      <c r="F144" s="214">
        <v>0.21218036075906466</v>
      </c>
      <c r="G144" s="214">
        <v>0.99992033819999171</v>
      </c>
    </row>
    <row r="145" spans="1:7" x14ac:dyDescent="0.2">
      <c r="A145" s="80"/>
      <c r="B145" s="213" t="s">
        <v>272</v>
      </c>
      <c r="C145" s="98">
        <v>2009.9413039785607</v>
      </c>
      <c r="D145" s="98">
        <v>13.246739424692</v>
      </c>
      <c r="E145" s="214">
        <v>0.586070461505379</v>
      </c>
      <c r="F145" s="214">
        <v>0.20413080559900182</v>
      </c>
      <c r="G145" s="214">
        <v>0.99986431793198327</v>
      </c>
    </row>
    <row r="146" spans="1:7" x14ac:dyDescent="0.2">
      <c r="A146" s="80"/>
      <c r="B146" s="213" t="s">
        <v>273</v>
      </c>
      <c r="C146" s="98">
        <v>1323.704312168466</v>
      </c>
      <c r="D146" s="98">
        <v>3.3264213033040004</v>
      </c>
      <c r="E146" s="214">
        <v>0.83608387702311315</v>
      </c>
      <c r="F146" s="214">
        <v>0.20397573132339042</v>
      </c>
      <c r="G146" s="214">
        <v>0.99993465734978304</v>
      </c>
    </row>
    <row r="147" spans="1:7" x14ac:dyDescent="0.2">
      <c r="A147" s="80"/>
      <c r="B147" s="213" t="s">
        <v>274</v>
      </c>
      <c r="C147" s="98">
        <v>1395.7670131469272</v>
      </c>
      <c r="D147" s="98">
        <v>6.3604582392549993</v>
      </c>
      <c r="E147" s="214">
        <v>1.2666951274268665</v>
      </c>
      <c r="F147" s="214">
        <v>0.22133649433978281</v>
      </c>
      <c r="G147" s="214">
        <v>0.99980229835513601</v>
      </c>
    </row>
    <row r="148" spans="1:7" x14ac:dyDescent="0.2">
      <c r="A148" s="80"/>
      <c r="B148" s="213" t="s">
        <v>275</v>
      </c>
      <c r="C148" s="98">
        <v>166.20432695618803</v>
      </c>
      <c r="D148" s="98">
        <v>0.154966622139</v>
      </c>
      <c r="E148" s="214">
        <v>5.8833267950513336E-2</v>
      </c>
      <c r="F148" s="214">
        <v>0.25276969639740376</v>
      </c>
      <c r="G148" s="214">
        <v>0.99970677234435279</v>
      </c>
    </row>
    <row r="149" spans="1:7" x14ac:dyDescent="0.2">
      <c r="A149" s="80"/>
      <c r="B149" s="213" t="s">
        <v>276</v>
      </c>
      <c r="C149" s="98">
        <v>143.59494766529502</v>
      </c>
      <c r="D149" s="98">
        <v>11.611391101398</v>
      </c>
      <c r="E149" s="214">
        <v>3.0334087210024757E-2</v>
      </c>
      <c r="F149" s="214">
        <v>0.22566079805033298</v>
      </c>
      <c r="G149" s="214">
        <v>1</v>
      </c>
    </row>
    <row r="150" spans="1:7" ht="12" customHeight="1" x14ac:dyDescent="0.2">
      <c r="A150" s="215" t="s">
        <v>277</v>
      </c>
      <c r="B150" s="87"/>
      <c r="C150" s="219">
        <v>119163.19103158303</v>
      </c>
      <c r="D150" s="219">
        <v>10567.067699990099</v>
      </c>
      <c r="E150" s="220">
        <v>0.17338558435319534</v>
      </c>
      <c r="F150" s="220"/>
      <c r="G150" s="221">
        <v>0.99994021255045795</v>
      </c>
    </row>
    <row r="151" spans="1:7" x14ac:dyDescent="0.2">
      <c r="A151" s="80" t="s">
        <v>278</v>
      </c>
      <c r="B151" s="213" t="s">
        <v>279</v>
      </c>
      <c r="C151" s="98">
        <v>71.189775501699998</v>
      </c>
      <c r="D151" s="98">
        <v>38.031959026460996</v>
      </c>
      <c r="E151" s="214">
        <v>0.11491602594349866</v>
      </c>
      <c r="F151" s="214">
        <v>0.48804231317905128</v>
      </c>
      <c r="G151" s="214">
        <v>0.99184779754730679</v>
      </c>
    </row>
    <row r="152" spans="1:7" x14ac:dyDescent="0.2">
      <c r="A152" s="80"/>
      <c r="B152" s="213" t="s">
        <v>280</v>
      </c>
      <c r="C152" s="98">
        <v>373.80900024954997</v>
      </c>
      <c r="D152" s="98">
        <v>98.588737851516996</v>
      </c>
      <c r="E152" s="214">
        <v>0.18202888067228151</v>
      </c>
      <c r="F152" s="214">
        <v>0.48288824205243519</v>
      </c>
      <c r="G152" s="214">
        <v>0.99743105782085739</v>
      </c>
    </row>
    <row r="153" spans="1:7" x14ac:dyDescent="0.2">
      <c r="A153" s="80"/>
      <c r="B153" s="213" t="s">
        <v>281</v>
      </c>
      <c r="C153" s="98">
        <v>333.788090852273</v>
      </c>
      <c r="D153" s="98">
        <v>86.986996995170998</v>
      </c>
      <c r="E153" s="214">
        <v>0.31120721532157569</v>
      </c>
      <c r="F153" s="214">
        <v>0.48750139620998917</v>
      </c>
      <c r="G153" s="214">
        <v>0.99602666631367132</v>
      </c>
    </row>
    <row r="154" spans="1:7" x14ac:dyDescent="0.2">
      <c r="A154" s="80"/>
      <c r="B154" s="213" t="s">
        <v>282</v>
      </c>
      <c r="C154" s="98">
        <v>300.14684718820598</v>
      </c>
      <c r="D154" s="98">
        <v>84.474677890673007</v>
      </c>
      <c r="E154" s="214">
        <v>0.41126197271074799</v>
      </c>
      <c r="F154" s="214">
        <v>0.48713497365319025</v>
      </c>
      <c r="G154" s="214">
        <v>0.99740458867594728</v>
      </c>
    </row>
    <row r="155" spans="1:7" x14ac:dyDescent="0.2">
      <c r="A155" s="80"/>
      <c r="B155" s="213" t="s">
        <v>283</v>
      </c>
      <c r="C155" s="98">
        <v>263.243607839552</v>
      </c>
      <c r="D155" s="98">
        <v>34.150715692473</v>
      </c>
      <c r="E155" s="214">
        <v>0.52870629768267308</v>
      </c>
      <c r="F155" s="214">
        <v>0.49021422392330682</v>
      </c>
      <c r="G155" s="214">
        <v>0.9982964853930576</v>
      </c>
    </row>
    <row r="156" spans="1:7" x14ac:dyDescent="0.2">
      <c r="A156" s="80"/>
      <c r="B156" s="213" t="s">
        <v>284</v>
      </c>
      <c r="C156" s="98">
        <v>225.74757422770298</v>
      </c>
      <c r="D156" s="98">
        <v>12.022615844085999</v>
      </c>
      <c r="E156" s="214">
        <v>0.65662443934177206</v>
      </c>
      <c r="F156" s="214">
        <v>0.50169671329473442</v>
      </c>
      <c r="G156" s="214">
        <v>0.99798959259191156</v>
      </c>
    </row>
    <row r="157" spans="1:7" x14ac:dyDescent="0.2">
      <c r="A157" s="80"/>
      <c r="B157" s="213" t="s">
        <v>285</v>
      </c>
      <c r="C157" s="98">
        <v>190.86597002528998</v>
      </c>
      <c r="D157" s="98">
        <v>3.67486127951</v>
      </c>
      <c r="E157" s="214">
        <v>0.73879502700031596</v>
      </c>
      <c r="F157" s="214">
        <v>0.49055999006133921</v>
      </c>
      <c r="G157" s="214">
        <v>0.99919130135187451</v>
      </c>
    </row>
    <row r="158" spans="1:7" x14ac:dyDescent="0.2">
      <c r="A158" s="80"/>
      <c r="B158" s="213" t="s">
        <v>286</v>
      </c>
      <c r="C158" s="98">
        <v>48.732759419719997</v>
      </c>
      <c r="D158" s="98">
        <v>1.3696511186689999</v>
      </c>
      <c r="E158" s="214">
        <v>0.81018853106270383</v>
      </c>
      <c r="F158" s="214">
        <v>0.50435389772685679</v>
      </c>
      <c r="G158" s="214">
        <v>0.995555228139685</v>
      </c>
    </row>
    <row r="159" spans="1:7" x14ac:dyDescent="0.2">
      <c r="A159" s="80"/>
      <c r="B159" s="213" t="s">
        <v>287</v>
      </c>
      <c r="C159" s="98">
        <v>55.973382888678003</v>
      </c>
      <c r="D159" s="98">
        <v>4.1843829625100009</v>
      </c>
      <c r="E159" s="214">
        <v>1.1458775457373331</v>
      </c>
      <c r="F159" s="214">
        <v>0.49051583985539932</v>
      </c>
      <c r="G159" s="214">
        <v>0.99685285486622366</v>
      </c>
    </row>
    <row r="160" spans="1:7" x14ac:dyDescent="0.2">
      <c r="A160" s="80"/>
      <c r="B160" s="213" t="s">
        <v>288</v>
      </c>
      <c r="C160" s="98">
        <v>3.3946453700000001</v>
      </c>
      <c r="D160" s="98">
        <v>0.15453395</v>
      </c>
      <c r="E160" s="214">
        <v>1.4987660801888121</v>
      </c>
      <c r="F160" s="214">
        <v>0.39102004883001956</v>
      </c>
      <c r="G160" s="214">
        <v>0.98893181091880233</v>
      </c>
    </row>
    <row r="161" spans="1:7" x14ac:dyDescent="0.2">
      <c r="A161" s="80"/>
      <c r="B161" s="213" t="s">
        <v>289</v>
      </c>
      <c r="C161" s="98">
        <v>25.72017984</v>
      </c>
      <c r="D161" s="98">
        <v>4.2208000000000002E-4</v>
      </c>
      <c r="E161" s="214">
        <v>0.17617079870927529</v>
      </c>
      <c r="F161" s="214">
        <v>0.85340792911415853</v>
      </c>
      <c r="G161" s="214">
        <v>1</v>
      </c>
    </row>
    <row r="162" spans="1:7" x14ac:dyDescent="0.2">
      <c r="A162" s="215" t="s">
        <v>290</v>
      </c>
      <c r="B162" s="87"/>
      <c r="C162" s="219">
        <v>1892.6118334026717</v>
      </c>
      <c r="D162" s="219">
        <v>363.63955469107009</v>
      </c>
      <c r="E162" s="220">
        <v>0.44657977842011298</v>
      </c>
      <c r="F162" s="220"/>
      <c r="G162" s="221">
        <v>0.99728526716494537</v>
      </c>
    </row>
    <row r="163" spans="1:7" x14ac:dyDescent="0.2">
      <c r="A163" s="97"/>
      <c r="B163" s="94"/>
      <c r="C163" s="222"/>
      <c r="D163" s="222"/>
      <c r="E163" s="223"/>
      <c r="F163" s="223"/>
      <c r="G163" s="224"/>
    </row>
    <row r="164" spans="1:7" x14ac:dyDescent="0.2">
      <c r="A164" s="97"/>
      <c r="B164" s="94"/>
      <c r="C164" s="222"/>
      <c r="D164" s="222"/>
      <c r="E164" s="223"/>
      <c r="F164" s="223"/>
      <c r="G164" s="224"/>
    </row>
    <row r="165" spans="1:7" x14ac:dyDescent="0.2">
      <c r="A165" s="97"/>
      <c r="B165" s="94"/>
      <c r="C165" s="222"/>
      <c r="D165" s="222"/>
      <c r="E165" s="223"/>
      <c r="F165" s="223"/>
      <c r="G165" s="224"/>
    </row>
    <row r="166" spans="1:7" x14ac:dyDescent="0.2">
      <c r="A166" s="97"/>
      <c r="B166" s="94"/>
      <c r="C166" s="222"/>
      <c r="D166" s="222"/>
      <c r="E166" s="223"/>
      <c r="F166" s="223"/>
      <c r="G166" s="224"/>
    </row>
    <row r="167" spans="1:7" x14ac:dyDescent="0.2">
      <c r="A167" s="97"/>
      <c r="B167" s="94"/>
      <c r="C167" s="222"/>
      <c r="D167" s="222"/>
      <c r="E167" s="223"/>
      <c r="F167" s="223"/>
      <c r="G167" s="224"/>
    </row>
    <row r="168" spans="1:7" x14ac:dyDescent="0.2">
      <c r="A168" s="97"/>
      <c r="B168" s="94"/>
      <c r="C168" s="222"/>
      <c r="D168" s="222"/>
      <c r="E168" s="223"/>
      <c r="F168" s="223"/>
      <c r="G168" s="224"/>
    </row>
    <row r="169" spans="1:7" x14ac:dyDescent="0.2">
      <c r="A169" s="97"/>
      <c r="B169" s="94"/>
      <c r="C169" s="222"/>
      <c r="D169" s="222"/>
      <c r="E169" s="223"/>
      <c r="F169" s="223"/>
      <c r="G169" s="224"/>
    </row>
    <row r="170" spans="1:7" x14ac:dyDescent="0.2">
      <c r="A170" s="97"/>
      <c r="B170" s="94"/>
      <c r="C170" s="222"/>
      <c r="D170" s="222"/>
      <c r="E170" s="223"/>
      <c r="F170" s="223"/>
      <c r="G170" s="224"/>
    </row>
    <row r="171" spans="1:7" x14ac:dyDescent="0.2">
      <c r="A171" s="97"/>
      <c r="B171" s="94"/>
      <c r="C171" s="222"/>
      <c r="D171" s="222"/>
      <c r="E171" s="223"/>
      <c r="F171" s="223"/>
      <c r="G171" s="224"/>
    </row>
    <row r="172" spans="1:7" x14ac:dyDescent="0.2">
      <c r="A172" s="97"/>
      <c r="B172" s="94"/>
      <c r="C172" s="222"/>
      <c r="D172" s="222"/>
      <c r="E172" s="223"/>
      <c r="F172" s="223"/>
      <c r="G172" s="224"/>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D23" sqref="D23"/>
    </sheetView>
  </sheetViews>
  <sheetFormatPr baseColWidth="10" defaultColWidth="11" defaultRowHeight="12" x14ac:dyDescent="0.2"/>
  <cols>
    <col min="1" max="1" width="30.25" style="226" customWidth="1"/>
    <col min="2" max="2" width="19.875" style="226" customWidth="1"/>
    <col min="3" max="3" width="15" style="226" customWidth="1"/>
    <col min="4" max="4" width="15.375" style="226" customWidth="1"/>
    <col min="5" max="5" width="15.875" style="226" customWidth="1"/>
    <col min="6" max="16384" width="11" style="226"/>
  </cols>
  <sheetData>
    <row r="1" spans="1:6" x14ac:dyDescent="0.2">
      <c r="A1" s="225" t="s">
        <v>1040</v>
      </c>
      <c r="C1" s="227"/>
      <c r="F1" s="17"/>
    </row>
    <row r="2" spans="1:6" x14ac:dyDescent="0.2">
      <c r="F2" s="17"/>
    </row>
    <row r="3" spans="1:6" x14ac:dyDescent="0.2">
      <c r="A3" s="228"/>
      <c r="B3" s="228"/>
      <c r="C3" s="230"/>
      <c r="D3" s="230"/>
    </row>
    <row r="4" spans="1:6" ht="12.75" x14ac:dyDescent="0.2">
      <c r="A4" s="410"/>
      <c r="B4"/>
      <c r="C4"/>
      <c r="D4"/>
      <c r="E4"/>
    </row>
    <row r="5" spans="1:6" x14ac:dyDescent="0.2">
      <c r="A5" s="655" t="s">
        <v>424</v>
      </c>
      <c r="B5" s="411" t="s">
        <v>425</v>
      </c>
      <c r="C5" s="411" t="s">
        <v>426</v>
      </c>
      <c r="D5" s="411" t="s">
        <v>427</v>
      </c>
      <c r="E5" s="411" t="s">
        <v>428</v>
      </c>
    </row>
    <row r="6" spans="1:6" ht="12.75" thickBot="1" x14ac:dyDescent="0.25">
      <c r="A6" s="656"/>
      <c r="B6" s="412">
        <v>2015</v>
      </c>
      <c r="C6" s="413">
        <v>2015</v>
      </c>
      <c r="D6" s="412" t="s">
        <v>1041</v>
      </c>
      <c r="E6" s="412" t="s">
        <v>1041</v>
      </c>
    </row>
    <row r="7" spans="1:6" ht="12.75" thickTop="1" x14ac:dyDescent="0.2">
      <c r="A7" s="414" t="s">
        <v>429</v>
      </c>
      <c r="B7" s="415">
        <v>9.7999999999999997E-3</v>
      </c>
      <c r="C7" s="415">
        <v>2.3999999999999998E-3</v>
      </c>
      <c r="D7" s="415">
        <v>9.7999999999999997E-3</v>
      </c>
      <c r="E7" s="415">
        <v>3.3E-3</v>
      </c>
    </row>
    <row r="8" spans="1:6" x14ac:dyDescent="0.2">
      <c r="A8" s="414" t="s">
        <v>430</v>
      </c>
      <c r="B8" s="416">
        <v>2.76E-2</v>
      </c>
      <c r="C8" s="416">
        <v>1.32E-2</v>
      </c>
      <c r="D8" s="416">
        <v>3.56E-2</v>
      </c>
      <c r="E8" s="416">
        <v>1.9300000000000001E-2</v>
      </c>
    </row>
    <row r="9" spans="1:6" x14ac:dyDescent="0.2">
      <c r="A9" s="414" t="s">
        <v>431</v>
      </c>
      <c r="B9" s="416">
        <v>3.1E-2</v>
      </c>
      <c r="C9" s="416">
        <v>1.9800000000000002E-2</v>
      </c>
      <c r="D9" s="416">
        <v>3.1699999999999999E-2</v>
      </c>
      <c r="E9" s="416">
        <v>2.1499999999999998E-2</v>
      </c>
    </row>
    <row r="13" spans="1:6" x14ac:dyDescent="0.2">
      <c r="A13" s="225" t="s">
        <v>432</v>
      </c>
    </row>
    <row r="15" spans="1:6" x14ac:dyDescent="0.2">
      <c r="A15" s="655" t="s">
        <v>433</v>
      </c>
      <c r="B15" s="411" t="s">
        <v>434</v>
      </c>
      <c r="C15" s="411" t="s">
        <v>435</v>
      </c>
      <c r="D15" s="411" t="s">
        <v>436</v>
      </c>
      <c r="E15" s="411" t="s">
        <v>437</v>
      </c>
    </row>
    <row r="16" spans="1:6" ht="12.75" thickBot="1" x14ac:dyDescent="0.25">
      <c r="A16" s="656"/>
      <c r="B16" s="412">
        <v>2015</v>
      </c>
      <c r="C16" s="413">
        <v>2015</v>
      </c>
      <c r="D16" s="412" t="s">
        <v>1041</v>
      </c>
      <c r="E16" s="412" t="s">
        <v>1041</v>
      </c>
    </row>
    <row r="17" spans="1:5" ht="12.75" thickTop="1" x14ac:dyDescent="0.2">
      <c r="A17" s="414" t="s">
        <v>438</v>
      </c>
      <c r="B17" s="415">
        <v>1.14E-2</v>
      </c>
      <c r="C17" s="415">
        <v>2.7000000000000001E-3</v>
      </c>
      <c r="D17" s="415">
        <v>1.17E-2</v>
      </c>
      <c r="E17" s="415">
        <v>4.4999999999999997E-3</v>
      </c>
    </row>
    <row r="18" spans="1:5" x14ac:dyDescent="0.2">
      <c r="A18" s="414" t="s">
        <v>439</v>
      </c>
      <c r="B18" s="416">
        <v>2.92E-2</v>
      </c>
      <c r="C18" s="416">
        <v>1.01E-2</v>
      </c>
      <c r="D18" s="416">
        <v>3.5299999999999998E-2</v>
      </c>
      <c r="E18" s="416">
        <v>1.4500000000000001E-2</v>
      </c>
    </row>
    <row r="19" spans="1:5" x14ac:dyDescent="0.2">
      <c r="A19" s="414" t="s">
        <v>440</v>
      </c>
      <c r="B19" s="416">
        <v>2.1899999999999999E-2</v>
      </c>
      <c r="C19" s="416">
        <v>8.2000000000000007E-3</v>
      </c>
      <c r="D19" s="416">
        <v>2.5399999999999999E-2</v>
      </c>
      <c r="E19" s="416">
        <v>1.8800000000000001E-2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A4" sqref="A4"/>
    </sheetView>
  </sheetViews>
  <sheetFormatPr baseColWidth="10" defaultColWidth="11" defaultRowHeight="12" x14ac:dyDescent="0.2"/>
  <cols>
    <col min="1" max="1" width="31.375" style="226" bestFit="1" customWidth="1"/>
    <col min="2" max="5" width="14.875" style="226" customWidth="1"/>
    <col min="6" max="16384" width="11" style="226"/>
  </cols>
  <sheetData>
    <row r="1" spans="1:5" x14ac:dyDescent="0.2">
      <c r="A1" s="225" t="s">
        <v>346</v>
      </c>
      <c r="B1" s="227"/>
      <c r="C1" s="227"/>
    </row>
    <row r="3" spans="1:5" ht="12.75" customHeight="1" x14ac:dyDescent="0.2">
      <c r="A3" s="229"/>
      <c r="B3" s="423"/>
      <c r="C3" s="230"/>
      <c r="D3" s="230"/>
    </row>
    <row r="4" spans="1:5" ht="12" customHeight="1" x14ac:dyDescent="0.2">
      <c r="A4" s="424" t="s">
        <v>347</v>
      </c>
      <c r="B4" s="425" t="s">
        <v>348</v>
      </c>
      <c r="C4" s="425" t="s">
        <v>349</v>
      </c>
      <c r="D4" s="425" t="s">
        <v>350</v>
      </c>
      <c r="E4" s="425" t="s">
        <v>351</v>
      </c>
    </row>
    <row r="5" spans="1:5" ht="12.75" thickBot="1" x14ac:dyDescent="0.25">
      <c r="A5" s="426"/>
      <c r="B5" s="426">
        <v>2015</v>
      </c>
      <c r="C5" s="427">
        <v>2015</v>
      </c>
      <c r="D5" s="427" t="s">
        <v>1041</v>
      </c>
      <c r="E5" s="427" t="s">
        <v>1041</v>
      </c>
    </row>
    <row r="6" spans="1:5" ht="16.5" customHeight="1" thickTop="1" x14ac:dyDescent="0.2">
      <c r="A6" s="428" t="s">
        <v>217</v>
      </c>
      <c r="B6" s="430">
        <v>0</v>
      </c>
      <c r="C6" s="431">
        <v>0</v>
      </c>
      <c r="D6" s="430">
        <v>0</v>
      </c>
      <c r="E6" s="431">
        <v>0</v>
      </c>
    </row>
    <row r="7" spans="1:5" ht="16.5" customHeight="1" x14ac:dyDescent="0.2">
      <c r="A7" s="428" t="s">
        <v>218</v>
      </c>
      <c r="B7" s="430">
        <v>2.1000000000000003E-3</v>
      </c>
      <c r="C7" s="431">
        <v>1.2500000000000003E-4</v>
      </c>
      <c r="D7" s="430">
        <v>2.0999999999999964E-3</v>
      </c>
      <c r="E7" s="431">
        <v>2.1140350877192933E-4</v>
      </c>
    </row>
    <row r="8" spans="1:5" ht="16.5" customHeight="1" x14ac:dyDescent="0.2">
      <c r="A8" s="429" t="s">
        <v>219</v>
      </c>
      <c r="B8" s="432">
        <v>3.5999999999999995E-3</v>
      </c>
      <c r="C8" s="431">
        <v>4.6666666666666672E-4</v>
      </c>
      <c r="D8" s="433">
        <v>3.5947368421052586E-3</v>
      </c>
      <c r="E8" s="433">
        <v>7.078947368421044E-4</v>
      </c>
    </row>
    <row r="9" spans="1:5" ht="18.75" customHeight="1" x14ac:dyDescent="0.2">
      <c r="A9" s="429" t="s">
        <v>220</v>
      </c>
      <c r="B9" s="432">
        <v>6.1833333333333323E-3</v>
      </c>
      <c r="C9" s="431">
        <v>6.7500000000000014E-4</v>
      </c>
      <c r="D9" s="433">
        <v>6.1473684210526219E-3</v>
      </c>
      <c r="E9" s="433">
        <v>1.2999999999999999E-3</v>
      </c>
    </row>
    <row r="10" spans="1:5" ht="16.5" customHeight="1" x14ac:dyDescent="0.2">
      <c r="A10" s="428" t="s">
        <v>221</v>
      </c>
      <c r="B10" s="430">
        <v>9.5333333333333294E-3</v>
      </c>
      <c r="C10" s="431">
        <v>1.2749999999999999E-3</v>
      </c>
      <c r="D10" s="430">
        <v>9.540350877193007E-3</v>
      </c>
      <c r="E10" s="431">
        <v>2.5824561403508771E-3</v>
      </c>
    </row>
    <row r="11" spans="1:5" ht="16.5" customHeight="1" x14ac:dyDescent="0.2">
      <c r="A11" s="429" t="s">
        <v>222</v>
      </c>
      <c r="B11" s="432">
        <v>1.6633333333333333E-2</v>
      </c>
      <c r="C11" s="431">
        <v>3.3416666666666664E-3</v>
      </c>
      <c r="D11" s="433">
        <v>1.6822807017543837E-2</v>
      </c>
      <c r="E11" s="433">
        <v>6.0570175438596427E-3</v>
      </c>
    </row>
    <row r="12" spans="1:5" ht="18.75" customHeight="1" x14ac:dyDescent="0.2">
      <c r="A12" s="429" t="s">
        <v>223</v>
      </c>
      <c r="B12" s="432">
        <v>3.44E-2</v>
      </c>
      <c r="C12" s="431">
        <v>7.5666666666666669E-3</v>
      </c>
      <c r="D12" s="433">
        <v>3.4480701754385945E-2</v>
      </c>
      <c r="E12" s="433">
        <v>1.3964035087719309E-2</v>
      </c>
    </row>
    <row r="13" spans="1:5" ht="16.5" customHeight="1" x14ac:dyDescent="0.2">
      <c r="A13" s="428" t="s">
        <v>224</v>
      </c>
      <c r="B13" s="430">
        <v>7.060000000000001E-2</v>
      </c>
      <c r="C13" s="431">
        <v>2.1516666666666667E-2</v>
      </c>
      <c r="D13" s="430">
        <v>7.0300877192982475E-2</v>
      </c>
      <c r="E13" s="431">
        <v>2.9617543859649122E-2</v>
      </c>
    </row>
    <row r="14" spans="1:5" ht="16.5" customHeight="1" x14ac:dyDescent="0.2">
      <c r="A14" s="429" t="s">
        <v>225</v>
      </c>
      <c r="B14" s="432">
        <v>0.23533333333333331</v>
      </c>
      <c r="C14" s="431">
        <v>9.5100000000000018E-2</v>
      </c>
      <c r="D14" s="433">
        <v>0.21832105263157908</v>
      </c>
      <c r="E14" s="433">
        <v>0.10279385964912278</v>
      </c>
    </row>
    <row r="15" spans="1:5" x14ac:dyDescent="0.2">
      <c r="A15" s="594" t="s">
        <v>1042</v>
      </c>
      <c r="B15" s="595">
        <v>9.7999999999999997E-3</v>
      </c>
      <c r="C15" s="596">
        <v>2.3999999999999998E-3</v>
      </c>
      <c r="D15" s="597">
        <v>9.7999999999999997E-3</v>
      </c>
      <c r="E15" s="597">
        <v>3.3E-3</v>
      </c>
    </row>
    <row r="18" spans="1:5" x14ac:dyDescent="0.2">
      <c r="B18" s="425" t="s">
        <v>353</v>
      </c>
      <c r="C18" s="425" t="s">
        <v>354</v>
      </c>
      <c r="D18" s="425" t="s">
        <v>355</v>
      </c>
      <c r="E18" s="425" t="s">
        <v>356</v>
      </c>
    </row>
    <row r="19" spans="1:5" ht="12.75" thickBot="1" x14ac:dyDescent="0.25">
      <c r="A19" s="426" t="s">
        <v>357</v>
      </c>
      <c r="B19" s="426">
        <v>2015</v>
      </c>
      <c r="C19" s="427">
        <v>2015</v>
      </c>
      <c r="D19" s="427" t="s">
        <v>1041</v>
      </c>
      <c r="E19" s="427" t="s">
        <v>1041</v>
      </c>
    </row>
    <row r="20" spans="1:5" ht="16.5" customHeight="1" thickTop="1" x14ac:dyDescent="0.2">
      <c r="A20" s="429" t="s">
        <v>217</v>
      </c>
      <c r="B20" s="432">
        <v>0</v>
      </c>
      <c r="C20" s="431">
        <v>0</v>
      </c>
      <c r="D20" s="433">
        <v>0</v>
      </c>
      <c r="E20" s="433">
        <v>0</v>
      </c>
    </row>
    <row r="21" spans="1:5" ht="16.5" customHeight="1" x14ac:dyDescent="0.2">
      <c r="A21" s="429" t="s">
        <v>218</v>
      </c>
      <c r="B21" s="432">
        <v>0</v>
      </c>
      <c r="C21" s="431">
        <v>0</v>
      </c>
      <c r="D21" s="433">
        <v>2.4442622950819693E-3</v>
      </c>
      <c r="E21" s="433">
        <v>0</v>
      </c>
    </row>
    <row r="22" spans="1:5" ht="16.5" customHeight="1" x14ac:dyDescent="0.2">
      <c r="A22" s="429" t="s">
        <v>219</v>
      </c>
      <c r="B22" s="432">
        <v>4.1000000000000003E-3</v>
      </c>
      <c r="C22" s="431">
        <v>0</v>
      </c>
      <c r="D22" s="433">
        <v>4.0789473684210492E-3</v>
      </c>
      <c r="E22" s="433">
        <v>3.0438596491228067E-4</v>
      </c>
    </row>
    <row r="23" spans="1:5" ht="18.75" customHeight="1" x14ac:dyDescent="0.2">
      <c r="A23" s="429" t="s">
        <v>220</v>
      </c>
      <c r="B23" s="432">
        <v>6.1000000000000004E-3</v>
      </c>
      <c r="C23" s="431">
        <v>8.7499999999999991E-4</v>
      </c>
      <c r="D23" s="433">
        <v>6.1719298245613971E-3</v>
      </c>
      <c r="E23" s="433">
        <v>8.5614035087719224E-4</v>
      </c>
    </row>
    <row r="24" spans="1:5" ht="16.5" customHeight="1" x14ac:dyDescent="0.2">
      <c r="A24" s="428" t="s">
        <v>221</v>
      </c>
      <c r="B24" s="430">
        <v>9.658333333333333E-3</v>
      </c>
      <c r="C24" s="431">
        <v>1.8916666666666671E-3</v>
      </c>
      <c r="D24" s="430">
        <v>9.7368421052631774E-3</v>
      </c>
      <c r="E24" s="431">
        <v>2.6692982456140344E-3</v>
      </c>
    </row>
    <row r="25" spans="1:5" ht="16.5" customHeight="1" x14ac:dyDescent="0.2">
      <c r="A25" s="429" t="s">
        <v>222</v>
      </c>
      <c r="B25" s="432">
        <v>1.7383333333333334E-2</v>
      </c>
      <c r="C25" s="431">
        <v>6.9833333333333344E-3</v>
      </c>
      <c r="D25" s="433">
        <v>1.7752631578947405E-2</v>
      </c>
      <c r="E25" s="433">
        <v>7.8570175438596457E-3</v>
      </c>
    </row>
    <row r="26" spans="1:5" ht="18.75" customHeight="1" x14ac:dyDescent="0.2">
      <c r="A26" s="429" t="s">
        <v>223</v>
      </c>
      <c r="B26" s="432">
        <v>3.4700000000000002E-2</v>
      </c>
      <c r="C26" s="431">
        <v>1.5658333333333333E-2</v>
      </c>
      <c r="D26" s="433">
        <v>3.5016666666666675E-2</v>
      </c>
      <c r="E26" s="433">
        <v>1.8921929824561399E-2</v>
      </c>
    </row>
    <row r="27" spans="1:5" ht="16.5" customHeight="1" x14ac:dyDescent="0.2">
      <c r="A27" s="428" t="s">
        <v>224</v>
      </c>
      <c r="B27" s="430">
        <v>6.9808333333333347E-2</v>
      </c>
      <c r="C27" s="431">
        <v>3.85E-2</v>
      </c>
      <c r="D27" s="430">
        <v>6.9351754385964984E-2</v>
      </c>
      <c r="E27" s="431">
        <v>3.8037719298245634E-2</v>
      </c>
    </row>
    <row r="28" spans="1:5" ht="16.5" customHeight="1" x14ac:dyDescent="0.2">
      <c r="A28" s="429" t="s">
        <v>225</v>
      </c>
      <c r="B28" s="432">
        <v>0.23255833333333334</v>
      </c>
      <c r="C28" s="431">
        <v>0.1356</v>
      </c>
      <c r="D28" s="433">
        <v>0.21821929824561404</v>
      </c>
      <c r="E28" s="433">
        <v>0.13626403508771925</v>
      </c>
    </row>
    <row r="29" spans="1:5" x14ac:dyDescent="0.2">
      <c r="A29" s="598" t="s">
        <v>290</v>
      </c>
      <c r="B29" s="595">
        <v>2.76E-2</v>
      </c>
      <c r="C29" s="596">
        <v>1.32E-2</v>
      </c>
      <c r="D29" s="597">
        <v>3.56E-2</v>
      </c>
      <c r="E29" s="597">
        <v>1.9300000000000001E-2</v>
      </c>
    </row>
    <row r="33" spans="1:5" x14ac:dyDescent="0.2">
      <c r="B33" s="425" t="s">
        <v>358</v>
      </c>
      <c r="C33" s="425" t="s">
        <v>359</v>
      </c>
      <c r="D33" s="425" t="s">
        <v>360</v>
      </c>
      <c r="E33" s="425" t="s">
        <v>361</v>
      </c>
    </row>
    <row r="34" spans="1:5" ht="12.75" thickBot="1" x14ac:dyDescent="0.25">
      <c r="A34" s="426" t="s">
        <v>362</v>
      </c>
      <c r="B34" s="426">
        <v>2015</v>
      </c>
      <c r="C34" s="427">
        <v>2015</v>
      </c>
      <c r="D34" s="427" t="s">
        <v>1041</v>
      </c>
      <c r="E34" s="427" t="s">
        <v>1041</v>
      </c>
    </row>
    <row r="35" spans="1:5" ht="16.5" customHeight="1" thickTop="1" x14ac:dyDescent="0.2">
      <c r="A35" s="428" t="s">
        <v>217</v>
      </c>
      <c r="B35" s="430">
        <v>1E-3</v>
      </c>
      <c r="C35" s="431">
        <v>0</v>
      </c>
      <c r="D35" s="430">
        <v>8.7906976744186083E-4</v>
      </c>
      <c r="E35" s="431">
        <v>0</v>
      </c>
    </row>
    <row r="36" spans="1:5" ht="16.5" customHeight="1" x14ac:dyDescent="0.2">
      <c r="A36" s="428" t="s">
        <v>218</v>
      </c>
      <c r="B36" s="430">
        <v>2.2499999999999998E-3</v>
      </c>
      <c r="C36" s="431">
        <v>0</v>
      </c>
      <c r="D36" s="430">
        <v>2.2429824561403526E-3</v>
      </c>
      <c r="E36" s="431">
        <v>0</v>
      </c>
    </row>
    <row r="37" spans="1:5" ht="16.5" customHeight="1" x14ac:dyDescent="0.2">
      <c r="A37" s="429" t="s">
        <v>219</v>
      </c>
      <c r="B37" s="432">
        <v>3.6916666666666677E-3</v>
      </c>
      <c r="C37" s="431">
        <v>0</v>
      </c>
      <c r="D37" s="433">
        <v>3.7149122807017491E-3</v>
      </c>
      <c r="E37" s="433">
        <v>9.2280701754385958E-4</v>
      </c>
    </row>
    <row r="38" spans="1:5" ht="16.5" customHeight="1" x14ac:dyDescent="0.2">
      <c r="A38" s="429" t="s">
        <v>220</v>
      </c>
      <c r="B38" s="432">
        <v>6.1583333333333325E-3</v>
      </c>
      <c r="C38" s="431">
        <v>3.425000000000001E-3</v>
      </c>
      <c r="D38" s="433">
        <v>6.189473684210519E-3</v>
      </c>
      <c r="E38" s="433">
        <v>3.1921052631578972E-3</v>
      </c>
    </row>
    <row r="39" spans="1:5" ht="18.75" customHeight="1" x14ac:dyDescent="0.2">
      <c r="A39" s="428" t="s">
        <v>221</v>
      </c>
      <c r="B39" s="430">
        <v>9.7833333333333331E-3</v>
      </c>
      <c r="C39" s="431">
        <v>2.5249999999999999E-3</v>
      </c>
      <c r="D39" s="430">
        <v>9.753508771929837E-3</v>
      </c>
      <c r="E39" s="431">
        <v>5.7043859649122796E-3</v>
      </c>
    </row>
    <row r="40" spans="1:5" ht="16.5" customHeight="1" x14ac:dyDescent="0.2">
      <c r="A40" s="429" t="s">
        <v>222</v>
      </c>
      <c r="B40" s="432">
        <v>1.7658333333333335E-2</v>
      </c>
      <c r="C40" s="431">
        <v>9.9583333333333347E-3</v>
      </c>
      <c r="D40" s="433">
        <v>1.7712280701754402E-2</v>
      </c>
      <c r="E40" s="433">
        <v>1.234649122807017E-2</v>
      </c>
    </row>
    <row r="41" spans="1:5" ht="16.5" customHeight="1" x14ac:dyDescent="0.2">
      <c r="A41" s="429" t="s">
        <v>223</v>
      </c>
      <c r="B41" s="432">
        <v>3.5424999999999998E-2</v>
      </c>
      <c r="C41" s="431">
        <v>2.0616666666666669E-2</v>
      </c>
      <c r="D41" s="433">
        <v>3.538859649122806E-2</v>
      </c>
      <c r="E41" s="433">
        <v>2.1720175438596494E-2</v>
      </c>
    </row>
    <row r="42" spans="1:5" ht="18.75" customHeight="1" x14ac:dyDescent="0.2">
      <c r="A42" s="428" t="s">
        <v>224</v>
      </c>
      <c r="B42" s="430">
        <v>6.977499999999999E-2</v>
      </c>
      <c r="C42" s="431">
        <v>3.5649999999999994E-2</v>
      </c>
      <c r="D42" s="430">
        <v>7.0426315789473698E-2</v>
      </c>
      <c r="E42" s="431">
        <v>3.9600000000000017E-2</v>
      </c>
    </row>
    <row r="43" spans="1:5" ht="16.5" customHeight="1" x14ac:dyDescent="0.2">
      <c r="A43" s="429" t="s">
        <v>225</v>
      </c>
      <c r="B43" s="432">
        <v>0.16119166666666665</v>
      </c>
      <c r="C43" s="431">
        <v>0.13376666666666667</v>
      </c>
      <c r="D43" s="433">
        <v>0.16075175438596492</v>
      </c>
      <c r="E43" s="433">
        <v>0.12843859649122805</v>
      </c>
    </row>
    <row r="44" spans="1:5" x14ac:dyDescent="0.2">
      <c r="A44" s="598" t="s">
        <v>291</v>
      </c>
      <c r="B44" s="595">
        <v>3.1E-2</v>
      </c>
      <c r="C44" s="596">
        <v>1.9800000000000002E-2</v>
      </c>
      <c r="D44" s="597">
        <v>3.1699999999999999E-2</v>
      </c>
      <c r="E44" s="597">
        <v>2.1499999999999998E-2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2:J54"/>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89" t="s">
        <v>457</v>
      </c>
    </row>
    <row r="3" spans="1:5" x14ac:dyDescent="0.2">
      <c r="A3" s="546" t="s">
        <v>954</v>
      </c>
    </row>
    <row r="4" spans="1:5" s="294" customFormat="1" x14ac:dyDescent="0.2">
      <c r="A4" s="81"/>
    </row>
    <row r="5" spans="1:5" s="357" customFormat="1" x14ac:dyDescent="0.2">
      <c r="A5" s="90" t="s">
        <v>458</v>
      </c>
    </row>
    <row r="6" spans="1:5" s="357" customFormat="1" ht="12.75" thickBot="1" x14ac:dyDescent="0.25">
      <c r="A6" s="439" t="s">
        <v>1092</v>
      </c>
      <c r="B6" s="92" t="s">
        <v>459</v>
      </c>
      <c r="C6" s="92" t="s">
        <v>460</v>
      </c>
      <c r="D6" s="92" t="s">
        <v>461</v>
      </c>
      <c r="E6" s="93" t="s">
        <v>462</v>
      </c>
    </row>
    <row r="7" spans="1:5" s="357" customFormat="1" x14ac:dyDescent="0.2">
      <c r="A7" s="94" t="s">
        <v>463</v>
      </c>
      <c r="B7" s="94"/>
      <c r="C7" s="94"/>
      <c r="D7" s="94"/>
      <c r="E7" s="94"/>
    </row>
    <row r="8" spans="1:5" s="357" customFormat="1" x14ac:dyDescent="0.2">
      <c r="A8" s="15" t="s">
        <v>464</v>
      </c>
      <c r="B8" s="86">
        <v>334000</v>
      </c>
      <c r="C8" s="86">
        <v>883229</v>
      </c>
      <c r="D8" s="95">
        <v>1</v>
      </c>
      <c r="E8" s="96" t="s">
        <v>477</v>
      </c>
    </row>
    <row r="9" spans="1:5" s="357" customFormat="1" x14ac:dyDescent="0.2">
      <c r="A9" s="81" t="s">
        <v>465</v>
      </c>
      <c r="B9" s="86">
        <v>150</v>
      </c>
      <c r="C9" s="86">
        <v>97205</v>
      </c>
      <c r="D9" s="95">
        <v>1</v>
      </c>
      <c r="E9" s="96" t="s">
        <v>477</v>
      </c>
    </row>
    <row r="10" spans="1:5" s="357" customFormat="1" x14ac:dyDescent="0.2">
      <c r="A10" s="15" t="s">
        <v>466</v>
      </c>
      <c r="B10" s="86">
        <v>3500</v>
      </c>
      <c r="C10" s="86">
        <v>164225</v>
      </c>
      <c r="D10" s="95">
        <v>1</v>
      </c>
      <c r="E10" s="96" t="s">
        <v>477</v>
      </c>
    </row>
    <row r="11" spans="1:5" s="357" customFormat="1" x14ac:dyDescent="0.2">
      <c r="A11" s="15" t="s">
        <v>467</v>
      </c>
      <c r="B11" s="86">
        <v>6000</v>
      </c>
      <c r="C11" s="86">
        <v>29018</v>
      </c>
      <c r="D11" s="95">
        <v>1</v>
      </c>
      <c r="E11" s="96" t="s">
        <v>477</v>
      </c>
    </row>
    <row r="12" spans="1:5" s="357" customFormat="1" x14ac:dyDescent="0.2">
      <c r="A12" s="15" t="s">
        <v>965</v>
      </c>
      <c r="B12" s="316">
        <v>8000</v>
      </c>
      <c r="C12" s="86">
        <v>70125</v>
      </c>
      <c r="D12" s="95">
        <v>1</v>
      </c>
      <c r="E12" s="96" t="s">
        <v>477</v>
      </c>
    </row>
    <row r="13" spans="1:5" s="357" customFormat="1" x14ac:dyDescent="0.2">
      <c r="A13" s="15" t="s">
        <v>468</v>
      </c>
      <c r="B13" s="86">
        <v>90000</v>
      </c>
      <c r="C13" s="86">
        <v>186246</v>
      </c>
      <c r="D13" s="95">
        <v>1</v>
      </c>
      <c r="E13" s="96" t="s">
        <v>477</v>
      </c>
    </row>
    <row r="14" spans="1:5" s="357" customFormat="1" x14ac:dyDescent="0.2">
      <c r="A14" s="15" t="s">
        <v>469</v>
      </c>
      <c r="B14" s="86">
        <v>10000</v>
      </c>
      <c r="C14" s="86">
        <v>6621</v>
      </c>
      <c r="D14" s="95">
        <v>1</v>
      </c>
      <c r="E14" s="96" t="s">
        <v>477</v>
      </c>
    </row>
    <row r="15" spans="1:5" s="357" customFormat="1" x14ac:dyDescent="0.2">
      <c r="A15" s="15" t="s">
        <v>470</v>
      </c>
      <c r="B15" s="86">
        <v>8000</v>
      </c>
      <c r="C15" s="86">
        <v>258016</v>
      </c>
      <c r="D15" s="95">
        <v>1</v>
      </c>
      <c r="E15" s="96" t="s">
        <v>477</v>
      </c>
    </row>
    <row r="16" spans="1:5" s="359" customFormat="1" x14ac:dyDescent="0.2">
      <c r="A16" s="15" t="s">
        <v>966</v>
      </c>
      <c r="B16" s="316">
        <v>2025000</v>
      </c>
      <c r="C16" s="86">
        <v>2025150</v>
      </c>
      <c r="D16" s="95">
        <v>1</v>
      </c>
      <c r="E16" s="96" t="s">
        <v>1093</v>
      </c>
    </row>
    <row r="17" spans="1:6" s="357" customFormat="1" x14ac:dyDescent="0.2">
      <c r="A17" s="99" t="s">
        <v>471</v>
      </c>
      <c r="B17" s="100"/>
      <c r="C17" s="100">
        <f>SUM(C8:C16)</f>
        <v>3719835</v>
      </c>
      <c r="D17" s="101"/>
      <c r="E17" s="102"/>
    </row>
    <row r="18" spans="1:6" s="357" customFormat="1" x14ac:dyDescent="0.2">
      <c r="A18" s="81"/>
    </row>
    <row r="19" spans="1:6" s="294" customFormat="1" x14ac:dyDescent="0.2">
      <c r="A19" s="90" t="s">
        <v>472</v>
      </c>
    </row>
    <row r="20" spans="1:6" s="294" customFormat="1" ht="12.75" thickBot="1" x14ac:dyDescent="0.25">
      <c r="A20" s="439" t="s">
        <v>1020</v>
      </c>
      <c r="B20" s="92" t="s">
        <v>473</v>
      </c>
      <c r="C20" s="92" t="s">
        <v>474</v>
      </c>
      <c r="D20" s="92" t="s">
        <v>475</v>
      </c>
      <c r="E20" s="93" t="s">
        <v>476</v>
      </c>
    </row>
    <row r="21" spans="1:6" s="294" customFormat="1" x14ac:dyDescent="0.2">
      <c r="A21" s="94" t="s">
        <v>463</v>
      </c>
      <c r="B21" s="94"/>
      <c r="C21" s="94"/>
      <c r="D21" s="94"/>
      <c r="E21" s="94"/>
    </row>
    <row r="22" spans="1:6" s="294" customFormat="1" ht="12" customHeight="1" x14ac:dyDescent="0.2">
      <c r="A22" s="15" t="s">
        <v>464</v>
      </c>
      <c r="B22" s="86">
        <v>334000</v>
      </c>
      <c r="C22" s="86">
        <v>811689</v>
      </c>
      <c r="D22" s="95">
        <v>1</v>
      </c>
      <c r="E22" s="96" t="s">
        <v>477</v>
      </c>
    </row>
    <row r="23" spans="1:6" s="294" customFormat="1" ht="12" customHeight="1" x14ac:dyDescent="0.2">
      <c r="A23" s="81" t="s">
        <v>465</v>
      </c>
      <c r="B23" s="86">
        <v>150</v>
      </c>
      <c r="C23" s="86">
        <v>97205</v>
      </c>
      <c r="D23" s="95">
        <v>1</v>
      </c>
      <c r="E23" s="96" t="s">
        <v>478</v>
      </c>
    </row>
    <row r="24" spans="1:6" s="294" customFormat="1" x14ac:dyDescent="0.2">
      <c r="A24" s="15" t="s">
        <v>466</v>
      </c>
      <c r="B24" s="86">
        <v>3500</v>
      </c>
      <c r="C24" s="86">
        <v>164225</v>
      </c>
      <c r="D24" s="95">
        <v>1</v>
      </c>
      <c r="E24" s="96" t="s">
        <v>479</v>
      </c>
    </row>
    <row r="25" spans="1:6" s="294" customFormat="1" x14ac:dyDescent="0.2">
      <c r="A25" s="15" t="s">
        <v>467</v>
      </c>
      <c r="B25" s="86">
        <v>6000</v>
      </c>
      <c r="C25" s="86">
        <v>29018</v>
      </c>
      <c r="D25" s="95">
        <v>1</v>
      </c>
      <c r="E25" s="96" t="s">
        <v>480</v>
      </c>
    </row>
    <row r="26" spans="1:6" s="294" customFormat="1" x14ac:dyDescent="0.2">
      <c r="A26" s="15" t="s">
        <v>965</v>
      </c>
      <c r="B26" s="316">
        <v>8000</v>
      </c>
      <c r="C26" s="86">
        <v>70125</v>
      </c>
      <c r="D26" s="95">
        <v>1</v>
      </c>
      <c r="E26" s="96" t="s">
        <v>481</v>
      </c>
    </row>
    <row r="27" spans="1:6" s="294" customFormat="1" x14ac:dyDescent="0.2">
      <c r="A27" s="15" t="s">
        <v>468</v>
      </c>
      <c r="B27" s="86">
        <v>90000</v>
      </c>
      <c r="C27" s="86">
        <v>191106</v>
      </c>
      <c r="D27" s="95">
        <v>1</v>
      </c>
      <c r="E27" s="96" t="s">
        <v>482</v>
      </c>
    </row>
    <row r="28" spans="1:6" s="294" customFormat="1" x14ac:dyDescent="0.2">
      <c r="A28" s="15" t="s">
        <v>469</v>
      </c>
      <c r="B28" s="86">
        <v>10000</v>
      </c>
      <c r="C28" s="86">
        <v>1730</v>
      </c>
      <c r="D28" s="95">
        <v>1</v>
      </c>
      <c r="E28" s="96" t="s">
        <v>483</v>
      </c>
    </row>
    <row r="29" spans="1:6" s="294" customFormat="1" x14ac:dyDescent="0.2">
      <c r="A29" s="15" t="s">
        <v>470</v>
      </c>
      <c r="B29" s="86">
        <v>16000</v>
      </c>
      <c r="C29" s="86">
        <v>58016</v>
      </c>
      <c r="D29" s="95">
        <v>1</v>
      </c>
      <c r="E29" s="96" t="s">
        <v>484</v>
      </c>
    </row>
    <row r="30" spans="1:6" s="320" customFormat="1" x14ac:dyDescent="0.2">
      <c r="A30" s="15" t="s">
        <v>966</v>
      </c>
      <c r="B30" s="316">
        <v>1275000</v>
      </c>
      <c r="C30" s="86">
        <v>1275150</v>
      </c>
      <c r="D30" s="95">
        <v>1</v>
      </c>
      <c r="E30" s="96" t="s">
        <v>485</v>
      </c>
    </row>
    <row r="31" spans="1:6" s="294" customFormat="1" x14ac:dyDescent="0.2">
      <c r="A31" s="99" t="s">
        <v>486</v>
      </c>
      <c r="B31" s="100"/>
      <c r="C31" s="100">
        <f>SUM(C22:C30)</f>
        <v>2698264</v>
      </c>
      <c r="D31" s="101"/>
      <c r="E31" s="102"/>
    </row>
    <row r="32" spans="1:6" hidden="1" x14ac:dyDescent="0.2">
      <c r="A32" s="15"/>
      <c r="B32" s="85"/>
      <c r="C32" s="85"/>
      <c r="D32" s="95"/>
      <c r="E32" s="15"/>
      <c r="F32" s="15"/>
    </row>
    <row r="33" spans="1:10" hidden="1" x14ac:dyDescent="0.2">
      <c r="A33" s="15"/>
      <c r="B33" s="85"/>
      <c r="C33" s="85"/>
      <c r="D33" s="95"/>
      <c r="E33" s="15"/>
      <c r="F33" s="15"/>
      <c r="J33" s="15"/>
    </row>
    <row r="34" spans="1:10" hidden="1" x14ac:dyDescent="0.2">
      <c r="F34" s="15"/>
    </row>
    <row r="35" spans="1:10" x14ac:dyDescent="0.2">
      <c r="A35" s="15"/>
      <c r="B35" s="85"/>
      <c r="C35" s="85"/>
      <c r="D35" s="95"/>
      <c r="E35" s="15"/>
      <c r="F35" s="15"/>
    </row>
    <row r="36" spans="1:10" x14ac:dyDescent="0.2">
      <c r="A36" s="445" t="s">
        <v>927</v>
      </c>
      <c r="B36" s="85"/>
      <c r="C36" s="85"/>
      <c r="D36" s="95"/>
      <c r="E36" s="15"/>
      <c r="F36" s="15"/>
    </row>
    <row r="37" spans="1:10" s="359" customFormat="1" x14ac:dyDescent="0.2">
      <c r="A37" s="15"/>
      <c r="B37" s="85"/>
      <c r="C37" s="85"/>
      <c r="D37" s="95"/>
      <c r="E37" s="15"/>
      <c r="F37" s="15"/>
    </row>
    <row r="38" spans="1:10" x14ac:dyDescent="0.2">
      <c r="C38" s="85"/>
      <c r="D38" s="95"/>
      <c r="E38" s="15"/>
      <c r="F38" s="15"/>
    </row>
    <row r="39" spans="1:10" x14ac:dyDescent="0.2">
      <c r="A39" s="571" t="s">
        <v>1022</v>
      </c>
      <c r="B39" s="85"/>
      <c r="C39" s="85"/>
      <c r="D39" s="95"/>
      <c r="E39" s="15"/>
      <c r="F39" s="15"/>
    </row>
    <row r="40" spans="1:10" x14ac:dyDescent="0.2">
      <c r="B40" s="85"/>
      <c r="C40" s="85"/>
      <c r="D40" s="95"/>
      <c r="E40" s="15"/>
      <c r="F40" s="15"/>
    </row>
    <row r="41" spans="1:10" s="359" customFormat="1" ht="12.75" customHeight="1" x14ac:dyDescent="0.2">
      <c r="B41" s="630" t="s">
        <v>1094</v>
      </c>
      <c r="C41" s="630"/>
      <c r="D41" s="629" t="s">
        <v>1021</v>
      </c>
      <c r="E41" s="629"/>
    </row>
    <row r="42" spans="1:10" ht="12.75" thickBot="1" x14ac:dyDescent="0.25">
      <c r="A42" s="1" t="s">
        <v>487</v>
      </c>
      <c r="B42" s="377" t="s">
        <v>488</v>
      </c>
      <c r="C42" s="377" t="s">
        <v>489</v>
      </c>
      <c r="D42" s="570" t="s">
        <v>490</v>
      </c>
      <c r="E42" s="570" t="s">
        <v>491</v>
      </c>
    </row>
    <row r="43" spans="1:10" x14ac:dyDescent="0.2">
      <c r="A43" s="359" t="s">
        <v>492</v>
      </c>
      <c r="B43" s="372">
        <v>1040</v>
      </c>
      <c r="C43" s="563">
        <v>17</v>
      </c>
      <c r="D43" s="359">
        <v>1016</v>
      </c>
      <c r="E43" s="359">
        <v>17</v>
      </c>
    </row>
    <row r="44" spans="1:10" x14ac:dyDescent="0.2">
      <c r="A44" s="15" t="s">
        <v>493</v>
      </c>
      <c r="B44" s="372">
        <v>6326</v>
      </c>
      <c r="C44" s="353">
        <v>71</v>
      </c>
      <c r="D44" s="84">
        <v>6545</v>
      </c>
      <c r="E44" s="84">
        <v>87</v>
      </c>
    </row>
    <row r="45" spans="1:10" x14ac:dyDescent="0.2">
      <c r="A45" s="20" t="s">
        <v>494</v>
      </c>
      <c r="B45" s="378">
        <v>16.440000000000001</v>
      </c>
      <c r="C45" s="378">
        <v>24.73</v>
      </c>
      <c r="D45" s="373">
        <v>15.52</v>
      </c>
      <c r="E45" s="549">
        <v>20.02</v>
      </c>
    </row>
    <row r="46" spans="1:10" x14ac:dyDescent="0.2">
      <c r="A46" s="15"/>
      <c r="B46" s="85"/>
      <c r="C46" s="85"/>
      <c r="D46" s="95"/>
      <c r="E46" s="15"/>
      <c r="F46" s="15"/>
    </row>
    <row r="47" spans="1:10" x14ac:dyDescent="0.2">
      <c r="B47" s="15"/>
      <c r="D47" s="95"/>
      <c r="E47" s="15"/>
      <c r="F47" s="15"/>
    </row>
    <row r="48" spans="1:10" x14ac:dyDescent="0.2">
      <c r="A48" s="14" t="s">
        <v>1023</v>
      </c>
      <c r="B48" s="85"/>
    </row>
    <row r="49" spans="1:3" x14ac:dyDescent="0.2">
      <c r="A49" s="359"/>
      <c r="B49" s="85"/>
    </row>
    <row r="50" spans="1:3" x14ac:dyDescent="0.2">
      <c r="A50" s="359"/>
      <c r="B50" s="572" t="s">
        <v>1094</v>
      </c>
      <c r="C50" s="572" t="s">
        <v>1021</v>
      </c>
    </row>
    <row r="51" spans="1:3" ht="13.5" customHeight="1" thickBot="1" x14ac:dyDescent="0.25">
      <c r="A51" s="1" t="s">
        <v>7</v>
      </c>
      <c r="B51" s="631" t="s">
        <v>991</v>
      </c>
      <c r="C51" s="631"/>
    </row>
    <row r="52" spans="1:3" x14ac:dyDescent="0.2">
      <c r="A52" s="359" t="s">
        <v>492</v>
      </c>
      <c r="B52" s="372">
        <v>1978</v>
      </c>
      <c r="C52" s="84">
        <v>1258</v>
      </c>
    </row>
    <row r="53" spans="1:3" x14ac:dyDescent="0.2">
      <c r="A53" s="15" t="s">
        <v>493</v>
      </c>
      <c r="B53" s="372">
        <v>10950</v>
      </c>
      <c r="C53" s="84">
        <v>4028</v>
      </c>
    </row>
    <row r="54" spans="1:3" x14ac:dyDescent="0.2">
      <c r="A54" s="20" t="s">
        <v>494</v>
      </c>
      <c r="B54" s="374">
        <v>18.059999999999999</v>
      </c>
      <c r="C54" s="373">
        <v>31.24</v>
      </c>
    </row>
  </sheetData>
  <mergeCells count="3">
    <mergeCell ref="D41:E41"/>
    <mergeCell ref="B41:C41"/>
    <mergeCell ref="B51:C51"/>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workbookViewId="0">
      <selection activeCell="A23" sqref="A23"/>
    </sheetView>
  </sheetViews>
  <sheetFormatPr baseColWidth="10" defaultColWidth="11" defaultRowHeight="12" x14ac:dyDescent="0.2"/>
  <cols>
    <col min="1" max="1" width="30.375" style="226" customWidth="1"/>
    <col min="2" max="5" width="13.875" style="226" customWidth="1"/>
    <col min="6" max="16384" width="11" style="226"/>
  </cols>
  <sheetData>
    <row r="1" spans="1:7" x14ac:dyDescent="0.2">
      <c r="A1" s="599" t="s">
        <v>1043</v>
      </c>
      <c r="B1" s="227"/>
      <c r="C1" s="227"/>
      <c r="E1" s="359"/>
      <c r="G1" s="17"/>
    </row>
    <row r="2" spans="1:7" x14ac:dyDescent="0.2">
      <c r="E2" s="359"/>
      <c r="G2" s="17"/>
    </row>
    <row r="3" spans="1:7" ht="12.75" customHeight="1" x14ac:dyDescent="0.2">
      <c r="A3" s="229"/>
      <c r="B3" s="232"/>
      <c r="C3" s="230"/>
      <c r="D3" s="230"/>
    </row>
    <row r="4" spans="1:7" ht="12" customHeight="1" x14ac:dyDescent="0.2">
      <c r="B4" s="417" t="s">
        <v>181</v>
      </c>
      <c r="C4" s="417" t="s">
        <v>182</v>
      </c>
      <c r="D4" s="417" t="s">
        <v>183</v>
      </c>
      <c r="E4" s="417" t="s">
        <v>184</v>
      </c>
    </row>
    <row r="5" spans="1:7" ht="12" customHeight="1" thickBot="1" x14ac:dyDescent="0.25">
      <c r="A5" s="413" t="s">
        <v>185</v>
      </c>
      <c r="B5" s="413">
        <v>2014</v>
      </c>
      <c r="C5" s="412">
        <v>2014</v>
      </c>
      <c r="D5" s="412" t="s">
        <v>352</v>
      </c>
      <c r="E5" s="412" t="s">
        <v>352</v>
      </c>
    </row>
    <row r="6" spans="1:7" ht="16.5" customHeight="1" thickTop="1" x14ac:dyDescent="0.2">
      <c r="A6" s="420" t="s">
        <v>186</v>
      </c>
      <c r="B6" s="418">
        <v>0.2</v>
      </c>
      <c r="C6" s="419">
        <v>5.9749999999999995E-5</v>
      </c>
      <c r="D6" s="418">
        <v>0.2</v>
      </c>
      <c r="E6" s="419">
        <v>3.1681453703703705E-2</v>
      </c>
    </row>
    <row r="7" spans="1:7" ht="16.5" customHeight="1" x14ac:dyDescent="0.2">
      <c r="A7" s="420" t="s">
        <v>187</v>
      </c>
      <c r="B7" s="421">
        <v>0.221</v>
      </c>
      <c r="C7" s="419">
        <v>5.9579999999999998E-3</v>
      </c>
      <c r="D7" s="422">
        <v>0.21480714285714289</v>
      </c>
      <c r="E7" s="422">
        <v>0.10336780952380953</v>
      </c>
    </row>
    <row r="8" spans="1:7" ht="16.5" customHeight="1" x14ac:dyDescent="0.2">
      <c r="A8" s="420" t="s">
        <v>188</v>
      </c>
      <c r="B8" s="421">
        <v>0.43587999999999999</v>
      </c>
      <c r="C8" s="419">
        <v>0.31018333333333337</v>
      </c>
      <c r="D8" s="422">
        <v>0.56411453703703696</v>
      </c>
      <c r="E8" s="422">
        <v>0.2494790740740741</v>
      </c>
    </row>
    <row r="11" spans="1:7" x14ac:dyDescent="0.2">
      <c r="A11" s="599" t="s">
        <v>1044</v>
      </c>
    </row>
    <row r="13" spans="1:7" x14ac:dyDescent="0.2">
      <c r="B13" s="417" t="s">
        <v>181</v>
      </c>
      <c r="C13" s="417" t="s">
        <v>182</v>
      </c>
      <c r="D13" s="417" t="s">
        <v>181</v>
      </c>
      <c r="E13" s="417" t="s">
        <v>182</v>
      </c>
    </row>
    <row r="14" spans="1:7" ht="12.75" thickBot="1" x14ac:dyDescent="0.25">
      <c r="A14" s="413" t="s">
        <v>185</v>
      </c>
      <c r="B14" s="413">
        <v>2014</v>
      </c>
      <c r="C14" s="412">
        <v>2014</v>
      </c>
      <c r="D14" s="412" t="s">
        <v>352</v>
      </c>
      <c r="E14" s="412" t="s">
        <v>352</v>
      </c>
    </row>
    <row r="15" spans="1:7" ht="12.75" thickTop="1" x14ac:dyDescent="0.2">
      <c r="A15" s="420" t="s">
        <v>186</v>
      </c>
      <c r="B15" s="418">
        <v>0.2</v>
      </c>
      <c r="C15" s="419">
        <v>1.1949999999999999E-4</v>
      </c>
      <c r="D15" s="418">
        <v>0.2</v>
      </c>
      <c r="E15" s="419">
        <v>3.2358564814814812E-2</v>
      </c>
    </row>
    <row r="16" spans="1:7" x14ac:dyDescent="0.2">
      <c r="A16" s="420" t="s">
        <v>187</v>
      </c>
      <c r="B16" s="421">
        <v>0.20144999999999999</v>
      </c>
      <c r="C16" s="419">
        <v>5.5442500000000006E-3</v>
      </c>
      <c r="D16" s="422">
        <v>0.21955499999999997</v>
      </c>
      <c r="E16" s="422">
        <v>0.10467072619047621</v>
      </c>
    </row>
    <row r="17" spans="1:5" x14ac:dyDescent="0.2">
      <c r="A17" s="420" t="s">
        <v>188</v>
      </c>
      <c r="B17" s="421">
        <v>0.4837413333333333</v>
      </c>
      <c r="C17" s="419">
        <v>0.30850666666666665</v>
      </c>
      <c r="D17" s="422">
        <v>0.53495636111111122</v>
      </c>
      <c r="E17" s="422">
        <v>0.1885526111111111</v>
      </c>
    </row>
    <row r="21" spans="1:5" x14ac:dyDescent="0.2">
      <c r="A21" s="226" t="s">
        <v>1045</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4"/>
  <sheetViews>
    <sheetView showGridLines="0" zoomScaleNormal="100" workbookViewId="0">
      <selection activeCell="B18" sqref="B18"/>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49" t="s">
        <v>947</v>
      </c>
      <c r="F1" s="15"/>
      <c r="G1" s="15"/>
      <c r="H1" s="15"/>
      <c r="I1" s="15"/>
    </row>
    <row r="3" spans="1:9" x14ac:dyDescent="0.2">
      <c r="A3" s="233"/>
    </row>
    <row r="4" spans="1:9" ht="12.75" x14ac:dyDescent="0.2">
      <c r="A4" s="234"/>
      <c r="B4" s="359"/>
      <c r="C4" s="658">
        <v>2015</v>
      </c>
      <c r="D4" s="659"/>
      <c r="E4" s="567"/>
      <c r="F4" s="660">
        <v>2014</v>
      </c>
      <c r="G4" s="659"/>
      <c r="H4" s="359"/>
      <c r="I4" s="359"/>
    </row>
    <row r="5" spans="1:9" ht="51" thickBot="1" x14ac:dyDescent="0.25">
      <c r="A5" s="657" t="s">
        <v>948</v>
      </c>
      <c r="B5" s="657"/>
      <c r="C5" s="93" t="s">
        <v>1046</v>
      </c>
      <c r="D5" s="207" t="s">
        <v>1047</v>
      </c>
      <c r="E5" s="207"/>
      <c r="F5" s="600" t="s">
        <v>1046</v>
      </c>
      <c r="G5" s="235" t="s">
        <v>1048</v>
      </c>
      <c r="H5" s="1"/>
      <c r="I5" s="359"/>
    </row>
    <row r="6" spans="1:9" s="359" customFormat="1" x14ac:dyDescent="0.2">
      <c r="A6" s="607" t="s">
        <v>57</v>
      </c>
      <c r="B6" s="607"/>
      <c r="C6" s="75"/>
      <c r="D6" s="608"/>
      <c r="E6" s="608"/>
      <c r="F6" s="602"/>
      <c r="G6" s="601"/>
      <c r="H6" s="15"/>
    </row>
    <row r="7" spans="1:9" x14ac:dyDescent="0.2">
      <c r="A7" s="71" t="s">
        <v>228</v>
      </c>
      <c r="B7" s="71"/>
      <c r="C7" s="208">
        <v>38057</v>
      </c>
      <c r="D7" s="236">
        <v>0.5</v>
      </c>
      <c r="E7" s="601"/>
      <c r="F7" s="602"/>
      <c r="G7" s="601"/>
      <c r="H7" s="15"/>
      <c r="I7" s="359"/>
    </row>
    <row r="8" spans="1:9" x14ac:dyDescent="0.2">
      <c r="A8" s="71" t="s">
        <v>936</v>
      </c>
      <c r="B8" s="71"/>
      <c r="C8" s="208">
        <v>27604</v>
      </c>
      <c r="D8" s="236">
        <v>0.14000000000000001</v>
      </c>
      <c r="E8" s="601"/>
      <c r="F8" s="602"/>
      <c r="G8" s="601"/>
      <c r="H8" s="15"/>
      <c r="I8" s="359"/>
    </row>
    <row r="9" spans="1:9" x14ac:dyDescent="0.2">
      <c r="A9" s="603" t="s">
        <v>90</v>
      </c>
      <c r="B9" s="603"/>
      <c r="C9" s="604">
        <v>11775</v>
      </c>
      <c r="D9" s="605">
        <v>0.04</v>
      </c>
      <c r="E9" s="604"/>
      <c r="F9" s="604"/>
      <c r="G9" s="606"/>
      <c r="H9" s="20"/>
      <c r="I9" s="359"/>
    </row>
    <row r="10" spans="1:9" x14ac:dyDescent="0.2">
      <c r="A10" s="568" t="s">
        <v>58</v>
      </c>
      <c r="B10" s="73"/>
      <c r="C10" s="73"/>
      <c r="D10" s="73"/>
      <c r="E10" s="73"/>
      <c r="F10" s="73"/>
      <c r="G10" s="236"/>
      <c r="H10" s="359"/>
      <c r="I10" s="359"/>
    </row>
    <row r="11" spans="1:9" x14ac:dyDescent="0.2">
      <c r="A11" s="468" t="s">
        <v>265</v>
      </c>
      <c r="B11" s="468"/>
      <c r="C11" s="208">
        <v>128069</v>
      </c>
      <c r="D11" s="236">
        <v>0.87</v>
      </c>
      <c r="E11" s="236"/>
      <c r="F11" s="208">
        <v>119170</v>
      </c>
      <c r="G11" s="236">
        <v>0.95</v>
      </c>
      <c r="H11" s="359"/>
      <c r="I11" s="359"/>
    </row>
    <row r="12" spans="1:9" x14ac:dyDescent="0.2">
      <c r="A12" s="468" t="s">
        <v>962</v>
      </c>
      <c r="B12" s="73"/>
      <c r="C12" s="208">
        <v>5739</v>
      </c>
      <c r="D12" s="236">
        <v>0.84</v>
      </c>
      <c r="E12" s="236"/>
      <c r="F12" s="208">
        <v>5804</v>
      </c>
      <c r="G12" s="236">
        <v>0.93</v>
      </c>
      <c r="H12" s="359"/>
      <c r="I12" s="359"/>
    </row>
    <row r="13" spans="1:9" ht="14.25" x14ac:dyDescent="0.2">
      <c r="A13" s="468" t="s">
        <v>187</v>
      </c>
      <c r="B13" s="73"/>
      <c r="C13" s="208">
        <f>1688+383</f>
        <v>2071</v>
      </c>
      <c r="D13" s="236">
        <v>0.05</v>
      </c>
      <c r="E13" s="231" t="s">
        <v>292</v>
      </c>
      <c r="F13" s="208">
        <f>1707+191</f>
        <v>1898</v>
      </c>
      <c r="G13" s="236">
        <v>0.03</v>
      </c>
      <c r="H13" s="231" t="s">
        <v>292</v>
      </c>
      <c r="I13" s="359"/>
    </row>
    <row r="14" spans="1:9" x14ac:dyDescent="0.2">
      <c r="A14" s="115" t="s">
        <v>13</v>
      </c>
      <c r="B14" s="237"/>
      <c r="C14" s="238">
        <f>SUM(C7:C13)</f>
        <v>213315</v>
      </c>
      <c r="D14" s="239"/>
      <c r="E14" s="239"/>
      <c r="F14" s="239">
        <f>SUM(F11:F13)</f>
        <v>126872</v>
      </c>
      <c r="G14" s="240"/>
      <c r="H14" s="241"/>
      <c r="I14" s="359"/>
    </row>
    <row r="15" spans="1:9" x14ac:dyDescent="0.2">
      <c r="A15" s="380"/>
      <c r="B15" s="380"/>
      <c r="C15" s="242"/>
      <c r="D15" s="243"/>
      <c r="E15" s="243"/>
      <c r="F15" s="243"/>
      <c r="G15" s="243"/>
      <c r="H15" s="243"/>
      <c r="I15" s="243"/>
    </row>
    <row r="16" spans="1:9" x14ac:dyDescent="0.2">
      <c r="A16" s="359"/>
      <c r="B16" s="359"/>
      <c r="C16" s="359"/>
      <c r="D16" s="359"/>
      <c r="E16" s="359"/>
      <c r="F16" s="359"/>
      <c r="G16" s="359"/>
      <c r="H16" s="359"/>
      <c r="I16" s="359"/>
    </row>
    <row r="17" spans="1:9" ht="14.25" x14ac:dyDescent="0.2">
      <c r="A17" s="359" t="s">
        <v>293</v>
      </c>
      <c r="B17" s="359"/>
      <c r="C17" s="359"/>
      <c r="D17" s="359"/>
      <c r="E17" s="359"/>
      <c r="F17" s="359"/>
      <c r="G17" s="359"/>
      <c r="H17" s="359"/>
      <c r="I17" s="359"/>
    </row>
    <row r="18" spans="1:9" ht="14.25" x14ac:dyDescent="0.2">
      <c r="A18" s="359" t="s">
        <v>294</v>
      </c>
      <c r="B18" s="359"/>
      <c r="C18" s="359"/>
      <c r="D18" s="359"/>
      <c r="E18" s="359"/>
      <c r="F18" s="359"/>
      <c r="G18" s="359"/>
      <c r="H18" s="359"/>
      <c r="I18" s="359"/>
    </row>
    <row r="19" spans="1:9" x14ac:dyDescent="0.2">
      <c r="A19" s="359" t="s">
        <v>295</v>
      </c>
      <c r="B19" s="359"/>
      <c r="C19" s="359"/>
      <c r="D19" s="359"/>
      <c r="E19" s="359"/>
      <c r="F19" s="359"/>
      <c r="G19" s="359"/>
      <c r="H19" s="359"/>
      <c r="I19" s="359"/>
    </row>
    <row r="20" spans="1:9" x14ac:dyDescent="0.2">
      <c r="A20" s="359"/>
      <c r="B20" s="359"/>
      <c r="C20" s="359"/>
      <c r="D20" s="359"/>
      <c r="E20" s="359"/>
      <c r="F20" s="359"/>
      <c r="G20" s="359"/>
      <c r="H20" s="359"/>
      <c r="I20" s="359"/>
    </row>
    <row r="21" spans="1:9" x14ac:dyDescent="0.2">
      <c r="A21" s="359" t="s">
        <v>1050</v>
      </c>
      <c r="B21" s="359"/>
      <c r="C21" s="359"/>
      <c r="D21" s="359"/>
      <c r="E21" s="359"/>
      <c r="F21" s="359"/>
      <c r="G21" s="359"/>
      <c r="H21" s="359"/>
      <c r="I21" s="359"/>
    </row>
    <row r="22" spans="1:9" x14ac:dyDescent="0.2">
      <c r="A22" s="359" t="s">
        <v>1051</v>
      </c>
      <c r="B22" s="359"/>
      <c r="C22" s="359"/>
      <c r="D22" s="359"/>
      <c r="E22" s="359"/>
      <c r="F22" s="359"/>
      <c r="G22" s="359"/>
      <c r="H22" s="359"/>
      <c r="I22" s="359"/>
    </row>
    <row r="23" spans="1:9" x14ac:dyDescent="0.2">
      <c r="A23" s="359"/>
      <c r="B23" s="359"/>
      <c r="C23" s="359"/>
      <c r="D23" s="359"/>
      <c r="E23" s="359"/>
      <c r="F23" s="359"/>
      <c r="G23" s="359"/>
      <c r="H23" s="359"/>
      <c r="I23" s="359"/>
    </row>
    <row r="24" spans="1:9" x14ac:dyDescent="0.2">
      <c r="A24" s="537" t="s">
        <v>1049</v>
      </c>
      <c r="B24" s="359"/>
      <c r="C24" s="359"/>
      <c r="D24" s="359"/>
      <c r="E24" s="359"/>
      <c r="F24" s="359"/>
      <c r="G24" s="359"/>
      <c r="H24" s="359"/>
      <c r="I24" s="359"/>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19"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7" sqref="A7:B7"/>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79</v>
      </c>
      <c r="B1" s="210"/>
      <c r="C1" s="210"/>
      <c r="D1" s="210"/>
      <c r="E1" s="210"/>
      <c r="F1" s="210"/>
      <c r="G1" s="210"/>
      <c r="H1" s="210"/>
      <c r="I1" s="210"/>
    </row>
    <row r="2" spans="1:11" x14ac:dyDescent="0.2">
      <c r="B2" s="15"/>
      <c r="C2" s="15"/>
      <c r="D2" s="15"/>
      <c r="E2" s="15"/>
      <c r="F2" s="15"/>
      <c r="G2" s="15"/>
      <c r="H2" s="15"/>
      <c r="I2" s="15"/>
    </row>
    <row r="3" spans="1:11" ht="24.75" thickBot="1" x14ac:dyDescent="0.25">
      <c r="A3" s="657" t="s">
        <v>949</v>
      </c>
      <c r="B3" s="657"/>
      <c r="C3" s="244" t="s">
        <v>1052</v>
      </c>
      <c r="D3" s="459" t="s">
        <v>1053</v>
      </c>
      <c r="E3" s="244" t="s">
        <v>80</v>
      </c>
      <c r="F3" s="459" t="s">
        <v>81</v>
      </c>
      <c r="G3" s="244" t="s">
        <v>1054</v>
      </c>
      <c r="H3" s="459" t="s">
        <v>82</v>
      </c>
      <c r="I3" s="244" t="s">
        <v>83</v>
      </c>
    </row>
    <row r="4" spans="1:11" ht="12" customHeight="1" x14ac:dyDescent="0.2">
      <c r="A4" s="665" t="s">
        <v>84</v>
      </c>
      <c r="B4" s="665"/>
      <c r="C4" s="170">
        <f>SUM(C5:C7)</f>
        <v>135879</v>
      </c>
      <c r="D4" s="245">
        <f>(C4-E4)/E4</f>
        <v>7.0992811652689322E-2</v>
      </c>
      <c r="E4" s="172">
        <v>126872</v>
      </c>
      <c r="F4" s="327">
        <v>6.8054012189783505E-2</v>
      </c>
      <c r="G4" s="172">
        <v>118788</v>
      </c>
      <c r="H4" s="327">
        <v>5.3337234976457128E-2</v>
      </c>
      <c r="I4" s="328">
        <v>112773</v>
      </c>
      <c r="K4" s="23"/>
    </row>
    <row r="5" spans="1:11" ht="12" customHeight="1" x14ac:dyDescent="0.2">
      <c r="A5" s="666" t="s">
        <v>85</v>
      </c>
      <c r="B5" s="666"/>
      <c r="C5" s="243">
        <v>5739</v>
      </c>
      <c r="D5" s="245">
        <f t="shared" ref="D5:D8" si="0">(C5-E5)/E5</f>
        <v>-1.1199172984148863E-2</v>
      </c>
      <c r="E5" s="193">
        <v>5804</v>
      </c>
      <c r="F5" s="327">
        <v>2.7074854008140151E-2</v>
      </c>
      <c r="G5" s="193">
        <v>5651</v>
      </c>
      <c r="H5" s="327">
        <v>7.1076573161485967E-2</v>
      </c>
      <c r="I5" s="328">
        <v>5276</v>
      </c>
      <c r="K5" s="23"/>
    </row>
    <row r="6" spans="1:11" ht="12" customHeight="1" x14ac:dyDescent="0.2">
      <c r="A6" s="666" t="s">
        <v>86</v>
      </c>
      <c r="B6" s="666"/>
      <c r="C6" s="243">
        <v>128069</v>
      </c>
      <c r="D6" s="245">
        <f>(C6-E6)/E6</f>
        <v>7.4674834270370055E-2</v>
      </c>
      <c r="E6" s="193">
        <v>119170</v>
      </c>
      <c r="F6" s="327">
        <v>7.1537756037908892E-2</v>
      </c>
      <c r="G6" s="193">
        <v>111214</v>
      </c>
      <c r="H6" s="327">
        <v>5.5071198853987799E-2</v>
      </c>
      <c r="I6" s="328">
        <v>105409</v>
      </c>
    </row>
    <row r="7" spans="1:11" ht="12" customHeight="1" x14ac:dyDescent="0.2">
      <c r="A7" s="666" t="s">
        <v>87</v>
      </c>
      <c r="B7" s="666"/>
      <c r="C7" s="243">
        <f>383+1688</f>
        <v>2071</v>
      </c>
      <c r="D7" s="245">
        <f t="shared" si="0"/>
        <v>9.114857744994731E-2</v>
      </c>
      <c r="E7" s="193">
        <v>1898</v>
      </c>
      <c r="F7" s="327">
        <v>-1.3000520020800831E-2</v>
      </c>
      <c r="G7" s="193">
        <v>1923</v>
      </c>
      <c r="H7" s="327">
        <v>-7.9022988505747127E-2</v>
      </c>
      <c r="I7" s="328">
        <v>2088</v>
      </c>
    </row>
    <row r="8" spans="1:11" ht="12" customHeight="1" x14ac:dyDescent="0.2">
      <c r="A8" s="667" t="s">
        <v>88</v>
      </c>
      <c r="B8" s="668"/>
      <c r="C8" s="243">
        <v>38057</v>
      </c>
      <c r="D8" s="245">
        <f t="shared" si="0"/>
        <v>-5.314358221580872E-2</v>
      </c>
      <c r="E8" s="193">
        <v>40193</v>
      </c>
      <c r="F8" s="327">
        <v>0.18086200311425801</v>
      </c>
      <c r="G8" s="193">
        <v>34037</v>
      </c>
      <c r="H8" s="327">
        <v>2.8875335160140252E-3</v>
      </c>
      <c r="I8" s="328">
        <v>33939</v>
      </c>
    </row>
    <row r="9" spans="1:11" s="359" customFormat="1" ht="12" customHeight="1" x14ac:dyDescent="0.2">
      <c r="A9" s="394" t="s">
        <v>89</v>
      </c>
      <c r="B9" s="394"/>
      <c r="C9" s="243">
        <v>27604</v>
      </c>
      <c r="D9" s="245">
        <f>(C9-E9)/E9</f>
        <v>4.3274500170074455E-2</v>
      </c>
      <c r="E9" s="193">
        <v>26459</v>
      </c>
      <c r="F9" s="327">
        <v>7.5249612039937921E-2</v>
      </c>
      <c r="G9" s="193"/>
      <c r="H9" s="327"/>
      <c r="I9" s="272"/>
    </row>
    <row r="10" spans="1:11" x14ac:dyDescent="0.2">
      <c r="A10" s="668" t="s">
        <v>90</v>
      </c>
      <c r="B10" s="668"/>
      <c r="C10" s="246">
        <v>11775</v>
      </c>
      <c r="D10" s="245">
        <f>(C10-E10)/E10</f>
        <v>0.14721356196414653</v>
      </c>
      <c r="E10" s="328">
        <v>10264</v>
      </c>
      <c r="F10" s="327"/>
      <c r="G10" s="328">
        <v>34153</v>
      </c>
      <c r="H10" s="327">
        <v>5.3519649577395273E-2</v>
      </c>
      <c r="I10" s="328">
        <v>32418</v>
      </c>
    </row>
    <row r="11" spans="1:11" x14ac:dyDescent="0.2">
      <c r="A11" s="99" t="s">
        <v>964</v>
      </c>
      <c r="B11" s="241"/>
      <c r="C11" s="217">
        <f>C4+C8+C9+C10</f>
        <v>213315</v>
      </c>
      <c r="D11" s="247">
        <f>(C11-E11)/E11</f>
        <v>4.6749563271635229E-2</v>
      </c>
      <c r="E11" s="217">
        <f>E4+E8+E9+E10</f>
        <v>203788</v>
      </c>
      <c r="F11" s="247">
        <f>(E11-G11)/G11</f>
        <v>8.9903625025404055E-2</v>
      </c>
      <c r="G11" s="217">
        <f>G4+G8+G9+G10</f>
        <v>186978</v>
      </c>
      <c r="H11" s="247">
        <f>(G11-I11)/I11</f>
        <v>4.3811756824652485E-2</v>
      </c>
      <c r="I11" s="217">
        <f>I4+I8+I10</f>
        <v>179130</v>
      </c>
    </row>
    <row r="12" spans="1:11" x14ac:dyDescent="0.2">
      <c r="A12" s="70"/>
      <c r="B12" s="70"/>
      <c r="C12" s="70"/>
      <c r="D12" s="70"/>
      <c r="E12" s="242"/>
      <c r="F12" s="70"/>
      <c r="G12" s="248"/>
      <c r="H12" s="249"/>
      <c r="I12" s="248"/>
    </row>
    <row r="13" spans="1:11" x14ac:dyDescent="0.2">
      <c r="A13" s="663" t="s">
        <v>901</v>
      </c>
      <c r="B13" s="664"/>
      <c r="C13" s="664"/>
      <c r="D13" s="664"/>
      <c r="E13" s="664"/>
      <c r="F13" s="664"/>
      <c r="G13" s="664"/>
      <c r="H13" s="664"/>
      <c r="I13" s="664"/>
    </row>
    <row r="14" spans="1:11" x14ac:dyDescent="0.2">
      <c r="A14" s="403" t="s">
        <v>902</v>
      </c>
      <c r="B14" s="403"/>
      <c r="C14" s="403"/>
      <c r="D14" s="403"/>
      <c r="E14" s="403"/>
      <c r="F14" s="403"/>
      <c r="G14" s="403"/>
      <c r="H14" s="403"/>
      <c r="I14" s="403"/>
    </row>
    <row r="16" spans="1:11" x14ac:dyDescent="0.2">
      <c r="A16" s="661"/>
      <c r="B16" s="662"/>
      <c r="C16" s="662"/>
      <c r="D16" s="662"/>
      <c r="E16" s="662"/>
      <c r="F16" s="662"/>
      <c r="G16" s="662"/>
      <c r="H16" s="662"/>
      <c r="I16" s="662"/>
    </row>
    <row r="17" spans="3:9" x14ac:dyDescent="0.2">
      <c r="C17" s="272"/>
      <c r="D17" s="166"/>
      <c r="E17" s="272"/>
      <c r="F17" s="166"/>
      <c r="G17" s="272"/>
      <c r="H17" s="166"/>
      <c r="I17" s="272"/>
    </row>
    <row r="18" spans="3:9" x14ac:dyDescent="0.2">
      <c r="C18" s="272"/>
      <c r="D18" s="166"/>
      <c r="E18" s="272"/>
      <c r="F18" s="166"/>
      <c r="G18" s="272"/>
      <c r="H18" s="166"/>
      <c r="I18" s="272"/>
    </row>
    <row r="19" spans="3:9" x14ac:dyDescent="0.2">
      <c r="C19" s="272"/>
      <c r="D19" s="166"/>
      <c r="E19" s="272"/>
      <c r="F19" s="166"/>
      <c r="G19" s="272"/>
      <c r="H19" s="166"/>
      <c r="I19" s="272"/>
    </row>
    <row r="20" spans="3:9" x14ac:dyDescent="0.2">
      <c r="C20" s="272"/>
      <c r="D20" s="166"/>
      <c r="E20" s="272"/>
      <c r="F20" s="166"/>
      <c r="G20" s="272"/>
      <c r="H20" s="166"/>
      <c r="I20" s="272"/>
    </row>
    <row r="21" spans="3:9" x14ac:dyDescent="0.2">
      <c r="C21" s="272"/>
      <c r="D21" s="166"/>
      <c r="E21" s="272"/>
      <c r="F21" s="166"/>
      <c r="G21" s="272"/>
      <c r="H21" s="166"/>
      <c r="I21" s="272"/>
    </row>
    <row r="22" spans="3:9" x14ac:dyDescent="0.2">
      <c r="C22" s="272"/>
      <c r="D22" s="166"/>
      <c r="E22" s="272"/>
      <c r="F22" s="166"/>
      <c r="G22" s="272"/>
      <c r="H22" s="166"/>
      <c r="I22" s="27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8"/>
  <sheetViews>
    <sheetView zoomScaleNormal="100" workbookViewId="0">
      <selection activeCell="A21" sqref="A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50" t="s">
        <v>377</v>
      </c>
      <c r="B1" s="251"/>
      <c r="C1" s="210"/>
      <c r="D1" s="15"/>
    </row>
    <row r="2" spans="1:4" x14ac:dyDescent="0.2">
      <c r="A2" s="15"/>
      <c r="B2" s="15"/>
      <c r="C2" s="15"/>
      <c r="D2" s="15"/>
    </row>
    <row r="3" spans="1:4" x14ac:dyDescent="0.2">
      <c r="A3" s="15"/>
      <c r="B3" s="15"/>
    </row>
    <row r="4" spans="1:4" ht="12.75" thickBot="1" x14ac:dyDescent="0.25">
      <c r="A4" s="1"/>
      <c r="B4" s="91" t="s">
        <v>378</v>
      </c>
      <c r="C4" s="460">
        <v>42369</v>
      </c>
      <c r="D4" s="461">
        <v>42004</v>
      </c>
    </row>
    <row r="5" spans="1:4" x14ac:dyDescent="0.2">
      <c r="A5" s="252" t="s">
        <v>379</v>
      </c>
      <c r="B5" s="253" t="s">
        <v>380</v>
      </c>
      <c r="C5" s="18">
        <v>11</v>
      </c>
      <c r="D5" s="18">
        <v>19</v>
      </c>
    </row>
    <row r="6" spans="1:4" x14ac:dyDescent="0.2">
      <c r="A6" s="252"/>
      <c r="B6" s="253" t="s">
        <v>381</v>
      </c>
      <c r="C6" s="18">
        <v>24</v>
      </c>
      <c r="D6" s="18">
        <v>25</v>
      </c>
    </row>
    <row r="7" spans="1:4" x14ac:dyDescent="0.2">
      <c r="A7" s="252"/>
      <c r="B7" s="359" t="s">
        <v>1055</v>
      </c>
      <c r="C7" s="375">
        <v>11</v>
      </c>
      <c r="D7" s="18">
        <v>9</v>
      </c>
    </row>
    <row r="8" spans="1:4" x14ac:dyDescent="0.2">
      <c r="A8" s="252"/>
      <c r="B8" s="359" t="s">
        <v>1056</v>
      </c>
      <c r="C8" s="375">
        <v>11</v>
      </c>
      <c r="D8" s="375">
        <v>10</v>
      </c>
    </row>
    <row r="9" spans="1:4" s="359" customFormat="1" x14ac:dyDescent="0.2">
      <c r="A9" s="252"/>
      <c r="B9" s="359" t="s">
        <v>382</v>
      </c>
      <c r="C9" s="375">
        <v>17</v>
      </c>
      <c r="D9" s="375">
        <v>16</v>
      </c>
    </row>
    <row r="10" spans="1:4" x14ac:dyDescent="0.2">
      <c r="A10" s="252"/>
      <c r="B10" s="254" t="s">
        <v>1057</v>
      </c>
      <c r="C10" s="376">
        <v>66</v>
      </c>
      <c r="D10" s="376">
        <v>70</v>
      </c>
    </row>
    <row r="11" spans="1:4" x14ac:dyDescent="0.2">
      <c r="A11" s="255"/>
      <c r="B11" s="256"/>
      <c r="C11" s="257"/>
      <c r="D11" s="257"/>
    </row>
    <row r="12" spans="1:4" x14ac:dyDescent="0.2">
      <c r="A12" s="258" t="s">
        <v>383</v>
      </c>
      <c r="B12" s="259"/>
      <c r="C12" s="260">
        <f>SUM(C5:C11)</f>
        <v>140</v>
      </c>
      <c r="D12" s="261">
        <f>SUM(D5:D11)</f>
        <v>149</v>
      </c>
    </row>
    <row r="13" spans="1:4" x14ac:dyDescent="0.2">
      <c r="A13" s="252" t="s">
        <v>384</v>
      </c>
      <c r="B13" s="15" t="s">
        <v>385</v>
      </c>
      <c r="C13" s="202">
        <v>0</v>
      </c>
      <c r="D13" s="202">
        <v>2</v>
      </c>
    </row>
    <row r="14" spans="1:4" s="321" customFormat="1" x14ac:dyDescent="0.2">
      <c r="A14" s="252"/>
      <c r="B14" s="104" t="s">
        <v>1058</v>
      </c>
      <c r="C14" s="375">
        <v>146</v>
      </c>
      <c r="D14" s="375">
        <v>137</v>
      </c>
    </row>
    <row r="15" spans="1:4" x14ac:dyDescent="0.2">
      <c r="A15" s="258" t="s">
        <v>386</v>
      </c>
      <c r="B15" s="241"/>
      <c r="C15" s="217">
        <f>SUM(C13:C14)</f>
        <v>146</v>
      </c>
      <c r="D15" s="262">
        <f>SUM(D13:D14)</f>
        <v>139</v>
      </c>
    </row>
    <row r="16" spans="1:4" x14ac:dyDescent="0.2">
      <c r="A16" s="252" t="s">
        <v>387</v>
      </c>
      <c r="B16" s="15" t="s">
        <v>1059</v>
      </c>
      <c r="C16" s="202">
        <v>95</v>
      </c>
      <c r="D16" s="609"/>
    </row>
    <row r="17" spans="1:6" s="359" customFormat="1" x14ac:dyDescent="0.2">
      <c r="A17" s="252"/>
      <c r="B17" s="15" t="s">
        <v>1060</v>
      </c>
      <c r="C17" s="202">
        <v>1</v>
      </c>
      <c r="D17" s="202">
        <v>3</v>
      </c>
    </row>
    <row r="18" spans="1:6" s="359" customFormat="1" x14ac:dyDescent="0.2">
      <c r="A18" s="258" t="s">
        <v>1061</v>
      </c>
      <c r="B18" s="241"/>
      <c r="C18" s="217">
        <f>SUM(C16:C17)</f>
        <v>96</v>
      </c>
      <c r="D18" s="262">
        <f>SUM(D16:D17)</f>
        <v>3</v>
      </c>
    </row>
    <row r="19" spans="1:6" x14ac:dyDescent="0.2">
      <c r="A19" s="263" t="s">
        <v>388</v>
      </c>
      <c r="B19" s="241"/>
      <c r="C19" s="217">
        <f>+C12+C15+C18</f>
        <v>382</v>
      </c>
      <c r="D19" s="262">
        <f>+D12+D15+D18</f>
        <v>291</v>
      </c>
    </row>
    <row r="20" spans="1:6" x14ac:dyDescent="0.2">
      <c r="A20" s="264"/>
      <c r="C20" s="84"/>
      <c r="D20" s="84"/>
      <c r="F20" s="23"/>
    </row>
    <row r="21" spans="1:6" x14ac:dyDescent="0.2">
      <c r="A21" s="264" t="s">
        <v>1062</v>
      </c>
      <c r="B21" s="70"/>
      <c r="C21" s="70"/>
      <c r="D21" s="70"/>
    </row>
    <row r="23" spans="1:6" ht="48" x14ac:dyDescent="0.2">
      <c r="A23" s="407" t="s">
        <v>389</v>
      </c>
    </row>
    <row r="27" spans="1:6" x14ac:dyDescent="0.2">
      <c r="A27" s="15"/>
    </row>
    <row r="28" spans="1:6" ht="15" x14ac:dyDescent="0.2">
      <c r="A28" s="610"/>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6"/>
  <sheetViews>
    <sheetView zoomScaleNormal="100" workbookViewId="0">
      <selection activeCell="A10" sqref="A10"/>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51" t="s">
        <v>390</v>
      </c>
      <c r="B1" s="251"/>
      <c r="C1" s="210"/>
    </row>
    <row r="2" spans="1:6" x14ac:dyDescent="0.2">
      <c r="A2" s="15" t="s">
        <v>391</v>
      </c>
      <c r="B2" s="209"/>
      <c r="C2" s="15"/>
    </row>
    <row r="3" spans="1:6" x14ac:dyDescent="0.2">
      <c r="A3" s="265"/>
      <c r="B3" s="209"/>
      <c r="C3" s="15"/>
    </row>
    <row r="4" spans="1:6" ht="60.75" customHeight="1" thickBot="1" x14ac:dyDescent="0.25">
      <c r="A4" s="76">
        <v>2015</v>
      </c>
      <c r="B4" s="350" t="s">
        <v>392</v>
      </c>
      <c r="C4" s="350" t="s">
        <v>393</v>
      </c>
      <c r="D4" s="448" t="s">
        <v>394</v>
      </c>
      <c r="E4" s="448" t="s">
        <v>395</v>
      </c>
      <c r="F4" s="350" t="s">
        <v>396</v>
      </c>
    </row>
    <row r="5" spans="1:6" x14ac:dyDescent="0.2">
      <c r="A5" s="105" t="s">
        <v>397</v>
      </c>
      <c r="B5" s="181">
        <v>140</v>
      </c>
      <c r="C5" s="181">
        <v>140</v>
      </c>
      <c r="D5" s="181">
        <v>2</v>
      </c>
      <c r="E5" s="181">
        <v>-27</v>
      </c>
      <c r="F5" s="266">
        <v>0</v>
      </c>
    </row>
    <row r="6" spans="1:6" x14ac:dyDescent="0.2">
      <c r="A6" s="105" t="s">
        <v>398</v>
      </c>
      <c r="B6" s="181">
        <v>146</v>
      </c>
      <c r="C6" s="181">
        <v>146</v>
      </c>
      <c r="D6" s="267">
        <v>0</v>
      </c>
      <c r="E6" s="267">
        <v>9</v>
      </c>
      <c r="F6" s="267">
        <v>68</v>
      </c>
    </row>
    <row r="7" spans="1:6" x14ac:dyDescent="0.2">
      <c r="A7" s="106" t="s">
        <v>399</v>
      </c>
      <c r="B7" s="181">
        <v>96</v>
      </c>
      <c r="C7" s="181">
        <v>96</v>
      </c>
      <c r="D7" s="181">
        <v>0</v>
      </c>
      <c r="E7" s="181">
        <v>0</v>
      </c>
      <c r="F7" s="181">
        <v>95</v>
      </c>
    </row>
    <row r="8" spans="1:6" x14ac:dyDescent="0.2">
      <c r="A8" s="87" t="s">
        <v>400</v>
      </c>
      <c r="B8" s="164">
        <f>SUM(B5:B7)</f>
        <v>382</v>
      </c>
      <c r="C8" s="164">
        <f>SUM(C5:C7)</f>
        <v>382</v>
      </c>
      <c r="D8" s="354">
        <f>SUM(D5:D7)</f>
        <v>2</v>
      </c>
      <c r="E8" s="354">
        <f>SUM(E5:E7)</f>
        <v>-18</v>
      </c>
      <c r="F8" s="354">
        <f>SUM(F5:F7)</f>
        <v>163</v>
      </c>
    </row>
    <row r="9" spans="1:6" x14ac:dyDescent="0.2">
      <c r="A9" s="209"/>
      <c r="B9" s="209"/>
      <c r="C9" s="15"/>
    </row>
    <row r="10" spans="1:6" s="359" customFormat="1" x14ac:dyDescent="0.2">
      <c r="A10" s="264" t="s">
        <v>1062</v>
      </c>
      <c r="B10" s="209"/>
      <c r="C10" s="15"/>
    </row>
    <row r="11" spans="1:6" s="359" customFormat="1" x14ac:dyDescent="0.2">
      <c r="A11" s="209"/>
      <c r="B11" s="209"/>
      <c r="C11" s="15"/>
    </row>
    <row r="12" spans="1:6" ht="64.5" customHeight="1" thickBot="1" x14ac:dyDescent="0.25">
      <c r="A12" s="76">
        <v>2014</v>
      </c>
      <c r="B12" s="350" t="s">
        <v>392</v>
      </c>
      <c r="C12" s="350" t="s">
        <v>393</v>
      </c>
      <c r="D12" s="448" t="s">
        <v>394</v>
      </c>
      <c r="E12" s="448" t="s">
        <v>395</v>
      </c>
      <c r="F12" s="350" t="s">
        <v>396</v>
      </c>
    </row>
    <row r="13" spans="1:6" x14ac:dyDescent="0.2">
      <c r="A13" s="105" t="s">
        <v>401</v>
      </c>
      <c r="B13" s="181">
        <v>149</v>
      </c>
      <c r="C13" s="181">
        <v>149</v>
      </c>
      <c r="D13" s="181">
        <v>7</v>
      </c>
      <c r="E13" s="181">
        <v>-19</v>
      </c>
      <c r="F13" s="266">
        <v>0</v>
      </c>
    </row>
    <row r="14" spans="1:6" x14ac:dyDescent="0.2">
      <c r="A14" s="105" t="s">
        <v>402</v>
      </c>
      <c r="B14" s="181">
        <v>139</v>
      </c>
      <c r="C14" s="181">
        <v>139</v>
      </c>
      <c r="D14" s="267">
        <v>257</v>
      </c>
      <c r="E14" s="267">
        <v>18</v>
      </c>
      <c r="F14" s="381">
        <v>59</v>
      </c>
    </row>
    <row r="15" spans="1:6" x14ac:dyDescent="0.2">
      <c r="A15" s="106" t="s">
        <v>403</v>
      </c>
      <c r="B15" s="181">
        <v>3</v>
      </c>
      <c r="C15" s="181">
        <v>3</v>
      </c>
      <c r="D15" s="181">
        <v>0</v>
      </c>
      <c r="E15" s="181">
        <v>0</v>
      </c>
      <c r="F15" s="181">
        <v>0</v>
      </c>
    </row>
    <row r="16" spans="1:6" x14ac:dyDescent="0.2">
      <c r="A16" s="87" t="s">
        <v>404</v>
      </c>
      <c r="B16" s="164">
        <f>SUM(B13:B15)</f>
        <v>291</v>
      </c>
      <c r="C16" s="164">
        <f>SUM(C13:C15)</f>
        <v>291</v>
      </c>
      <c r="D16" s="164">
        <f>SUM(D13:D15)</f>
        <v>264</v>
      </c>
      <c r="E16" s="164">
        <f>SUM(E13:E15)</f>
        <v>-1</v>
      </c>
      <c r="F16" s="164">
        <f>SUM(F13:F15)</f>
        <v>59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3" sqref="A3"/>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07" t="s">
        <v>950</v>
      </c>
      <c r="B1" s="209"/>
      <c r="C1" s="15"/>
      <c r="D1" s="15"/>
    </row>
    <row r="2" spans="1:4" x14ac:dyDescent="0.2">
      <c r="A2" s="209"/>
      <c r="B2" s="209"/>
      <c r="C2" s="15"/>
      <c r="D2" s="15"/>
    </row>
    <row r="3" spans="1:4" ht="24.75" thickBot="1" x14ac:dyDescent="0.25">
      <c r="A3" s="409" t="s">
        <v>526</v>
      </c>
      <c r="B3" s="268" t="s">
        <v>1063</v>
      </c>
      <c r="C3" s="269" t="s">
        <v>527</v>
      </c>
      <c r="D3" s="15"/>
    </row>
    <row r="4" spans="1:4" x14ac:dyDescent="0.2">
      <c r="A4" s="15" t="s">
        <v>528</v>
      </c>
      <c r="B4" s="182">
        <f>140+146</f>
        <v>286</v>
      </c>
      <c r="C4" s="181">
        <v>288</v>
      </c>
      <c r="D4" s="104"/>
    </row>
    <row r="5" spans="1:4" x14ac:dyDescent="0.2">
      <c r="A5" s="15" t="s">
        <v>529</v>
      </c>
      <c r="B5" s="182">
        <v>0</v>
      </c>
      <c r="C5" s="181">
        <v>0</v>
      </c>
      <c r="D5" s="104"/>
    </row>
    <row r="6" spans="1:4" x14ac:dyDescent="0.2">
      <c r="A6" s="15" t="s">
        <v>530</v>
      </c>
      <c r="B6" s="182">
        <v>96</v>
      </c>
      <c r="C6" s="181">
        <v>3</v>
      </c>
      <c r="D6" s="104"/>
    </row>
    <row r="7" spans="1:4" x14ac:dyDescent="0.2">
      <c r="A7" s="99" t="s">
        <v>531</v>
      </c>
      <c r="B7" s="270">
        <f>SUM(B4:B6)</f>
        <v>382</v>
      </c>
      <c r="C7" s="271">
        <f>SUM(C4:C6)</f>
        <v>291</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3" sqref="A3:B4"/>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91</v>
      </c>
    </row>
    <row r="3" spans="1:5" ht="13.5" customHeight="1" x14ac:dyDescent="0.2">
      <c r="A3" s="670" t="s">
        <v>92</v>
      </c>
      <c r="B3" s="670"/>
      <c r="C3" s="672" t="s">
        <v>93</v>
      </c>
      <c r="D3" s="674" t="s">
        <v>1064</v>
      </c>
      <c r="E3" s="676" t="s">
        <v>1065</v>
      </c>
    </row>
    <row r="4" spans="1:5" ht="13.5" customHeight="1" thickBot="1" x14ac:dyDescent="0.25">
      <c r="A4" s="671"/>
      <c r="B4" s="671"/>
      <c r="C4" s="673"/>
      <c r="D4" s="675"/>
      <c r="E4" s="677"/>
    </row>
    <row r="5" spans="1:5" x14ac:dyDescent="0.2">
      <c r="A5" s="669" t="s">
        <v>94</v>
      </c>
      <c r="B5" s="669"/>
      <c r="C5" s="84">
        <v>220875</v>
      </c>
      <c r="D5" s="84">
        <v>2850</v>
      </c>
      <c r="E5" s="172">
        <v>3227</v>
      </c>
    </row>
    <row r="6" spans="1:5" s="359" customFormat="1" x14ac:dyDescent="0.2">
      <c r="A6" s="359" t="s">
        <v>95</v>
      </c>
      <c r="B6" s="380"/>
      <c r="C6" s="172"/>
      <c r="D6" s="172">
        <v>1050</v>
      </c>
      <c r="E6" s="172">
        <v>1127</v>
      </c>
    </row>
    <row r="7" spans="1:5" ht="12.75" customHeight="1" x14ac:dyDescent="0.2">
      <c r="A7" s="258" t="s">
        <v>96</v>
      </c>
      <c r="B7" s="115"/>
      <c r="C7" s="273">
        <f>SUM(C5:C6)</f>
        <v>220875</v>
      </c>
      <c r="D7" s="273">
        <f>SUM(D5:D6)</f>
        <v>3900</v>
      </c>
      <c r="E7" s="274">
        <f>SUM(E5:E6)</f>
        <v>4354</v>
      </c>
    </row>
    <row r="10" spans="1:5" ht="14.25" x14ac:dyDescent="0.2">
      <c r="A10" s="403" t="s">
        <v>928</v>
      </c>
      <c r="B10" s="382"/>
      <c r="C10" s="382"/>
      <c r="D10" s="382"/>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9" t="s">
        <v>900</v>
      </c>
      <c r="B1" s="340"/>
      <c r="C1" s="340"/>
      <c r="D1" s="341"/>
      <c r="E1" s="462"/>
      <c r="F1" s="342"/>
      <c r="G1" s="343"/>
      <c r="H1" s="343"/>
    </row>
    <row r="2" spans="1:12" ht="13.5" customHeight="1" x14ac:dyDescent="0.2">
      <c r="A2" s="507" t="s">
        <v>951</v>
      </c>
      <c r="B2" s="340"/>
      <c r="C2" s="340"/>
      <c r="D2" s="341"/>
      <c r="E2" s="341"/>
      <c r="F2" s="342"/>
      <c r="G2" s="343"/>
      <c r="H2" s="343"/>
    </row>
    <row r="3" spans="1:12" ht="12.75" x14ac:dyDescent="0.2">
      <c r="A3" s="341"/>
      <c r="B3" s="678"/>
      <c r="C3" s="678"/>
      <c r="D3" s="343"/>
      <c r="E3" s="330"/>
      <c r="F3" s="329"/>
      <c r="G3" s="329"/>
      <c r="H3" s="329"/>
      <c r="I3" s="329"/>
      <c r="J3" s="159"/>
      <c r="K3" s="159"/>
      <c r="L3" s="159"/>
    </row>
    <row r="4" spans="1:12" ht="13.5" thickBot="1" x14ac:dyDescent="0.25">
      <c r="A4" s="400"/>
      <c r="B4" s="460">
        <v>42369</v>
      </c>
      <c r="C4" s="461">
        <v>42004</v>
      </c>
      <c r="D4" s="343"/>
    </row>
    <row r="5" spans="1:12" ht="12.75" x14ac:dyDescent="0.2">
      <c r="A5" s="275" t="s">
        <v>97</v>
      </c>
      <c r="B5" s="349">
        <v>-21</v>
      </c>
      <c r="C5" s="344">
        <v>-20</v>
      </c>
      <c r="D5" s="343"/>
    </row>
    <row r="6" spans="1:12" ht="12.75" x14ac:dyDescent="0.2">
      <c r="A6" s="275" t="s">
        <v>98</v>
      </c>
      <c r="B6" s="349">
        <v>-13</v>
      </c>
      <c r="C6" s="344">
        <v>-13</v>
      </c>
      <c r="D6" s="343"/>
    </row>
    <row r="7" spans="1:12" ht="12.75" x14ac:dyDescent="0.2">
      <c r="A7" s="275" t="s">
        <v>99</v>
      </c>
      <c r="B7" s="349">
        <v>-86</v>
      </c>
      <c r="C7" s="344">
        <v>-79</v>
      </c>
      <c r="D7" s="343"/>
    </row>
    <row r="8" spans="1:12" ht="12.75" x14ac:dyDescent="0.2">
      <c r="A8" s="275" t="s">
        <v>100</v>
      </c>
      <c r="B8" s="349">
        <v>99</v>
      </c>
      <c r="C8" s="344">
        <v>92</v>
      </c>
      <c r="D8" s="343"/>
    </row>
    <row r="9" spans="1:12" ht="12.75" x14ac:dyDescent="0.2">
      <c r="A9" s="275" t="s">
        <v>101</v>
      </c>
      <c r="B9" s="349">
        <v>1</v>
      </c>
      <c r="C9" s="344">
        <v>2</v>
      </c>
      <c r="D9" s="343"/>
    </row>
    <row r="10" spans="1:12" ht="12.75" x14ac:dyDescent="0.2">
      <c r="A10" s="347" t="s">
        <v>102</v>
      </c>
      <c r="B10" s="348">
        <f>SUM(B5:B9)</f>
        <v>-20</v>
      </c>
      <c r="C10" s="379">
        <f>SUM(C5:C9)</f>
        <v>-18</v>
      </c>
      <c r="D10" s="343"/>
    </row>
    <row r="11" spans="1:12" ht="12.75" x14ac:dyDescent="0.2">
      <c r="A11" s="275"/>
      <c r="B11" s="349"/>
      <c r="C11" s="344"/>
      <c r="D11" s="343"/>
    </row>
    <row r="12" spans="1:12" ht="12.75" x14ac:dyDescent="0.2">
      <c r="A12" s="275" t="s">
        <v>103</v>
      </c>
      <c r="B12" s="349"/>
      <c r="C12" s="344"/>
      <c r="D12" s="343"/>
    </row>
    <row r="13" spans="1:12" ht="12.75" x14ac:dyDescent="0.2">
      <c r="A13" s="275" t="s">
        <v>104</v>
      </c>
      <c r="B13" s="349">
        <v>-16</v>
      </c>
      <c r="C13" s="344">
        <v>-25</v>
      </c>
      <c r="D13" s="343"/>
    </row>
    <row r="14" spans="1:12" ht="12.75" x14ac:dyDescent="0.2">
      <c r="A14" s="275" t="s">
        <v>105</v>
      </c>
      <c r="B14" s="349">
        <v>-15</v>
      </c>
      <c r="C14" s="344">
        <v>-10</v>
      </c>
      <c r="D14" s="343"/>
    </row>
    <row r="15" spans="1:12" ht="12.75" x14ac:dyDescent="0.2">
      <c r="A15" s="275" t="s">
        <v>106</v>
      </c>
      <c r="B15" s="349">
        <v>5</v>
      </c>
      <c r="C15" s="344">
        <v>6</v>
      </c>
      <c r="D15" s="343"/>
    </row>
    <row r="16" spans="1:12" ht="12.75" x14ac:dyDescent="0.2">
      <c r="A16" s="275" t="s">
        <v>107</v>
      </c>
      <c r="B16" s="349">
        <v>8</v>
      </c>
      <c r="C16" s="344">
        <v>7</v>
      </c>
      <c r="D16" s="343"/>
    </row>
    <row r="17" spans="1:9" ht="12.75" x14ac:dyDescent="0.2">
      <c r="A17" s="275" t="s">
        <v>108</v>
      </c>
      <c r="B17" s="349">
        <v>5</v>
      </c>
      <c r="C17" s="344">
        <v>3</v>
      </c>
      <c r="D17" s="343"/>
    </row>
    <row r="18" spans="1:9" ht="12.75" x14ac:dyDescent="0.2">
      <c r="A18" s="275" t="s">
        <v>109</v>
      </c>
      <c r="B18" s="349">
        <v>0</v>
      </c>
      <c r="C18" s="344">
        <v>6</v>
      </c>
      <c r="D18" s="343"/>
    </row>
    <row r="19" spans="1:9" ht="12.75" x14ac:dyDescent="0.2">
      <c r="A19" s="275" t="s">
        <v>110</v>
      </c>
      <c r="B19" s="349">
        <v>-7</v>
      </c>
      <c r="C19" s="344">
        <v>-6</v>
      </c>
      <c r="D19" s="343"/>
    </row>
    <row r="20" spans="1:9" ht="12.75" x14ac:dyDescent="0.2">
      <c r="A20" s="276" t="s">
        <v>111</v>
      </c>
      <c r="B20" s="346">
        <v>0</v>
      </c>
      <c r="C20" s="345">
        <v>1</v>
      </c>
      <c r="D20" s="343"/>
    </row>
    <row r="21" spans="1:9" ht="12.75" x14ac:dyDescent="0.2">
      <c r="A21" s="347" t="s">
        <v>112</v>
      </c>
      <c r="B21" s="348">
        <f t="shared" ref="B21" si="0">SUM(B13:B20)</f>
        <v>-20</v>
      </c>
      <c r="C21" s="379">
        <f t="shared" ref="C21" si="1">SUM(C13:C20)</f>
        <v>-18</v>
      </c>
      <c r="D21" s="343"/>
    </row>
    <row r="22" spans="1:9" ht="12.75" x14ac:dyDescent="0.2">
      <c r="A22" s="275"/>
      <c r="B22" s="349"/>
      <c r="C22" s="344"/>
      <c r="D22" s="343"/>
    </row>
    <row r="23" spans="1:9" ht="12.75" x14ac:dyDescent="0.2">
      <c r="A23" s="275" t="s">
        <v>113</v>
      </c>
      <c r="B23" s="349"/>
      <c r="C23" s="344"/>
      <c r="D23" s="343"/>
    </row>
    <row r="24" spans="1:9" ht="12.75" x14ac:dyDescent="0.2">
      <c r="A24" s="275" t="s">
        <v>114</v>
      </c>
      <c r="B24" s="349">
        <v>26</v>
      </c>
      <c r="C24" s="344">
        <v>-14</v>
      </c>
      <c r="D24" s="343"/>
    </row>
    <row r="25" spans="1:9" ht="12.75" x14ac:dyDescent="0.2">
      <c r="A25" s="275" t="s">
        <v>115</v>
      </c>
      <c r="B25" s="349">
        <v>-31</v>
      </c>
      <c r="C25" s="344">
        <v>-1</v>
      </c>
      <c r="D25" s="343"/>
    </row>
    <row r="26" spans="1:9" ht="12.75" x14ac:dyDescent="0.2">
      <c r="A26" s="275" t="s">
        <v>116</v>
      </c>
      <c r="B26" s="349">
        <v>-11</v>
      </c>
      <c r="C26" s="344">
        <v>-8</v>
      </c>
      <c r="D26" s="343"/>
    </row>
    <row r="27" spans="1:9" ht="12.75" x14ac:dyDescent="0.2">
      <c r="A27" s="275" t="s">
        <v>117</v>
      </c>
      <c r="B27" s="349">
        <v>-1</v>
      </c>
      <c r="C27" s="344">
        <v>6</v>
      </c>
      <c r="D27" s="343"/>
    </row>
    <row r="28" spans="1:9" ht="12.75" x14ac:dyDescent="0.2">
      <c r="A28" s="275" t="s">
        <v>118</v>
      </c>
      <c r="B28" s="349">
        <v>-3</v>
      </c>
      <c r="C28" s="344">
        <v>-1</v>
      </c>
      <c r="D28" s="343"/>
    </row>
    <row r="29" spans="1:9" ht="12.75" x14ac:dyDescent="0.2">
      <c r="A29" s="347" t="s">
        <v>119</v>
      </c>
      <c r="B29" s="348">
        <f t="shared" ref="B29" si="2">SUM(B24:B28)</f>
        <v>-20</v>
      </c>
      <c r="C29" s="379">
        <f t="shared" ref="C29" si="3">SUM(C24:C28)</f>
        <v>-18</v>
      </c>
      <c r="D29" s="343"/>
    </row>
    <row r="31" spans="1:9" x14ac:dyDescent="0.2">
      <c r="A31" s="275"/>
    </row>
    <row r="32" spans="1:9" ht="12.75" x14ac:dyDescent="0.2">
      <c r="A32" s="463" t="s">
        <v>120</v>
      </c>
      <c r="B32" s="275"/>
      <c r="C32" s="275"/>
      <c r="D32" s="275"/>
      <c r="E32" s="275"/>
      <c r="F32" s="339"/>
      <c r="G32" s="339"/>
      <c r="H32" s="339"/>
      <c r="I32" s="339"/>
    </row>
    <row r="33" spans="1:9" ht="12.75" x14ac:dyDescent="0.2">
      <c r="A33" s="463" t="s">
        <v>121</v>
      </c>
      <c r="B33" s="275"/>
      <c r="C33" s="275"/>
      <c r="D33" s="275"/>
      <c r="E33" s="275"/>
      <c r="F33" s="339"/>
      <c r="G33" s="339"/>
      <c r="H33" s="339"/>
      <c r="I33" s="339"/>
    </row>
    <row r="34" spans="1:9" ht="12.75" x14ac:dyDescent="0.2">
      <c r="A34" s="463" t="s">
        <v>122</v>
      </c>
      <c r="B34" s="275"/>
      <c r="C34" s="275"/>
      <c r="D34" s="275"/>
      <c r="E34" s="275"/>
      <c r="F34" s="339"/>
      <c r="G34" s="339"/>
      <c r="H34" s="339"/>
      <c r="I34" s="339"/>
    </row>
    <row r="35" spans="1:9" ht="12.75" x14ac:dyDescent="0.2">
      <c r="A35" s="275"/>
      <c r="B35" s="275"/>
      <c r="C35" s="275"/>
      <c r="D35" s="275"/>
      <c r="E35" s="275"/>
      <c r="F35" s="339"/>
      <c r="G35" s="339"/>
      <c r="H35" s="339"/>
      <c r="I35" s="339"/>
    </row>
    <row r="36" spans="1:9" ht="12.75" x14ac:dyDescent="0.2">
      <c r="A36" s="463" t="s">
        <v>123</v>
      </c>
      <c r="B36" s="275"/>
      <c r="C36" s="275"/>
      <c r="D36" s="275"/>
      <c r="E36" s="275"/>
      <c r="F36" s="339"/>
      <c r="G36" s="339"/>
      <c r="H36" s="339"/>
      <c r="I36" s="339"/>
    </row>
    <row r="37" spans="1:9" ht="12.75" x14ac:dyDescent="0.2">
      <c r="A37" s="464" t="s">
        <v>124</v>
      </c>
      <c r="B37" s="275"/>
      <c r="C37" s="275"/>
      <c r="D37" s="275"/>
      <c r="E37" s="275"/>
      <c r="F37" s="339"/>
      <c r="G37" s="339"/>
      <c r="H37" s="339"/>
      <c r="I37" s="33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V49"/>
  <sheetViews>
    <sheetView zoomScaleNormal="100" workbookViewId="0"/>
  </sheetViews>
  <sheetFormatPr baseColWidth="10" defaultRowHeight="12.75" x14ac:dyDescent="0.2"/>
  <cols>
    <col min="1" max="1" width="4.375" style="508" customWidth="1"/>
    <col min="2" max="2" width="74.625" style="508" bestFit="1" customWidth="1"/>
    <col min="3" max="4" width="52.125" style="508" bestFit="1" customWidth="1"/>
    <col min="5" max="5" width="19" style="508" customWidth="1"/>
    <col min="6" max="8" width="22.125" style="508" customWidth="1"/>
    <col min="9" max="9" width="3.75" style="508" customWidth="1"/>
    <col min="10" max="10" width="40.5" style="508" customWidth="1"/>
    <col min="11" max="11" width="42.125" style="508" customWidth="1"/>
    <col min="12" max="12" width="41.625" style="508" customWidth="1"/>
    <col min="13" max="13" width="5.375" style="508" customWidth="1"/>
    <col min="14" max="16" width="51.625" style="508" customWidth="1"/>
    <col min="17" max="18" width="51.5" style="508" customWidth="1"/>
    <col min="19" max="19" width="3.75" style="508" customWidth="1"/>
    <col min="20" max="21" width="51.5" style="508" customWidth="1"/>
    <col min="22" max="16384" width="11" style="508"/>
  </cols>
  <sheetData>
    <row r="1" spans="1:22" x14ac:dyDescent="0.2">
      <c r="A1" s="532" t="s">
        <v>899</v>
      </c>
    </row>
    <row r="2" spans="1:22" x14ac:dyDescent="0.2">
      <c r="C2" s="508" t="s">
        <v>789</v>
      </c>
    </row>
    <row r="3" spans="1:22" ht="15" x14ac:dyDescent="0.25">
      <c r="B3" s="509"/>
      <c r="C3" s="510"/>
      <c r="D3" s="511"/>
      <c r="E3" s="509"/>
      <c r="F3" s="511"/>
      <c r="G3" s="509"/>
      <c r="H3" s="509"/>
      <c r="J3" s="679" t="s">
        <v>1079</v>
      </c>
      <c r="K3" s="680"/>
      <c r="L3" s="680"/>
      <c r="N3" s="679" t="s">
        <v>1081</v>
      </c>
      <c r="O3" s="679"/>
      <c r="P3" s="679"/>
      <c r="Q3" s="679"/>
      <c r="R3" s="679"/>
      <c r="T3" s="679" t="s">
        <v>790</v>
      </c>
      <c r="U3" s="679"/>
    </row>
    <row r="4" spans="1:22" ht="13.5" thickBot="1" x14ac:dyDescent="0.25">
      <c r="A4" s="491">
        <v>1</v>
      </c>
      <c r="B4" s="512" t="s">
        <v>791</v>
      </c>
      <c r="C4" s="494" t="s">
        <v>792</v>
      </c>
      <c r="D4" s="494" t="s">
        <v>792</v>
      </c>
      <c r="E4" s="494" t="s">
        <v>792</v>
      </c>
      <c r="F4" s="494" t="s">
        <v>792</v>
      </c>
      <c r="G4" s="494" t="s">
        <v>792</v>
      </c>
      <c r="H4" s="494" t="s">
        <v>792</v>
      </c>
      <c r="J4" s="494" t="s">
        <v>793</v>
      </c>
      <c r="K4" s="494" t="s">
        <v>793</v>
      </c>
      <c r="L4" s="494" t="s">
        <v>793</v>
      </c>
      <c r="N4" s="494" t="s">
        <v>794</v>
      </c>
      <c r="O4" s="494" t="s">
        <v>995</v>
      </c>
      <c r="P4" s="494" t="s">
        <v>995</v>
      </c>
      <c r="Q4" s="494" t="s">
        <v>995</v>
      </c>
      <c r="R4" s="494" t="s">
        <v>995</v>
      </c>
      <c r="T4" s="494" t="s">
        <v>795</v>
      </c>
      <c r="U4" s="494" t="s">
        <v>795</v>
      </c>
    </row>
    <row r="5" spans="1:22" x14ac:dyDescent="0.2">
      <c r="A5" s="513">
        <v>2</v>
      </c>
      <c r="B5" s="514" t="s">
        <v>796</v>
      </c>
      <c r="C5" s="365">
        <v>10552672</v>
      </c>
      <c r="D5" s="365">
        <v>10552664</v>
      </c>
      <c r="E5" s="365">
        <v>10694920</v>
      </c>
      <c r="F5" s="365">
        <v>10664568</v>
      </c>
      <c r="G5" s="365">
        <v>10628530</v>
      </c>
      <c r="H5" s="365" t="s">
        <v>1073</v>
      </c>
      <c r="J5" s="490" t="s">
        <v>968</v>
      </c>
      <c r="K5" s="490" t="s">
        <v>972</v>
      </c>
      <c r="L5" s="490" t="s">
        <v>979</v>
      </c>
      <c r="M5" s="547"/>
      <c r="N5" s="557" t="s">
        <v>797</v>
      </c>
      <c r="O5" s="490" t="s">
        <v>996</v>
      </c>
      <c r="P5" s="490" t="s">
        <v>1000</v>
      </c>
      <c r="Q5" s="490" t="s">
        <v>1002</v>
      </c>
      <c r="R5" s="490" t="s">
        <v>1085</v>
      </c>
      <c r="T5" s="490" t="s">
        <v>798</v>
      </c>
      <c r="U5" s="490" t="s">
        <v>799</v>
      </c>
      <c r="V5" s="403"/>
    </row>
    <row r="6" spans="1:22" x14ac:dyDescent="0.2">
      <c r="A6" s="513">
        <v>3</v>
      </c>
      <c r="B6" s="514" t="s">
        <v>800</v>
      </c>
      <c r="C6" s="365" t="s">
        <v>801</v>
      </c>
      <c r="D6" s="365" t="s">
        <v>801</v>
      </c>
      <c r="E6" s="365" t="s">
        <v>801</v>
      </c>
      <c r="F6" s="365" t="s">
        <v>801</v>
      </c>
      <c r="G6" s="365" t="s">
        <v>801</v>
      </c>
      <c r="H6" s="365" t="s">
        <v>801</v>
      </c>
      <c r="J6" s="403"/>
      <c r="K6" s="403"/>
      <c r="L6" s="547"/>
      <c r="M6" s="547"/>
      <c r="N6" s="403"/>
      <c r="O6" s="561"/>
      <c r="P6" s="561"/>
      <c r="Q6" s="403"/>
      <c r="R6" s="614"/>
      <c r="T6" s="403"/>
      <c r="U6" s="403"/>
      <c r="V6" s="403"/>
    </row>
    <row r="7" spans="1:22" ht="13.5" customHeight="1" thickBot="1" x14ac:dyDescent="0.25">
      <c r="A7" s="491"/>
      <c r="B7" s="515" t="s">
        <v>802</v>
      </c>
      <c r="C7" s="516"/>
      <c r="D7" s="516"/>
      <c r="E7" s="516"/>
      <c r="F7" s="516"/>
      <c r="G7" s="516"/>
      <c r="H7" s="516"/>
      <c r="J7" s="516"/>
      <c r="K7" s="516"/>
      <c r="L7" s="516"/>
      <c r="M7" s="547"/>
      <c r="N7" s="517"/>
      <c r="O7" s="517"/>
      <c r="P7" s="517"/>
      <c r="Q7" s="518"/>
      <c r="R7" s="517"/>
      <c r="T7" s="517"/>
      <c r="U7" s="519"/>
      <c r="V7" s="403"/>
    </row>
    <row r="8" spans="1:22" x14ac:dyDescent="0.2">
      <c r="A8" s="513">
        <v>4</v>
      </c>
      <c r="B8" s="514" t="s">
        <v>803</v>
      </c>
      <c r="C8" s="365" t="s">
        <v>804</v>
      </c>
      <c r="D8" s="365" t="s">
        <v>804</v>
      </c>
      <c r="E8" s="365" t="s">
        <v>805</v>
      </c>
      <c r="F8" s="365" t="s">
        <v>805</v>
      </c>
      <c r="G8" s="365" t="s">
        <v>805</v>
      </c>
      <c r="H8" s="365" t="s">
        <v>805</v>
      </c>
      <c r="J8" s="365" t="s">
        <v>805</v>
      </c>
      <c r="K8" s="554" t="s">
        <v>973</v>
      </c>
      <c r="L8" s="554" t="s">
        <v>980</v>
      </c>
      <c r="M8" s="547"/>
      <c r="N8" s="490" t="s">
        <v>805</v>
      </c>
      <c r="O8" s="490" t="s">
        <v>997</v>
      </c>
      <c r="P8" s="490" t="s">
        <v>974</v>
      </c>
      <c r="Q8" s="551" t="s">
        <v>974</v>
      </c>
      <c r="R8" s="551" t="s">
        <v>974</v>
      </c>
      <c r="T8" s="490" t="s">
        <v>805</v>
      </c>
      <c r="U8" s="490" t="s">
        <v>806</v>
      </c>
      <c r="V8" s="403"/>
    </row>
    <row r="9" spans="1:22" x14ac:dyDescent="0.2">
      <c r="A9" s="513">
        <v>5</v>
      </c>
      <c r="B9" s="514" t="s">
        <v>807</v>
      </c>
      <c r="C9" s="365" t="s">
        <v>808</v>
      </c>
      <c r="D9" s="365" t="s">
        <v>808</v>
      </c>
      <c r="E9" s="365" t="s">
        <v>805</v>
      </c>
      <c r="F9" s="365" t="s">
        <v>805</v>
      </c>
      <c r="G9" s="365" t="s">
        <v>805</v>
      </c>
      <c r="H9" s="365" t="s">
        <v>805</v>
      </c>
      <c r="J9" s="365" t="s">
        <v>805</v>
      </c>
      <c r="K9" s="551" t="s">
        <v>974</v>
      </c>
      <c r="L9" s="551" t="s">
        <v>981</v>
      </c>
      <c r="M9" s="547"/>
      <c r="N9" s="490" t="s">
        <v>805</v>
      </c>
      <c r="O9" s="490" t="s">
        <v>997</v>
      </c>
      <c r="P9" s="490" t="s">
        <v>974</v>
      </c>
      <c r="Q9" s="551" t="s">
        <v>974</v>
      </c>
      <c r="R9" s="551" t="s">
        <v>974</v>
      </c>
      <c r="T9" s="490" t="s">
        <v>805</v>
      </c>
      <c r="U9" s="490" t="s">
        <v>806</v>
      </c>
      <c r="V9" s="403"/>
    </row>
    <row r="10" spans="1:22" x14ac:dyDescent="0.2">
      <c r="A10" s="513">
        <v>6</v>
      </c>
      <c r="B10" s="514" t="s">
        <v>809</v>
      </c>
      <c r="C10" s="365" t="s">
        <v>810</v>
      </c>
      <c r="D10" s="365" t="s">
        <v>810</v>
      </c>
      <c r="E10" s="365" t="s">
        <v>810</v>
      </c>
      <c r="F10" s="365" t="s">
        <v>810</v>
      </c>
      <c r="G10" s="365" t="s">
        <v>810</v>
      </c>
      <c r="H10" s="365" t="s">
        <v>810</v>
      </c>
      <c r="J10" s="490" t="s">
        <v>811</v>
      </c>
      <c r="K10" s="490" t="s">
        <v>811</v>
      </c>
      <c r="L10" s="490" t="s">
        <v>811</v>
      </c>
      <c r="N10" s="490" t="s">
        <v>811</v>
      </c>
      <c r="O10" s="490" t="s">
        <v>811</v>
      </c>
      <c r="P10" s="490" t="s">
        <v>811</v>
      </c>
      <c r="Q10" s="490" t="s">
        <v>811</v>
      </c>
      <c r="R10" s="490" t="s">
        <v>811</v>
      </c>
      <c r="T10" s="490" t="s">
        <v>811</v>
      </c>
      <c r="U10" s="490" t="s">
        <v>811</v>
      </c>
      <c r="V10" s="403"/>
    </row>
    <row r="11" spans="1:22" x14ac:dyDescent="0.2">
      <c r="A11" s="513">
        <v>7</v>
      </c>
      <c r="B11" s="104" t="s">
        <v>812</v>
      </c>
      <c r="C11" s="306"/>
      <c r="D11" s="306"/>
      <c r="E11" s="306"/>
      <c r="F11" s="306"/>
      <c r="G11" s="306"/>
      <c r="H11" s="306"/>
      <c r="J11" s="490" t="s">
        <v>557</v>
      </c>
      <c r="K11" s="490" t="s">
        <v>557</v>
      </c>
      <c r="L11" s="490" t="s">
        <v>557</v>
      </c>
      <c r="N11" s="490" t="s">
        <v>813</v>
      </c>
      <c r="O11" s="490" t="s">
        <v>557</v>
      </c>
      <c r="P11" s="490" t="s">
        <v>813</v>
      </c>
      <c r="Q11" s="490" t="s">
        <v>813</v>
      </c>
      <c r="R11" s="490" t="s">
        <v>813</v>
      </c>
      <c r="T11" s="490" t="s">
        <v>813</v>
      </c>
      <c r="U11" s="490" t="s">
        <v>814</v>
      </c>
      <c r="V11" s="403"/>
    </row>
    <row r="12" spans="1:22" x14ac:dyDescent="0.2">
      <c r="A12" s="513">
        <v>8</v>
      </c>
      <c r="B12" s="104" t="s">
        <v>815</v>
      </c>
      <c r="C12" s="554" t="s">
        <v>1102</v>
      </c>
      <c r="D12" s="365" t="s">
        <v>816</v>
      </c>
      <c r="E12" s="365" t="s">
        <v>817</v>
      </c>
      <c r="F12" s="365" t="s">
        <v>818</v>
      </c>
      <c r="G12" s="554" t="s">
        <v>1101</v>
      </c>
      <c r="H12" s="554" t="s">
        <v>1074</v>
      </c>
      <c r="J12" s="490">
        <v>500000000</v>
      </c>
      <c r="K12" s="490">
        <v>300000000</v>
      </c>
      <c r="L12" s="490">
        <v>400000000</v>
      </c>
      <c r="N12" s="490">
        <v>350000000</v>
      </c>
      <c r="O12" s="490">
        <v>1600000000</v>
      </c>
      <c r="P12" s="490">
        <v>300000000</v>
      </c>
      <c r="Q12" s="490">
        <v>180000000</v>
      </c>
      <c r="R12" s="490">
        <v>250000000</v>
      </c>
      <c r="T12" s="403">
        <v>173000000</v>
      </c>
      <c r="U12" s="490">
        <v>346000000</v>
      </c>
      <c r="V12" s="403"/>
    </row>
    <row r="13" spans="1:22" x14ac:dyDescent="0.2">
      <c r="A13" s="513">
        <v>9</v>
      </c>
      <c r="B13" s="104" t="s">
        <v>819</v>
      </c>
      <c r="C13" s="181" t="s">
        <v>820</v>
      </c>
      <c r="D13" s="365" t="s">
        <v>816</v>
      </c>
      <c r="E13" s="365" t="s">
        <v>821</v>
      </c>
      <c r="F13" s="365" t="s">
        <v>818</v>
      </c>
      <c r="G13" s="365" t="s">
        <v>822</v>
      </c>
      <c r="H13" s="554" t="s">
        <v>1075</v>
      </c>
      <c r="J13" s="490">
        <v>500000000</v>
      </c>
      <c r="K13" s="490">
        <v>300000000</v>
      </c>
      <c r="L13" s="490">
        <v>400000000</v>
      </c>
      <c r="N13" s="490">
        <v>350000000</v>
      </c>
      <c r="O13" s="490">
        <v>1600000000</v>
      </c>
      <c r="P13" s="490">
        <v>300000000</v>
      </c>
      <c r="Q13" s="490">
        <v>180000000</v>
      </c>
      <c r="R13" s="490">
        <v>250000000</v>
      </c>
      <c r="T13" s="490">
        <v>173000000</v>
      </c>
      <c r="U13" s="490">
        <v>346000000</v>
      </c>
      <c r="V13" s="403"/>
    </row>
    <row r="14" spans="1:22" x14ac:dyDescent="0.2">
      <c r="A14" s="513" t="s">
        <v>823</v>
      </c>
      <c r="B14" s="104" t="s">
        <v>824</v>
      </c>
      <c r="C14" s="365" t="s">
        <v>825</v>
      </c>
      <c r="D14" s="365" t="s">
        <v>825</v>
      </c>
      <c r="E14" s="365" t="s">
        <v>825</v>
      </c>
      <c r="F14" s="365" t="s">
        <v>825</v>
      </c>
      <c r="G14" s="365" t="s">
        <v>825</v>
      </c>
      <c r="H14" s="365" t="s">
        <v>825</v>
      </c>
      <c r="J14" s="490">
        <v>100</v>
      </c>
      <c r="K14" s="490">
        <v>100</v>
      </c>
      <c r="L14" s="490">
        <v>100</v>
      </c>
      <c r="N14" s="490">
        <v>100</v>
      </c>
      <c r="O14" s="490">
        <v>100</v>
      </c>
      <c r="P14" s="490">
        <v>100</v>
      </c>
      <c r="Q14" s="490">
        <v>100</v>
      </c>
      <c r="R14" s="490">
        <v>100</v>
      </c>
      <c r="T14" s="490">
        <v>100</v>
      </c>
      <c r="U14" s="490">
        <v>100</v>
      </c>
      <c r="V14" s="403"/>
    </row>
    <row r="15" spans="1:22" x14ac:dyDescent="0.2">
      <c r="A15" s="513" t="s">
        <v>826</v>
      </c>
      <c r="B15" s="104" t="s">
        <v>827</v>
      </c>
      <c r="C15" s="365" t="s">
        <v>828</v>
      </c>
      <c r="D15" s="365" t="s">
        <v>828</v>
      </c>
      <c r="E15" s="365" t="s">
        <v>828</v>
      </c>
      <c r="F15" s="365" t="s">
        <v>828</v>
      </c>
      <c r="G15" s="365" t="s">
        <v>828</v>
      </c>
      <c r="H15" s="365" t="s">
        <v>828</v>
      </c>
      <c r="J15" s="490">
        <v>100</v>
      </c>
      <c r="K15" s="490">
        <v>100</v>
      </c>
      <c r="L15" s="490">
        <v>100</v>
      </c>
      <c r="N15" s="490">
        <v>100</v>
      </c>
      <c r="O15" s="490">
        <v>100</v>
      </c>
      <c r="P15" s="490">
        <v>100</v>
      </c>
      <c r="Q15" s="490">
        <v>100</v>
      </c>
      <c r="R15" s="490">
        <v>100</v>
      </c>
      <c r="T15" s="490">
        <v>100</v>
      </c>
      <c r="U15" s="490">
        <v>100</v>
      </c>
      <c r="V15" s="403"/>
    </row>
    <row r="16" spans="1:22" x14ac:dyDescent="0.2">
      <c r="A16" s="513">
        <v>10</v>
      </c>
      <c r="B16" s="104" t="s">
        <v>829</v>
      </c>
      <c r="C16" s="365" t="s">
        <v>830</v>
      </c>
      <c r="D16" s="365" t="s">
        <v>830</v>
      </c>
      <c r="E16" s="365" t="s">
        <v>830</v>
      </c>
      <c r="F16" s="365" t="s">
        <v>830</v>
      </c>
      <c r="G16" s="365" t="s">
        <v>830</v>
      </c>
      <c r="H16" s="365" t="s">
        <v>830</v>
      </c>
      <c r="J16" s="490" t="s">
        <v>831</v>
      </c>
      <c r="K16" s="490" t="s">
        <v>831</v>
      </c>
      <c r="L16" s="490" t="s">
        <v>831</v>
      </c>
      <c r="N16" s="490" t="s">
        <v>831</v>
      </c>
      <c r="O16" s="490" t="s">
        <v>831</v>
      </c>
      <c r="P16" s="490" t="s">
        <v>831</v>
      </c>
      <c r="Q16" s="490" t="s">
        <v>831</v>
      </c>
      <c r="R16" s="490" t="s">
        <v>831</v>
      </c>
      <c r="T16" s="490" t="s">
        <v>831</v>
      </c>
      <c r="U16" s="490" t="s">
        <v>831</v>
      </c>
      <c r="V16" s="403"/>
    </row>
    <row r="17" spans="1:22" x14ac:dyDescent="0.2">
      <c r="A17" s="513">
        <v>11</v>
      </c>
      <c r="B17" s="104" t="s">
        <v>832</v>
      </c>
      <c r="C17" s="520">
        <v>40156</v>
      </c>
      <c r="D17" s="520">
        <v>40156</v>
      </c>
      <c r="E17" s="520">
        <v>41605</v>
      </c>
      <c r="F17" s="520">
        <v>41246</v>
      </c>
      <c r="G17" s="520">
        <v>40879</v>
      </c>
      <c r="H17" s="520">
        <v>42359</v>
      </c>
      <c r="J17" s="521">
        <v>42074</v>
      </c>
      <c r="K17" s="521">
        <v>41255</v>
      </c>
      <c r="L17" s="521">
        <v>41695</v>
      </c>
      <c r="N17" s="521">
        <v>41815</v>
      </c>
      <c r="O17" s="521">
        <v>41705</v>
      </c>
      <c r="P17" s="521">
        <v>42270</v>
      </c>
      <c r="Q17" s="521">
        <v>42276</v>
      </c>
      <c r="R17" s="521">
        <v>42531</v>
      </c>
      <c r="S17" s="522"/>
      <c r="T17" s="521">
        <v>41589</v>
      </c>
      <c r="U17" s="521">
        <v>41589</v>
      </c>
      <c r="V17" s="403"/>
    </row>
    <row r="18" spans="1:22" x14ac:dyDescent="0.2">
      <c r="A18" s="513">
        <v>12</v>
      </c>
      <c r="B18" s="104" t="s">
        <v>833</v>
      </c>
      <c r="C18" s="365" t="s">
        <v>834</v>
      </c>
      <c r="D18" s="365" t="s">
        <v>834</v>
      </c>
      <c r="E18" s="365" t="s">
        <v>835</v>
      </c>
      <c r="F18" s="365" t="s">
        <v>835</v>
      </c>
      <c r="G18" s="365" t="s">
        <v>835</v>
      </c>
      <c r="H18" s="365" t="s">
        <v>835</v>
      </c>
      <c r="J18" s="551" t="s">
        <v>969</v>
      </c>
      <c r="K18" s="490" t="s">
        <v>834</v>
      </c>
      <c r="L18" s="521" t="s">
        <v>444</v>
      </c>
      <c r="N18" s="490" t="s">
        <v>834</v>
      </c>
      <c r="O18" s="490" t="s">
        <v>444</v>
      </c>
      <c r="P18" s="490" t="s">
        <v>834</v>
      </c>
      <c r="Q18" s="551" t="s">
        <v>969</v>
      </c>
      <c r="R18" s="551" t="s">
        <v>969</v>
      </c>
      <c r="T18" s="490" t="s">
        <v>834</v>
      </c>
      <c r="U18" s="490" t="s">
        <v>835</v>
      </c>
      <c r="V18" s="403"/>
    </row>
    <row r="19" spans="1:22" x14ac:dyDescent="0.2">
      <c r="A19" s="513">
        <v>13</v>
      </c>
      <c r="B19" s="104" t="s">
        <v>836</v>
      </c>
      <c r="C19" s="365" t="s">
        <v>837</v>
      </c>
      <c r="D19" s="365" t="s">
        <v>837</v>
      </c>
      <c r="E19" s="520">
        <v>45257</v>
      </c>
      <c r="F19" s="520">
        <v>44898</v>
      </c>
      <c r="G19" s="520">
        <v>44532</v>
      </c>
      <c r="H19" s="520">
        <v>47838</v>
      </c>
      <c r="J19" s="521">
        <v>42074</v>
      </c>
      <c r="K19" s="521">
        <v>44907</v>
      </c>
      <c r="L19" s="365" t="s">
        <v>837</v>
      </c>
      <c r="N19" s="521"/>
      <c r="O19" s="521">
        <v>45358</v>
      </c>
      <c r="P19" s="521"/>
      <c r="Q19" s="521"/>
      <c r="R19" s="521"/>
      <c r="T19" s="521"/>
      <c r="U19" s="521">
        <v>45243</v>
      </c>
      <c r="V19" s="403"/>
    </row>
    <row r="20" spans="1:22" x14ac:dyDescent="0.2">
      <c r="A20" s="513">
        <v>14</v>
      </c>
      <c r="B20" s="104" t="s">
        <v>838</v>
      </c>
      <c r="C20" s="365" t="s">
        <v>839</v>
      </c>
      <c r="D20" s="365" t="s">
        <v>839</v>
      </c>
      <c r="E20" s="365" t="s">
        <v>839</v>
      </c>
      <c r="F20" s="365" t="s">
        <v>839</v>
      </c>
      <c r="G20" s="365" t="s">
        <v>839</v>
      </c>
      <c r="H20" s="554" t="s">
        <v>976</v>
      </c>
      <c r="J20" s="490" t="s">
        <v>839</v>
      </c>
      <c r="K20" s="490" t="s">
        <v>839</v>
      </c>
      <c r="L20" s="490" t="s">
        <v>839</v>
      </c>
      <c r="N20" s="521" t="s">
        <v>839</v>
      </c>
      <c r="O20" s="521" t="s">
        <v>984</v>
      </c>
      <c r="P20" s="521" t="s">
        <v>984</v>
      </c>
      <c r="Q20" s="521" t="s">
        <v>839</v>
      </c>
      <c r="R20" s="521" t="s">
        <v>984</v>
      </c>
      <c r="T20" s="521" t="s">
        <v>839</v>
      </c>
      <c r="U20" s="521" t="s">
        <v>839</v>
      </c>
      <c r="V20" s="403"/>
    </row>
    <row r="21" spans="1:22" x14ac:dyDescent="0.2">
      <c r="A21" s="513">
        <v>15</v>
      </c>
      <c r="B21" s="104" t="s">
        <v>840</v>
      </c>
      <c r="C21" s="523">
        <v>43808</v>
      </c>
      <c r="D21" s="523">
        <v>43808</v>
      </c>
      <c r="E21" s="520">
        <v>43431</v>
      </c>
      <c r="F21" s="523">
        <v>43073</v>
      </c>
      <c r="G21" s="523">
        <v>42706</v>
      </c>
      <c r="H21" s="523" t="s">
        <v>977</v>
      </c>
      <c r="J21" s="551" t="s">
        <v>970</v>
      </c>
      <c r="K21" s="551" t="s">
        <v>975</v>
      </c>
      <c r="L21" s="551" t="s">
        <v>982</v>
      </c>
      <c r="N21" s="521">
        <v>43594</v>
      </c>
      <c r="O21" s="521">
        <v>43531</v>
      </c>
      <c r="P21" s="521">
        <v>44097</v>
      </c>
      <c r="Q21" s="521">
        <v>44103</v>
      </c>
      <c r="R21" s="521">
        <v>44322</v>
      </c>
      <c r="T21" s="521">
        <v>43416</v>
      </c>
      <c r="U21" s="521">
        <v>43416</v>
      </c>
      <c r="V21" s="403"/>
    </row>
    <row r="22" spans="1:22" x14ac:dyDescent="0.2">
      <c r="A22" s="513">
        <v>16</v>
      </c>
      <c r="B22" s="104" t="s">
        <v>841</v>
      </c>
      <c r="C22" s="306" t="s">
        <v>842</v>
      </c>
      <c r="D22" s="306" t="s">
        <v>842</v>
      </c>
      <c r="E22" s="365" t="s">
        <v>843</v>
      </c>
      <c r="F22" s="365" t="s">
        <v>843</v>
      </c>
      <c r="G22" s="365" t="s">
        <v>843</v>
      </c>
      <c r="H22" s="554" t="s">
        <v>977</v>
      </c>
      <c r="J22" s="490" t="s">
        <v>844</v>
      </c>
      <c r="K22" s="490" t="s">
        <v>844</v>
      </c>
      <c r="L22" s="490" t="s">
        <v>844</v>
      </c>
      <c r="N22" s="490" t="s">
        <v>844</v>
      </c>
      <c r="O22" s="490" t="s">
        <v>844</v>
      </c>
      <c r="P22" s="490" t="s">
        <v>844</v>
      </c>
      <c r="Q22" s="490" t="s">
        <v>844</v>
      </c>
      <c r="R22" s="490" t="s">
        <v>844</v>
      </c>
      <c r="T22" s="490" t="s">
        <v>844</v>
      </c>
      <c r="U22" s="490" t="s">
        <v>844</v>
      </c>
      <c r="V22" s="403"/>
    </row>
    <row r="23" spans="1:22" ht="13.5" thickBot="1" x14ac:dyDescent="0.25">
      <c r="A23" s="491"/>
      <c r="B23" s="512" t="s">
        <v>845</v>
      </c>
      <c r="C23" s="516"/>
      <c r="D23" s="516"/>
      <c r="E23" s="516"/>
      <c r="F23" s="516"/>
      <c r="G23" s="516"/>
      <c r="H23" s="516"/>
      <c r="J23" s="516"/>
      <c r="K23" s="516"/>
      <c r="L23" s="516"/>
      <c r="N23" s="524"/>
      <c r="O23" s="524"/>
      <c r="P23" s="524"/>
      <c r="Q23" s="524"/>
      <c r="R23" s="524"/>
      <c r="T23" s="524"/>
      <c r="U23" s="524"/>
      <c r="V23" s="403"/>
    </row>
    <row r="24" spans="1:22" x14ac:dyDescent="0.2">
      <c r="A24" s="513">
        <v>17</v>
      </c>
      <c r="B24" s="104" t="s">
        <v>846</v>
      </c>
      <c r="C24" s="365" t="s">
        <v>847</v>
      </c>
      <c r="D24" s="365" t="s">
        <v>848</v>
      </c>
      <c r="E24" s="365" t="s">
        <v>848</v>
      </c>
      <c r="F24" s="365" t="s">
        <v>848</v>
      </c>
      <c r="G24" s="365" t="s">
        <v>848</v>
      </c>
      <c r="H24" s="365" t="s">
        <v>847</v>
      </c>
      <c r="J24" s="365" t="s">
        <v>848</v>
      </c>
      <c r="K24" s="365" t="s">
        <v>848</v>
      </c>
      <c r="L24" s="365" t="s">
        <v>848</v>
      </c>
      <c r="N24" s="365" t="s">
        <v>848</v>
      </c>
      <c r="O24" s="365" t="s">
        <v>848</v>
      </c>
      <c r="P24" s="365" t="s">
        <v>1001</v>
      </c>
      <c r="Q24" s="365" t="s">
        <v>1001</v>
      </c>
      <c r="R24" s="365" t="s">
        <v>1001</v>
      </c>
      <c r="T24" s="490" t="s">
        <v>849</v>
      </c>
      <c r="U24" s="490" t="s">
        <v>849</v>
      </c>
      <c r="V24" s="403"/>
    </row>
    <row r="25" spans="1:22" ht="24" x14ac:dyDescent="0.2">
      <c r="A25" s="525">
        <v>18</v>
      </c>
      <c r="B25" s="104" t="s">
        <v>850</v>
      </c>
      <c r="C25" s="526" t="s">
        <v>851</v>
      </c>
      <c r="D25" s="306" t="s">
        <v>852</v>
      </c>
      <c r="E25" s="306" t="s">
        <v>853</v>
      </c>
      <c r="F25" s="306" t="s">
        <v>854</v>
      </c>
      <c r="G25" s="306" t="s">
        <v>855</v>
      </c>
      <c r="H25" s="526" t="s">
        <v>1076</v>
      </c>
      <c r="J25" s="552" t="s">
        <v>992</v>
      </c>
      <c r="K25" s="552" t="s">
        <v>993</v>
      </c>
      <c r="L25" s="552" t="s">
        <v>994</v>
      </c>
      <c r="N25" s="551" t="s">
        <v>1086</v>
      </c>
      <c r="O25" s="551" t="s">
        <v>1087</v>
      </c>
      <c r="P25" s="551" t="s">
        <v>1088</v>
      </c>
      <c r="Q25" s="551" t="s">
        <v>1088</v>
      </c>
      <c r="R25" s="551" t="s">
        <v>1089</v>
      </c>
      <c r="T25" s="551" t="s">
        <v>1089</v>
      </c>
      <c r="U25" s="551" t="s">
        <v>1103</v>
      </c>
      <c r="V25" s="403"/>
    </row>
    <row r="26" spans="1:22" x14ac:dyDescent="0.2">
      <c r="A26" s="513">
        <v>19</v>
      </c>
      <c r="B26" s="104" t="s">
        <v>856</v>
      </c>
      <c r="C26" s="365" t="s">
        <v>857</v>
      </c>
      <c r="D26" s="365" t="s">
        <v>857</v>
      </c>
      <c r="E26" s="365" t="s">
        <v>857</v>
      </c>
      <c r="F26" s="365" t="s">
        <v>857</v>
      </c>
      <c r="G26" s="365" t="s">
        <v>857</v>
      </c>
      <c r="H26" s="365" t="s">
        <v>857</v>
      </c>
      <c r="J26" s="490" t="s">
        <v>857</v>
      </c>
      <c r="K26" s="490" t="s">
        <v>857</v>
      </c>
      <c r="L26" s="490" t="s">
        <v>857</v>
      </c>
      <c r="N26" s="490" t="s">
        <v>857</v>
      </c>
      <c r="O26" s="490" t="s">
        <v>976</v>
      </c>
      <c r="P26" s="490" t="s">
        <v>976</v>
      </c>
      <c r="Q26" s="490" t="s">
        <v>976</v>
      </c>
      <c r="R26" s="490" t="s">
        <v>976</v>
      </c>
      <c r="T26" s="490" t="s">
        <v>857</v>
      </c>
      <c r="U26" s="490" t="s">
        <v>857</v>
      </c>
      <c r="V26" s="403"/>
    </row>
    <row r="27" spans="1:22" x14ac:dyDescent="0.2">
      <c r="A27" s="513" t="s">
        <v>621</v>
      </c>
      <c r="B27" s="104" t="s">
        <v>858</v>
      </c>
      <c r="C27" s="365" t="s">
        <v>859</v>
      </c>
      <c r="D27" s="365" t="s">
        <v>859</v>
      </c>
      <c r="E27" s="365" t="s">
        <v>860</v>
      </c>
      <c r="F27" s="365" t="s">
        <v>860</v>
      </c>
      <c r="G27" s="365" t="s">
        <v>860</v>
      </c>
      <c r="H27" s="554" t="s">
        <v>1077</v>
      </c>
      <c r="J27" s="490" t="s">
        <v>860</v>
      </c>
      <c r="K27" s="490" t="s">
        <v>860</v>
      </c>
      <c r="L27" s="551" t="s">
        <v>983</v>
      </c>
      <c r="N27" s="490" t="s">
        <v>860</v>
      </c>
      <c r="O27" s="551" t="s">
        <v>983</v>
      </c>
      <c r="P27" s="490" t="s">
        <v>860</v>
      </c>
      <c r="Q27" s="490" t="s">
        <v>860</v>
      </c>
      <c r="R27" s="490" t="s">
        <v>1077</v>
      </c>
      <c r="T27" s="490" t="s">
        <v>860</v>
      </c>
      <c r="U27" s="490" t="s">
        <v>861</v>
      </c>
      <c r="V27" s="403"/>
    </row>
    <row r="28" spans="1:22" x14ac:dyDescent="0.2">
      <c r="A28" s="513" t="s">
        <v>624</v>
      </c>
      <c r="B28" s="104" t="s">
        <v>862</v>
      </c>
      <c r="C28" s="365" t="s">
        <v>859</v>
      </c>
      <c r="D28" s="365" t="s">
        <v>859</v>
      </c>
      <c r="E28" s="365" t="s">
        <v>860</v>
      </c>
      <c r="F28" s="365" t="s">
        <v>860</v>
      </c>
      <c r="G28" s="365" t="s">
        <v>860</v>
      </c>
      <c r="H28" s="554" t="s">
        <v>1077</v>
      </c>
      <c r="J28" s="490" t="s">
        <v>860</v>
      </c>
      <c r="K28" s="490" t="s">
        <v>860</v>
      </c>
      <c r="L28" s="551" t="s">
        <v>983</v>
      </c>
      <c r="N28" s="490" t="s">
        <v>860</v>
      </c>
      <c r="O28" s="551" t="s">
        <v>983</v>
      </c>
      <c r="P28" s="490" t="s">
        <v>860</v>
      </c>
      <c r="Q28" s="490" t="s">
        <v>860</v>
      </c>
      <c r="R28" s="490" t="s">
        <v>1077</v>
      </c>
      <c r="T28" s="490" t="s">
        <v>860</v>
      </c>
      <c r="U28" s="490" t="s">
        <v>861</v>
      </c>
      <c r="V28" s="403"/>
    </row>
    <row r="29" spans="1:22" x14ac:dyDescent="0.2">
      <c r="A29" s="525">
        <v>21</v>
      </c>
      <c r="B29" s="104" t="s">
        <v>863</v>
      </c>
      <c r="C29" s="365" t="s">
        <v>839</v>
      </c>
      <c r="D29" s="365" t="s">
        <v>839</v>
      </c>
      <c r="E29" s="365" t="s">
        <v>857</v>
      </c>
      <c r="F29" s="365" t="s">
        <v>857</v>
      </c>
      <c r="G29" s="365" t="s">
        <v>857</v>
      </c>
      <c r="H29" s="554" t="s">
        <v>976</v>
      </c>
      <c r="J29" s="490" t="s">
        <v>857</v>
      </c>
      <c r="K29" s="490" t="s">
        <v>857</v>
      </c>
      <c r="L29" s="490" t="s">
        <v>857</v>
      </c>
      <c r="N29" s="490" t="s">
        <v>857</v>
      </c>
      <c r="O29" s="490" t="s">
        <v>984</v>
      </c>
      <c r="P29" s="490" t="s">
        <v>857</v>
      </c>
      <c r="Q29" s="490" t="s">
        <v>857</v>
      </c>
      <c r="R29" s="490" t="s">
        <v>976</v>
      </c>
      <c r="T29" s="490" t="s">
        <v>857</v>
      </c>
      <c r="U29" s="527" t="s">
        <v>839</v>
      </c>
      <c r="V29" s="403"/>
    </row>
    <row r="30" spans="1:22" x14ac:dyDescent="0.2">
      <c r="A30" s="513">
        <v>22</v>
      </c>
      <c r="B30" s="104" t="s">
        <v>864</v>
      </c>
      <c r="C30" s="365" t="s">
        <v>865</v>
      </c>
      <c r="D30" s="365" t="s">
        <v>865</v>
      </c>
      <c r="E30" s="365" t="s">
        <v>866</v>
      </c>
      <c r="F30" s="365" t="s">
        <v>866</v>
      </c>
      <c r="G30" s="365" t="s">
        <v>866</v>
      </c>
      <c r="H30" s="554" t="s">
        <v>1078</v>
      </c>
      <c r="J30" s="490" t="s">
        <v>857</v>
      </c>
      <c r="K30" s="490" t="s">
        <v>857</v>
      </c>
      <c r="L30" s="490" t="s">
        <v>857</v>
      </c>
      <c r="N30" s="490" t="s">
        <v>866</v>
      </c>
      <c r="O30" s="490" t="s">
        <v>998</v>
      </c>
      <c r="P30" s="490" t="s">
        <v>866</v>
      </c>
      <c r="Q30" s="490" t="s">
        <v>866</v>
      </c>
      <c r="R30" s="490" t="s">
        <v>1078</v>
      </c>
      <c r="T30" s="490" t="s">
        <v>866</v>
      </c>
      <c r="U30" s="490" t="s">
        <v>867</v>
      </c>
      <c r="V30" s="403"/>
    </row>
    <row r="31" spans="1:22" ht="13.5" thickBot="1" x14ac:dyDescent="0.25">
      <c r="A31" s="491"/>
      <c r="B31" s="512" t="s">
        <v>868</v>
      </c>
      <c r="C31" s="516"/>
      <c r="D31" s="516"/>
      <c r="E31" s="516"/>
      <c r="F31" s="516"/>
      <c r="G31" s="516"/>
      <c r="H31" s="516"/>
      <c r="J31" s="516"/>
      <c r="K31" s="516"/>
      <c r="L31" s="516"/>
      <c r="N31" s="524"/>
      <c r="O31" s="524"/>
      <c r="P31" s="524"/>
      <c r="Q31" s="524"/>
      <c r="R31" s="524"/>
      <c r="T31" s="517"/>
      <c r="U31" s="517"/>
      <c r="V31" s="403"/>
    </row>
    <row r="32" spans="1:22" ht="72" customHeight="1" x14ac:dyDescent="0.2">
      <c r="A32" s="525">
        <v>23</v>
      </c>
      <c r="B32" s="104" t="s">
        <v>869</v>
      </c>
      <c r="C32" s="365" t="s">
        <v>870</v>
      </c>
      <c r="D32" s="365" t="s">
        <v>870</v>
      </c>
      <c r="E32" s="365" t="s">
        <v>870</v>
      </c>
      <c r="F32" s="365" t="s">
        <v>870</v>
      </c>
      <c r="G32" s="365" t="s">
        <v>870</v>
      </c>
      <c r="H32" s="365" t="s">
        <v>870</v>
      </c>
      <c r="J32" s="365" t="s">
        <v>870</v>
      </c>
      <c r="K32" s="365" t="s">
        <v>870</v>
      </c>
      <c r="L32" s="365" t="s">
        <v>870</v>
      </c>
      <c r="N32" s="528" t="s">
        <v>871</v>
      </c>
      <c r="O32" s="528" t="s">
        <v>999</v>
      </c>
      <c r="P32" s="529" t="s">
        <v>871</v>
      </c>
      <c r="Q32" s="529" t="s">
        <v>871</v>
      </c>
      <c r="R32" s="529" t="s">
        <v>871</v>
      </c>
      <c r="T32" s="529" t="s">
        <v>871</v>
      </c>
      <c r="U32" s="365" t="s">
        <v>870</v>
      </c>
      <c r="V32" s="403"/>
    </row>
    <row r="33" spans="1:22" x14ac:dyDescent="0.2">
      <c r="A33" s="513">
        <v>24</v>
      </c>
      <c r="B33" s="104" t="s">
        <v>872</v>
      </c>
      <c r="C33" s="365" t="s">
        <v>576</v>
      </c>
      <c r="D33" s="365" t="s">
        <v>576</v>
      </c>
      <c r="E33" s="365" t="s">
        <v>576</v>
      </c>
      <c r="F33" s="365" t="s">
        <v>576</v>
      </c>
      <c r="G33" s="365" t="s">
        <v>576</v>
      </c>
      <c r="H33" s="365" t="s">
        <v>576</v>
      </c>
      <c r="J33" s="490" t="s">
        <v>576</v>
      </c>
      <c r="K33" s="490" t="s">
        <v>576</v>
      </c>
      <c r="L33" s="490" t="s">
        <v>576</v>
      </c>
      <c r="N33" s="490" t="s">
        <v>1090</v>
      </c>
      <c r="O33" s="490" t="s">
        <v>977</v>
      </c>
      <c r="P33" s="490" t="s">
        <v>1090</v>
      </c>
      <c r="Q33" s="490" t="s">
        <v>1090</v>
      </c>
      <c r="R33" s="490" t="s">
        <v>1090</v>
      </c>
      <c r="T33" s="490" t="s">
        <v>1090</v>
      </c>
      <c r="U33" s="490" t="s">
        <v>576</v>
      </c>
      <c r="V33" s="403"/>
    </row>
    <row r="34" spans="1:22" x14ac:dyDescent="0.2">
      <c r="A34" s="513">
        <v>25</v>
      </c>
      <c r="B34" s="104" t="s">
        <v>873</v>
      </c>
      <c r="C34" s="365" t="s">
        <v>576</v>
      </c>
      <c r="D34" s="365" t="s">
        <v>576</v>
      </c>
      <c r="E34" s="365" t="s">
        <v>576</v>
      </c>
      <c r="F34" s="365" t="s">
        <v>576</v>
      </c>
      <c r="G34" s="365" t="s">
        <v>576</v>
      </c>
      <c r="H34" s="365" t="s">
        <v>576</v>
      </c>
      <c r="J34" s="490" t="s">
        <v>576</v>
      </c>
      <c r="K34" s="490" t="s">
        <v>576</v>
      </c>
      <c r="L34" s="490" t="s">
        <v>576</v>
      </c>
      <c r="N34" s="490" t="s">
        <v>1090</v>
      </c>
      <c r="O34" s="490" t="s">
        <v>977</v>
      </c>
      <c r="P34" s="490" t="s">
        <v>1090</v>
      </c>
      <c r="Q34" s="490" t="s">
        <v>1090</v>
      </c>
      <c r="R34" s="490" t="s">
        <v>1090</v>
      </c>
      <c r="T34" s="490" t="s">
        <v>1090</v>
      </c>
      <c r="U34" s="490" t="s">
        <v>576</v>
      </c>
      <c r="V34" s="403"/>
    </row>
    <row r="35" spans="1:22" x14ac:dyDescent="0.2">
      <c r="A35" s="513">
        <v>26</v>
      </c>
      <c r="B35" s="104" t="s">
        <v>874</v>
      </c>
      <c r="C35" s="365" t="s">
        <v>576</v>
      </c>
      <c r="D35" s="365" t="s">
        <v>576</v>
      </c>
      <c r="E35" s="365" t="s">
        <v>576</v>
      </c>
      <c r="F35" s="365" t="s">
        <v>576</v>
      </c>
      <c r="G35" s="365" t="s">
        <v>576</v>
      </c>
      <c r="H35" s="365" t="s">
        <v>576</v>
      </c>
      <c r="J35" s="490" t="s">
        <v>576</v>
      </c>
      <c r="K35" s="490" t="s">
        <v>576</v>
      </c>
      <c r="L35" s="490" t="s">
        <v>576</v>
      </c>
      <c r="N35" s="490" t="s">
        <v>1090</v>
      </c>
      <c r="O35" s="490" t="s">
        <v>977</v>
      </c>
      <c r="P35" s="490" t="s">
        <v>1090</v>
      </c>
      <c r="Q35" s="490" t="s">
        <v>1090</v>
      </c>
      <c r="R35" s="490" t="s">
        <v>1090</v>
      </c>
      <c r="T35" s="490" t="s">
        <v>1090</v>
      </c>
      <c r="U35" s="490" t="s">
        <v>576</v>
      </c>
      <c r="V35" s="403"/>
    </row>
    <row r="36" spans="1:22" x14ac:dyDescent="0.2">
      <c r="A36" s="513">
        <v>27</v>
      </c>
      <c r="B36" s="104" t="s">
        <v>875</v>
      </c>
      <c r="C36" s="365" t="s">
        <v>576</v>
      </c>
      <c r="D36" s="365" t="s">
        <v>576</v>
      </c>
      <c r="E36" s="365" t="s">
        <v>576</v>
      </c>
      <c r="F36" s="365" t="s">
        <v>576</v>
      </c>
      <c r="G36" s="365" t="s">
        <v>576</v>
      </c>
      <c r="H36" s="365" t="s">
        <v>576</v>
      </c>
      <c r="J36" s="490" t="s">
        <v>576</v>
      </c>
      <c r="K36" s="490" t="s">
        <v>576</v>
      </c>
      <c r="L36" s="490" t="s">
        <v>576</v>
      </c>
      <c r="N36" s="490" t="s">
        <v>1090</v>
      </c>
      <c r="O36" s="490" t="s">
        <v>977</v>
      </c>
      <c r="P36" s="490" t="s">
        <v>1090</v>
      </c>
      <c r="Q36" s="490" t="s">
        <v>1090</v>
      </c>
      <c r="R36" s="490" t="s">
        <v>1090</v>
      </c>
      <c r="T36" s="490" t="s">
        <v>1090</v>
      </c>
      <c r="U36" s="490" t="s">
        <v>576</v>
      </c>
      <c r="V36" s="403"/>
    </row>
    <row r="37" spans="1:22" x14ac:dyDescent="0.2">
      <c r="A37" s="513">
        <v>28</v>
      </c>
      <c r="B37" s="104" t="s">
        <v>876</v>
      </c>
      <c r="C37" s="365" t="s">
        <v>576</v>
      </c>
      <c r="D37" s="365" t="s">
        <v>576</v>
      </c>
      <c r="E37" s="365" t="s">
        <v>576</v>
      </c>
      <c r="F37" s="365" t="s">
        <v>576</v>
      </c>
      <c r="G37" s="365" t="s">
        <v>576</v>
      </c>
      <c r="H37" s="365" t="s">
        <v>576</v>
      </c>
      <c r="J37" s="490" t="s">
        <v>576</v>
      </c>
      <c r="K37" s="490" t="s">
        <v>576</v>
      </c>
      <c r="L37" s="490" t="s">
        <v>576</v>
      </c>
      <c r="N37" s="490" t="s">
        <v>1090</v>
      </c>
      <c r="O37" s="490" t="s">
        <v>977</v>
      </c>
      <c r="P37" s="490" t="s">
        <v>1090</v>
      </c>
      <c r="Q37" s="490" t="s">
        <v>1090</v>
      </c>
      <c r="R37" s="490" t="s">
        <v>1090</v>
      </c>
      <c r="T37" s="490" t="s">
        <v>1090</v>
      </c>
      <c r="U37" s="490" t="s">
        <v>576</v>
      </c>
      <c r="V37" s="403"/>
    </row>
    <row r="38" spans="1:22" x14ac:dyDescent="0.2">
      <c r="A38" s="513">
        <v>29</v>
      </c>
      <c r="B38" s="104" t="s">
        <v>877</v>
      </c>
      <c r="C38" s="365" t="s">
        <v>576</v>
      </c>
      <c r="D38" s="365" t="s">
        <v>576</v>
      </c>
      <c r="E38" s="365" t="s">
        <v>576</v>
      </c>
      <c r="F38" s="365" t="s">
        <v>576</v>
      </c>
      <c r="G38" s="365" t="s">
        <v>576</v>
      </c>
      <c r="H38" s="365" t="s">
        <v>576</v>
      </c>
      <c r="J38" s="490" t="s">
        <v>576</v>
      </c>
      <c r="K38" s="490" t="s">
        <v>576</v>
      </c>
      <c r="L38" s="490" t="s">
        <v>576</v>
      </c>
      <c r="N38" s="490" t="s">
        <v>1090</v>
      </c>
      <c r="O38" s="490" t="s">
        <v>977</v>
      </c>
      <c r="P38" s="490" t="s">
        <v>1090</v>
      </c>
      <c r="Q38" s="490" t="s">
        <v>1090</v>
      </c>
      <c r="R38" s="490" t="s">
        <v>1090</v>
      </c>
      <c r="T38" s="490" t="s">
        <v>1090</v>
      </c>
      <c r="U38" s="490" t="s">
        <v>576</v>
      </c>
      <c r="V38" s="403"/>
    </row>
    <row r="39" spans="1:22" ht="84" x14ac:dyDescent="0.2">
      <c r="A39" s="525">
        <v>30</v>
      </c>
      <c r="B39" s="104" t="s">
        <v>878</v>
      </c>
      <c r="C39" s="365" t="s">
        <v>839</v>
      </c>
      <c r="D39" s="365" t="s">
        <v>839</v>
      </c>
      <c r="E39" s="365" t="s">
        <v>576</v>
      </c>
      <c r="F39" s="365" t="s">
        <v>576</v>
      </c>
      <c r="G39" s="365" t="s">
        <v>576</v>
      </c>
      <c r="H39" s="365" t="s">
        <v>576</v>
      </c>
      <c r="J39" s="490" t="s">
        <v>857</v>
      </c>
      <c r="K39" s="551" t="s">
        <v>976</v>
      </c>
      <c r="L39" s="551" t="s">
        <v>984</v>
      </c>
      <c r="N39" s="528" t="s">
        <v>879</v>
      </c>
      <c r="O39" s="490" t="s">
        <v>977</v>
      </c>
      <c r="P39" s="528" t="s">
        <v>879</v>
      </c>
      <c r="Q39" s="528" t="s">
        <v>879</v>
      </c>
      <c r="R39" s="528" t="s">
        <v>879</v>
      </c>
      <c r="T39" s="529" t="s">
        <v>880</v>
      </c>
      <c r="U39" s="490" t="s">
        <v>576</v>
      </c>
      <c r="V39" s="403"/>
    </row>
    <row r="40" spans="1:22" ht="84" x14ac:dyDescent="0.2">
      <c r="A40" s="525">
        <v>31</v>
      </c>
      <c r="B40" s="104" t="s">
        <v>881</v>
      </c>
      <c r="C40" s="306" t="s">
        <v>882</v>
      </c>
      <c r="D40" s="306" t="s">
        <v>882</v>
      </c>
      <c r="E40" s="365" t="s">
        <v>576</v>
      </c>
      <c r="F40" s="365" t="s">
        <v>576</v>
      </c>
      <c r="G40" s="365" t="s">
        <v>576</v>
      </c>
      <c r="H40" s="365" t="s">
        <v>576</v>
      </c>
      <c r="J40" s="490" t="s">
        <v>576</v>
      </c>
      <c r="K40" s="490" t="s">
        <v>977</v>
      </c>
      <c r="L40" s="530" t="s">
        <v>985</v>
      </c>
      <c r="N40" s="529" t="s">
        <v>883</v>
      </c>
      <c r="O40" s="490" t="s">
        <v>977</v>
      </c>
      <c r="P40" s="529" t="s">
        <v>883</v>
      </c>
      <c r="Q40" s="529" t="s">
        <v>883</v>
      </c>
      <c r="R40" s="529" t="s">
        <v>883</v>
      </c>
      <c r="T40" s="528" t="s">
        <v>884</v>
      </c>
      <c r="U40" s="490" t="s">
        <v>576</v>
      </c>
      <c r="V40" s="403"/>
    </row>
    <row r="41" spans="1:22" ht="84" x14ac:dyDescent="0.2">
      <c r="A41" s="525">
        <v>32</v>
      </c>
      <c r="B41" s="104" t="s">
        <v>885</v>
      </c>
      <c r="C41" s="365" t="s">
        <v>886</v>
      </c>
      <c r="D41" s="365" t="s">
        <v>886</v>
      </c>
      <c r="E41" s="365" t="s">
        <v>576</v>
      </c>
      <c r="F41" s="365" t="s">
        <v>576</v>
      </c>
      <c r="G41" s="365" t="s">
        <v>576</v>
      </c>
      <c r="H41" s="365" t="s">
        <v>576</v>
      </c>
      <c r="J41" s="490" t="s">
        <v>576</v>
      </c>
      <c r="K41" s="490" t="s">
        <v>977</v>
      </c>
      <c r="L41" s="554" t="s">
        <v>986</v>
      </c>
      <c r="N41" s="528" t="s">
        <v>887</v>
      </c>
      <c r="O41" s="490" t="s">
        <v>977</v>
      </c>
      <c r="P41" s="528" t="s">
        <v>887</v>
      </c>
      <c r="Q41" s="528" t="s">
        <v>887</v>
      </c>
      <c r="R41" s="528" t="s">
        <v>887</v>
      </c>
      <c r="T41" s="529" t="s">
        <v>888</v>
      </c>
      <c r="U41" s="490" t="s">
        <v>576</v>
      </c>
      <c r="V41" s="403"/>
    </row>
    <row r="42" spans="1:22" x14ac:dyDescent="0.2">
      <c r="A42" s="513">
        <v>33</v>
      </c>
      <c r="B42" s="104" t="s">
        <v>889</v>
      </c>
      <c r="C42" s="365" t="s">
        <v>890</v>
      </c>
      <c r="D42" s="365" t="s">
        <v>890</v>
      </c>
      <c r="E42" s="365" t="s">
        <v>576</v>
      </c>
      <c r="F42" s="365" t="s">
        <v>576</v>
      </c>
      <c r="G42" s="365" t="s">
        <v>576</v>
      </c>
      <c r="H42" s="365" t="s">
        <v>576</v>
      </c>
      <c r="J42" s="490" t="s">
        <v>576</v>
      </c>
      <c r="K42" s="490" t="s">
        <v>977</v>
      </c>
      <c r="L42" s="490" t="s">
        <v>987</v>
      </c>
      <c r="N42" s="490" t="s">
        <v>890</v>
      </c>
      <c r="O42" s="490" t="s">
        <v>977</v>
      </c>
      <c r="P42" s="490" t="s">
        <v>890</v>
      </c>
      <c r="Q42" s="490" t="s">
        <v>890</v>
      </c>
      <c r="R42" s="490" t="s">
        <v>890</v>
      </c>
      <c r="T42" s="403"/>
      <c r="U42" s="490" t="s">
        <v>576</v>
      </c>
      <c r="V42" s="403"/>
    </row>
    <row r="43" spans="1:22" ht="37.5" customHeight="1" x14ac:dyDescent="0.2">
      <c r="A43" s="525">
        <v>34</v>
      </c>
      <c r="B43" s="104" t="s">
        <v>891</v>
      </c>
      <c r="C43" s="306" t="s">
        <v>892</v>
      </c>
      <c r="D43" s="306" t="s">
        <v>892</v>
      </c>
      <c r="E43" s="365" t="s">
        <v>576</v>
      </c>
      <c r="F43" s="365" t="s">
        <v>576</v>
      </c>
      <c r="G43" s="365" t="s">
        <v>576</v>
      </c>
      <c r="H43" s="365" t="s">
        <v>576</v>
      </c>
      <c r="J43" s="490" t="s">
        <v>576</v>
      </c>
      <c r="K43" s="490" t="s">
        <v>977</v>
      </c>
      <c r="L43" s="529" t="s">
        <v>988</v>
      </c>
      <c r="N43" s="556" t="s">
        <v>988</v>
      </c>
      <c r="O43" s="490"/>
      <c r="P43" s="556" t="s">
        <v>988</v>
      </c>
      <c r="Q43" s="556" t="s">
        <v>988</v>
      </c>
      <c r="R43" s="556" t="s">
        <v>988</v>
      </c>
      <c r="T43" s="529" t="s">
        <v>893</v>
      </c>
      <c r="U43" s="403"/>
      <c r="V43" s="403"/>
    </row>
    <row r="44" spans="1:22" ht="48" x14ac:dyDescent="0.2">
      <c r="A44" s="525">
        <v>35</v>
      </c>
      <c r="B44" s="104" t="s">
        <v>894</v>
      </c>
      <c r="C44" s="365" t="s">
        <v>805</v>
      </c>
      <c r="D44" s="365" t="s">
        <v>805</v>
      </c>
      <c r="E44" s="365" t="s">
        <v>895</v>
      </c>
      <c r="F44" s="365" t="s">
        <v>895</v>
      </c>
      <c r="G44" s="365" t="s">
        <v>895</v>
      </c>
      <c r="H44" s="365" t="s">
        <v>895</v>
      </c>
      <c r="J44" s="553" t="s">
        <v>971</v>
      </c>
      <c r="K44" s="555" t="s">
        <v>978</v>
      </c>
      <c r="L44" s="556" t="s">
        <v>989</v>
      </c>
      <c r="N44" s="490" t="s">
        <v>814</v>
      </c>
      <c r="O44" s="490" t="s">
        <v>895</v>
      </c>
      <c r="P44" s="490" t="s">
        <v>814</v>
      </c>
      <c r="Q44" s="490" t="s">
        <v>814</v>
      </c>
      <c r="R44" s="490" t="s">
        <v>814</v>
      </c>
      <c r="T44" s="490" t="s">
        <v>814</v>
      </c>
      <c r="U44" s="490" t="s">
        <v>895</v>
      </c>
      <c r="V44" s="403"/>
    </row>
    <row r="45" spans="1:22" x14ac:dyDescent="0.2">
      <c r="A45" s="513">
        <v>36</v>
      </c>
      <c r="B45" s="104" t="s">
        <v>896</v>
      </c>
      <c r="C45" s="365" t="s">
        <v>839</v>
      </c>
      <c r="D45" s="365" t="s">
        <v>839</v>
      </c>
      <c r="E45" s="365" t="s">
        <v>576</v>
      </c>
      <c r="F45" s="365" t="s">
        <v>576</v>
      </c>
      <c r="G45" s="365" t="s">
        <v>576</v>
      </c>
      <c r="H45" s="365" t="s">
        <v>576</v>
      </c>
      <c r="J45" s="490" t="s">
        <v>857</v>
      </c>
      <c r="K45" s="490" t="s">
        <v>857</v>
      </c>
      <c r="L45" s="490" t="s">
        <v>857</v>
      </c>
      <c r="N45" s="365" t="s">
        <v>576</v>
      </c>
      <c r="O45" s="365" t="s">
        <v>977</v>
      </c>
      <c r="P45" s="365" t="s">
        <v>576</v>
      </c>
      <c r="Q45" s="365" t="s">
        <v>576</v>
      </c>
      <c r="R45" s="365" t="s">
        <v>576</v>
      </c>
      <c r="T45" s="365" t="s">
        <v>576</v>
      </c>
      <c r="U45" s="365" t="s">
        <v>576</v>
      </c>
      <c r="V45" s="403"/>
    </row>
    <row r="46" spans="1:22" ht="12.75" customHeight="1" x14ac:dyDescent="0.2">
      <c r="A46" s="513">
        <v>37</v>
      </c>
      <c r="B46" s="104" t="s">
        <v>897</v>
      </c>
      <c r="C46" s="306" t="s">
        <v>898</v>
      </c>
      <c r="D46" s="306" t="s">
        <v>898</v>
      </c>
      <c r="E46" s="365" t="s">
        <v>576</v>
      </c>
      <c r="F46" s="365" t="s">
        <v>576</v>
      </c>
      <c r="G46" s="365" t="s">
        <v>576</v>
      </c>
      <c r="H46" s="365" t="s">
        <v>576</v>
      </c>
      <c r="J46" s="490" t="s">
        <v>576</v>
      </c>
      <c r="K46" s="490" t="s">
        <v>576</v>
      </c>
      <c r="L46" s="490" t="s">
        <v>576</v>
      </c>
      <c r="N46" s="490" t="s">
        <v>576</v>
      </c>
      <c r="O46" s="490" t="s">
        <v>977</v>
      </c>
      <c r="P46" s="490" t="s">
        <v>576</v>
      </c>
      <c r="Q46" s="490" t="s">
        <v>576</v>
      </c>
      <c r="R46" s="490" t="s">
        <v>576</v>
      </c>
      <c r="T46" s="490" t="s">
        <v>576</v>
      </c>
      <c r="U46" s="490" t="s">
        <v>576</v>
      </c>
      <c r="V46" s="403"/>
    </row>
    <row r="47" spans="1:22" x14ac:dyDescent="0.2">
      <c r="B47" s="531"/>
      <c r="C47" s="531"/>
      <c r="D47" s="531"/>
      <c r="E47" s="531"/>
      <c r="F47" s="531"/>
      <c r="G47" s="531"/>
      <c r="H47" s="531"/>
      <c r="N47" s="403"/>
      <c r="O47" s="561"/>
      <c r="P47" s="561"/>
      <c r="Q47" s="403"/>
      <c r="R47" s="614"/>
    </row>
    <row r="49" spans="10:14" x14ac:dyDescent="0.2">
      <c r="J49" s="613" t="s">
        <v>1080</v>
      </c>
      <c r="N49" s="613" t="s">
        <v>1082</v>
      </c>
    </row>
  </sheetData>
  <mergeCells count="3">
    <mergeCell ref="T3:U3"/>
    <mergeCell ref="J3:L3"/>
    <mergeCell ref="N3:R3"/>
  </mergeCells>
  <pageMargins left="0.7" right="0.7" top="0.75" bottom="0.75" header="0.3" footer="0.3"/>
  <pageSetup paperSize="8" scale="2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F151"/>
  <sheetViews>
    <sheetView zoomScaleNormal="100" workbookViewId="0"/>
  </sheetViews>
  <sheetFormatPr baseColWidth="10" defaultRowHeight="12.75" x14ac:dyDescent="0.2"/>
  <cols>
    <col min="1" max="1" width="4.5" style="403" customWidth="1"/>
    <col min="2" max="2" width="103" style="403" customWidth="1"/>
    <col min="3" max="3" width="32.5" style="403" customWidth="1"/>
    <col min="4" max="4" width="45.25" style="403" customWidth="1"/>
    <col min="5" max="5" width="32.5" style="403" customWidth="1"/>
    <col min="6" max="6" width="11" style="403"/>
    <col min="7" max="16384" width="11" style="286"/>
  </cols>
  <sheetData>
    <row r="1" spans="1:5" x14ac:dyDescent="0.2">
      <c r="A1" s="507" t="s">
        <v>1066</v>
      </c>
    </row>
    <row r="2" spans="1:5" x14ac:dyDescent="0.2">
      <c r="A2" s="104"/>
    </row>
    <row r="4" spans="1:5" ht="13.5" thickBot="1" x14ac:dyDescent="0.25">
      <c r="A4" s="491"/>
      <c r="B4" s="492" t="s">
        <v>570</v>
      </c>
      <c r="C4" s="493" t="s">
        <v>571</v>
      </c>
      <c r="D4" s="494" t="s">
        <v>572</v>
      </c>
      <c r="E4" s="493" t="s">
        <v>573</v>
      </c>
    </row>
    <row r="5" spans="1:5" x14ac:dyDescent="0.2">
      <c r="A5" s="495">
        <v>1</v>
      </c>
      <c r="B5" s="106" t="s">
        <v>574</v>
      </c>
      <c r="C5" s="375">
        <v>7980608</v>
      </c>
      <c r="D5" s="306" t="s">
        <v>575</v>
      </c>
      <c r="E5" s="365" t="s">
        <v>576</v>
      </c>
    </row>
    <row r="6" spans="1:5" x14ac:dyDescent="0.2">
      <c r="A6" s="495"/>
      <c r="B6" s="104" t="s">
        <v>577</v>
      </c>
      <c r="C6" s="375">
        <v>7980608</v>
      </c>
      <c r="D6" s="496"/>
      <c r="E6" s="365" t="s">
        <v>576</v>
      </c>
    </row>
    <row r="7" spans="1:5" x14ac:dyDescent="0.2">
      <c r="A7" s="495"/>
      <c r="B7" s="104" t="s">
        <v>578</v>
      </c>
      <c r="C7" s="375"/>
      <c r="D7" s="496"/>
      <c r="E7" s="365" t="s">
        <v>576</v>
      </c>
    </row>
    <row r="8" spans="1:5" x14ac:dyDescent="0.2">
      <c r="A8" s="495"/>
      <c r="B8" s="104" t="s">
        <v>579</v>
      </c>
      <c r="C8" s="375"/>
      <c r="D8" s="496"/>
      <c r="E8" s="365" t="s">
        <v>576</v>
      </c>
    </row>
    <row r="9" spans="1:5" x14ac:dyDescent="0.2">
      <c r="A9" s="495">
        <v>2</v>
      </c>
      <c r="B9" s="297" t="s">
        <v>580</v>
      </c>
      <c r="C9" s="375">
        <v>8260400</v>
      </c>
      <c r="D9" s="365" t="s">
        <v>581</v>
      </c>
      <c r="E9" s="365" t="s">
        <v>576</v>
      </c>
    </row>
    <row r="10" spans="1:5" x14ac:dyDescent="0.2">
      <c r="A10" s="495">
        <v>3</v>
      </c>
      <c r="B10" s="297" t="s">
        <v>582</v>
      </c>
      <c r="C10" s="375">
        <v>163216</v>
      </c>
      <c r="D10" s="497" t="s">
        <v>583</v>
      </c>
      <c r="E10" s="365" t="s">
        <v>576</v>
      </c>
    </row>
    <row r="11" spans="1:5" x14ac:dyDescent="0.2">
      <c r="A11" s="495" t="s">
        <v>584</v>
      </c>
      <c r="B11" s="104" t="s">
        <v>585</v>
      </c>
      <c r="C11" s="375"/>
      <c r="D11" s="496" t="s">
        <v>586</v>
      </c>
      <c r="E11" s="365" t="s">
        <v>576</v>
      </c>
    </row>
    <row r="12" spans="1:5" ht="12.75" customHeight="1" x14ac:dyDescent="0.2">
      <c r="A12" s="495">
        <v>4</v>
      </c>
      <c r="B12" s="297" t="s">
        <v>587</v>
      </c>
      <c r="C12" s="375"/>
      <c r="D12" s="496"/>
      <c r="E12" s="365" t="s">
        <v>576</v>
      </c>
    </row>
    <row r="13" spans="1:5" ht="12.75" customHeight="1" x14ac:dyDescent="0.2">
      <c r="A13" s="495"/>
      <c r="B13" s="297" t="s">
        <v>588</v>
      </c>
      <c r="C13" s="375"/>
      <c r="D13" s="496"/>
      <c r="E13" s="365" t="s">
        <v>576</v>
      </c>
    </row>
    <row r="14" spans="1:5" x14ac:dyDescent="0.2">
      <c r="A14" s="495">
        <v>5</v>
      </c>
      <c r="B14" s="104" t="s">
        <v>589</v>
      </c>
      <c r="C14" s="375">
        <v>0</v>
      </c>
      <c r="D14" s="496">
        <v>84</v>
      </c>
      <c r="E14" s="365" t="s">
        <v>576</v>
      </c>
    </row>
    <row r="15" spans="1:5" ht="12.75" customHeight="1" x14ac:dyDescent="0.2">
      <c r="A15" s="495" t="s">
        <v>590</v>
      </c>
      <c r="B15" s="297" t="s">
        <v>591</v>
      </c>
      <c r="C15" s="375">
        <v>663067</v>
      </c>
      <c r="D15" s="496" t="s">
        <v>592</v>
      </c>
      <c r="E15" s="365" t="s">
        <v>576</v>
      </c>
    </row>
    <row r="16" spans="1:5" x14ac:dyDescent="0.2">
      <c r="A16" s="495">
        <v>6</v>
      </c>
      <c r="B16" s="498" t="s">
        <v>593</v>
      </c>
      <c r="C16" s="375">
        <v>17067291</v>
      </c>
      <c r="D16" s="497" t="s">
        <v>594</v>
      </c>
      <c r="E16" s="365" t="s">
        <v>576</v>
      </c>
    </row>
    <row r="17" spans="1:5" x14ac:dyDescent="0.2">
      <c r="A17" s="681"/>
      <c r="B17" s="681"/>
      <c r="C17" s="681"/>
      <c r="D17" s="681"/>
      <c r="E17" s="681"/>
    </row>
    <row r="18" spans="1:5" ht="13.5" thickBot="1" x14ac:dyDescent="0.25">
      <c r="A18" s="491"/>
      <c r="B18" s="471" t="s">
        <v>595</v>
      </c>
      <c r="C18" s="471"/>
      <c r="D18" s="471"/>
      <c r="E18" s="471"/>
    </row>
    <row r="19" spans="1:5" ht="12.75" customHeight="1" x14ac:dyDescent="0.2">
      <c r="A19" s="495">
        <v>7</v>
      </c>
      <c r="B19" s="297" t="s">
        <v>596</v>
      </c>
      <c r="C19" s="375">
        <v>-56194</v>
      </c>
      <c r="D19" s="496" t="s">
        <v>597</v>
      </c>
      <c r="E19" s="365" t="s">
        <v>576</v>
      </c>
    </row>
    <row r="20" spans="1:5" ht="12.75" customHeight="1" x14ac:dyDescent="0.2">
      <c r="A20" s="495">
        <v>8</v>
      </c>
      <c r="B20" s="297" t="s">
        <v>598</v>
      </c>
      <c r="C20" s="375">
        <v>-95878</v>
      </c>
      <c r="D20" s="306" t="s">
        <v>599</v>
      </c>
      <c r="E20" s="365" t="s">
        <v>576</v>
      </c>
    </row>
    <row r="21" spans="1:5" x14ac:dyDescent="0.2">
      <c r="A21" s="495">
        <v>9</v>
      </c>
      <c r="B21" s="297" t="s">
        <v>600</v>
      </c>
      <c r="C21" s="375"/>
      <c r="D21" s="365"/>
      <c r="E21" s="365" t="s">
        <v>576</v>
      </c>
    </row>
    <row r="22" spans="1:5" ht="12.75" customHeight="1" x14ac:dyDescent="0.2">
      <c r="A22" s="495">
        <v>10</v>
      </c>
      <c r="B22" s="297" t="s">
        <v>601</v>
      </c>
      <c r="C22" s="375">
        <v>0</v>
      </c>
      <c r="D22" s="497" t="s">
        <v>602</v>
      </c>
      <c r="E22" s="365" t="s">
        <v>576</v>
      </c>
    </row>
    <row r="23" spans="1:5" ht="12.75" customHeight="1" x14ac:dyDescent="0.2">
      <c r="A23" s="495">
        <v>11</v>
      </c>
      <c r="B23" s="297" t="s">
        <v>603</v>
      </c>
      <c r="C23" s="375">
        <v>0</v>
      </c>
      <c r="D23" s="496" t="s">
        <v>604</v>
      </c>
      <c r="E23" s="365" t="s">
        <v>576</v>
      </c>
    </row>
    <row r="24" spans="1:5" ht="12.75" customHeight="1" x14ac:dyDescent="0.2">
      <c r="A24" s="495">
        <v>12</v>
      </c>
      <c r="B24" s="499" t="s">
        <v>605</v>
      </c>
      <c r="C24" s="375">
        <v>-303999</v>
      </c>
      <c r="D24" s="497" t="s">
        <v>606</v>
      </c>
      <c r="E24" s="365" t="s">
        <v>576</v>
      </c>
    </row>
    <row r="25" spans="1:5" ht="12.75" customHeight="1" x14ac:dyDescent="0.2">
      <c r="A25" s="495">
        <v>13</v>
      </c>
      <c r="B25" s="297" t="s">
        <v>607</v>
      </c>
      <c r="C25" s="375">
        <v>0</v>
      </c>
      <c r="D25" s="496" t="s">
        <v>608</v>
      </c>
      <c r="E25" s="365" t="s">
        <v>576</v>
      </c>
    </row>
    <row r="26" spans="1:5" ht="12.75" customHeight="1" x14ac:dyDescent="0.2">
      <c r="A26" s="495">
        <v>14</v>
      </c>
      <c r="B26" s="297" t="s">
        <v>609</v>
      </c>
      <c r="C26" s="375">
        <v>0</v>
      </c>
      <c r="D26" s="306" t="s">
        <v>610</v>
      </c>
      <c r="E26" s="365" t="s">
        <v>576</v>
      </c>
    </row>
    <row r="27" spans="1:5" x14ac:dyDescent="0.2">
      <c r="A27" s="495">
        <v>15</v>
      </c>
      <c r="B27" s="297" t="s">
        <v>611</v>
      </c>
      <c r="C27" s="375">
        <v>0</v>
      </c>
      <c r="D27" s="306" t="s">
        <v>612</v>
      </c>
      <c r="E27" s="365" t="s">
        <v>576</v>
      </c>
    </row>
    <row r="28" spans="1:5" ht="12.75" customHeight="1" x14ac:dyDescent="0.2">
      <c r="A28" s="495">
        <v>16</v>
      </c>
      <c r="B28" s="297" t="s">
        <v>613</v>
      </c>
      <c r="C28" s="375">
        <v>0</v>
      </c>
      <c r="D28" s="306" t="s">
        <v>614</v>
      </c>
      <c r="E28" s="365" t="s">
        <v>576</v>
      </c>
    </row>
    <row r="29" spans="1:5" ht="12.75" customHeight="1" x14ac:dyDescent="0.2">
      <c r="A29" s="495">
        <v>17</v>
      </c>
      <c r="B29" s="499" t="s">
        <v>615</v>
      </c>
      <c r="C29" s="375">
        <v>0</v>
      </c>
      <c r="D29" s="497" t="s">
        <v>616</v>
      </c>
      <c r="E29" s="365" t="s">
        <v>576</v>
      </c>
    </row>
    <row r="30" spans="1:5" ht="25.5" customHeight="1" x14ac:dyDescent="0.2">
      <c r="A30" s="495">
        <v>18</v>
      </c>
      <c r="B30" s="499" t="s">
        <v>617</v>
      </c>
      <c r="C30" s="375">
        <v>0</v>
      </c>
      <c r="D30" s="497" t="s">
        <v>618</v>
      </c>
      <c r="E30" s="365" t="s">
        <v>576</v>
      </c>
    </row>
    <row r="31" spans="1:5" ht="25.5" customHeight="1" x14ac:dyDescent="0.2">
      <c r="A31" s="495">
        <v>19</v>
      </c>
      <c r="B31" s="297" t="s">
        <v>619</v>
      </c>
      <c r="C31" s="375">
        <v>-182717</v>
      </c>
      <c r="D31" s="497" t="s">
        <v>620</v>
      </c>
      <c r="E31" s="365" t="s">
        <v>576</v>
      </c>
    </row>
    <row r="32" spans="1:5" x14ac:dyDescent="0.2">
      <c r="A32" s="495">
        <v>20</v>
      </c>
      <c r="B32" s="297" t="s">
        <v>600</v>
      </c>
      <c r="C32" s="375"/>
      <c r="D32" s="365"/>
      <c r="E32" s="365" t="s">
        <v>576</v>
      </c>
    </row>
    <row r="33" spans="1:5" x14ac:dyDescent="0.2">
      <c r="A33" s="495" t="s">
        <v>621</v>
      </c>
      <c r="B33" s="297" t="s">
        <v>622</v>
      </c>
      <c r="C33" s="375">
        <v>0</v>
      </c>
      <c r="D33" s="496" t="s">
        <v>623</v>
      </c>
      <c r="E33" s="365" t="s">
        <v>576</v>
      </c>
    </row>
    <row r="34" spans="1:5" ht="12.75" customHeight="1" x14ac:dyDescent="0.2">
      <c r="A34" s="500" t="s">
        <v>624</v>
      </c>
      <c r="B34" s="297" t="s">
        <v>625</v>
      </c>
      <c r="C34" s="375"/>
      <c r="D34" s="306" t="s">
        <v>626</v>
      </c>
      <c r="E34" s="365" t="s">
        <v>576</v>
      </c>
    </row>
    <row r="35" spans="1:5" ht="13.5" customHeight="1" x14ac:dyDescent="0.2">
      <c r="A35" s="500" t="s">
        <v>627</v>
      </c>
      <c r="B35" s="499" t="s">
        <v>628</v>
      </c>
      <c r="C35" s="375">
        <v>0</v>
      </c>
      <c r="D35" s="306" t="s">
        <v>629</v>
      </c>
      <c r="E35" s="365" t="s">
        <v>576</v>
      </c>
    </row>
    <row r="36" spans="1:5" ht="12.75" customHeight="1" x14ac:dyDescent="0.2">
      <c r="A36" s="500" t="s">
        <v>630</v>
      </c>
      <c r="B36" s="297" t="s">
        <v>631</v>
      </c>
      <c r="C36" s="375">
        <v>0</v>
      </c>
      <c r="D36" s="497" t="s">
        <v>632</v>
      </c>
      <c r="E36" s="365" t="s">
        <v>576</v>
      </c>
    </row>
    <row r="37" spans="1:5" ht="12.75" customHeight="1" x14ac:dyDescent="0.2">
      <c r="A37" s="495">
        <v>21</v>
      </c>
      <c r="B37" s="297" t="s">
        <v>633</v>
      </c>
      <c r="C37" s="375">
        <v>0</v>
      </c>
      <c r="D37" s="497" t="s">
        <v>634</v>
      </c>
      <c r="E37" s="365" t="s">
        <v>576</v>
      </c>
    </row>
    <row r="38" spans="1:5" ht="12.75" customHeight="1" x14ac:dyDescent="0.2">
      <c r="A38" s="495">
        <v>22</v>
      </c>
      <c r="B38" s="297" t="s">
        <v>635</v>
      </c>
      <c r="C38" s="375">
        <v>0</v>
      </c>
      <c r="D38" s="496" t="s">
        <v>636</v>
      </c>
      <c r="E38" s="365" t="s">
        <v>576</v>
      </c>
    </row>
    <row r="39" spans="1:5" ht="12.75" customHeight="1" x14ac:dyDescent="0.2">
      <c r="A39" s="495">
        <v>23</v>
      </c>
      <c r="B39" s="297" t="s">
        <v>637</v>
      </c>
      <c r="C39" s="375">
        <v>0</v>
      </c>
      <c r="D39" s="497" t="s">
        <v>638</v>
      </c>
      <c r="E39" s="365" t="s">
        <v>576</v>
      </c>
    </row>
    <row r="40" spans="1:5" x14ac:dyDescent="0.2">
      <c r="A40" s="495">
        <v>24</v>
      </c>
      <c r="B40" s="297" t="s">
        <v>600</v>
      </c>
      <c r="C40" s="375"/>
      <c r="D40" s="365"/>
      <c r="E40" s="365" t="s">
        <v>576</v>
      </c>
    </row>
    <row r="41" spans="1:5" ht="12" customHeight="1" x14ac:dyDescent="0.2">
      <c r="A41" s="495">
        <v>25</v>
      </c>
      <c r="B41" s="297" t="s">
        <v>639</v>
      </c>
      <c r="C41" s="375">
        <v>0</v>
      </c>
      <c r="D41" s="306" t="s">
        <v>634</v>
      </c>
      <c r="E41" s="365" t="s">
        <v>576</v>
      </c>
    </row>
    <row r="42" spans="1:5" ht="12.75" customHeight="1" x14ac:dyDescent="0.2">
      <c r="A42" s="500" t="s">
        <v>640</v>
      </c>
      <c r="B42" s="297" t="s">
        <v>641</v>
      </c>
      <c r="C42" s="375">
        <v>0</v>
      </c>
      <c r="D42" s="496" t="s">
        <v>642</v>
      </c>
      <c r="E42" s="365" t="s">
        <v>576</v>
      </c>
    </row>
    <row r="43" spans="1:5" ht="12.75" customHeight="1" x14ac:dyDescent="0.2">
      <c r="A43" s="500" t="s">
        <v>643</v>
      </c>
      <c r="B43" s="297" t="s">
        <v>644</v>
      </c>
      <c r="C43" s="375">
        <v>0</v>
      </c>
      <c r="D43" s="496" t="s">
        <v>645</v>
      </c>
      <c r="E43" s="365" t="s">
        <v>576</v>
      </c>
    </row>
    <row r="44" spans="1:5" ht="12.75" customHeight="1" x14ac:dyDescent="0.2">
      <c r="A44" s="495">
        <v>26</v>
      </c>
      <c r="B44" s="297" t="s">
        <v>646</v>
      </c>
      <c r="C44" s="375">
        <v>0</v>
      </c>
      <c r="D44" s="306" t="s">
        <v>647</v>
      </c>
      <c r="E44" s="365" t="s">
        <v>576</v>
      </c>
    </row>
    <row r="45" spans="1:5" ht="12.75" customHeight="1" x14ac:dyDescent="0.2">
      <c r="A45" s="500" t="s">
        <v>648</v>
      </c>
      <c r="B45" s="297" t="s">
        <v>649</v>
      </c>
      <c r="C45" s="375">
        <v>0</v>
      </c>
      <c r="D45" s="365"/>
      <c r="E45" s="365" t="s">
        <v>576</v>
      </c>
    </row>
    <row r="46" spans="1:5" x14ac:dyDescent="0.2">
      <c r="A46" s="104"/>
      <c r="B46" s="297" t="s">
        <v>650</v>
      </c>
      <c r="C46" s="375"/>
      <c r="D46" s="365"/>
      <c r="E46" s="365" t="s">
        <v>576</v>
      </c>
    </row>
    <row r="47" spans="1:5" x14ac:dyDescent="0.2">
      <c r="A47" s="104"/>
      <c r="B47" s="297" t="s">
        <v>651</v>
      </c>
      <c r="C47" s="375"/>
      <c r="D47" s="365"/>
      <c r="E47" s="365" t="s">
        <v>576</v>
      </c>
    </row>
    <row r="48" spans="1:5" x14ac:dyDescent="0.2">
      <c r="A48" s="104"/>
      <c r="B48" s="297" t="s">
        <v>652</v>
      </c>
      <c r="C48" s="375"/>
      <c r="D48" s="365">
        <v>468</v>
      </c>
      <c r="E48" s="365" t="s">
        <v>576</v>
      </c>
    </row>
    <row r="49" spans="1:5" x14ac:dyDescent="0.2">
      <c r="A49" s="104"/>
      <c r="B49" s="297" t="s">
        <v>653</v>
      </c>
      <c r="C49" s="375"/>
      <c r="D49" s="496">
        <v>468</v>
      </c>
      <c r="E49" s="365" t="s">
        <v>576</v>
      </c>
    </row>
    <row r="50" spans="1:5" ht="12.75" customHeight="1" x14ac:dyDescent="0.2">
      <c r="A50" s="500" t="s">
        <v>654</v>
      </c>
      <c r="B50" s="297" t="s">
        <v>655</v>
      </c>
      <c r="C50" s="375"/>
      <c r="D50" s="365"/>
      <c r="E50" s="365" t="s">
        <v>576</v>
      </c>
    </row>
    <row r="51" spans="1:5" x14ac:dyDescent="0.2">
      <c r="A51" s="104"/>
      <c r="B51" s="297" t="s">
        <v>656</v>
      </c>
      <c r="C51" s="375"/>
      <c r="D51" s="365"/>
      <c r="E51" s="365" t="s">
        <v>576</v>
      </c>
    </row>
    <row r="52" spans="1:5" ht="12.75" customHeight="1" x14ac:dyDescent="0.2">
      <c r="A52" s="495">
        <v>27</v>
      </c>
      <c r="B52" s="297" t="s">
        <v>657</v>
      </c>
      <c r="C52" s="375">
        <v>0</v>
      </c>
      <c r="D52" s="497" t="s">
        <v>658</v>
      </c>
      <c r="E52" s="365" t="s">
        <v>576</v>
      </c>
    </row>
    <row r="53" spans="1:5" x14ac:dyDescent="0.2">
      <c r="A53" s="495">
        <v>28</v>
      </c>
      <c r="B53" s="501" t="s">
        <v>659</v>
      </c>
      <c r="C53" s="316">
        <v>-638788</v>
      </c>
      <c r="D53" s="306" t="s">
        <v>660</v>
      </c>
      <c r="E53" s="365" t="s">
        <v>576</v>
      </c>
    </row>
    <row r="54" spans="1:5" ht="12.75" customHeight="1" x14ac:dyDescent="0.2">
      <c r="A54" s="495">
        <v>29</v>
      </c>
      <c r="B54" s="501" t="s">
        <v>661</v>
      </c>
      <c r="C54" s="316">
        <v>16428503</v>
      </c>
      <c r="D54" s="365" t="s">
        <v>662</v>
      </c>
      <c r="E54" s="365" t="s">
        <v>576</v>
      </c>
    </row>
    <row r="55" spans="1:5" ht="12.75" customHeight="1" x14ac:dyDescent="0.2">
      <c r="A55" s="495"/>
      <c r="B55" s="501"/>
      <c r="C55" s="316"/>
      <c r="D55" s="305"/>
      <c r="E55" s="104"/>
    </row>
    <row r="56" spans="1:5" ht="13.5" thickBot="1" x14ac:dyDescent="0.25">
      <c r="A56" s="491"/>
      <c r="B56" s="471" t="s">
        <v>663</v>
      </c>
      <c r="C56" s="558"/>
      <c r="D56" s="471"/>
      <c r="E56" s="471"/>
    </row>
    <row r="57" spans="1:5" x14ac:dyDescent="0.2">
      <c r="A57" s="495">
        <v>30</v>
      </c>
      <c r="B57" s="106" t="s">
        <v>574</v>
      </c>
      <c r="C57" s="316">
        <v>1137031</v>
      </c>
      <c r="D57" s="365" t="s">
        <v>664</v>
      </c>
      <c r="E57" s="365" t="s">
        <v>576</v>
      </c>
    </row>
    <row r="58" spans="1:5" ht="12.75" customHeight="1" x14ac:dyDescent="0.2">
      <c r="A58" s="495">
        <v>31</v>
      </c>
      <c r="B58" s="297" t="s">
        <v>665</v>
      </c>
      <c r="C58" s="316">
        <v>0</v>
      </c>
      <c r="D58" s="365"/>
      <c r="E58" s="365" t="s">
        <v>576</v>
      </c>
    </row>
    <row r="59" spans="1:5" ht="12.75" customHeight="1" x14ac:dyDescent="0.2">
      <c r="A59" s="495">
        <v>32</v>
      </c>
      <c r="B59" s="297" t="s">
        <v>666</v>
      </c>
      <c r="C59" s="316">
        <v>1137031</v>
      </c>
      <c r="D59" s="365"/>
      <c r="E59" s="365" t="s">
        <v>576</v>
      </c>
    </row>
    <row r="60" spans="1:5" x14ac:dyDescent="0.2">
      <c r="A60" s="495">
        <v>33</v>
      </c>
      <c r="B60" s="297" t="s">
        <v>667</v>
      </c>
      <c r="C60" s="316">
        <v>0</v>
      </c>
      <c r="D60" s="365" t="s">
        <v>668</v>
      </c>
      <c r="E60" s="365" t="s">
        <v>576</v>
      </c>
    </row>
    <row r="61" spans="1:5" ht="12.75" customHeight="1" x14ac:dyDescent="0.2">
      <c r="A61" s="495">
        <v>34</v>
      </c>
      <c r="B61" s="297" t="s">
        <v>669</v>
      </c>
      <c r="C61" s="316"/>
      <c r="D61" s="365" t="s">
        <v>670</v>
      </c>
      <c r="E61" s="365" t="s">
        <v>576</v>
      </c>
    </row>
    <row r="62" spans="1:5" x14ac:dyDescent="0.2">
      <c r="A62" s="495">
        <v>35</v>
      </c>
      <c r="B62" s="106" t="s">
        <v>671</v>
      </c>
      <c r="C62" s="316"/>
      <c r="D62" s="365"/>
      <c r="E62" s="365" t="s">
        <v>576</v>
      </c>
    </row>
    <row r="63" spans="1:5" x14ac:dyDescent="0.2">
      <c r="A63" s="495">
        <v>36</v>
      </c>
      <c r="B63" s="501" t="s">
        <v>672</v>
      </c>
      <c r="C63" s="316">
        <v>1137031</v>
      </c>
      <c r="D63" s="306" t="s">
        <v>673</v>
      </c>
      <c r="E63" s="365" t="s">
        <v>576</v>
      </c>
    </row>
    <row r="64" spans="1:5" x14ac:dyDescent="0.2">
      <c r="A64" s="495"/>
      <c r="B64" s="502"/>
      <c r="C64" s="375"/>
      <c r="D64" s="466"/>
      <c r="E64" s="104"/>
    </row>
    <row r="65" spans="1:5" ht="12.75" customHeight="1" thickBot="1" x14ac:dyDescent="0.25">
      <c r="A65" s="491"/>
      <c r="B65" s="471" t="s">
        <v>674</v>
      </c>
      <c r="C65" s="558"/>
      <c r="D65" s="471"/>
      <c r="E65" s="471"/>
    </row>
    <row r="66" spans="1:5" ht="12.75" customHeight="1" x14ac:dyDescent="0.2">
      <c r="A66" s="495">
        <v>37</v>
      </c>
      <c r="B66" s="297" t="s">
        <v>675</v>
      </c>
      <c r="C66" s="375">
        <v>-12854</v>
      </c>
      <c r="D66" s="306" t="s">
        <v>676</v>
      </c>
      <c r="E66" s="365" t="s">
        <v>576</v>
      </c>
    </row>
    <row r="67" spans="1:5" ht="12.75" customHeight="1" x14ac:dyDescent="0.2">
      <c r="A67" s="495">
        <v>38</v>
      </c>
      <c r="B67" s="297" t="s">
        <v>677</v>
      </c>
      <c r="C67" s="375">
        <v>0</v>
      </c>
      <c r="D67" s="496" t="s">
        <v>678</v>
      </c>
      <c r="E67" s="365" t="s">
        <v>576</v>
      </c>
    </row>
    <row r="68" spans="1:5" ht="24.75" customHeight="1" x14ac:dyDescent="0.2">
      <c r="A68" s="495">
        <v>39</v>
      </c>
      <c r="B68" s="499" t="s">
        <v>679</v>
      </c>
      <c r="C68" s="375">
        <v>0</v>
      </c>
      <c r="D68" s="497" t="s">
        <v>680</v>
      </c>
      <c r="E68" s="365" t="s">
        <v>576</v>
      </c>
    </row>
    <row r="69" spans="1:5" ht="25.5" customHeight="1" x14ac:dyDescent="0.2">
      <c r="A69" s="495">
        <v>40</v>
      </c>
      <c r="B69" s="499" t="s">
        <v>681</v>
      </c>
      <c r="C69" s="375">
        <v>0</v>
      </c>
      <c r="D69" s="497" t="s">
        <v>682</v>
      </c>
      <c r="E69" s="365" t="s">
        <v>576</v>
      </c>
    </row>
    <row r="70" spans="1:5" ht="12.75" customHeight="1" x14ac:dyDescent="0.2">
      <c r="A70" s="495">
        <v>41</v>
      </c>
      <c r="B70" s="297" t="s">
        <v>683</v>
      </c>
      <c r="C70" s="375">
        <v>0</v>
      </c>
      <c r="D70" s="306" t="s">
        <v>684</v>
      </c>
      <c r="E70" s="365" t="s">
        <v>576</v>
      </c>
    </row>
    <row r="71" spans="1:5" ht="12.75" customHeight="1" x14ac:dyDescent="0.2">
      <c r="A71" s="500" t="s">
        <v>685</v>
      </c>
      <c r="B71" s="297" t="s">
        <v>686</v>
      </c>
      <c r="C71" s="375">
        <v>0</v>
      </c>
      <c r="D71" s="497" t="s">
        <v>687</v>
      </c>
      <c r="E71" s="365" t="s">
        <v>576</v>
      </c>
    </row>
    <row r="72" spans="1:5" x14ac:dyDescent="0.2">
      <c r="A72" s="104"/>
      <c r="B72" s="104" t="s">
        <v>688</v>
      </c>
      <c r="C72" s="375"/>
      <c r="D72" s="365"/>
      <c r="E72" s="104"/>
    </row>
    <row r="73" spans="1:5" ht="12.75" customHeight="1" x14ac:dyDescent="0.2">
      <c r="A73" s="500" t="s">
        <v>689</v>
      </c>
      <c r="B73" s="297" t="s">
        <v>690</v>
      </c>
      <c r="C73" s="375"/>
      <c r="D73" s="365"/>
      <c r="E73" s="104"/>
    </row>
    <row r="74" spans="1:5" x14ac:dyDescent="0.2">
      <c r="A74" s="104"/>
      <c r="B74" s="297" t="s">
        <v>688</v>
      </c>
      <c r="C74" s="375"/>
      <c r="D74" s="365"/>
      <c r="E74" s="104"/>
    </row>
    <row r="75" spans="1:5" ht="12.75" customHeight="1" x14ac:dyDescent="0.2">
      <c r="A75" s="500" t="s">
        <v>691</v>
      </c>
      <c r="B75" s="297" t="s">
        <v>692</v>
      </c>
      <c r="C75" s="375"/>
      <c r="D75" s="365"/>
      <c r="E75" s="104"/>
    </row>
    <row r="76" spans="1:5" ht="12.75" customHeight="1" x14ac:dyDescent="0.2">
      <c r="A76" s="104"/>
      <c r="B76" s="297" t="s">
        <v>693</v>
      </c>
      <c r="C76" s="375"/>
      <c r="D76" s="365"/>
      <c r="E76" s="104"/>
    </row>
    <row r="77" spans="1:5" x14ac:dyDescent="0.2">
      <c r="A77" s="104"/>
      <c r="B77" s="297" t="s">
        <v>694</v>
      </c>
      <c r="C77" s="375"/>
      <c r="D77" s="365"/>
      <c r="E77" s="104"/>
    </row>
    <row r="78" spans="1:5" x14ac:dyDescent="0.2">
      <c r="A78" s="104"/>
      <c r="B78" s="297" t="s">
        <v>656</v>
      </c>
      <c r="C78" s="375"/>
      <c r="D78" s="365"/>
      <c r="E78" s="104"/>
    </row>
    <row r="79" spans="1:5" x14ac:dyDescent="0.2">
      <c r="A79" s="495">
        <v>42</v>
      </c>
      <c r="B79" s="297" t="s">
        <v>695</v>
      </c>
      <c r="C79" s="375">
        <v>0</v>
      </c>
      <c r="D79" s="365" t="s">
        <v>696</v>
      </c>
      <c r="E79" s="365" t="s">
        <v>576</v>
      </c>
    </row>
    <row r="80" spans="1:5" x14ac:dyDescent="0.2">
      <c r="A80" s="495">
        <v>43</v>
      </c>
      <c r="B80" s="498" t="s">
        <v>697</v>
      </c>
      <c r="C80" s="375">
        <v>-12854</v>
      </c>
      <c r="D80" s="306" t="s">
        <v>698</v>
      </c>
      <c r="E80" s="365" t="s">
        <v>576</v>
      </c>
    </row>
    <row r="81" spans="1:5" ht="12.75" customHeight="1" x14ac:dyDescent="0.2">
      <c r="A81" s="495">
        <v>44</v>
      </c>
      <c r="B81" s="498" t="s">
        <v>699</v>
      </c>
      <c r="C81" s="375">
        <v>1124177</v>
      </c>
      <c r="D81" s="306" t="s">
        <v>700</v>
      </c>
      <c r="E81" s="365" t="s">
        <v>576</v>
      </c>
    </row>
    <row r="82" spans="1:5" ht="12" customHeight="1" x14ac:dyDescent="0.2">
      <c r="A82" s="495">
        <v>45</v>
      </c>
      <c r="B82" s="498" t="s">
        <v>701</v>
      </c>
      <c r="C82" s="375">
        <v>17552680</v>
      </c>
      <c r="D82" s="306" t="s">
        <v>702</v>
      </c>
      <c r="E82" s="365" t="s">
        <v>576</v>
      </c>
    </row>
    <row r="83" spans="1:5" x14ac:dyDescent="0.2">
      <c r="A83" s="495"/>
      <c r="B83" s="498"/>
      <c r="C83" s="375"/>
      <c r="D83" s="466"/>
      <c r="E83" s="104"/>
    </row>
    <row r="84" spans="1:5" ht="12.75" customHeight="1" thickBot="1" x14ac:dyDescent="0.25">
      <c r="A84" s="491"/>
      <c r="B84" s="471" t="s">
        <v>703</v>
      </c>
      <c r="C84" s="558"/>
      <c r="D84" s="471"/>
      <c r="E84" s="471"/>
    </row>
    <row r="85" spans="1:5" x14ac:dyDescent="0.2">
      <c r="A85" s="495">
        <v>46</v>
      </c>
      <c r="B85" s="297" t="s">
        <v>574</v>
      </c>
      <c r="C85" s="375">
        <v>2549420</v>
      </c>
      <c r="D85" s="365" t="s">
        <v>704</v>
      </c>
      <c r="E85" s="365" t="s">
        <v>576</v>
      </c>
    </row>
    <row r="86" spans="1:5" x14ac:dyDescent="0.2">
      <c r="A86" s="495">
        <v>47</v>
      </c>
      <c r="B86" s="297" t="s">
        <v>705</v>
      </c>
      <c r="C86" s="375">
        <v>551866</v>
      </c>
      <c r="D86" s="365" t="s">
        <v>706</v>
      </c>
      <c r="E86" s="365" t="s">
        <v>576</v>
      </c>
    </row>
    <row r="87" spans="1:5" ht="12.75" customHeight="1" x14ac:dyDescent="0.2">
      <c r="A87" s="104"/>
      <c r="B87" s="297" t="s">
        <v>707</v>
      </c>
      <c r="C87" s="375"/>
      <c r="D87" s="365"/>
      <c r="E87" s="365" t="s">
        <v>576</v>
      </c>
    </row>
    <row r="88" spans="1:5" ht="12.75" customHeight="1" x14ac:dyDescent="0.2">
      <c r="A88" s="495">
        <v>48</v>
      </c>
      <c r="B88" s="297" t="s">
        <v>708</v>
      </c>
      <c r="C88" s="375">
        <v>0</v>
      </c>
      <c r="D88" s="496" t="s">
        <v>709</v>
      </c>
      <c r="E88" s="365" t="s">
        <v>576</v>
      </c>
    </row>
    <row r="89" spans="1:5" x14ac:dyDescent="0.2">
      <c r="A89" s="495">
        <v>49</v>
      </c>
      <c r="B89" s="499" t="s">
        <v>671</v>
      </c>
      <c r="C89" s="375"/>
      <c r="D89" s="365"/>
      <c r="E89" s="365" t="s">
        <v>576</v>
      </c>
    </row>
    <row r="90" spans="1:5" x14ac:dyDescent="0.2">
      <c r="A90" s="495">
        <v>50</v>
      </c>
      <c r="B90" s="297" t="s">
        <v>710</v>
      </c>
      <c r="C90" s="375">
        <v>0</v>
      </c>
      <c r="D90" s="365" t="s">
        <v>711</v>
      </c>
      <c r="E90" s="365" t="s">
        <v>576</v>
      </c>
    </row>
    <row r="91" spans="1:5" x14ac:dyDescent="0.2">
      <c r="A91" s="495">
        <v>51</v>
      </c>
      <c r="B91" s="498" t="s">
        <v>712</v>
      </c>
      <c r="C91" s="375">
        <v>3101286</v>
      </c>
      <c r="D91" s="306" t="s">
        <v>713</v>
      </c>
      <c r="E91" s="365" t="s">
        <v>576</v>
      </c>
    </row>
    <row r="92" spans="1:5" x14ac:dyDescent="0.2">
      <c r="A92" s="495"/>
      <c r="B92" s="498"/>
      <c r="C92" s="375"/>
      <c r="D92" s="466"/>
      <c r="E92" s="104"/>
    </row>
    <row r="93" spans="1:5" ht="13.5" thickBot="1" x14ac:dyDescent="0.25">
      <c r="A93" s="491"/>
      <c r="B93" s="471" t="s">
        <v>714</v>
      </c>
      <c r="C93" s="558"/>
      <c r="D93" s="471"/>
      <c r="E93" s="471"/>
    </row>
    <row r="94" spans="1:5" ht="12.75" customHeight="1" x14ac:dyDescent="0.2">
      <c r="A94" s="495">
        <v>52</v>
      </c>
      <c r="B94" s="297" t="s">
        <v>715</v>
      </c>
      <c r="C94" s="375">
        <v>-207295</v>
      </c>
      <c r="D94" s="497" t="s">
        <v>716</v>
      </c>
      <c r="E94" s="365" t="s">
        <v>576</v>
      </c>
    </row>
    <row r="95" spans="1:5" ht="12.75" customHeight="1" x14ac:dyDescent="0.2">
      <c r="A95" s="495">
        <v>53</v>
      </c>
      <c r="B95" s="297" t="s">
        <v>717</v>
      </c>
      <c r="C95" s="375">
        <v>0</v>
      </c>
      <c r="D95" s="496" t="s">
        <v>718</v>
      </c>
      <c r="E95" s="365" t="s">
        <v>576</v>
      </c>
    </row>
    <row r="96" spans="1:5" ht="25.5" customHeight="1" x14ac:dyDescent="0.2">
      <c r="A96" s="495">
        <v>54</v>
      </c>
      <c r="B96" s="499" t="s">
        <v>719</v>
      </c>
      <c r="C96" s="375">
        <v>0</v>
      </c>
      <c r="D96" s="306" t="s">
        <v>720</v>
      </c>
      <c r="E96" s="365" t="s">
        <v>576</v>
      </c>
    </row>
    <row r="97" spans="1:5" ht="12.75" customHeight="1" x14ac:dyDescent="0.2">
      <c r="A97" s="500" t="s">
        <v>721</v>
      </c>
      <c r="B97" s="297" t="s">
        <v>722</v>
      </c>
      <c r="C97" s="375">
        <v>0</v>
      </c>
      <c r="D97" s="496"/>
      <c r="E97" s="104"/>
    </row>
    <row r="98" spans="1:5" ht="12.75" customHeight="1" x14ac:dyDescent="0.2">
      <c r="A98" s="500" t="s">
        <v>723</v>
      </c>
      <c r="B98" s="297" t="s">
        <v>724</v>
      </c>
      <c r="C98" s="375">
        <v>0</v>
      </c>
      <c r="D98" s="496"/>
      <c r="E98" s="104"/>
    </row>
    <row r="99" spans="1:5" ht="25.5" customHeight="1" x14ac:dyDescent="0.2">
      <c r="A99" s="495">
        <v>55</v>
      </c>
      <c r="B99" s="297" t="s">
        <v>725</v>
      </c>
      <c r="C99" s="375">
        <v>-60176</v>
      </c>
      <c r="D99" s="306" t="s">
        <v>726</v>
      </c>
      <c r="E99" s="365" t="s">
        <v>576</v>
      </c>
    </row>
    <row r="100" spans="1:5" ht="12.75" customHeight="1" x14ac:dyDescent="0.2">
      <c r="A100" s="495">
        <v>56</v>
      </c>
      <c r="B100" s="297" t="s">
        <v>727</v>
      </c>
      <c r="C100" s="375">
        <v>0</v>
      </c>
      <c r="D100" s="497" t="s">
        <v>728</v>
      </c>
      <c r="E100" s="365" t="s">
        <v>576</v>
      </c>
    </row>
    <row r="101" spans="1:5" ht="12.75" customHeight="1" x14ac:dyDescent="0.2">
      <c r="A101" s="495" t="s">
        <v>729</v>
      </c>
      <c r="B101" s="297" t="s">
        <v>730</v>
      </c>
      <c r="C101" s="375">
        <v>0</v>
      </c>
      <c r="D101" s="497" t="s">
        <v>687</v>
      </c>
      <c r="E101" s="365" t="s">
        <v>576</v>
      </c>
    </row>
    <row r="102" spans="1:5" x14ac:dyDescent="0.2">
      <c r="A102" s="500"/>
      <c r="B102" s="297" t="s">
        <v>688</v>
      </c>
      <c r="C102" s="375"/>
      <c r="D102" s="496"/>
      <c r="E102" s="104"/>
    </row>
    <row r="103" spans="1:5" ht="12.75" customHeight="1" x14ac:dyDescent="0.2">
      <c r="A103" s="495" t="s">
        <v>731</v>
      </c>
      <c r="B103" s="297" t="s">
        <v>732</v>
      </c>
      <c r="C103" s="375">
        <v>0</v>
      </c>
      <c r="D103" s="496"/>
      <c r="E103" s="104"/>
    </row>
    <row r="104" spans="1:5" x14ac:dyDescent="0.2">
      <c r="A104" s="500"/>
      <c r="B104" s="297" t="s">
        <v>688</v>
      </c>
      <c r="C104" s="375"/>
      <c r="D104" s="496"/>
      <c r="E104" s="104"/>
    </row>
    <row r="105" spans="1:5" ht="12.75" customHeight="1" x14ac:dyDescent="0.2">
      <c r="A105" s="495" t="s">
        <v>733</v>
      </c>
      <c r="B105" s="297" t="s">
        <v>734</v>
      </c>
      <c r="C105" s="375">
        <v>0</v>
      </c>
      <c r="D105" s="496">
        <v>468</v>
      </c>
      <c r="E105" s="365" t="s">
        <v>576</v>
      </c>
    </row>
    <row r="106" spans="1:5" x14ac:dyDescent="0.2">
      <c r="A106" s="495"/>
      <c r="B106" s="297" t="s">
        <v>693</v>
      </c>
      <c r="C106" s="375"/>
      <c r="D106" s="496"/>
      <c r="E106" s="104"/>
    </row>
    <row r="107" spans="1:5" x14ac:dyDescent="0.2">
      <c r="A107" s="495"/>
      <c r="B107" s="297" t="s">
        <v>735</v>
      </c>
      <c r="C107" s="375"/>
      <c r="D107" s="496">
        <v>468</v>
      </c>
      <c r="E107" s="365" t="s">
        <v>576</v>
      </c>
    </row>
    <row r="108" spans="1:5" x14ac:dyDescent="0.2">
      <c r="A108" s="495"/>
      <c r="B108" s="297" t="s">
        <v>656</v>
      </c>
      <c r="C108" s="375"/>
      <c r="D108" s="496"/>
      <c r="E108" s="104"/>
    </row>
    <row r="109" spans="1:5" ht="12.75" customHeight="1" x14ac:dyDescent="0.2">
      <c r="A109" s="495">
        <v>57</v>
      </c>
      <c r="B109" s="498" t="s">
        <v>736</v>
      </c>
      <c r="C109" s="375">
        <v>-267471</v>
      </c>
      <c r="D109" s="497" t="s">
        <v>737</v>
      </c>
      <c r="E109" s="365" t="s">
        <v>576</v>
      </c>
    </row>
    <row r="110" spans="1:5" ht="12.75" customHeight="1" x14ac:dyDescent="0.2">
      <c r="A110" s="495">
        <v>58</v>
      </c>
      <c r="B110" s="498" t="s">
        <v>738</v>
      </c>
      <c r="C110" s="375">
        <v>2833815</v>
      </c>
      <c r="D110" s="497" t="s">
        <v>739</v>
      </c>
      <c r="E110" s="365" t="s">
        <v>576</v>
      </c>
    </row>
    <row r="111" spans="1:5" x14ac:dyDescent="0.2">
      <c r="A111" s="495">
        <v>59</v>
      </c>
      <c r="B111" s="498" t="s">
        <v>740</v>
      </c>
      <c r="C111" s="375">
        <v>20386495</v>
      </c>
      <c r="D111" s="497" t="s">
        <v>741</v>
      </c>
      <c r="E111" s="365" t="s">
        <v>576</v>
      </c>
    </row>
    <row r="112" spans="1:5" ht="12" customHeight="1" x14ac:dyDescent="0.2">
      <c r="A112" s="495" t="s">
        <v>742</v>
      </c>
      <c r="B112" s="297" t="s">
        <v>743</v>
      </c>
      <c r="C112" s="375">
        <v>0</v>
      </c>
      <c r="D112" s="496" t="s">
        <v>744</v>
      </c>
      <c r="E112" s="365" t="s">
        <v>576</v>
      </c>
    </row>
    <row r="113" spans="1:5" x14ac:dyDescent="0.2">
      <c r="A113" s="500"/>
      <c r="B113" s="297" t="s">
        <v>745</v>
      </c>
      <c r="C113" s="375">
        <v>0</v>
      </c>
      <c r="D113" s="496" t="s">
        <v>746</v>
      </c>
      <c r="E113" s="365" t="s">
        <v>576</v>
      </c>
    </row>
    <row r="114" spans="1:5" ht="12.75" customHeight="1" x14ac:dyDescent="0.2">
      <c r="A114" s="500"/>
      <c r="B114" s="297" t="s">
        <v>747</v>
      </c>
      <c r="C114" s="375"/>
      <c r="D114" s="496"/>
      <c r="E114" s="104"/>
    </row>
    <row r="115" spans="1:5" x14ac:dyDescent="0.2">
      <c r="A115" s="500"/>
      <c r="B115" s="297" t="s">
        <v>748</v>
      </c>
      <c r="C115" s="375"/>
      <c r="D115" s="495"/>
      <c r="E115" s="104"/>
    </row>
    <row r="116" spans="1:5" x14ac:dyDescent="0.2">
      <c r="A116" s="495">
        <v>60</v>
      </c>
      <c r="B116" s="503" t="s">
        <v>749</v>
      </c>
      <c r="C116" s="375">
        <v>119117936.42136723</v>
      </c>
      <c r="D116" s="495"/>
      <c r="E116" s="104"/>
    </row>
    <row r="117" spans="1:5" x14ac:dyDescent="0.2">
      <c r="A117" s="495"/>
      <c r="B117" s="503"/>
      <c r="C117" s="375"/>
      <c r="D117" s="495"/>
      <c r="E117" s="104"/>
    </row>
    <row r="118" spans="1:5" ht="12.75" customHeight="1" thickBot="1" x14ac:dyDescent="0.25">
      <c r="A118" s="491"/>
      <c r="B118" s="471" t="s">
        <v>750</v>
      </c>
      <c r="C118" s="558"/>
      <c r="D118" s="471"/>
      <c r="E118" s="471"/>
    </row>
    <row r="119" spans="1:5" x14ac:dyDescent="0.2">
      <c r="A119" s="495">
        <v>61</v>
      </c>
      <c r="B119" s="503" t="s">
        <v>751</v>
      </c>
      <c r="C119" s="504">
        <v>0.13791796175754667</v>
      </c>
      <c r="D119" s="496" t="s">
        <v>752</v>
      </c>
      <c r="E119" s="365" t="s">
        <v>576</v>
      </c>
    </row>
    <row r="120" spans="1:5" x14ac:dyDescent="0.2">
      <c r="A120" s="495">
        <v>62</v>
      </c>
      <c r="B120" s="503" t="s">
        <v>753</v>
      </c>
      <c r="C120" s="504">
        <v>0.14735547414042863</v>
      </c>
      <c r="D120" s="496" t="s">
        <v>754</v>
      </c>
      <c r="E120" s="365" t="s">
        <v>576</v>
      </c>
    </row>
    <row r="121" spans="1:5" x14ac:dyDescent="0.2">
      <c r="A121" s="495">
        <v>63</v>
      </c>
      <c r="B121" s="503" t="s">
        <v>755</v>
      </c>
      <c r="C121" s="504">
        <v>0.17114546820123636</v>
      </c>
      <c r="D121" s="496" t="s">
        <v>756</v>
      </c>
      <c r="E121" s="365" t="s">
        <v>576</v>
      </c>
    </row>
    <row r="122" spans="1:5" x14ac:dyDescent="0.2">
      <c r="A122" s="495">
        <v>64</v>
      </c>
      <c r="B122" s="498" t="s">
        <v>757</v>
      </c>
      <c r="C122" s="504">
        <v>0.115</v>
      </c>
      <c r="D122" s="497" t="s">
        <v>758</v>
      </c>
      <c r="E122" s="365" t="s">
        <v>576</v>
      </c>
    </row>
    <row r="123" spans="1:5" x14ac:dyDescent="0.2">
      <c r="A123" s="495">
        <v>65</v>
      </c>
      <c r="B123" s="503" t="s">
        <v>759</v>
      </c>
      <c r="C123" s="504">
        <v>2.5000000000000001E-2</v>
      </c>
      <c r="D123" s="496"/>
      <c r="E123" s="104"/>
    </row>
    <row r="124" spans="1:5" x14ac:dyDescent="0.2">
      <c r="A124" s="495">
        <v>66</v>
      </c>
      <c r="B124" s="503" t="s">
        <v>760</v>
      </c>
      <c r="C124" s="504">
        <v>1.4999999999999999E-2</v>
      </c>
      <c r="D124" s="496"/>
      <c r="E124" s="104"/>
    </row>
    <row r="125" spans="1:5" x14ac:dyDescent="0.2">
      <c r="A125" s="495">
        <v>67</v>
      </c>
      <c r="B125" s="503" t="s">
        <v>761</v>
      </c>
      <c r="C125" s="504">
        <v>0.03</v>
      </c>
      <c r="D125" s="496"/>
      <c r="E125" s="104"/>
    </row>
    <row r="126" spans="1:5" x14ac:dyDescent="0.2">
      <c r="A126" s="495" t="s">
        <v>762</v>
      </c>
      <c r="B126" s="503" t="s">
        <v>763</v>
      </c>
      <c r="C126" s="504">
        <v>0</v>
      </c>
      <c r="D126" s="496" t="s">
        <v>764</v>
      </c>
      <c r="E126" s="365" t="s">
        <v>576</v>
      </c>
    </row>
    <row r="127" spans="1:5" x14ac:dyDescent="0.2">
      <c r="A127" s="495">
        <v>68</v>
      </c>
      <c r="B127" s="503" t="s">
        <v>765</v>
      </c>
      <c r="C127" s="504">
        <v>2.2917961757546665E-2</v>
      </c>
      <c r="D127" s="496" t="s">
        <v>766</v>
      </c>
      <c r="E127" s="365" t="s">
        <v>576</v>
      </c>
    </row>
    <row r="128" spans="1:5" x14ac:dyDescent="0.2">
      <c r="A128" s="495">
        <v>69</v>
      </c>
      <c r="B128" s="503" t="s">
        <v>767</v>
      </c>
      <c r="C128" s="104"/>
      <c r="D128" s="496"/>
      <c r="E128" s="104"/>
    </row>
    <row r="129" spans="1:5" x14ac:dyDescent="0.2">
      <c r="A129" s="495">
        <v>70</v>
      </c>
      <c r="B129" s="503" t="s">
        <v>767</v>
      </c>
      <c r="C129" s="104"/>
      <c r="D129" s="496"/>
      <c r="E129" s="104"/>
    </row>
    <row r="130" spans="1:5" x14ac:dyDescent="0.2">
      <c r="A130" s="495">
        <v>71</v>
      </c>
      <c r="B130" s="503" t="s">
        <v>767</v>
      </c>
      <c r="C130" s="104"/>
      <c r="D130" s="496"/>
      <c r="E130" s="104"/>
    </row>
    <row r="131" spans="1:5" x14ac:dyDescent="0.2">
      <c r="A131" s="495"/>
      <c r="B131" s="503"/>
      <c r="C131" s="104"/>
      <c r="D131" s="496"/>
      <c r="E131" s="104"/>
    </row>
    <row r="132" spans="1:5" ht="13.5" thickBot="1" x14ac:dyDescent="0.25">
      <c r="A132" s="491"/>
      <c r="B132" s="471" t="s">
        <v>750</v>
      </c>
      <c r="C132" s="558"/>
      <c r="D132" s="471"/>
      <c r="E132" s="471"/>
    </row>
    <row r="133" spans="1:5" ht="25.5" customHeight="1" x14ac:dyDescent="0.2">
      <c r="A133" s="495">
        <v>72</v>
      </c>
      <c r="B133" s="297" t="s">
        <v>768</v>
      </c>
      <c r="C133" s="505">
        <v>208997</v>
      </c>
      <c r="D133" s="497" t="s">
        <v>769</v>
      </c>
      <c r="E133" s="496" t="s">
        <v>576</v>
      </c>
    </row>
    <row r="134" spans="1:5" ht="25.5" customHeight="1" x14ac:dyDescent="0.2">
      <c r="A134" s="495">
        <v>73</v>
      </c>
      <c r="B134" s="297" t="s">
        <v>770</v>
      </c>
      <c r="C134" s="505">
        <v>1956257</v>
      </c>
      <c r="D134" s="497" t="s">
        <v>771</v>
      </c>
      <c r="E134" s="496" t="s">
        <v>576</v>
      </c>
    </row>
    <row r="135" spans="1:5" x14ac:dyDescent="0.2">
      <c r="A135" s="495">
        <v>74</v>
      </c>
      <c r="B135" s="106" t="s">
        <v>600</v>
      </c>
      <c r="C135" s="106"/>
      <c r="D135" s="365"/>
      <c r="E135" s="104"/>
    </row>
    <row r="136" spans="1:5" ht="12.75" customHeight="1" x14ac:dyDescent="0.2">
      <c r="A136" s="495">
        <v>75</v>
      </c>
      <c r="B136" s="297" t="s">
        <v>772</v>
      </c>
      <c r="C136" s="106"/>
      <c r="D136" s="306" t="s">
        <v>773</v>
      </c>
      <c r="E136" s="496" t="s">
        <v>576</v>
      </c>
    </row>
    <row r="137" spans="1:5" x14ac:dyDescent="0.2">
      <c r="A137" s="495"/>
      <c r="B137" s="297"/>
      <c r="C137" s="104"/>
      <c r="D137" s="497"/>
      <c r="E137" s="104"/>
    </row>
    <row r="138" spans="1:5" ht="12.75" customHeight="1" thickBot="1" x14ac:dyDescent="0.25">
      <c r="A138" s="491"/>
      <c r="B138" s="471" t="s">
        <v>774</v>
      </c>
      <c r="C138" s="558"/>
      <c r="D138" s="471"/>
      <c r="E138" s="471"/>
    </row>
    <row r="139" spans="1:5" x14ac:dyDescent="0.2">
      <c r="A139" s="495">
        <v>76</v>
      </c>
      <c r="B139" s="104" t="s">
        <v>775</v>
      </c>
      <c r="C139" s="365">
        <v>0</v>
      </c>
      <c r="D139" s="365">
        <v>62</v>
      </c>
      <c r="E139" s="496" t="s">
        <v>576</v>
      </c>
    </row>
    <row r="140" spans="1:5" ht="12.75" customHeight="1" x14ac:dyDescent="0.2">
      <c r="A140" s="495">
        <v>77</v>
      </c>
      <c r="B140" s="297" t="s">
        <v>776</v>
      </c>
      <c r="C140" s="365"/>
      <c r="D140" s="365">
        <v>62</v>
      </c>
      <c r="E140" s="496" t="s">
        <v>576</v>
      </c>
    </row>
    <row r="141" spans="1:5" x14ac:dyDescent="0.2">
      <c r="A141" s="495">
        <v>78</v>
      </c>
      <c r="B141" s="104" t="s">
        <v>710</v>
      </c>
      <c r="C141" s="365">
        <v>0</v>
      </c>
      <c r="D141" s="365">
        <v>62</v>
      </c>
      <c r="E141" s="496" t="s">
        <v>576</v>
      </c>
    </row>
    <row r="142" spans="1:5" ht="12.75" customHeight="1" x14ac:dyDescent="0.2">
      <c r="A142" s="495">
        <v>79</v>
      </c>
      <c r="B142" s="297" t="s">
        <v>777</v>
      </c>
      <c r="C142" s="365"/>
      <c r="D142" s="365">
        <v>62</v>
      </c>
      <c r="E142" s="496" t="s">
        <v>576</v>
      </c>
    </row>
    <row r="143" spans="1:5" x14ac:dyDescent="0.2">
      <c r="A143" s="495"/>
      <c r="B143" s="297"/>
      <c r="C143" s="365"/>
      <c r="D143" s="496"/>
      <c r="E143" s="104"/>
    </row>
    <row r="144" spans="1:5" ht="12.75" customHeight="1" thickBot="1" x14ac:dyDescent="0.25">
      <c r="A144" s="491"/>
      <c r="B144" s="471" t="s">
        <v>778</v>
      </c>
      <c r="C144" s="558"/>
      <c r="D144" s="471"/>
      <c r="E144" s="471"/>
    </row>
    <row r="145" spans="1:5" ht="12.75" customHeight="1" x14ac:dyDescent="0.2">
      <c r="A145" s="495">
        <v>80</v>
      </c>
      <c r="B145" s="297" t="s">
        <v>779</v>
      </c>
      <c r="C145" s="365"/>
      <c r="D145" s="306" t="s">
        <v>780</v>
      </c>
      <c r="E145" s="496" t="s">
        <v>576</v>
      </c>
    </row>
    <row r="146" spans="1:5" ht="12.75" customHeight="1" x14ac:dyDescent="0.2">
      <c r="A146" s="495">
        <v>81</v>
      </c>
      <c r="B146" s="297" t="s">
        <v>781</v>
      </c>
      <c r="C146" s="365">
        <v>0</v>
      </c>
      <c r="D146" s="306" t="s">
        <v>780</v>
      </c>
      <c r="E146" s="496" t="s">
        <v>576</v>
      </c>
    </row>
    <row r="147" spans="1:5" ht="12.75" customHeight="1" x14ac:dyDescent="0.2">
      <c r="A147" s="495">
        <v>82</v>
      </c>
      <c r="B147" s="297" t="s">
        <v>782</v>
      </c>
      <c r="C147" s="506">
        <v>1389600</v>
      </c>
      <c r="D147" s="306" t="s">
        <v>783</v>
      </c>
      <c r="E147" s="496" t="s">
        <v>576</v>
      </c>
    </row>
    <row r="148" spans="1:5" ht="12.75" customHeight="1" x14ac:dyDescent="0.2">
      <c r="A148" s="495">
        <v>83</v>
      </c>
      <c r="B148" s="297" t="s">
        <v>784</v>
      </c>
      <c r="C148" s="506"/>
      <c r="D148" s="306" t="s">
        <v>783</v>
      </c>
      <c r="E148" s="496" t="s">
        <v>576</v>
      </c>
    </row>
    <row r="149" spans="1:5" ht="12.75" customHeight="1" x14ac:dyDescent="0.2">
      <c r="A149" s="495">
        <v>84</v>
      </c>
      <c r="B149" s="297" t="s">
        <v>785</v>
      </c>
      <c r="C149" s="506">
        <v>634800</v>
      </c>
      <c r="D149" s="306" t="s">
        <v>786</v>
      </c>
      <c r="E149" s="496" t="s">
        <v>576</v>
      </c>
    </row>
    <row r="150" spans="1:5" ht="12.75" customHeight="1" x14ac:dyDescent="0.2">
      <c r="A150" s="495">
        <v>85</v>
      </c>
      <c r="B150" s="297" t="s">
        <v>787</v>
      </c>
      <c r="C150" s="506">
        <v>0</v>
      </c>
      <c r="D150" s="306" t="s">
        <v>786</v>
      </c>
      <c r="E150" s="496" t="s">
        <v>576</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9"/>
  <sheetViews>
    <sheetView zoomScaleNormal="100" workbookViewId="0"/>
  </sheetViews>
  <sheetFormatPr baseColWidth="10" defaultColWidth="11" defaultRowHeight="12" x14ac:dyDescent="0.2"/>
  <cols>
    <col min="1" max="1" width="23.125" style="277" customWidth="1"/>
    <col min="2" max="2" width="9.5" style="277" customWidth="1"/>
    <col min="3" max="3" width="10.25" style="277" customWidth="1"/>
    <col min="4" max="4" width="11.25" style="277" customWidth="1"/>
    <col min="5" max="5" width="11.875" style="277" customWidth="1"/>
    <col min="6" max="6" width="10.625" style="277" customWidth="1"/>
    <col min="7" max="7" width="11.625" style="277" customWidth="1"/>
    <col min="8" max="16384" width="11" style="277"/>
  </cols>
  <sheetData>
    <row r="1" spans="1:7" s="359" customFormat="1" x14ac:dyDescent="0.2">
      <c r="A1" s="103" t="s">
        <v>915</v>
      </c>
      <c r="B1" s="103"/>
      <c r="C1" s="103"/>
      <c r="D1" s="103"/>
      <c r="E1" s="103"/>
      <c r="F1" s="104"/>
    </row>
    <row r="2" spans="1:7" s="359" customFormat="1" x14ac:dyDescent="0.2">
      <c r="A2" s="105" t="s">
        <v>916</v>
      </c>
      <c r="B2" s="105"/>
      <c r="C2" s="105"/>
      <c r="D2" s="105"/>
      <c r="E2" s="105"/>
      <c r="F2" s="104"/>
    </row>
    <row r="3" spans="1:7" s="359" customFormat="1" x14ac:dyDescent="0.2">
      <c r="A3" s="105" t="s">
        <v>917</v>
      </c>
      <c r="B3" s="105"/>
      <c r="C3" s="105"/>
      <c r="D3" s="105"/>
      <c r="E3" s="105"/>
      <c r="F3" s="104"/>
    </row>
    <row r="4" spans="1:7" s="359" customFormat="1" ht="12" customHeight="1" x14ac:dyDescent="0.2">
      <c r="A4" s="632" t="s">
        <v>1095</v>
      </c>
      <c r="B4" s="633"/>
      <c r="C4" s="633"/>
      <c r="D4" s="633"/>
      <c r="E4" s="633"/>
      <c r="F4" s="104"/>
    </row>
    <row r="5" spans="1:7" s="359" customFormat="1" x14ac:dyDescent="0.2">
      <c r="A5" s="536" t="s">
        <v>1096</v>
      </c>
      <c r="B5" s="106"/>
      <c r="C5" s="106"/>
      <c r="D5" s="107"/>
      <c r="E5" s="104"/>
      <c r="F5" s="104"/>
    </row>
    <row r="6" spans="1:7" s="359" customFormat="1" x14ac:dyDescent="0.2">
      <c r="A6" s="104"/>
      <c r="B6" s="106"/>
      <c r="C6" s="106"/>
      <c r="D6" s="107"/>
      <c r="E6" s="104"/>
      <c r="F6" s="104"/>
    </row>
    <row r="7" spans="1:7" s="359" customFormat="1" x14ac:dyDescent="0.2">
      <c r="A7" s="104"/>
      <c r="B7" s="106"/>
      <c r="C7" s="106"/>
      <c r="D7" s="107"/>
      <c r="E7" s="104"/>
      <c r="F7" s="104"/>
    </row>
    <row r="8" spans="1:7" s="359" customFormat="1" x14ac:dyDescent="0.2">
      <c r="A8" s="103" t="s">
        <v>918</v>
      </c>
      <c r="B8" s="106"/>
      <c r="C8" s="106"/>
      <c r="D8" s="107"/>
      <c r="E8" s="104"/>
      <c r="F8" s="104"/>
      <c r="G8" s="403"/>
    </row>
    <row r="9" spans="1:7" s="359" customFormat="1" x14ac:dyDescent="0.2">
      <c r="A9" s="105" t="s">
        <v>919</v>
      </c>
      <c r="B9" s="105"/>
      <c r="C9" s="105"/>
      <c r="D9" s="105"/>
      <c r="E9" s="105"/>
      <c r="F9" s="104"/>
      <c r="G9" s="403"/>
    </row>
    <row r="10" spans="1:7" s="359" customFormat="1" x14ac:dyDescent="0.2">
      <c r="A10" s="105" t="s">
        <v>920</v>
      </c>
      <c r="B10" s="105"/>
      <c r="C10" s="105"/>
      <c r="D10" s="105"/>
      <c r="E10" s="105"/>
      <c r="F10" s="104"/>
      <c r="G10" s="403"/>
    </row>
    <row r="11" spans="1:7" s="359" customFormat="1" x14ac:dyDescent="0.2">
      <c r="A11" s="104"/>
      <c r="B11" s="106"/>
      <c r="C11" s="106"/>
      <c r="D11" s="107"/>
      <c r="E11" s="104"/>
      <c r="F11" s="104"/>
      <c r="G11" s="403"/>
    </row>
    <row r="12" spans="1:7" s="359" customFormat="1" x14ac:dyDescent="0.2"/>
    <row r="13" spans="1:7" s="359" customFormat="1" x14ac:dyDescent="0.2">
      <c r="A13" s="14" t="s">
        <v>921</v>
      </c>
      <c r="B13" s="403"/>
      <c r="C13" s="403"/>
    </row>
    <row r="14" spans="1:7" s="359" customFormat="1" x14ac:dyDescent="0.2"/>
    <row r="15" spans="1:7" s="359" customFormat="1" ht="48.75" thickBot="1" x14ac:dyDescent="0.25">
      <c r="A15" s="439" t="s">
        <v>953</v>
      </c>
      <c r="B15" s="108" t="s">
        <v>1097</v>
      </c>
      <c r="C15" s="108" t="s">
        <v>1098</v>
      </c>
      <c r="D15" s="108" t="s">
        <v>1099</v>
      </c>
      <c r="E15" s="109" t="s">
        <v>1067</v>
      </c>
      <c r="F15" s="109" t="s">
        <v>1068</v>
      </c>
      <c r="G15" s="109" t="s">
        <v>1024</v>
      </c>
    </row>
    <row r="16" spans="1:7" s="359" customFormat="1" ht="14.25" x14ac:dyDescent="0.2">
      <c r="A16" s="359" t="s">
        <v>922</v>
      </c>
      <c r="B16" s="368">
        <v>18.09</v>
      </c>
      <c r="C16" s="18">
        <v>13391</v>
      </c>
      <c r="D16" s="367">
        <v>16.43</v>
      </c>
      <c r="E16" s="368">
        <v>18.09</v>
      </c>
      <c r="F16" s="18">
        <v>13099</v>
      </c>
      <c r="G16" s="367">
        <v>16.09</v>
      </c>
    </row>
    <row r="17" spans="1:7" s="359" customFormat="1" x14ac:dyDescent="0.2">
      <c r="A17" s="359" t="s">
        <v>0</v>
      </c>
      <c r="B17" s="368">
        <v>24.62</v>
      </c>
      <c r="C17" s="18">
        <v>2950</v>
      </c>
      <c r="D17" s="367">
        <v>19.52</v>
      </c>
      <c r="E17" s="368">
        <v>26.8</v>
      </c>
      <c r="F17" s="18">
        <v>4000</v>
      </c>
      <c r="G17" s="367">
        <v>15.68</v>
      </c>
    </row>
    <row r="18" spans="1:7" s="359" customFormat="1" ht="14.25" x14ac:dyDescent="0.2">
      <c r="A18" s="20" t="s">
        <v>923</v>
      </c>
      <c r="B18" s="371">
        <v>24.15</v>
      </c>
      <c r="C18" s="22">
        <v>3627</v>
      </c>
      <c r="D18" s="110">
        <v>27.56</v>
      </c>
      <c r="E18" s="371">
        <v>24.15</v>
      </c>
      <c r="F18" s="22">
        <v>4385</v>
      </c>
      <c r="G18" s="110">
        <v>22.67</v>
      </c>
    </row>
    <row r="19" spans="1:7" s="359" customFormat="1" x14ac:dyDescent="0.2">
      <c r="B19" s="84"/>
      <c r="C19" s="84"/>
    </row>
    <row r="20" spans="1:7" s="359" customFormat="1" ht="14.25" x14ac:dyDescent="0.2">
      <c r="A20" s="111" t="s">
        <v>924</v>
      </c>
      <c r="B20" s="84"/>
      <c r="C20" s="84"/>
    </row>
    <row r="21" spans="1:7" s="359" customFormat="1" ht="14.25" x14ac:dyDescent="0.2">
      <c r="A21" s="111" t="s">
        <v>925</v>
      </c>
      <c r="B21" s="84"/>
      <c r="C21" s="84"/>
    </row>
    <row r="22" spans="1:7" s="359" customFormat="1" x14ac:dyDescent="0.2"/>
    <row r="23" spans="1:7" s="359" customFormat="1" x14ac:dyDescent="0.2">
      <c r="A23" s="403" t="s">
        <v>1</v>
      </c>
      <c r="B23" s="403"/>
      <c r="C23" s="403"/>
      <c r="D23" s="403"/>
      <c r="E23" s="403"/>
    </row>
    <row r="24" spans="1:7" s="359" customFormat="1" x14ac:dyDescent="0.2">
      <c r="A24" s="359" t="s">
        <v>2</v>
      </c>
    </row>
    <row r="25" spans="1:7" s="359" customFormat="1" x14ac:dyDescent="0.2"/>
    <row r="26" spans="1:7" s="359" customFormat="1" x14ac:dyDescent="0.2"/>
    <row r="27" spans="1:7" s="359" customFormat="1" x14ac:dyDescent="0.2"/>
    <row r="28" spans="1:7" s="359" customFormat="1" x14ac:dyDescent="0.2"/>
    <row r="29" spans="1:7" s="359"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43"/>
  <sheetViews>
    <sheetView zoomScaleNormal="100" workbookViewId="0"/>
  </sheetViews>
  <sheetFormatPr baseColWidth="10" defaultRowHeight="12" x14ac:dyDescent="0.2"/>
  <cols>
    <col min="1" max="1" width="50.5" style="403" customWidth="1"/>
    <col min="2" max="2" width="17.375" style="403" customWidth="1"/>
    <col min="3" max="5" width="17.25" style="403" customWidth="1"/>
    <col min="6" max="6" width="11" style="403"/>
    <col min="7" max="7" width="19" style="403" customWidth="1"/>
    <col min="8" max="8" width="11.875" style="403" customWidth="1"/>
    <col min="9" max="16384" width="11" style="403"/>
  </cols>
  <sheetData>
    <row r="1" spans="1:8" x14ac:dyDescent="0.2">
      <c r="A1" s="507" t="s">
        <v>934</v>
      </c>
    </row>
    <row r="4" spans="1:8" ht="48.75" customHeight="1" x14ac:dyDescent="0.2">
      <c r="A4" s="473"/>
      <c r="B4" s="559" t="s">
        <v>1104</v>
      </c>
      <c r="C4" s="466" t="s">
        <v>534</v>
      </c>
      <c r="D4" s="466" t="s">
        <v>535</v>
      </c>
      <c r="E4" s="466" t="s">
        <v>536</v>
      </c>
      <c r="F4" s="466" t="s">
        <v>537</v>
      </c>
      <c r="G4" s="559" t="s">
        <v>1105</v>
      </c>
      <c r="H4" s="466" t="s">
        <v>538</v>
      </c>
    </row>
    <row r="5" spans="1:8" ht="12.75" customHeight="1" thickBot="1" x14ac:dyDescent="0.25">
      <c r="A5" s="471" t="s">
        <v>539</v>
      </c>
      <c r="B5" s="470"/>
      <c r="C5" s="470"/>
      <c r="D5" s="470"/>
      <c r="E5" s="470"/>
      <c r="F5" s="470"/>
      <c r="G5" s="472"/>
      <c r="H5" s="470"/>
    </row>
    <row r="6" spans="1:8" ht="12.75" customHeight="1" x14ac:dyDescent="0.2">
      <c r="A6" s="474" t="s">
        <v>540</v>
      </c>
      <c r="B6" s="475">
        <v>172</v>
      </c>
      <c r="C6" s="475">
        <v>0</v>
      </c>
      <c r="D6" s="475">
        <v>0</v>
      </c>
      <c r="E6" s="475">
        <v>0</v>
      </c>
      <c r="F6" s="475"/>
      <c r="G6" s="476">
        <f>SUM(B6:F6)</f>
        <v>172</v>
      </c>
      <c r="H6" s="477"/>
    </row>
    <row r="7" spans="1:8" ht="12.75" customHeight="1" x14ac:dyDescent="0.2">
      <c r="A7" s="474" t="s">
        <v>541</v>
      </c>
      <c r="B7" s="475">
        <v>1073</v>
      </c>
      <c r="C7" s="475">
        <v>1856</v>
      </c>
      <c r="D7" s="475">
        <v>167</v>
      </c>
      <c r="E7" s="475">
        <v>78</v>
      </c>
      <c r="F7" s="475"/>
      <c r="G7" s="476">
        <f>SUM(B7:F7)</f>
        <v>3174</v>
      </c>
      <c r="H7" s="477"/>
    </row>
    <row r="8" spans="1:8" ht="12.75" customHeight="1" x14ac:dyDescent="0.2">
      <c r="A8" s="474" t="s">
        <v>542</v>
      </c>
      <c r="B8" s="475">
        <v>156153</v>
      </c>
      <c r="C8" s="475">
        <v>31355</v>
      </c>
      <c r="D8" s="475">
        <v>2795</v>
      </c>
      <c r="E8" s="475">
        <v>5427</v>
      </c>
      <c r="F8" s="475"/>
      <c r="G8" s="476">
        <f t="shared" ref="G8:G15" si="0">SUM(B8:F8)</f>
        <v>195730</v>
      </c>
      <c r="H8" s="477"/>
    </row>
    <row r="9" spans="1:8" ht="12.75" customHeight="1" x14ac:dyDescent="0.2">
      <c r="A9" s="474" t="s">
        <v>543</v>
      </c>
      <c r="B9" s="475">
        <v>21737</v>
      </c>
      <c r="C9" s="475">
        <f>470+8402</f>
        <v>8872</v>
      </c>
      <c r="D9" s="475">
        <v>269</v>
      </c>
      <c r="E9" s="475">
        <v>1469</v>
      </c>
      <c r="F9" s="475"/>
      <c r="G9" s="476">
        <f t="shared" si="0"/>
        <v>32347</v>
      </c>
      <c r="H9" s="477"/>
    </row>
    <row r="10" spans="1:8" ht="12.75" customHeight="1" x14ac:dyDescent="0.2">
      <c r="A10" s="474" t="s">
        <v>544</v>
      </c>
      <c r="B10" s="475">
        <v>4653</v>
      </c>
      <c r="C10" s="475">
        <v>4935</v>
      </c>
      <c r="D10" s="475">
        <v>143</v>
      </c>
      <c r="E10" s="475">
        <v>107</v>
      </c>
      <c r="F10" s="475"/>
      <c r="G10" s="476">
        <f t="shared" si="0"/>
        <v>9838</v>
      </c>
      <c r="H10" s="477"/>
    </row>
    <row r="11" spans="1:8" ht="12.75" customHeight="1" x14ac:dyDescent="0.2">
      <c r="A11" s="474" t="s">
        <v>545</v>
      </c>
      <c r="B11" s="475">
        <v>579</v>
      </c>
      <c r="C11" s="475">
        <v>0</v>
      </c>
      <c r="D11" s="475">
        <v>0</v>
      </c>
      <c r="E11" s="475">
        <v>0</v>
      </c>
      <c r="F11" s="475"/>
      <c r="G11" s="476">
        <f t="shared" si="0"/>
        <v>579</v>
      </c>
      <c r="H11" s="477"/>
    </row>
    <row r="12" spans="1:8" ht="12.75" customHeight="1" x14ac:dyDescent="0.2">
      <c r="A12" s="474" t="s">
        <v>546</v>
      </c>
      <c r="B12" s="475">
        <v>4858</v>
      </c>
      <c r="C12" s="475">
        <v>0</v>
      </c>
      <c r="D12" s="475">
        <v>0</v>
      </c>
      <c r="E12" s="475">
        <v>0</v>
      </c>
      <c r="F12" s="475">
        <v>-3119</v>
      </c>
      <c r="G12" s="476">
        <f t="shared" si="0"/>
        <v>1739</v>
      </c>
      <c r="H12" s="476" t="s">
        <v>990</v>
      </c>
    </row>
    <row r="13" spans="1:8" ht="12.75" customHeight="1" x14ac:dyDescent="0.2">
      <c r="A13" s="474" t="s">
        <v>547</v>
      </c>
      <c r="B13" s="475">
        <v>23</v>
      </c>
      <c r="C13" s="475">
        <v>0</v>
      </c>
      <c r="D13" s="475">
        <v>0</v>
      </c>
      <c r="E13" s="475">
        <v>18</v>
      </c>
      <c r="F13" s="475"/>
      <c r="G13" s="476">
        <f t="shared" si="0"/>
        <v>41</v>
      </c>
      <c r="H13" s="477"/>
    </row>
    <row r="14" spans="1:8" ht="12.75" customHeight="1" x14ac:dyDescent="0.2">
      <c r="A14" s="474" t="s">
        <v>548</v>
      </c>
      <c r="B14" s="475">
        <v>92</v>
      </c>
      <c r="C14" s="475">
        <v>0</v>
      </c>
      <c r="D14" s="475">
        <v>1.044932</v>
      </c>
      <c r="E14" s="475">
        <v>3</v>
      </c>
      <c r="F14" s="475"/>
      <c r="G14" s="476">
        <f>SUM(B14:F14)</f>
        <v>96.044932000000003</v>
      </c>
      <c r="H14" s="477"/>
    </row>
    <row r="15" spans="1:8" ht="12.75" customHeight="1" x14ac:dyDescent="0.2">
      <c r="A15" s="478" t="s">
        <v>549</v>
      </c>
      <c r="B15" s="475">
        <v>3879</v>
      </c>
      <c r="C15" s="475">
        <v>0</v>
      </c>
      <c r="D15" s="475">
        <v>0</v>
      </c>
      <c r="E15" s="475">
        <v>5</v>
      </c>
      <c r="F15" s="475"/>
      <c r="G15" s="476">
        <f t="shared" si="0"/>
        <v>3884</v>
      </c>
      <c r="H15" s="477"/>
    </row>
    <row r="16" spans="1:8" ht="12.75" customHeight="1" x14ac:dyDescent="0.2">
      <c r="A16" s="99" t="s">
        <v>550</v>
      </c>
      <c r="B16" s="479">
        <f>SUM(B6:B14,B15)</f>
        <v>193219</v>
      </c>
      <c r="C16" s="479">
        <f>SUM(C6:C15)</f>
        <v>47018</v>
      </c>
      <c r="D16" s="479">
        <f>SUM(D6:D15)</f>
        <v>3375.0449319999998</v>
      </c>
      <c r="E16" s="479">
        <f>SUM(E6:E15)</f>
        <v>7107</v>
      </c>
      <c r="F16" s="479"/>
      <c r="G16" s="479">
        <f>SUM(G6:G14,G15)</f>
        <v>247600.04493199999</v>
      </c>
      <c r="H16" s="480"/>
    </row>
    <row r="17" spans="1:8" ht="12.75" customHeight="1" x14ac:dyDescent="0.2">
      <c r="A17" s="14"/>
      <c r="B17" s="333"/>
      <c r="C17" s="333"/>
      <c r="D17" s="333"/>
      <c r="E17" s="333"/>
      <c r="F17" s="333"/>
      <c r="G17" s="333"/>
      <c r="H17" s="333"/>
    </row>
    <row r="18" spans="1:8" ht="12.75" customHeight="1" thickBot="1" x14ac:dyDescent="0.25">
      <c r="A18" s="471" t="s">
        <v>551</v>
      </c>
      <c r="B18" s="470"/>
      <c r="C18" s="470"/>
      <c r="D18" s="470"/>
      <c r="E18" s="470"/>
      <c r="F18" s="470"/>
      <c r="G18" s="472"/>
      <c r="H18" s="470"/>
    </row>
    <row r="19" spans="1:8" ht="12.75" customHeight="1" x14ac:dyDescent="0.2">
      <c r="A19" s="474" t="s">
        <v>552</v>
      </c>
      <c r="B19" s="475">
        <v>4729</v>
      </c>
      <c r="C19" s="475">
        <v>0</v>
      </c>
      <c r="D19" s="475">
        <v>0</v>
      </c>
      <c r="E19" s="475">
        <v>129</v>
      </c>
      <c r="F19" s="475"/>
      <c r="G19" s="476">
        <f t="shared" ref="G19:G28" si="1">SUM(B19:F19)</f>
        <v>4858</v>
      </c>
      <c r="H19" s="477"/>
    </row>
    <row r="20" spans="1:8" ht="12.75" customHeight="1" x14ac:dyDescent="0.2">
      <c r="A20" s="474" t="s">
        <v>553</v>
      </c>
      <c r="B20" s="475">
        <v>87240</v>
      </c>
      <c r="C20" s="475">
        <v>0</v>
      </c>
      <c r="D20" s="475">
        <v>0</v>
      </c>
      <c r="E20" s="475">
        <v>3327</v>
      </c>
      <c r="F20" s="475"/>
      <c r="G20" s="476">
        <f t="shared" si="1"/>
        <v>90567</v>
      </c>
      <c r="H20" s="477"/>
    </row>
    <row r="21" spans="1:8" ht="12.75" customHeight="1" x14ac:dyDescent="0.2">
      <c r="A21" s="474" t="s">
        <v>554</v>
      </c>
      <c r="B21" s="475">
        <v>74140</v>
      </c>
      <c r="C21" s="475">
        <v>39641</v>
      </c>
      <c r="D21" s="475">
        <v>2770</v>
      </c>
      <c r="E21" s="475">
        <v>2386</v>
      </c>
      <c r="F21" s="475"/>
      <c r="G21" s="476">
        <f t="shared" si="1"/>
        <v>118937</v>
      </c>
      <c r="H21" s="477"/>
    </row>
    <row r="22" spans="1:8" ht="12.75" customHeight="1" x14ac:dyDescent="0.2">
      <c r="A22" s="474" t="s">
        <v>544</v>
      </c>
      <c r="B22" s="475">
        <v>3554</v>
      </c>
      <c r="C22" s="475">
        <f>4755+256</f>
        <v>5011</v>
      </c>
      <c r="D22" s="475">
        <v>0</v>
      </c>
      <c r="E22" s="475">
        <v>65</v>
      </c>
      <c r="F22" s="475"/>
      <c r="G22" s="476">
        <f t="shared" si="1"/>
        <v>8630</v>
      </c>
      <c r="H22" s="477"/>
    </row>
    <row r="23" spans="1:8" ht="12.75" customHeight="1" x14ac:dyDescent="0.2">
      <c r="A23" s="474" t="s">
        <v>555</v>
      </c>
      <c r="B23" s="104">
        <v>604</v>
      </c>
      <c r="C23" s="475">
        <v>69</v>
      </c>
      <c r="D23" s="475">
        <v>0</v>
      </c>
      <c r="E23" s="104">
        <v>1</v>
      </c>
      <c r="F23" s="104"/>
      <c r="G23" s="476">
        <f t="shared" si="1"/>
        <v>674</v>
      </c>
      <c r="H23" s="106"/>
    </row>
    <row r="24" spans="1:8" ht="13.5" customHeight="1" x14ac:dyDescent="0.2">
      <c r="A24" s="474" t="s">
        <v>556</v>
      </c>
      <c r="B24" s="475">
        <v>1966</v>
      </c>
      <c r="C24" s="475">
        <v>20</v>
      </c>
      <c r="D24" s="475">
        <f>5+7</f>
        <v>12</v>
      </c>
      <c r="E24" s="475">
        <v>45</v>
      </c>
      <c r="F24" s="475"/>
      <c r="G24" s="476">
        <f t="shared" si="1"/>
        <v>2043</v>
      </c>
      <c r="H24" s="477"/>
    </row>
    <row r="25" spans="1:8" ht="12.75" customHeight="1" x14ac:dyDescent="0.2">
      <c r="A25" s="474" t="s">
        <v>557</v>
      </c>
      <c r="B25" s="475">
        <v>3256</v>
      </c>
      <c r="C25" s="475">
        <v>486</v>
      </c>
      <c r="D25" s="475">
        <v>129</v>
      </c>
      <c r="E25" s="475">
        <v>290</v>
      </c>
      <c r="F25" s="475"/>
      <c r="G25" s="476">
        <f t="shared" si="1"/>
        <v>4161</v>
      </c>
      <c r="H25" s="477"/>
    </row>
    <row r="26" spans="1:8" ht="12.75" customHeight="1" x14ac:dyDescent="0.2">
      <c r="A26" s="481" t="s">
        <v>558</v>
      </c>
      <c r="B26" s="560">
        <v>790</v>
      </c>
      <c r="C26" s="560">
        <v>195</v>
      </c>
      <c r="D26" s="560">
        <v>42</v>
      </c>
      <c r="E26" s="560">
        <v>97</v>
      </c>
      <c r="F26" s="560"/>
      <c r="G26" s="476">
        <f t="shared" si="1"/>
        <v>1124</v>
      </c>
      <c r="H26" s="477"/>
    </row>
    <row r="27" spans="1:8" ht="12.75" customHeight="1" x14ac:dyDescent="0.2">
      <c r="A27" s="481" t="s">
        <v>559</v>
      </c>
      <c r="B27" s="560">
        <v>1774</v>
      </c>
      <c r="C27" s="560">
        <v>290</v>
      </c>
      <c r="D27" s="560">
        <v>85</v>
      </c>
      <c r="E27" s="560">
        <v>193</v>
      </c>
      <c r="F27" s="560"/>
      <c r="G27" s="476">
        <f t="shared" si="1"/>
        <v>2342</v>
      </c>
      <c r="H27" s="477"/>
    </row>
    <row r="28" spans="1:8" ht="12.75" customHeight="1" x14ac:dyDescent="0.2">
      <c r="A28" s="481" t="s">
        <v>560</v>
      </c>
      <c r="B28" s="560">
        <v>552</v>
      </c>
      <c r="C28" s="560"/>
      <c r="D28" s="560"/>
      <c r="E28" s="560">
        <v>0</v>
      </c>
      <c r="F28" s="560"/>
      <c r="G28" s="476">
        <f t="shared" si="1"/>
        <v>552</v>
      </c>
      <c r="H28" s="611"/>
    </row>
    <row r="29" spans="1:8" ht="12.75" customHeight="1" x14ac:dyDescent="0.2">
      <c r="A29" s="481" t="s">
        <v>561</v>
      </c>
      <c r="B29" s="560"/>
      <c r="C29" s="560"/>
      <c r="D29" s="560"/>
      <c r="E29" s="560"/>
      <c r="F29" s="560"/>
      <c r="G29" s="476">
        <v>0</v>
      </c>
      <c r="H29" s="611"/>
    </row>
    <row r="30" spans="1:8" ht="12.75" customHeight="1" x14ac:dyDescent="0.2">
      <c r="A30" s="99" t="s">
        <v>562</v>
      </c>
      <c r="B30" s="479">
        <f>SUM(B19:B25)</f>
        <v>175489</v>
      </c>
      <c r="C30" s="479">
        <f t="shared" ref="C30:E30" si="2">SUM(C19:C25)</f>
        <v>45227</v>
      </c>
      <c r="D30" s="479">
        <f t="shared" si="2"/>
        <v>2911</v>
      </c>
      <c r="E30" s="479">
        <f t="shared" si="2"/>
        <v>6243</v>
      </c>
      <c r="F30" s="479"/>
      <c r="G30" s="479">
        <f>SUM(G19:G25)</f>
        <v>229870</v>
      </c>
      <c r="H30" s="480"/>
    </row>
    <row r="31" spans="1:8" ht="12.75" customHeight="1" x14ac:dyDescent="0.2">
      <c r="A31" s="14"/>
      <c r="B31" s="333"/>
      <c r="C31" s="333"/>
      <c r="D31" s="333"/>
      <c r="E31" s="333"/>
      <c r="F31" s="333"/>
      <c r="G31" s="333"/>
      <c r="H31" s="333"/>
    </row>
    <row r="32" spans="1:8" ht="12.75" customHeight="1" thickBot="1" x14ac:dyDescent="0.25">
      <c r="A32" s="471" t="s">
        <v>563</v>
      </c>
      <c r="B32" s="470"/>
      <c r="C32" s="470"/>
      <c r="D32" s="470"/>
      <c r="E32" s="470"/>
      <c r="F32" s="470"/>
      <c r="G32" s="472"/>
      <c r="H32" s="470"/>
    </row>
    <row r="33" spans="1:8" ht="12.75" customHeight="1" x14ac:dyDescent="0.2">
      <c r="A33" s="474" t="s">
        <v>564</v>
      </c>
      <c r="B33" s="475">
        <v>7981</v>
      </c>
      <c r="C33" s="482">
        <v>1718</v>
      </c>
      <c r="D33" s="482">
        <v>449</v>
      </c>
      <c r="E33" s="482">
        <v>254</v>
      </c>
      <c r="F33" s="482">
        <v>-2421</v>
      </c>
      <c r="G33" s="482">
        <f t="shared" ref="G33:G36" si="3">SUM(B33:F33)</f>
        <v>7981</v>
      </c>
      <c r="H33" s="482"/>
    </row>
    <row r="34" spans="1:8" ht="12.75" customHeight="1" x14ac:dyDescent="0.2">
      <c r="A34" s="474" t="s">
        <v>565</v>
      </c>
      <c r="B34" s="475">
        <v>163</v>
      </c>
      <c r="C34" s="482">
        <v>0</v>
      </c>
      <c r="D34" s="482">
        <v>0</v>
      </c>
      <c r="E34" s="482">
        <v>0</v>
      </c>
      <c r="F34" s="482"/>
      <c r="G34" s="482">
        <f t="shared" si="3"/>
        <v>163</v>
      </c>
      <c r="H34" s="483"/>
    </row>
    <row r="35" spans="1:8" ht="12.75" customHeight="1" x14ac:dyDescent="0.2">
      <c r="A35" s="474" t="s">
        <v>566</v>
      </c>
      <c r="B35" s="475">
        <v>8260</v>
      </c>
      <c r="C35" s="482">
        <v>68</v>
      </c>
      <c r="D35" s="482">
        <v>0</v>
      </c>
      <c r="E35" s="482">
        <v>552</v>
      </c>
      <c r="F35" s="482">
        <v>-620</v>
      </c>
      <c r="G35" s="482">
        <f t="shared" si="3"/>
        <v>8260</v>
      </c>
      <c r="H35" s="482"/>
    </row>
    <row r="36" spans="1:8" s="613" customFormat="1" ht="12.75" customHeight="1" x14ac:dyDescent="0.2">
      <c r="A36" s="474" t="s">
        <v>1070</v>
      </c>
      <c r="B36" s="475">
        <v>1326</v>
      </c>
      <c r="C36" s="482">
        <v>5</v>
      </c>
      <c r="D36" s="482">
        <v>15</v>
      </c>
      <c r="E36" s="482">
        <v>58</v>
      </c>
      <c r="F36" s="482">
        <v>-78</v>
      </c>
      <c r="G36" s="482">
        <f t="shared" si="3"/>
        <v>1326</v>
      </c>
      <c r="H36" s="482"/>
    </row>
    <row r="37" spans="1:8" ht="12.75" customHeight="1" x14ac:dyDescent="0.2">
      <c r="A37" s="99" t="s">
        <v>567</v>
      </c>
      <c r="B37" s="479">
        <f t="shared" ref="B37:G37" si="4">SUM(B33:B36)</f>
        <v>17730</v>
      </c>
      <c r="C37" s="479">
        <f t="shared" si="4"/>
        <v>1791</v>
      </c>
      <c r="D37" s="479">
        <f t="shared" si="4"/>
        <v>464</v>
      </c>
      <c r="E37" s="479">
        <f t="shared" si="4"/>
        <v>864</v>
      </c>
      <c r="F37" s="479">
        <f t="shared" si="4"/>
        <v>-3119</v>
      </c>
      <c r="G37" s="479">
        <f t="shared" si="4"/>
        <v>17730</v>
      </c>
      <c r="H37" s="621" t="s">
        <v>990</v>
      </c>
    </row>
    <row r="38" spans="1:8" ht="12.75" customHeight="1" x14ac:dyDescent="0.2">
      <c r="A38" s="485"/>
      <c r="B38" s="486"/>
      <c r="C38" s="486"/>
      <c r="D38" s="486"/>
      <c r="E38" s="486"/>
      <c r="F38" s="486"/>
      <c r="G38" s="486"/>
      <c r="H38" s="487"/>
    </row>
    <row r="39" spans="1:8" ht="12.75" customHeight="1" thickBot="1" x14ac:dyDescent="0.25">
      <c r="A39" s="471" t="s">
        <v>568</v>
      </c>
      <c r="B39" s="488">
        <f>B30+B37</f>
        <v>193219</v>
      </c>
      <c r="C39" s="489">
        <f>C30+C37</f>
        <v>47018</v>
      </c>
      <c r="D39" s="489">
        <f>D30+D37</f>
        <v>3375</v>
      </c>
      <c r="E39" s="489">
        <f>E30+E37</f>
        <v>7107</v>
      </c>
      <c r="F39" s="489"/>
      <c r="G39" s="489">
        <f>G30+G37</f>
        <v>247600</v>
      </c>
      <c r="H39" s="622"/>
    </row>
    <row r="40" spans="1:8" x14ac:dyDescent="0.2">
      <c r="G40" s="490"/>
    </row>
    <row r="42" spans="1:8" x14ac:dyDescent="0.2">
      <c r="A42" s="612" t="s">
        <v>1083</v>
      </c>
    </row>
    <row r="43" spans="1:8" x14ac:dyDescent="0.2">
      <c r="A43" s="548"/>
    </row>
  </sheetData>
  <pageMargins left="0.7" right="0.7" top="0.75" bottom="0.75" header="0.3" footer="0.3"/>
  <pageSetup paperSize="9" scale="72" fitToHeight="0" orientation="landscape" r:id="rId1"/>
  <ignoredErrors>
    <ignoredError sqref="C30:E30"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E39"/>
  <sheetViews>
    <sheetView zoomScaleNormal="100" workbookViewId="0"/>
  </sheetViews>
  <sheetFormatPr baseColWidth="10" defaultRowHeight="12" x14ac:dyDescent="0.2"/>
  <cols>
    <col min="1" max="1" width="57.625" style="403" bestFit="1" customWidth="1"/>
    <col min="2" max="2" width="11.25" style="403" bestFit="1" customWidth="1"/>
    <col min="3" max="16384" width="11" style="403"/>
  </cols>
  <sheetData>
    <row r="1" spans="1:5" x14ac:dyDescent="0.2">
      <c r="A1" s="532" t="s">
        <v>935</v>
      </c>
    </row>
    <row r="3" spans="1:5" ht="12.75" thickBot="1" x14ac:dyDescent="0.25">
      <c r="A3" s="470"/>
      <c r="B3" s="442">
        <v>42643</v>
      </c>
      <c r="C3" s="443">
        <v>42369</v>
      </c>
    </row>
    <row r="4" spans="1:5" x14ac:dyDescent="0.2">
      <c r="A4" s="623" t="s">
        <v>1106</v>
      </c>
      <c r="B4" s="18"/>
      <c r="C4" s="18"/>
      <c r="E4" s="624"/>
    </row>
    <row r="5" spans="1:5" x14ac:dyDescent="0.2">
      <c r="A5" s="623" t="s">
        <v>1107</v>
      </c>
      <c r="B5" s="18"/>
      <c r="C5" s="18"/>
      <c r="E5" s="624"/>
    </row>
    <row r="6" spans="1:5" s="624" customFormat="1" x14ac:dyDescent="0.2">
      <c r="A6" s="623" t="s">
        <v>1108</v>
      </c>
      <c r="B6" s="18"/>
      <c r="C6" s="18"/>
    </row>
    <row r="7" spans="1:5" x14ac:dyDescent="0.2">
      <c r="A7" s="626" t="s">
        <v>1109</v>
      </c>
      <c r="B7" s="18"/>
      <c r="C7" s="18"/>
      <c r="E7" s="624"/>
    </row>
    <row r="8" spans="1:5" x14ac:dyDescent="0.2">
      <c r="A8" s="626" t="s">
        <v>1110</v>
      </c>
      <c r="B8" s="18"/>
      <c r="C8" s="18"/>
      <c r="E8" s="624"/>
    </row>
    <row r="9" spans="1:5" x14ac:dyDescent="0.2">
      <c r="A9" s="626" t="s">
        <v>1111</v>
      </c>
      <c r="B9" s="18">
        <v>7866014</v>
      </c>
      <c r="C9" s="18">
        <v>11773808</v>
      </c>
      <c r="E9" s="624"/>
    </row>
    <row r="10" spans="1:5" ht="12.75" customHeight="1" x14ac:dyDescent="0.2">
      <c r="A10" s="626" t="s">
        <v>1112</v>
      </c>
      <c r="B10" s="18">
        <f>-4462968-1229136</f>
        <v>-5692104</v>
      </c>
      <c r="C10" s="18"/>
      <c r="E10" s="624"/>
    </row>
    <row r="11" spans="1:5" x14ac:dyDescent="0.2">
      <c r="A11" s="626" t="s">
        <v>1113</v>
      </c>
      <c r="B11" s="18"/>
      <c r="C11" s="18"/>
      <c r="E11" s="624"/>
    </row>
    <row r="12" spans="1:5" ht="12.75" customHeight="1" x14ac:dyDescent="0.2">
      <c r="A12" s="626" t="s">
        <v>1114</v>
      </c>
      <c r="B12" s="18">
        <v>2064964</v>
      </c>
      <c r="C12" s="18">
        <v>1631143</v>
      </c>
      <c r="E12" s="624"/>
    </row>
    <row r="13" spans="1:5" x14ac:dyDescent="0.2">
      <c r="A13" s="626" t="s">
        <v>1115</v>
      </c>
      <c r="B13" s="18"/>
      <c r="C13" s="18"/>
      <c r="E13" s="624"/>
    </row>
    <row r="14" spans="1:5" x14ac:dyDescent="0.2">
      <c r="A14" s="626" t="s">
        <v>1116</v>
      </c>
      <c r="B14" s="18"/>
      <c r="C14" s="18"/>
      <c r="E14" s="624"/>
    </row>
    <row r="15" spans="1:5" s="627" customFormat="1" x14ac:dyDescent="0.2">
      <c r="A15" s="626" t="s">
        <v>1117</v>
      </c>
      <c r="B15" s="18"/>
      <c r="C15" s="18"/>
      <c r="E15" s="624"/>
    </row>
    <row r="16" spans="1:5" s="627" customFormat="1" x14ac:dyDescent="0.2">
      <c r="A16" s="626" t="s">
        <v>1118</v>
      </c>
      <c r="B16" s="18"/>
      <c r="C16" s="18"/>
      <c r="E16" s="624"/>
    </row>
    <row r="17" spans="1:5" s="627" customFormat="1" x14ac:dyDescent="0.2">
      <c r="A17" s="626" t="s">
        <v>1119</v>
      </c>
      <c r="B17" s="18"/>
      <c r="C17" s="18"/>
      <c r="E17" s="624"/>
    </row>
    <row r="18" spans="1:5" s="627" customFormat="1" x14ac:dyDescent="0.2">
      <c r="A18" s="626" t="s">
        <v>1120</v>
      </c>
      <c r="B18" s="18">
        <v>7016244</v>
      </c>
      <c r="C18" s="18">
        <v>14243530</v>
      </c>
      <c r="E18" s="624"/>
    </row>
    <row r="19" spans="1:5" s="627" customFormat="1" x14ac:dyDescent="0.2">
      <c r="A19" s="626" t="s">
        <v>1121</v>
      </c>
      <c r="B19" s="18">
        <v>13237</v>
      </c>
      <c r="C19" s="18">
        <v>18415</v>
      </c>
      <c r="E19" s="624"/>
    </row>
    <row r="20" spans="1:5" s="627" customFormat="1" x14ac:dyDescent="0.2">
      <c r="A20" s="626" t="s">
        <v>1122</v>
      </c>
      <c r="B20" s="18">
        <v>19895400</v>
      </c>
      <c r="C20" s="18">
        <v>18551684</v>
      </c>
      <c r="E20" s="624"/>
    </row>
    <row r="21" spans="1:5" s="627" customFormat="1" x14ac:dyDescent="0.2">
      <c r="A21" s="626" t="s">
        <v>1123</v>
      </c>
      <c r="B21" s="18">
        <v>5898984</v>
      </c>
      <c r="C21" s="18">
        <v>6722942</v>
      </c>
      <c r="E21" s="624"/>
    </row>
    <row r="22" spans="1:5" s="627" customFormat="1" x14ac:dyDescent="0.2">
      <c r="A22" s="626" t="s">
        <v>1124</v>
      </c>
      <c r="B22" s="18">
        <v>240591646</v>
      </c>
      <c r="C22" s="18">
        <v>237823938</v>
      </c>
      <c r="E22" s="624"/>
    </row>
    <row r="23" spans="1:5" s="627" customFormat="1" x14ac:dyDescent="0.2">
      <c r="A23" s="626" t="s">
        <v>1125</v>
      </c>
      <c r="B23" s="18"/>
      <c r="C23" s="18"/>
      <c r="E23" s="624"/>
    </row>
    <row r="24" spans="1:5" s="627" customFormat="1" x14ac:dyDescent="0.2">
      <c r="A24" s="626" t="s">
        <v>1126</v>
      </c>
      <c r="B24" s="18"/>
      <c r="C24" s="18"/>
      <c r="E24" s="624"/>
    </row>
    <row r="25" spans="1:5" s="627" customFormat="1" x14ac:dyDescent="0.2">
      <c r="A25" s="626" t="s">
        <v>1127</v>
      </c>
      <c r="B25" s="18"/>
      <c r="C25" s="18"/>
      <c r="E25" s="624"/>
    </row>
    <row r="26" spans="1:5" s="627" customFormat="1" x14ac:dyDescent="0.2">
      <c r="A26" s="626" t="s">
        <v>1128</v>
      </c>
      <c r="B26" s="18"/>
      <c r="C26" s="18"/>
      <c r="E26" s="624"/>
    </row>
    <row r="27" spans="1:5" s="627" customFormat="1" x14ac:dyDescent="0.2">
      <c r="A27" s="626" t="s">
        <v>1129</v>
      </c>
      <c r="B27" s="18"/>
      <c r="C27" s="18"/>
      <c r="E27" s="624"/>
    </row>
    <row r="28" spans="1:5" s="627" customFormat="1" x14ac:dyDescent="0.2">
      <c r="A28" s="626" t="s">
        <v>1131</v>
      </c>
      <c r="B28" s="18"/>
      <c r="C28" s="18"/>
      <c r="E28" s="624"/>
    </row>
    <row r="29" spans="1:5" s="627" customFormat="1" x14ac:dyDescent="0.2">
      <c r="A29" s="626" t="s">
        <v>1130</v>
      </c>
      <c r="B29" s="18"/>
      <c r="C29" s="18"/>
      <c r="E29" s="624"/>
    </row>
    <row r="30" spans="1:5" s="627" customFormat="1" x14ac:dyDescent="0.2">
      <c r="A30" s="626" t="s">
        <v>1134</v>
      </c>
      <c r="B30" s="18"/>
      <c r="C30" s="18"/>
      <c r="E30" s="624"/>
    </row>
    <row r="31" spans="1:5" s="627" customFormat="1" x14ac:dyDescent="0.2">
      <c r="A31" s="626" t="s">
        <v>1135</v>
      </c>
      <c r="B31" s="18"/>
      <c r="C31" s="18"/>
      <c r="E31" s="624"/>
    </row>
    <row r="32" spans="1:5" s="627" customFormat="1" x14ac:dyDescent="0.2">
      <c r="A32" s="627" t="s">
        <v>1138</v>
      </c>
      <c r="B32" s="18"/>
      <c r="C32" s="18"/>
      <c r="E32" s="624"/>
    </row>
    <row r="33" spans="1:5" s="627" customFormat="1" x14ac:dyDescent="0.2">
      <c r="A33" s="627" t="s">
        <v>1139</v>
      </c>
      <c r="B33" s="18"/>
      <c r="C33" s="18"/>
      <c r="E33" s="624"/>
    </row>
    <row r="34" spans="1:5" ht="12.75" thickBot="1" x14ac:dyDescent="0.25">
      <c r="A34" s="558" t="s">
        <v>1140</v>
      </c>
      <c r="B34" s="682"/>
      <c r="C34" s="682"/>
    </row>
    <row r="35" spans="1:5" x14ac:dyDescent="0.2">
      <c r="A35" s="627" t="s">
        <v>1132</v>
      </c>
      <c r="B35" s="18">
        <v>17552680</v>
      </c>
      <c r="C35" s="18">
        <v>16881955</v>
      </c>
    </row>
    <row r="36" spans="1:5" x14ac:dyDescent="0.2">
      <c r="A36" s="627" t="s">
        <v>1133</v>
      </c>
      <c r="B36" s="18">
        <v>17552680</v>
      </c>
      <c r="C36" s="18">
        <v>16881955</v>
      </c>
    </row>
    <row r="37" spans="1:5" ht="12.75" thickBot="1" x14ac:dyDescent="0.25">
      <c r="A37" s="558" t="s">
        <v>1141</v>
      </c>
      <c r="B37" s="682"/>
      <c r="C37" s="682"/>
    </row>
    <row r="38" spans="1:5" x14ac:dyDescent="0.2">
      <c r="A38" s="627" t="s">
        <v>1136</v>
      </c>
      <c r="B38" s="683">
        <v>6.7199999999999996E-2</v>
      </c>
      <c r="C38" s="683">
        <v>6.3E-2</v>
      </c>
    </row>
    <row r="39" spans="1:5" x14ac:dyDescent="0.2">
      <c r="A39" s="627" t="s">
        <v>1137</v>
      </c>
      <c r="B39" s="683">
        <v>6.7199999999999996E-2</v>
      </c>
      <c r="C39" s="683">
        <v>6.3E-2</v>
      </c>
    </row>
  </sheetData>
  <conditionalFormatting sqref="C7:C8 C18 C12 C29:C30">
    <cfRule type="cellIs" dxfId="3" priority="2" operator="lessThan">
      <formula>0</formula>
    </cfRule>
  </conditionalFormatting>
  <conditionalFormatting sqref="B7:B8 B18 B12 B29:B30">
    <cfRule type="cellIs" dxfId="2" priority="4" operator="lessThan">
      <formula>0</formula>
    </cfRule>
  </conditionalFormatting>
  <conditionalFormatting sqref="B27">
    <cfRule type="cellIs" dxfId="1" priority="3" operator="lessThan">
      <formula>B25</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6"/>
  <sheetViews>
    <sheetView zoomScaleNormal="100" workbookViewId="0"/>
  </sheetViews>
  <sheetFormatPr baseColWidth="10" defaultColWidth="11" defaultRowHeight="12" x14ac:dyDescent="0.2"/>
  <cols>
    <col min="1" max="1" width="26" style="17" customWidth="1"/>
    <col min="2" max="2" width="11.25" style="359" customWidth="1"/>
    <col min="3" max="3" width="11.25" style="17" customWidth="1"/>
    <col min="4" max="4" width="11.25" style="359" customWidth="1"/>
    <col min="5" max="5" width="11.25" style="17" customWidth="1"/>
    <col min="6" max="6" width="16.375" style="17" customWidth="1"/>
    <col min="7" max="16384" width="11" style="17"/>
  </cols>
  <sheetData>
    <row r="1" spans="1:7" x14ac:dyDescent="0.2">
      <c r="A1" s="449" t="s">
        <v>929</v>
      </c>
      <c r="B1" s="89"/>
    </row>
    <row r="3" spans="1:7" x14ac:dyDescent="0.2">
      <c r="A3" s="15"/>
      <c r="B3" s="112" t="s">
        <v>3</v>
      </c>
      <c r="C3" s="112" t="s">
        <v>4</v>
      </c>
      <c r="D3" s="113" t="s">
        <v>5</v>
      </c>
      <c r="E3" s="113" t="s">
        <v>6</v>
      </c>
      <c r="F3" s="15"/>
      <c r="G3" s="15"/>
    </row>
    <row r="4" spans="1:7" ht="12.75" thickBot="1" x14ac:dyDescent="0.25">
      <c r="A4" s="409" t="s">
        <v>7</v>
      </c>
      <c r="B4" s="440" t="s">
        <v>1100</v>
      </c>
      <c r="C4" s="440" t="s">
        <v>1100</v>
      </c>
      <c r="D4" s="441" t="s">
        <v>1025</v>
      </c>
      <c r="E4" s="441" t="s">
        <v>1069</v>
      </c>
      <c r="F4" s="74"/>
    </row>
    <row r="5" spans="1:7" s="359" customFormat="1" x14ac:dyDescent="0.2">
      <c r="A5" s="105" t="s">
        <v>8</v>
      </c>
      <c r="B5" s="391">
        <v>0.19500000000000001</v>
      </c>
      <c r="C5" s="316">
        <v>1698</v>
      </c>
      <c r="D5" s="391">
        <v>0.19500000000000001</v>
      </c>
      <c r="E5" s="316">
        <v>1618</v>
      </c>
      <c r="F5" s="74"/>
    </row>
    <row r="6" spans="1:7" x14ac:dyDescent="0.2">
      <c r="A6" s="17" t="s">
        <v>9</v>
      </c>
      <c r="B6" s="166"/>
      <c r="C6" s="84"/>
      <c r="D6" s="166">
        <v>4.8000000000000001E-2</v>
      </c>
      <c r="E6" s="84">
        <v>146</v>
      </c>
      <c r="F6" s="96"/>
      <c r="G6" s="114"/>
    </row>
    <row r="7" spans="1:7" s="359" customFormat="1" x14ac:dyDescent="0.2">
      <c r="A7" s="359" t="s">
        <v>1084</v>
      </c>
      <c r="B7" s="625">
        <v>1.61E-2</v>
      </c>
      <c r="C7" s="84">
        <v>114</v>
      </c>
      <c r="D7" s="166"/>
      <c r="E7" s="84"/>
      <c r="F7" s="96"/>
      <c r="G7" s="615"/>
    </row>
    <row r="8" spans="1:7" s="299" customFormat="1" x14ac:dyDescent="0.2">
      <c r="A8" s="78" t="s">
        <v>10</v>
      </c>
      <c r="B8" s="392">
        <v>0.15140000000000001</v>
      </c>
      <c r="C8" s="86">
        <v>119</v>
      </c>
      <c r="D8" s="392">
        <v>0.13900000000000001</v>
      </c>
      <c r="E8" s="86">
        <v>67</v>
      </c>
      <c r="F8" s="96"/>
      <c r="G8" s="114"/>
    </row>
    <row r="9" spans="1:7" s="357" customFormat="1" x14ac:dyDescent="0.2">
      <c r="A9" s="358" t="s">
        <v>11</v>
      </c>
      <c r="B9" s="392">
        <v>0.18090000000000001</v>
      </c>
      <c r="C9" s="86">
        <v>199</v>
      </c>
      <c r="D9" s="392">
        <v>0.18090000000000001</v>
      </c>
      <c r="E9" s="86">
        <v>197</v>
      </c>
      <c r="F9" s="96"/>
      <c r="G9" s="114"/>
    </row>
    <row r="10" spans="1:7" x14ac:dyDescent="0.2">
      <c r="A10" s="408" t="s">
        <v>12</v>
      </c>
      <c r="B10" s="468"/>
      <c r="C10" s="316">
        <v>96</v>
      </c>
      <c r="D10" s="468"/>
      <c r="E10" s="316">
        <v>15</v>
      </c>
      <c r="F10" s="96"/>
      <c r="G10" s="114"/>
    </row>
    <row r="11" spans="1:7" x14ac:dyDescent="0.2">
      <c r="A11" s="115" t="s">
        <v>13</v>
      </c>
      <c r="B11" s="115"/>
      <c r="C11" s="100">
        <f>SUM(C5:C10)</f>
        <v>2226</v>
      </c>
      <c r="D11" s="100"/>
      <c r="E11" s="366">
        <f>SUM(E5:E10)</f>
        <v>2043</v>
      </c>
      <c r="F11" s="74"/>
      <c r="G11" s="114"/>
    </row>
    <row r="13" spans="1:7" x14ac:dyDescent="0.2">
      <c r="A13" s="537" t="s">
        <v>955</v>
      </c>
    </row>
    <row r="14" spans="1:7" x14ac:dyDescent="0.2">
      <c r="A14" s="537" t="s">
        <v>956</v>
      </c>
    </row>
    <row r="15" spans="1:7" x14ac:dyDescent="0.2">
      <c r="A15" s="537" t="s">
        <v>930</v>
      </c>
    </row>
    <row r="16" spans="1:7" x14ac:dyDescent="0.2">
      <c r="A16" s="537" t="s">
        <v>957</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theme="4" tint="-0.499984740745262"/>
    <pageSetUpPr fitToPage="1"/>
  </sheetPr>
  <dimension ref="A1:Q142"/>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5" ht="14.25" customHeight="1" x14ac:dyDescent="0.2">
      <c r="A1" s="30" t="s">
        <v>14</v>
      </c>
    </row>
    <row r="2" spans="1:5" s="359" customFormat="1" x14ac:dyDescent="0.2">
      <c r="A2" s="538" t="s">
        <v>931</v>
      </c>
    </row>
    <row r="3" spans="1:5" s="359" customFormat="1" x14ac:dyDescent="0.2">
      <c r="A3" s="538"/>
    </row>
    <row r="6" spans="1:5" ht="12.75" thickBot="1" x14ac:dyDescent="0.25">
      <c r="A6" s="1" t="s">
        <v>15</v>
      </c>
      <c r="B6" s="442">
        <v>42643</v>
      </c>
      <c r="C6" s="443">
        <v>42369</v>
      </c>
    </row>
    <row r="7" spans="1:5" x14ac:dyDescent="0.2">
      <c r="A7" s="2" t="s">
        <v>16</v>
      </c>
      <c r="B7" s="3">
        <v>6394</v>
      </c>
      <c r="C7" s="4">
        <v>6394</v>
      </c>
    </row>
    <row r="8" spans="1:5" x14ac:dyDescent="0.2">
      <c r="A8" s="2" t="s">
        <v>17</v>
      </c>
      <c r="B8" s="3">
        <v>1587</v>
      </c>
      <c r="C8" s="4">
        <v>1587</v>
      </c>
    </row>
    <row r="9" spans="1:5" x14ac:dyDescent="0.2">
      <c r="A9" s="2" t="s">
        <v>18</v>
      </c>
      <c r="B9" s="3">
        <v>0</v>
      </c>
      <c r="C9" s="4">
        <v>384</v>
      </c>
    </row>
    <row r="10" spans="1:5" x14ac:dyDescent="0.2">
      <c r="A10" s="2" t="s">
        <v>19</v>
      </c>
      <c r="B10" s="3">
        <v>163</v>
      </c>
      <c r="C10" s="4">
        <v>163</v>
      </c>
    </row>
    <row r="11" spans="1:5" s="359" customFormat="1" x14ac:dyDescent="0.2">
      <c r="A11" s="5" t="s">
        <v>20</v>
      </c>
      <c r="B11" s="3">
        <v>8260</v>
      </c>
      <c r="C11" s="4">
        <v>8386</v>
      </c>
    </row>
    <row r="12" spans="1:5" x14ac:dyDescent="0.2">
      <c r="A12" s="618" t="s">
        <v>1070</v>
      </c>
      <c r="B12" s="3">
        <v>1326</v>
      </c>
      <c r="C12" s="4"/>
    </row>
    <row r="13" spans="1:5" x14ac:dyDescent="0.2">
      <c r="A13" s="6" t="s">
        <v>21</v>
      </c>
      <c r="B13" s="7">
        <f>SUM(B7:B12)</f>
        <v>17730</v>
      </c>
      <c r="C13" s="8">
        <f>SUM(C7:C12)</f>
        <v>16914</v>
      </c>
    </row>
    <row r="14" spans="1:5" x14ac:dyDescent="0.2">
      <c r="A14" s="2"/>
      <c r="B14" s="3"/>
      <c r="C14" s="4"/>
    </row>
    <row r="15" spans="1:5" x14ac:dyDescent="0.2">
      <c r="A15" s="9" t="s">
        <v>22</v>
      </c>
      <c r="B15" s="3"/>
      <c r="C15" s="4"/>
      <c r="E15" s="9"/>
    </row>
    <row r="16" spans="1:5" x14ac:dyDescent="0.2">
      <c r="A16" s="2" t="s">
        <v>23</v>
      </c>
      <c r="B16" s="3">
        <v>-96</v>
      </c>
      <c r="C16" s="4">
        <v>-67</v>
      </c>
      <c r="E16" s="2"/>
    </row>
    <row r="17" spans="1:5" x14ac:dyDescent="0.2">
      <c r="A17" s="2" t="s">
        <v>24</v>
      </c>
      <c r="B17" s="3">
        <v>0</v>
      </c>
      <c r="C17" s="4">
        <v>-384</v>
      </c>
      <c r="E17" s="2"/>
    </row>
    <row r="18" spans="1:5" x14ac:dyDescent="0.2">
      <c r="A18" s="444" t="s">
        <v>967</v>
      </c>
      <c r="B18" s="3">
        <v>-304</v>
      </c>
      <c r="C18" s="4">
        <v>-421</v>
      </c>
      <c r="E18" s="2"/>
    </row>
    <row r="19" spans="1:5" s="359" customFormat="1" x14ac:dyDescent="0.2">
      <c r="A19" s="359" t="s">
        <v>1071</v>
      </c>
      <c r="B19" s="3">
        <v>-663</v>
      </c>
      <c r="C19" s="4"/>
      <c r="E19" s="2"/>
    </row>
    <row r="20" spans="1:5" s="359" customFormat="1" x14ac:dyDescent="0.2">
      <c r="A20" s="2" t="s">
        <v>25</v>
      </c>
      <c r="B20" s="3">
        <v>-183</v>
      </c>
      <c r="C20" s="4">
        <v>-191</v>
      </c>
      <c r="E20" s="2"/>
    </row>
    <row r="21" spans="1:5" s="359" customFormat="1" x14ac:dyDescent="0.2">
      <c r="A21" s="141" t="s">
        <v>26</v>
      </c>
      <c r="B21" s="3">
        <v>-56</v>
      </c>
      <c r="C21" s="4">
        <v>-57</v>
      </c>
      <c r="E21" s="2"/>
    </row>
    <row r="22" spans="1:5" s="294" customFormat="1" x14ac:dyDescent="0.2">
      <c r="A22" s="6" t="s">
        <v>27</v>
      </c>
      <c r="B22" s="616">
        <f>SUM(B13:B21)</f>
        <v>16428</v>
      </c>
      <c r="C22" s="617">
        <f>SUM(C13:C21)</f>
        <v>15794</v>
      </c>
    </row>
    <row r="23" spans="1:5" ht="14.25" x14ac:dyDescent="0.2">
      <c r="A23" s="5" t="s">
        <v>28</v>
      </c>
      <c r="B23" s="3">
        <v>1124</v>
      </c>
      <c r="C23" s="4">
        <v>1088</v>
      </c>
      <c r="E23" s="2"/>
    </row>
    <row r="24" spans="1:5" x14ac:dyDescent="0.2">
      <c r="A24" s="6" t="s">
        <v>29</v>
      </c>
      <c r="B24" s="7">
        <f>B22+B23</f>
        <v>17552</v>
      </c>
      <c r="C24" s="8">
        <f>C22+C23</f>
        <v>16882</v>
      </c>
      <c r="E24" s="2"/>
    </row>
    <row r="25" spans="1:5" x14ac:dyDescent="0.2">
      <c r="A25" s="2"/>
      <c r="B25" s="3"/>
      <c r="C25" s="4"/>
    </row>
    <row r="26" spans="1:5" x14ac:dyDescent="0.2">
      <c r="A26" s="9" t="s">
        <v>30</v>
      </c>
      <c r="B26" s="3"/>
      <c r="C26" s="4"/>
    </row>
    <row r="27" spans="1:5" x14ac:dyDescent="0.2">
      <c r="A27" s="2" t="s">
        <v>31</v>
      </c>
      <c r="B27" s="3">
        <v>2894</v>
      </c>
      <c r="C27" s="4">
        <v>3111</v>
      </c>
    </row>
    <row r="28" spans="1:5" s="359" customFormat="1" x14ac:dyDescent="0.2">
      <c r="A28" s="2" t="s">
        <v>32</v>
      </c>
      <c r="B28" s="3">
        <v>-60</v>
      </c>
      <c r="C28" s="4">
        <v>-60</v>
      </c>
    </row>
    <row r="29" spans="1:5" x14ac:dyDescent="0.2">
      <c r="A29" s="6" t="s">
        <v>33</v>
      </c>
      <c r="B29" s="7">
        <f>SUM(B27:B28)</f>
        <v>2834</v>
      </c>
      <c r="C29" s="8">
        <f>SUM(C27:C28)</f>
        <v>3051</v>
      </c>
    </row>
    <row r="30" spans="1:5" x14ac:dyDescent="0.2">
      <c r="A30" s="5"/>
      <c r="B30" s="3"/>
      <c r="C30" s="4"/>
    </row>
    <row r="31" spans="1:5" x14ac:dyDescent="0.2">
      <c r="A31" s="6" t="s">
        <v>34</v>
      </c>
      <c r="B31" s="7">
        <f>+B29+B24</f>
        <v>20386</v>
      </c>
      <c r="C31" s="8">
        <f>+C29+C24</f>
        <v>19933</v>
      </c>
    </row>
    <row r="32" spans="1:5" ht="14.25" x14ac:dyDescent="0.2">
      <c r="A32" s="10" t="s">
        <v>35</v>
      </c>
      <c r="B32" s="11"/>
      <c r="C32" s="12"/>
    </row>
    <row r="33" spans="1:3" x14ac:dyDescent="0.2">
      <c r="A33" s="13"/>
      <c r="B33" s="14"/>
      <c r="C33" s="15"/>
    </row>
    <row r="34" spans="1:3" ht="12.75" thickBot="1" x14ac:dyDescent="0.25">
      <c r="A34" s="16" t="s">
        <v>36</v>
      </c>
      <c r="B34" s="442">
        <v>42643</v>
      </c>
      <c r="C34" s="443">
        <v>42369</v>
      </c>
    </row>
    <row r="35" spans="1:3" x14ac:dyDescent="0.2">
      <c r="A35" s="537" t="s">
        <v>1026</v>
      </c>
      <c r="B35" s="353">
        <v>96422</v>
      </c>
      <c r="C35" s="18">
        <v>99494</v>
      </c>
    </row>
    <row r="36" spans="1:3" s="359" customFormat="1" x14ac:dyDescent="0.2">
      <c r="A36" s="359" t="s">
        <v>37</v>
      </c>
      <c r="B36" s="353">
        <v>890</v>
      </c>
      <c r="C36" s="18">
        <v>1050</v>
      </c>
    </row>
    <row r="37" spans="1:3" x14ac:dyDescent="0.2">
      <c r="A37" s="359" t="s">
        <v>38</v>
      </c>
      <c r="B37" s="353">
        <v>0</v>
      </c>
      <c r="C37" s="18">
        <v>0</v>
      </c>
    </row>
    <row r="38" spans="1:3" x14ac:dyDescent="0.2">
      <c r="A38" s="359" t="s">
        <v>39</v>
      </c>
      <c r="B38" s="353">
        <v>7079</v>
      </c>
      <c r="C38" s="18">
        <v>6794</v>
      </c>
    </row>
    <row r="39" spans="1:3" x14ac:dyDescent="0.2">
      <c r="A39" s="20" t="s">
        <v>40</v>
      </c>
      <c r="B39" s="21">
        <v>14727</v>
      </c>
      <c r="C39" s="295">
        <v>11786</v>
      </c>
    </row>
    <row r="40" spans="1:3" x14ac:dyDescent="0.2">
      <c r="A40" s="23" t="s">
        <v>41</v>
      </c>
      <c r="B40" s="24">
        <f>B35+B36+B37+B38+B39</f>
        <v>119118</v>
      </c>
      <c r="C40" s="296">
        <f>C35+C36+C37+C38+C39</f>
        <v>119124</v>
      </c>
    </row>
    <row r="41" spans="1:3" x14ac:dyDescent="0.2">
      <c r="A41" s="25"/>
      <c r="B41" s="26"/>
      <c r="C41" s="27"/>
    </row>
    <row r="42" spans="1:3" s="359" customFormat="1" x14ac:dyDescent="0.2">
      <c r="A42" s="393" t="s">
        <v>42</v>
      </c>
      <c r="B42" s="353">
        <f>B40*4.5/100</f>
        <v>5360.31</v>
      </c>
      <c r="C42" s="18">
        <f>C40*4.5/100</f>
        <v>5360.58</v>
      </c>
    </row>
    <row r="43" spans="1:3" s="359" customFormat="1" x14ac:dyDescent="0.2">
      <c r="A43" s="393" t="s">
        <v>43</v>
      </c>
      <c r="B43" s="353"/>
      <c r="C43" s="18"/>
    </row>
    <row r="44" spans="1:3" s="359" customFormat="1" x14ac:dyDescent="0.2">
      <c r="A44" s="393" t="s">
        <v>958</v>
      </c>
      <c r="B44" s="353">
        <f>B40*2.5/100</f>
        <v>2977.95</v>
      </c>
      <c r="C44" s="18">
        <f>C40*2.5/100</f>
        <v>2978.1</v>
      </c>
    </row>
    <row r="45" spans="1:3" s="359" customFormat="1" x14ac:dyDescent="0.2">
      <c r="A45" s="393" t="s">
        <v>44</v>
      </c>
      <c r="B45" s="353">
        <f>B40*3/100</f>
        <v>3573.54</v>
      </c>
      <c r="C45" s="18">
        <f>C40*3/100</f>
        <v>3573.72</v>
      </c>
    </row>
    <row r="46" spans="1:3" s="359" customFormat="1" x14ac:dyDescent="0.2">
      <c r="A46" s="393" t="s">
        <v>1027</v>
      </c>
      <c r="B46" s="353">
        <f>B40*1.5/100</f>
        <v>1786.77</v>
      </c>
      <c r="C46" s="18">
        <f>C40*1/100</f>
        <v>1191.24</v>
      </c>
    </row>
    <row r="47" spans="1:3" s="359" customFormat="1" x14ac:dyDescent="0.2">
      <c r="A47" s="393" t="s">
        <v>45</v>
      </c>
      <c r="B47" s="353">
        <f>SUM(B44:B46)</f>
        <v>8338.26</v>
      </c>
      <c r="C47" s="18">
        <f>SUM(C44:C46)</f>
        <v>7743.0599999999995</v>
      </c>
    </row>
    <row r="48" spans="1:3" s="359" customFormat="1" x14ac:dyDescent="0.2">
      <c r="A48" s="393" t="s">
        <v>46</v>
      </c>
      <c r="B48" s="353">
        <f>B22-B42-B47</f>
        <v>2729.4299999999985</v>
      </c>
      <c r="C48" s="18">
        <f>C22-C42-C47</f>
        <v>2690.3600000000006</v>
      </c>
    </row>
    <row r="49" spans="1:17" s="359" customFormat="1" x14ac:dyDescent="0.2">
      <c r="A49" s="25"/>
      <c r="B49" s="26"/>
      <c r="C49" s="27"/>
    </row>
    <row r="50" spans="1:17" x14ac:dyDescent="0.2">
      <c r="A50" s="9" t="s">
        <v>47</v>
      </c>
      <c r="B50" s="28">
        <v>0.1711</v>
      </c>
      <c r="C50" s="29">
        <v>0.1673</v>
      </c>
    </row>
    <row r="51" spans="1:17" x14ac:dyDescent="0.2">
      <c r="A51" s="2" t="s">
        <v>48</v>
      </c>
      <c r="B51" s="28">
        <v>0.14729999999999999</v>
      </c>
      <c r="C51" s="29">
        <v>0.14169999999999999</v>
      </c>
    </row>
    <row r="52" spans="1:17" x14ac:dyDescent="0.2">
      <c r="A52" s="2" t="s">
        <v>49</v>
      </c>
      <c r="B52" s="28">
        <v>2.3800000000000002E-2</v>
      </c>
      <c r="C52" s="29">
        <v>2.5600000000000001E-2</v>
      </c>
    </row>
    <row r="53" spans="1:17" x14ac:dyDescent="0.2">
      <c r="A53" s="445" t="s">
        <v>50</v>
      </c>
      <c r="B53" s="28">
        <v>0.13789999999999999</v>
      </c>
      <c r="C53" s="29">
        <v>0.1326</v>
      </c>
    </row>
    <row r="54" spans="1:17" x14ac:dyDescent="0.2">
      <c r="A54" s="15" t="s">
        <v>1072</v>
      </c>
      <c r="B54" s="628">
        <v>6.7199999999999996E-2</v>
      </c>
      <c r="C54" s="29">
        <v>6.3E-2</v>
      </c>
    </row>
    <row r="55" spans="1:17" s="31" customFormat="1" x14ac:dyDescent="0.2">
      <c r="A55" s="370"/>
      <c r="B55" s="370"/>
      <c r="C55" s="370"/>
      <c r="L55" s="17"/>
      <c r="M55" s="17"/>
      <c r="N55" s="17"/>
      <c r="O55" s="17"/>
      <c r="P55" s="17"/>
      <c r="Q55" s="17"/>
    </row>
    <row r="56" spans="1:17" s="31" customFormat="1" x14ac:dyDescent="0.2">
      <c r="L56" s="17"/>
      <c r="M56" s="17"/>
      <c r="N56" s="17"/>
      <c r="O56" s="17"/>
      <c r="P56" s="17"/>
      <c r="Q56" s="17"/>
    </row>
    <row r="57" spans="1:17" s="31" customFormat="1" x14ac:dyDescent="0.2">
      <c r="L57" s="17"/>
      <c r="M57" s="17"/>
      <c r="N57" s="17"/>
      <c r="O57" s="17"/>
      <c r="P57" s="17"/>
      <c r="Q57" s="17"/>
    </row>
    <row r="58" spans="1:17" x14ac:dyDescent="0.2">
      <c r="C58" s="32"/>
      <c r="D58" s="32"/>
      <c r="E58" s="32"/>
      <c r="F58" s="32"/>
    </row>
    <row r="59" spans="1:17" x14ac:dyDescent="0.2">
      <c r="A59" s="33"/>
      <c r="B59" s="34"/>
      <c r="C59" s="34"/>
      <c r="D59" s="35"/>
      <c r="E59" s="35"/>
      <c r="F59" s="35"/>
      <c r="G59" s="15"/>
      <c r="H59" s="15"/>
      <c r="I59" s="15"/>
    </row>
    <row r="60" spans="1:17" x14ac:dyDescent="0.2">
      <c r="A60" s="15"/>
      <c r="B60" s="15"/>
      <c r="C60" s="34"/>
      <c r="D60" s="36"/>
      <c r="E60" s="36"/>
      <c r="F60" s="34"/>
      <c r="G60" s="15"/>
      <c r="H60" s="15"/>
      <c r="I60" s="15"/>
    </row>
    <row r="61" spans="1:17" x14ac:dyDescent="0.2">
      <c r="A61" s="37"/>
      <c r="B61" s="37"/>
      <c r="C61" s="38"/>
      <c r="D61" s="36"/>
      <c r="E61" s="36"/>
      <c r="F61" s="37"/>
      <c r="G61" s="37"/>
      <c r="H61" s="15"/>
      <c r="I61" s="15"/>
    </row>
    <row r="62" spans="1:17" x14ac:dyDescent="0.2">
      <c r="A62" s="39"/>
      <c r="B62" s="40"/>
      <c r="C62" s="36"/>
      <c r="D62" s="36"/>
      <c r="E62" s="36"/>
      <c r="F62" s="41"/>
      <c r="G62" s="41"/>
      <c r="H62" s="15"/>
      <c r="I62" s="15"/>
    </row>
    <row r="63" spans="1:17" x14ac:dyDescent="0.2">
      <c r="A63" s="41"/>
      <c r="B63" s="40"/>
      <c r="C63" s="36"/>
      <c r="D63" s="36"/>
      <c r="E63" s="36"/>
      <c r="F63" s="41"/>
      <c r="G63" s="42"/>
      <c r="H63" s="15"/>
      <c r="I63" s="15"/>
    </row>
    <row r="64" spans="1:17" x14ac:dyDescent="0.2">
      <c r="A64" s="43"/>
      <c r="B64" s="44"/>
      <c r="C64" s="45"/>
      <c r="D64" s="45"/>
      <c r="E64" s="45"/>
      <c r="F64" s="46"/>
      <c r="G64" s="47"/>
      <c r="H64" s="15"/>
      <c r="I64" s="15"/>
    </row>
    <row r="65" spans="1:9" x14ac:dyDescent="0.2">
      <c r="A65" s="48"/>
      <c r="B65" s="44"/>
      <c r="C65" s="45"/>
      <c r="D65" s="45"/>
      <c r="E65" s="45"/>
      <c r="F65" s="49"/>
      <c r="G65" s="49"/>
      <c r="H65" s="15"/>
      <c r="I65" s="15"/>
    </row>
    <row r="66" spans="1:9" x14ac:dyDescent="0.2">
      <c r="A66" s="48"/>
      <c r="B66" s="44"/>
      <c r="C66" s="45"/>
      <c r="D66" s="45"/>
      <c r="E66" s="45"/>
      <c r="F66" s="49"/>
      <c r="G66" s="49"/>
      <c r="H66" s="15"/>
      <c r="I66" s="15"/>
    </row>
    <row r="67" spans="1:9" x14ac:dyDescent="0.2">
      <c r="A67" s="48"/>
      <c r="B67" s="44"/>
      <c r="C67" s="45"/>
      <c r="D67" s="45"/>
      <c r="E67" s="45"/>
      <c r="F67" s="49"/>
      <c r="G67" s="49"/>
      <c r="H67" s="15"/>
      <c r="I67" s="15"/>
    </row>
    <row r="68" spans="1:9" x14ac:dyDescent="0.2">
      <c r="A68" s="50"/>
      <c r="B68" s="44"/>
      <c r="C68" s="45"/>
      <c r="D68" s="45"/>
      <c r="E68" s="45"/>
      <c r="F68" s="51"/>
      <c r="G68" s="47"/>
      <c r="H68" s="15"/>
      <c r="I68" s="15"/>
    </row>
    <row r="69" spans="1:9" x14ac:dyDescent="0.2">
      <c r="A69" s="52"/>
      <c r="B69" s="53"/>
      <c r="C69" s="54"/>
      <c r="D69" s="54"/>
      <c r="E69" s="54"/>
      <c r="F69" s="55"/>
      <c r="G69" s="55"/>
      <c r="H69" s="15"/>
      <c r="I69" s="15"/>
    </row>
    <row r="70" spans="1:9" x14ac:dyDescent="0.2">
      <c r="A70" s="56"/>
      <c r="B70" s="44"/>
      <c r="C70" s="54"/>
      <c r="D70" s="54"/>
      <c r="E70" s="54"/>
      <c r="F70" s="46"/>
      <c r="G70" s="47"/>
      <c r="H70" s="15"/>
      <c r="I70" s="15"/>
    </row>
    <row r="71" spans="1:9" x14ac:dyDescent="0.2">
      <c r="A71" s="57"/>
      <c r="B71" s="37"/>
      <c r="C71" s="54"/>
      <c r="D71" s="54"/>
      <c r="E71" s="54"/>
      <c r="F71" s="46"/>
      <c r="G71" s="47"/>
      <c r="H71" s="15"/>
      <c r="I71" s="15"/>
    </row>
    <row r="72" spans="1:9" x14ac:dyDescent="0.2">
      <c r="A72" s="48"/>
      <c r="B72" s="44"/>
      <c r="C72" s="54"/>
      <c r="D72" s="54"/>
      <c r="E72" s="54"/>
      <c r="F72" s="49"/>
      <c r="G72" s="49"/>
      <c r="H72" s="15"/>
      <c r="I72" s="15"/>
    </row>
    <row r="73" spans="1:9" x14ac:dyDescent="0.2">
      <c r="A73" s="48"/>
      <c r="B73" s="44"/>
      <c r="C73" s="54"/>
      <c r="D73" s="54"/>
      <c r="E73" s="54"/>
      <c r="F73" s="49"/>
      <c r="G73" s="49"/>
      <c r="H73" s="15"/>
      <c r="I73" s="15"/>
    </row>
    <row r="74" spans="1:9" x14ac:dyDescent="0.2">
      <c r="A74" s="48"/>
      <c r="B74" s="44"/>
      <c r="C74" s="54"/>
      <c r="D74" s="54"/>
      <c r="E74" s="54"/>
      <c r="F74" s="49"/>
      <c r="G74" s="49"/>
      <c r="H74" s="15"/>
      <c r="I74" s="15"/>
    </row>
    <row r="75" spans="1:9" x14ac:dyDescent="0.2">
      <c r="A75" s="52"/>
      <c r="B75" s="53"/>
      <c r="C75" s="58"/>
      <c r="D75" s="58"/>
      <c r="E75" s="58"/>
      <c r="F75" s="55"/>
      <c r="G75" s="55"/>
      <c r="H75" s="15"/>
      <c r="I75" s="15"/>
    </row>
    <row r="76" spans="1:9" ht="14.25" x14ac:dyDescent="0.2">
      <c r="A76" s="59"/>
      <c r="B76" s="10"/>
      <c r="C76" s="54"/>
      <c r="D76" s="54"/>
      <c r="E76" s="54"/>
      <c r="F76" s="60"/>
      <c r="G76" s="61"/>
      <c r="H76" s="15"/>
      <c r="I76" s="15"/>
    </row>
    <row r="77" spans="1:9" ht="14.25" x14ac:dyDescent="0.2">
      <c r="A77" s="57"/>
      <c r="B77" s="62"/>
      <c r="C77" s="10"/>
      <c r="D77" s="10"/>
      <c r="E77" s="10"/>
      <c r="F77" s="63"/>
      <c r="G77" s="64"/>
      <c r="H77" s="15"/>
      <c r="I77" s="15"/>
    </row>
    <row r="78" spans="1:9" x14ac:dyDescent="0.2">
      <c r="A78" s="48"/>
      <c r="B78" s="65"/>
      <c r="C78" s="65"/>
      <c r="D78" s="65"/>
      <c r="E78" s="65"/>
      <c r="F78" s="49"/>
      <c r="G78" s="49"/>
      <c r="H78" s="15"/>
      <c r="I78" s="15"/>
    </row>
    <row r="79" spans="1:9" x14ac:dyDescent="0.2">
      <c r="A79" s="48"/>
      <c r="B79" s="44"/>
      <c r="C79" s="65"/>
      <c r="D79" s="65"/>
      <c r="E79" s="65"/>
      <c r="F79" s="49"/>
      <c r="G79" s="49"/>
      <c r="H79" s="15"/>
      <c r="I79" s="15"/>
    </row>
    <row r="80" spans="1:9" x14ac:dyDescent="0.2">
      <c r="A80" s="48"/>
      <c r="B80" s="44"/>
      <c r="C80" s="65"/>
      <c r="D80" s="65"/>
      <c r="E80" s="65"/>
      <c r="F80" s="49"/>
      <c r="G80" s="49"/>
      <c r="H80" s="15"/>
      <c r="I80" s="15"/>
    </row>
    <row r="81" spans="1:12" x14ac:dyDescent="0.2">
      <c r="A81" s="48"/>
      <c r="B81" s="44"/>
      <c r="C81" s="65"/>
      <c r="D81" s="65"/>
      <c r="E81" s="65"/>
      <c r="F81" s="49"/>
      <c r="G81" s="47"/>
      <c r="H81" s="15"/>
      <c r="I81" s="15"/>
    </row>
    <row r="82" spans="1:12" x14ac:dyDescent="0.2">
      <c r="A82" s="52"/>
      <c r="B82" s="66"/>
      <c r="C82" s="65"/>
      <c r="D82" s="65"/>
      <c r="E82" s="65"/>
      <c r="F82" s="55"/>
      <c r="G82" s="55"/>
      <c r="H82" s="15"/>
      <c r="I82" s="15"/>
    </row>
    <row r="83" spans="1:12" x14ac:dyDescent="0.2">
      <c r="A83" s="56"/>
      <c r="B83" s="44"/>
      <c r="C83" s="44"/>
      <c r="D83" s="44"/>
      <c r="E83" s="44"/>
      <c r="F83" s="53"/>
      <c r="G83" s="44"/>
      <c r="H83" s="15"/>
      <c r="I83" s="15"/>
    </row>
    <row r="84" spans="1:12" x14ac:dyDescent="0.2">
      <c r="A84" s="56"/>
      <c r="B84" s="44"/>
      <c r="C84" s="44"/>
      <c r="D84" s="44"/>
      <c r="E84" s="44"/>
      <c r="F84" s="49"/>
      <c r="G84" s="49"/>
      <c r="H84" s="15"/>
      <c r="I84" s="15"/>
    </row>
    <row r="85" spans="1:12" x14ac:dyDescent="0.2">
      <c r="A85" s="52"/>
      <c r="B85" s="53"/>
      <c r="C85" s="58"/>
      <c r="D85" s="58"/>
      <c r="E85" s="58"/>
      <c r="F85" s="55"/>
      <c r="G85" s="55"/>
      <c r="H85" s="15"/>
      <c r="I85" s="15"/>
    </row>
    <row r="86" spans="1:12" x14ac:dyDescent="0.2">
      <c r="A86" s="15"/>
      <c r="B86" s="15"/>
      <c r="C86" s="15"/>
      <c r="D86" s="15"/>
      <c r="E86" s="15"/>
      <c r="F86" s="15"/>
      <c r="G86" s="15"/>
      <c r="H86" s="15"/>
      <c r="I86" s="15"/>
    </row>
    <row r="87" spans="1:12" x14ac:dyDescent="0.2">
      <c r="A87" s="15"/>
      <c r="B87" s="15"/>
      <c r="C87" s="15"/>
      <c r="D87" s="15"/>
      <c r="E87" s="15"/>
      <c r="F87" s="15"/>
      <c r="G87" s="15"/>
      <c r="H87" s="15"/>
      <c r="I87" s="15"/>
    </row>
    <row r="88" spans="1:12" x14ac:dyDescent="0.2">
      <c r="A88" s="67"/>
      <c r="B88" s="67"/>
      <c r="C88" s="67"/>
      <c r="D88" s="67"/>
      <c r="E88" s="67"/>
      <c r="F88" s="67"/>
      <c r="G88" s="67"/>
      <c r="H88" s="37"/>
      <c r="I88" s="37"/>
      <c r="J88" s="68"/>
      <c r="K88" s="68"/>
      <c r="L88" s="68"/>
    </row>
    <row r="89" spans="1:12" x14ac:dyDescent="0.2">
      <c r="A89" s="67"/>
      <c r="B89" s="67"/>
      <c r="C89" s="67"/>
      <c r="D89" s="67"/>
      <c r="E89" s="67"/>
      <c r="F89" s="67"/>
      <c r="G89" s="67"/>
      <c r="H89" s="37"/>
      <c r="I89" s="37"/>
      <c r="J89" s="68"/>
      <c r="K89" s="68"/>
      <c r="L89" s="68"/>
    </row>
    <row r="90" spans="1:12" x14ac:dyDescent="0.2">
      <c r="A90" s="67"/>
      <c r="B90" s="67"/>
      <c r="C90" s="67"/>
      <c r="D90" s="67"/>
      <c r="E90" s="67"/>
      <c r="F90" s="67"/>
      <c r="G90" s="67"/>
      <c r="H90" s="37"/>
      <c r="I90" s="37"/>
      <c r="J90" s="68"/>
      <c r="K90" s="68"/>
      <c r="L90" s="68"/>
    </row>
    <row r="91" spans="1:12" x14ac:dyDescent="0.2">
      <c r="A91" s="67"/>
      <c r="B91" s="67"/>
      <c r="C91" s="67"/>
      <c r="D91" s="67"/>
      <c r="E91" s="67"/>
      <c r="F91" s="67"/>
      <c r="G91" s="67"/>
      <c r="H91" s="37"/>
      <c r="I91" s="37"/>
      <c r="J91" s="68"/>
      <c r="K91" s="68"/>
      <c r="L91" s="68"/>
    </row>
    <row r="92" spans="1:12" x14ac:dyDescent="0.2">
      <c r="A92" s="15"/>
      <c r="B92" s="15"/>
      <c r="C92" s="15"/>
      <c r="D92" s="15"/>
      <c r="E92" s="15"/>
      <c r="F92" s="15"/>
      <c r="G92" s="15"/>
      <c r="H92" s="15"/>
      <c r="I92" s="15"/>
    </row>
    <row r="93" spans="1:12" x14ac:dyDescent="0.2">
      <c r="A93" s="15"/>
      <c r="B93" s="15"/>
      <c r="C93" s="15"/>
      <c r="D93" s="15"/>
      <c r="E93" s="15"/>
      <c r="F93" s="15"/>
      <c r="G93" s="1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theme="4" tint="-0.499984740745262"/>
    <pageSetUpPr fitToPage="1"/>
  </sheetPr>
  <dimension ref="A1:K43"/>
  <sheetViews>
    <sheetView zoomScaleNormal="100" workbookViewId="0"/>
  </sheetViews>
  <sheetFormatPr baseColWidth="10" defaultColWidth="11" defaultRowHeight="12" x14ac:dyDescent="0.2"/>
  <cols>
    <col min="1" max="1" width="34.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59" customFormat="1" x14ac:dyDescent="0.2">
      <c r="A1" s="534" t="s">
        <v>51</v>
      </c>
      <c r="B1" s="403"/>
      <c r="C1" s="300"/>
      <c r="D1" s="300"/>
      <c r="E1" s="300"/>
      <c r="F1" s="300"/>
      <c r="G1" s="69"/>
      <c r="H1" s="69"/>
      <c r="J1" s="69"/>
    </row>
    <row r="2" spans="1:11" s="359" customFormat="1" x14ac:dyDescent="0.2">
      <c r="A2" s="535"/>
      <c r="B2" s="403"/>
      <c r="C2" s="300"/>
      <c r="D2" s="300"/>
      <c r="E2" s="300"/>
      <c r="F2" s="300"/>
      <c r="G2" s="69"/>
      <c r="H2" s="69"/>
      <c r="J2" s="69"/>
    </row>
    <row r="3" spans="1:11" s="359" customFormat="1" x14ac:dyDescent="0.2">
      <c r="A3" s="301"/>
      <c r="B3" s="301"/>
      <c r="C3" s="301"/>
      <c r="D3" s="301"/>
      <c r="E3" s="302"/>
      <c r="F3" s="403"/>
      <c r="J3" s="407"/>
    </row>
    <row r="4" spans="1:11" s="359" customFormat="1" x14ac:dyDescent="0.2">
      <c r="A4" s="465"/>
      <c r="B4" s="465"/>
      <c r="C4" s="465"/>
      <c r="D4" s="465"/>
      <c r="E4" s="466"/>
      <c r="F4" s="466"/>
      <c r="G4" s="72"/>
    </row>
    <row r="5" spans="1:11" s="359" customFormat="1" ht="24" x14ac:dyDescent="0.2">
      <c r="A5" s="298"/>
      <c r="B5" s="304"/>
      <c r="C5" s="74" t="s">
        <v>905</v>
      </c>
      <c r="D5" s="74" t="s">
        <v>905</v>
      </c>
      <c r="E5" s="466" t="s">
        <v>52</v>
      </c>
      <c r="F5" s="306" t="s">
        <v>53</v>
      </c>
      <c r="G5" s="75"/>
    </row>
    <row r="6" spans="1:11" s="359" customFormat="1" x14ac:dyDescent="0.2">
      <c r="A6" s="298"/>
      <c r="B6" s="304"/>
      <c r="C6" s="305"/>
      <c r="D6" s="305" t="s">
        <v>54</v>
      </c>
      <c r="E6" s="466" t="s">
        <v>55</v>
      </c>
      <c r="F6" s="306" t="s">
        <v>56</v>
      </c>
      <c r="G6" s="72"/>
    </row>
    <row r="7" spans="1:11" s="359" customFormat="1" ht="12.75" thickBot="1" x14ac:dyDescent="0.25">
      <c r="A7" s="307"/>
      <c r="B7" s="308"/>
      <c r="C7" s="442">
        <v>42643</v>
      </c>
      <c r="D7" s="442">
        <v>42643</v>
      </c>
      <c r="E7" s="442">
        <v>42643</v>
      </c>
      <c r="F7" s="443">
        <v>42369</v>
      </c>
      <c r="G7" s="77"/>
      <c r="I7" s="14"/>
    </row>
    <row r="8" spans="1:11" s="359" customFormat="1" x14ac:dyDescent="0.2">
      <c r="A8" s="105" t="s">
        <v>57</v>
      </c>
      <c r="B8" s="71" t="s">
        <v>906</v>
      </c>
      <c r="C8" s="309">
        <v>34050</v>
      </c>
      <c r="D8" s="309">
        <v>32229</v>
      </c>
      <c r="E8" s="309">
        <v>19203</v>
      </c>
      <c r="F8" s="309">
        <v>22148</v>
      </c>
      <c r="G8" s="79"/>
      <c r="I8" s="14"/>
    </row>
    <row r="9" spans="1:11" s="359" customFormat="1" x14ac:dyDescent="0.2">
      <c r="A9" s="105"/>
      <c r="B9" s="465" t="s">
        <v>936</v>
      </c>
      <c r="C9" s="309">
        <v>26256</v>
      </c>
      <c r="D9" s="309">
        <v>23901</v>
      </c>
      <c r="E9" s="309">
        <v>16974</v>
      </c>
      <c r="F9" s="309">
        <v>14822</v>
      </c>
      <c r="G9" s="79"/>
      <c r="I9" s="14"/>
    </row>
    <row r="10" spans="1:11" s="359" customFormat="1" x14ac:dyDescent="0.2">
      <c r="A10" s="310"/>
      <c r="B10" s="446" t="s">
        <v>907</v>
      </c>
      <c r="C10" s="312">
        <v>11144</v>
      </c>
      <c r="D10" s="312">
        <v>9769</v>
      </c>
      <c r="E10" s="312">
        <v>6933</v>
      </c>
      <c r="F10" s="312">
        <v>6830</v>
      </c>
      <c r="G10" s="79"/>
      <c r="I10" s="80"/>
    </row>
    <row r="11" spans="1:11" s="359" customFormat="1" x14ac:dyDescent="0.2">
      <c r="A11" s="297" t="s">
        <v>58</v>
      </c>
      <c r="B11" s="81" t="s">
        <v>908</v>
      </c>
      <c r="C11" s="309">
        <v>5689</v>
      </c>
      <c r="D11" s="309">
        <v>5687</v>
      </c>
      <c r="E11" s="309">
        <v>1229</v>
      </c>
      <c r="F11" s="309">
        <v>1236</v>
      </c>
      <c r="G11" s="79"/>
      <c r="I11" s="80"/>
    </row>
    <row r="12" spans="1:11" s="359" customFormat="1" ht="12" customHeight="1" x14ac:dyDescent="0.2">
      <c r="A12" s="297"/>
      <c r="B12" s="81" t="s">
        <v>909</v>
      </c>
      <c r="C12" s="309">
        <v>134608</v>
      </c>
      <c r="D12" s="309">
        <v>134601</v>
      </c>
      <c r="E12" s="309">
        <v>27020</v>
      </c>
      <c r="F12" s="309">
        <v>27170</v>
      </c>
      <c r="G12" s="79"/>
      <c r="I12" s="80"/>
    </row>
    <row r="13" spans="1:11" s="359" customFormat="1" ht="14.25" customHeight="1" x14ac:dyDescent="0.2">
      <c r="A13" s="313"/>
      <c r="B13" s="447" t="s">
        <v>910</v>
      </c>
      <c r="C13" s="312">
        <f>338+1499</f>
        <v>1837</v>
      </c>
      <c r="D13" s="312">
        <f>337+1495</f>
        <v>1832</v>
      </c>
      <c r="E13" s="312">
        <f>87+700</f>
        <v>787</v>
      </c>
      <c r="F13" s="312">
        <f>837+113</f>
        <v>950</v>
      </c>
      <c r="G13" s="79"/>
      <c r="I13" s="634"/>
      <c r="J13" s="634"/>
      <c r="K13" s="634"/>
    </row>
    <row r="14" spans="1:11" s="359" customFormat="1" x14ac:dyDescent="0.2">
      <c r="A14" s="635" t="s">
        <v>59</v>
      </c>
      <c r="B14" s="635"/>
      <c r="C14" s="314">
        <f>SUM(C8:C13)</f>
        <v>213584</v>
      </c>
      <c r="D14" s="314">
        <f>SUM(D8:D13)</f>
        <v>208019</v>
      </c>
      <c r="E14" s="314">
        <f>SUM(E8:E13)</f>
        <v>72146</v>
      </c>
      <c r="F14" s="309">
        <f>SUM(F8:F13)</f>
        <v>73156</v>
      </c>
      <c r="G14" s="82"/>
    </row>
    <row r="15" spans="1:11" s="359" customFormat="1" x14ac:dyDescent="0.2">
      <c r="A15" s="304"/>
      <c r="B15" s="304"/>
      <c r="C15" s="315"/>
      <c r="D15" s="315"/>
      <c r="E15" s="315"/>
      <c r="F15" s="315"/>
      <c r="G15" s="83"/>
    </row>
    <row r="16" spans="1:11" s="359" customFormat="1" x14ac:dyDescent="0.2">
      <c r="A16" s="71" t="s">
        <v>911</v>
      </c>
      <c r="B16" s="465"/>
      <c r="C16" s="309">
        <f>7881+436+112+1325</f>
        <v>9754</v>
      </c>
      <c r="D16" s="309"/>
      <c r="E16" s="309">
        <f>68+87+26+10</f>
        <v>191</v>
      </c>
      <c r="F16" s="309">
        <f>70+169+22</f>
        <v>261</v>
      </c>
      <c r="G16" s="79"/>
      <c r="H16" s="84"/>
    </row>
    <row r="17" spans="1:8" s="359" customFormat="1" x14ac:dyDescent="0.2">
      <c r="A17" s="71" t="s">
        <v>912</v>
      </c>
      <c r="B17" s="465"/>
      <c r="C17" s="309">
        <v>17285</v>
      </c>
      <c r="D17" s="309"/>
      <c r="E17" s="309">
        <v>2742</v>
      </c>
      <c r="F17" s="309">
        <v>5985</v>
      </c>
      <c r="G17" s="79"/>
      <c r="H17" s="84"/>
    </row>
    <row r="18" spans="1:8" s="359" customFormat="1" x14ac:dyDescent="0.2">
      <c r="A18" s="71" t="s">
        <v>913</v>
      </c>
      <c r="B18" s="465"/>
      <c r="C18" s="309">
        <v>7820</v>
      </c>
      <c r="D18" s="309"/>
      <c r="E18" s="309">
        <v>7324</v>
      </c>
      <c r="F18" s="309">
        <f>6886</f>
        <v>6886</v>
      </c>
      <c r="G18" s="79"/>
      <c r="H18" s="84"/>
    </row>
    <row r="19" spans="1:8" s="359" customFormat="1" x14ac:dyDescent="0.2">
      <c r="A19" s="71" t="s">
        <v>914</v>
      </c>
      <c r="B19" s="465"/>
      <c r="C19" s="309">
        <f>2052+3796</f>
        <v>5848</v>
      </c>
      <c r="D19" s="309"/>
      <c r="E19" s="309">
        <f>1505+3227</f>
        <v>4732</v>
      </c>
      <c r="F19" s="309">
        <f>1386+4114</f>
        <v>5500</v>
      </c>
      <c r="G19" s="79"/>
      <c r="H19" s="84"/>
    </row>
    <row r="20" spans="1:8" s="359" customFormat="1" x14ac:dyDescent="0.2">
      <c r="A20" s="105" t="s">
        <v>1028</v>
      </c>
      <c r="B20" s="564"/>
      <c r="C20" s="309">
        <v>20594</v>
      </c>
      <c r="D20" s="309"/>
      <c r="E20" s="309">
        <v>2060</v>
      </c>
      <c r="F20" s="309">
        <v>1205</v>
      </c>
      <c r="G20" s="79"/>
      <c r="H20" s="84"/>
    </row>
    <row r="21" spans="1:8" s="359" customFormat="1" x14ac:dyDescent="0.2">
      <c r="A21" s="105" t="s">
        <v>1029</v>
      </c>
      <c r="B21" s="564"/>
      <c r="C21" s="309">
        <v>2299</v>
      </c>
      <c r="D21" s="309"/>
      <c r="E21" s="309">
        <v>4959</v>
      </c>
      <c r="F21" s="309">
        <v>4661</v>
      </c>
      <c r="G21" s="79"/>
      <c r="H21" s="84"/>
    </row>
    <row r="22" spans="1:8" s="359" customFormat="1" x14ac:dyDescent="0.2">
      <c r="A22" s="446" t="s">
        <v>549</v>
      </c>
      <c r="B22" s="311"/>
      <c r="C22" s="312">
        <f>5077+368</f>
        <v>5445</v>
      </c>
      <c r="D22" s="562"/>
      <c r="E22" s="312">
        <f>1930+338</f>
        <v>2268</v>
      </c>
      <c r="F22" s="312">
        <f>1781+59</f>
        <v>1840</v>
      </c>
      <c r="G22" s="79"/>
      <c r="H22" s="84"/>
    </row>
    <row r="23" spans="1:8" s="359" customFormat="1" x14ac:dyDescent="0.2">
      <c r="A23" s="635" t="s">
        <v>60</v>
      </c>
      <c r="B23" s="635"/>
      <c r="C23" s="314">
        <f>SUM(C16:C22)</f>
        <v>69045</v>
      </c>
      <c r="D23" s="314"/>
      <c r="E23" s="314">
        <f>SUM(E16:E22)</f>
        <v>24276</v>
      </c>
      <c r="F23" s="309">
        <f>SUM(F16:F22)</f>
        <v>26338</v>
      </c>
      <c r="G23" s="82"/>
      <c r="H23" s="84"/>
    </row>
    <row r="24" spans="1:8" s="359" customFormat="1" x14ac:dyDescent="0.2">
      <c r="A24" s="304"/>
      <c r="B24" s="304"/>
      <c r="C24" s="314"/>
      <c r="D24" s="314"/>
      <c r="E24" s="314"/>
      <c r="F24" s="309"/>
      <c r="G24" s="82"/>
      <c r="H24" s="84"/>
    </row>
    <row r="25" spans="1:8" s="359" customFormat="1" x14ac:dyDescent="0.2">
      <c r="A25" s="317" t="s">
        <v>61</v>
      </c>
      <c r="B25" s="318"/>
      <c r="C25" s="319"/>
      <c r="D25" s="369"/>
      <c r="E25" s="319">
        <f>E14+E23</f>
        <v>96422</v>
      </c>
      <c r="F25" s="369">
        <f>F14+F23</f>
        <v>99494</v>
      </c>
      <c r="G25" s="88"/>
    </row>
    <row r="26" spans="1:8" s="359" customFormat="1" x14ac:dyDescent="0.2"/>
    <row r="27" spans="1:8" s="359" customFormat="1" x14ac:dyDescent="0.2">
      <c r="A27" s="541"/>
      <c r="B27" s="403"/>
      <c r="C27" s="403"/>
      <c r="D27" s="18"/>
      <c r="E27" s="403"/>
      <c r="F27" s="403"/>
      <c r="G27" s="403"/>
    </row>
    <row r="28" spans="1:8" s="359" customFormat="1" x14ac:dyDescent="0.2">
      <c r="A28" s="403"/>
      <c r="B28" s="403"/>
      <c r="C28" s="403"/>
      <c r="D28" s="403"/>
      <c r="E28" s="403"/>
      <c r="F28" s="403"/>
      <c r="G28" s="403"/>
    </row>
    <row r="29" spans="1:8" s="359" customFormat="1" x14ac:dyDescent="0.2">
      <c r="E29" s="84"/>
    </row>
    <row r="30" spans="1:8" s="359" customFormat="1" x14ac:dyDescent="0.2"/>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theme="4" tint="0.79998168889431442"/>
    <pageSetUpPr fitToPage="1"/>
  </sheetPr>
  <dimension ref="A1:H24"/>
  <sheetViews>
    <sheetView workbookViewId="0"/>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60" t="s">
        <v>62</v>
      </c>
      <c r="B1" s="19"/>
      <c r="C1" s="19"/>
      <c r="D1" s="19"/>
      <c r="E1" s="19"/>
      <c r="F1" s="19"/>
      <c r="G1" s="19"/>
      <c r="H1" s="359"/>
    </row>
    <row r="2" spans="1:8" x14ac:dyDescent="0.2">
      <c r="A2" s="359" t="s">
        <v>63</v>
      </c>
      <c r="B2" s="19"/>
      <c r="C2" s="19"/>
      <c r="D2" s="19"/>
      <c r="E2" s="19"/>
      <c r="F2" s="19"/>
      <c r="G2" s="19"/>
      <c r="H2" s="359"/>
    </row>
    <row r="3" spans="1:8" x14ac:dyDescent="0.2">
      <c r="A3" s="106"/>
      <c r="B3" s="106"/>
      <c r="C3" s="305"/>
      <c r="D3" s="636" t="s">
        <v>64</v>
      </c>
      <c r="E3" s="305"/>
      <c r="F3" s="305"/>
      <c r="G3" s="305"/>
      <c r="H3" s="359"/>
    </row>
    <row r="4" spans="1:8" ht="12.75" thickBot="1" x14ac:dyDescent="0.25">
      <c r="A4" s="550">
        <v>2016</v>
      </c>
      <c r="B4" s="361"/>
      <c r="C4" s="350" t="s">
        <v>65</v>
      </c>
      <c r="D4" s="637"/>
      <c r="E4" s="268" t="s">
        <v>66</v>
      </c>
      <c r="F4" s="268" t="s">
        <v>67</v>
      </c>
      <c r="G4" s="303"/>
      <c r="H4" s="359"/>
    </row>
    <row r="5" spans="1:8" x14ac:dyDescent="0.2">
      <c r="A5" s="640" t="s">
        <v>68</v>
      </c>
      <c r="B5" s="640"/>
      <c r="C5" s="267">
        <v>3894</v>
      </c>
      <c r="D5" s="267"/>
      <c r="E5" s="267"/>
      <c r="F5" s="267"/>
      <c r="G5" s="362"/>
      <c r="H5" s="120"/>
    </row>
    <row r="6" spans="1:8" x14ac:dyDescent="0.2">
      <c r="A6" s="640" t="s">
        <v>69</v>
      </c>
      <c r="B6" s="640"/>
      <c r="C6" s="267">
        <v>3049</v>
      </c>
      <c r="D6" s="267"/>
      <c r="E6" s="267"/>
      <c r="F6" s="267"/>
      <c r="G6" s="362"/>
      <c r="H6" s="120"/>
    </row>
    <row r="7" spans="1:8" x14ac:dyDescent="0.2">
      <c r="A7" s="640" t="s">
        <v>70</v>
      </c>
      <c r="B7" s="640"/>
      <c r="C7" s="267">
        <v>-302</v>
      </c>
      <c r="D7" s="267"/>
      <c r="E7" s="267"/>
      <c r="F7" s="267"/>
      <c r="G7" s="362"/>
      <c r="H7" s="120"/>
    </row>
    <row r="8" spans="1:8" s="359" customFormat="1" x14ac:dyDescent="0.2">
      <c r="A8" s="640" t="s">
        <v>903</v>
      </c>
      <c r="B8" s="640"/>
      <c r="C8" s="267">
        <f>SUM(D8:F8)</f>
        <v>443</v>
      </c>
      <c r="D8" s="267">
        <v>120</v>
      </c>
      <c r="E8" s="267">
        <v>62</v>
      </c>
      <c r="F8" s="267">
        <v>261</v>
      </c>
      <c r="G8" s="362"/>
      <c r="H8" s="120"/>
    </row>
    <row r="9" spans="1:8" x14ac:dyDescent="0.2">
      <c r="A9" s="317" t="s">
        <v>71</v>
      </c>
      <c r="B9" s="317"/>
      <c r="C9" s="363">
        <f>SUM(C5:C8)</f>
        <v>7084</v>
      </c>
      <c r="D9" s="363">
        <f t="shared" ref="D9:F9" si="0">SUM(D5:D8)</f>
        <v>120</v>
      </c>
      <c r="E9" s="363">
        <f t="shared" si="0"/>
        <v>62</v>
      </c>
      <c r="F9" s="363">
        <f t="shared" si="0"/>
        <v>261</v>
      </c>
      <c r="G9" s="364"/>
      <c r="H9" s="120"/>
    </row>
    <row r="10" spans="1:8" x14ac:dyDescent="0.2">
      <c r="A10" s="403"/>
      <c r="B10" s="403"/>
      <c r="C10" s="365"/>
      <c r="D10" s="365"/>
      <c r="E10" s="365"/>
      <c r="F10" s="365"/>
      <c r="G10" s="365"/>
      <c r="H10" s="120"/>
    </row>
    <row r="11" spans="1:8" s="359" customFormat="1" ht="12" customHeight="1" x14ac:dyDescent="0.2">
      <c r="A11" s="106"/>
      <c r="B11" s="106"/>
      <c r="C11" s="305"/>
      <c r="D11" s="636" t="s">
        <v>72</v>
      </c>
      <c r="E11" s="305"/>
      <c r="F11" s="305"/>
      <c r="G11" s="365"/>
      <c r="H11" s="120"/>
    </row>
    <row r="12" spans="1:8" s="359" customFormat="1" ht="12.75" thickBot="1" x14ac:dyDescent="0.25">
      <c r="A12" s="550">
        <v>2015</v>
      </c>
      <c r="B12" s="361"/>
      <c r="C12" s="467" t="s">
        <v>55</v>
      </c>
      <c r="D12" s="637"/>
      <c r="E12" s="467" t="s">
        <v>73</v>
      </c>
      <c r="F12" s="467" t="s">
        <v>74</v>
      </c>
      <c r="G12" s="365"/>
      <c r="H12" s="120"/>
    </row>
    <row r="13" spans="1:8" s="359" customFormat="1" x14ac:dyDescent="0.2">
      <c r="A13" s="640" t="s">
        <v>75</v>
      </c>
      <c r="B13" s="640"/>
      <c r="C13" s="267">
        <v>3789</v>
      </c>
      <c r="D13" s="267"/>
      <c r="E13" s="267"/>
      <c r="F13" s="267"/>
      <c r="G13" s="365"/>
      <c r="H13" s="120"/>
    </row>
    <row r="14" spans="1:8" s="359" customFormat="1" x14ac:dyDescent="0.2">
      <c r="A14" s="640" t="s">
        <v>76</v>
      </c>
      <c r="B14" s="640"/>
      <c r="C14" s="267">
        <v>2832</v>
      </c>
      <c r="D14" s="267"/>
      <c r="E14" s="267"/>
      <c r="F14" s="267"/>
      <c r="G14" s="365"/>
      <c r="H14" s="120"/>
    </row>
    <row r="15" spans="1:8" s="359" customFormat="1" x14ac:dyDescent="0.2">
      <c r="A15" s="640" t="s">
        <v>77</v>
      </c>
      <c r="B15" s="640"/>
      <c r="C15" s="267">
        <v>-241</v>
      </c>
      <c r="D15" s="267"/>
      <c r="E15" s="267"/>
      <c r="F15" s="267"/>
      <c r="G15" s="365"/>
      <c r="H15" s="120"/>
    </row>
    <row r="16" spans="1:8" s="359" customFormat="1" x14ac:dyDescent="0.2">
      <c r="A16" s="640" t="s">
        <v>903</v>
      </c>
      <c r="B16" s="640"/>
      <c r="C16" s="267">
        <f>SUM(D16:F16)</f>
        <v>414</v>
      </c>
      <c r="D16" s="267">
        <v>94</v>
      </c>
      <c r="E16" s="267">
        <v>46</v>
      </c>
      <c r="F16" s="267">
        <v>274</v>
      </c>
      <c r="G16" s="365"/>
      <c r="H16" s="120"/>
    </row>
    <row r="17" spans="1:8" x14ac:dyDescent="0.2">
      <c r="A17" s="317" t="s">
        <v>78</v>
      </c>
      <c r="B17" s="317"/>
      <c r="C17" s="363">
        <f>SUM(C13:C16)</f>
        <v>6794</v>
      </c>
      <c r="D17" s="363">
        <f>SUM(D16)</f>
        <v>94</v>
      </c>
      <c r="E17" s="363">
        <f t="shared" ref="E17:F17" si="1">SUM(E16)</f>
        <v>46</v>
      </c>
      <c r="F17" s="363">
        <f t="shared" si="1"/>
        <v>274</v>
      </c>
      <c r="G17" s="365"/>
      <c r="H17" s="120"/>
    </row>
    <row r="18" spans="1:8" x14ac:dyDescent="0.2">
      <c r="A18" s="403"/>
      <c r="B18" s="403"/>
      <c r="C18" s="365"/>
      <c r="D18" s="365"/>
      <c r="E18" s="365"/>
      <c r="F18" s="365"/>
      <c r="G18" s="365"/>
      <c r="H18" s="120"/>
    </row>
    <row r="19" spans="1:8" x14ac:dyDescent="0.2">
      <c r="A19" s="403"/>
      <c r="B19" s="403"/>
      <c r="C19" s="365"/>
      <c r="D19" s="365"/>
      <c r="E19" s="365"/>
      <c r="F19" s="365"/>
      <c r="G19" s="365"/>
      <c r="H19" s="120"/>
    </row>
    <row r="20" spans="1:8" x14ac:dyDescent="0.2">
      <c r="A20" s="638" t="s">
        <v>952</v>
      </c>
      <c r="B20" s="639"/>
      <c r="C20" s="639"/>
      <c r="D20" s="639"/>
      <c r="E20" s="639"/>
      <c r="F20" s="639"/>
      <c r="G20" s="639"/>
      <c r="H20" s="359"/>
    </row>
    <row r="21" spans="1:8" x14ac:dyDescent="0.2">
      <c r="A21" s="638" t="s">
        <v>960</v>
      </c>
      <c r="B21" s="639"/>
      <c r="C21" s="639"/>
      <c r="D21" s="639"/>
      <c r="E21" s="639"/>
      <c r="F21" s="639"/>
      <c r="G21" s="639"/>
      <c r="H21" s="359"/>
    </row>
    <row r="22" spans="1:8" x14ac:dyDescent="0.2">
      <c r="A22" s="541" t="s">
        <v>959</v>
      </c>
      <c r="B22" s="403"/>
      <c r="C22" s="403"/>
      <c r="D22" s="403"/>
      <c r="E22" s="403"/>
      <c r="F22" s="403"/>
      <c r="G22" s="403"/>
      <c r="H22" s="359"/>
    </row>
    <row r="23" spans="1:8" x14ac:dyDescent="0.2">
      <c r="A23" s="403"/>
      <c r="B23" s="403"/>
      <c r="C23" s="403"/>
      <c r="D23" s="403"/>
      <c r="E23" s="403"/>
      <c r="F23" s="403"/>
      <c r="G23" s="403"/>
      <c r="H23" s="359"/>
    </row>
    <row r="24" spans="1:8" ht="14.25" x14ac:dyDescent="0.2">
      <c r="A24" s="533" t="s">
        <v>904</v>
      </c>
      <c r="B24" s="403"/>
      <c r="C24" s="403"/>
      <c r="D24" s="403"/>
      <c r="E24" s="403"/>
      <c r="F24" s="403"/>
      <c r="G24" s="40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Normal="100" workbookViewId="0">
      <selection activeCell="C17" sqref="C17"/>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39" t="s">
        <v>932</v>
      </c>
      <c r="B1" s="32"/>
      <c r="C1" s="32"/>
      <c r="D1" s="122"/>
      <c r="E1" s="122"/>
    </row>
    <row r="2" spans="1:7" x14ac:dyDescent="0.2">
      <c r="C2" s="32"/>
      <c r="D2" s="36"/>
      <c r="E2" s="32"/>
    </row>
    <row r="3" spans="1:7" x14ac:dyDescent="0.2">
      <c r="A3" s="68"/>
      <c r="B3" s="68"/>
      <c r="C3" s="68"/>
      <c r="D3" s="123"/>
      <c r="E3" s="36"/>
      <c r="F3" s="68"/>
      <c r="G3" s="68"/>
    </row>
    <row r="4" spans="1:7" ht="24" x14ac:dyDescent="0.2">
      <c r="A4" s="641" t="s">
        <v>441</v>
      </c>
      <c r="B4" s="641"/>
      <c r="C4" s="124" t="s">
        <v>442</v>
      </c>
      <c r="D4" s="125" t="s">
        <v>443</v>
      </c>
      <c r="E4" s="540" t="s">
        <v>933</v>
      </c>
      <c r="F4" s="126">
        <v>2015</v>
      </c>
      <c r="G4" s="127">
        <v>2014</v>
      </c>
    </row>
    <row r="5" spans="1:7" x14ac:dyDescent="0.2">
      <c r="A5" s="41"/>
      <c r="B5" s="128"/>
      <c r="C5" s="40"/>
      <c r="D5" s="36"/>
      <c r="E5" s="36"/>
      <c r="F5" s="41"/>
      <c r="G5" s="42"/>
    </row>
    <row r="6" spans="1:7" x14ac:dyDescent="0.2">
      <c r="A6" s="642" t="s">
        <v>444</v>
      </c>
      <c r="B6" s="642"/>
      <c r="C6" s="2"/>
      <c r="D6" s="129"/>
      <c r="E6" s="129"/>
      <c r="F6" s="130"/>
      <c r="G6" s="131"/>
    </row>
    <row r="7" spans="1:7" x14ac:dyDescent="0.2">
      <c r="A7" s="132" t="s">
        <v>445</v>
      </c>
      <c r="B7" s="133"/>
      <c r="C7" s="2" t="s">
        <v>1030</v>
      </c>
      <c r="D7" s="129">
        <v>2021</v>
      </c>
      <c r="E7" s="129">
        <v>2016</v>
      </c>
      <c r="F7" s="134">
        <v>746</v>
      </c>
      <c r="G7" s="135">
        <v>745</v>
      </c>
    </row>
    <row r="8" spans="1:7" x14ac:dyDescent="0.2">
      <c r="A8" s="132" t="s">
        <v>446</v>
      </c>
      <c r="B8" s="133"/>
      <c r="C8" s="2" t="s">
        <v>1031</v>
      </c>
      <c r="D8" s="129">
        <v>2023</v>
      </c>
      <c r="E8" s="129">
        <v>2018</v>
      </c>
      <c r="F8" s="134">
        <v>499</v>
      </c>
      <c r="G8" s="135">
        <v>499</v>
      </c>
    </row>
    <row r="9" spans="1:7" x14ac:dyDescent="0.2">
      <c r="A9" s="132" t="s">
        <v>1034</v>
      </c>
      <c r="B9" s="133"/>
      <c r="C9" s="2" t="s">
        <v>1032</v>
      </c>
      <c r="D9" s="129">
        <v>2030</v>
      </c>
      <c r="E9" s="129">
        <v>2030</v>
      </c>
      <c r="F9" s="134">
        <v>502</v>
      </c>
      <c r="G9" s="135">
        <v>0</v>
      </c>
    </row>
    <row r="10" spans="1:7" x14ac:dyDescent="0.2">
      <c r="A10" s="132" t="s">
        <v>447</v>
      </c>
      <c r="B10" s="133"/>
      <c r="C10" s="2" t="s">
        <v>1033</v>
      </c>
      <c r="D10" s="129">
        <v>2022</v>
      </c>
      <c r="E10" s="129">
        <v>2017</v>
      </c>
      <c r="F10" s="134">
        <v>825</v>
      </c>
      <c r="G10" s="135">
        <v>825</v>
      </c>
    </row>
    <row r="11" spans="1:7" x14ac:dyDescent="0.2">
      <c r="A11" s="450" t="s">
        <v>448</v>
      </c>
      <c r="B11" s="136"/>
      <c r="C11" s="137"/>
      <c r="D11" s="138"/>
      <c r="E11" s="138"/>
      <c r="F11" s="139">
        <f>SUM(F7:F10)</f>
        <v>2572</v>
      </c>
      <c r="G11" s="140">
        <f>SUM(G7:G10)</f>
        <v>2069</v>
      </c>
    </row>
    <row r="12" spans="1:7" x14ac:dyDescent="0.2">
      <c r="A12" s="132"/>
      <c r="B12" s="133"/>
      <c r="C12" s="2"/>
      <c r="D12" s="141"/>
      <c r="E12" s="141"/>
      <c r="F12" s="130"/>
      <c r="G12" s="131"/>
    </row>
    <row r="13" spans="1:7" ht="14.25" x14ac:dyDescent="0.2">
      <c r="A13" s="142"/>
      <c r="B13" s="143"/>
      <c r="C13" s="5"/>
      <c r="D13" s="141"/>
      <c r="E13" s="141"/>
      <c r="F13" s="144"/>
      <c r="G13" s="145"/>
    </row>
    <row r="14" spans="1:7" ht="14.25" x14ac:dyDescent="0.2">
      <c r="A14" s="642" t="s">
        <v>449</v>
      </c>
      <c r="B14" s="642"/>
      <c r="C14" s="146"/>
      <c r="D14" s="5"/>
      <c r="E14" s="5"/>
      <c r="F14" s="147"/>
      <c r="G14" s="148"/>
    </row>
    <row r="15" spans="1:7" x14ac:dyDescent="0.2">
      <c r="A15" s="149" t="s">
        <v>450</v>
      </c>
      <c r="B15" s="150"/>
      <c r="C15" s="2" t="s">
        <v>1036</v>
      </c>
      <c r="D15" s="65"/>
      <c r="E15" s="402">
        <v>2019</v>
      </c>
      <c r="F15" s="134">
        <v>759</v>
      </c>
      <c r="G15" s="135">
        <v>767</v>
      </c>
    </row>
    <row r="16" spans="1:7" x14ac:dyDescent="0.2">
      <c r="A16" s="151" t="s">
        <v>451</v>
      </c>
      <c r="B16" s="152"/>
      <c r="C16" s="573" t="s">
        <v>1037</v>
      </c>
      <c r="D16" s="153"/>
      <c r="E16" s="574">
        <v>2019</v>
      </c>
      <c r="F16" s="575">
        <v>116</v>
      </c>
      <c r="G16" s="49">
        <v>116</v>
      </c>
    </row>
    <row r="17" spans="1:12" x14ac:dyDescent="0.2">
      <c r="A17" s="154" t="s">
        <v>452</v>
      </c>
      <c r="B17" s="152"/>
      <c r="C17" s="155"/>
      <c r="D17" s="153"/>
      <c r="E17" s="153"/>
      <c r="F17" s="139">
        <f>SUM(F15:F16)</f>
        <v>875</v>
      </c>
      <c r="G17" s="140">
        <f>SUM(G15:G16)</f>
        <v>883</v>
      </c>
    </row>
    <row r="18" spans="1:12" x14ac:dyDescent="0.2">
      <c r="A18" s="132"/>
      <c r="B18" s="156"/>
      <c r="C18" s="2"/>
      <c r="D18" s="2"/>
      <c r="E18" s="2"/>
      <c r="F18" s="9"/>
      <c r="G18" s="2"/>
    </row>
    <row r="19" spans="1:12" x14ac:dyDescent="0.2">
      <c r="A19" s="132" t="s">
        <v>453</v>
      </c>
      <c r="B19" s="156"/>
      <c r="C19" s="2"/>
      <c r="D19" s="2"/>
      <c r="E19" s="2"/>
      <c r="F19" s="134">
        <v>12</v>
      </c>
      <c r="G19" s="135">
        <v>12</v>
      </c>
    </row>
    <row r="20" spans="1:12" x14ac:dyDescent="0.2">
      <c r="A20" s="132"/>
      <c r="B20" s="156"/>
      <c r="C20" s="2"/>
      <c r="D20" s="2"/>
      <c r="E20" s="2"/>
      <c r="F20" s="9"/>
      <c r="G20" s="2"/>
    </row>
    <row r="21" spans="1:12" x14ac:dyDescent="0.2">
      <c r="A21" s="451" t="s">
        <v>454</v>
      </c>
      <c r="B21" s="157"/>
      <c r="C21" s="137"/>
      <c r="D21" s="158"/>
      <c r="E21" s="158"/>
      <c r="F21" s="139">
        <f>+F19+F17+F11</f>
        <v>3459</v>
      </c>
      <c r="G21" s="140">
        <f>+G19+G17+G11</f>
        <v>2964</v>
      </c>
    </row>
    <row r="23" spans="1:12" x14ac:dyDescent="0.2">
      <c r="A23" s="404" t="s">
        <v>455</v>
      </c>
      <c r="B23" s="68"/>
      <c r="C23" s="159"/>
      <c r="D23" s="159"/>
      <c r="E23" s="159"/>
      <c r="F23" s="159"/>
      <c r="G23" s="159"/>
      <c r="H23" s="68"/>
      <c r="I23" s="68"/>
    </row>
    <row r="24" spans="1:12" x14ac:dyDescent="0.2">
      <c r="A24" s="452" t="s">
        <v>1035</v>
      </c>
      <c r="B24" s="68"/>
      <c r="C24" s="159"/>
      <c r="D24" s="159"/>
      <c r="E24" s="159"/>
      <c r="F24" s="159"/>
      <c r="G24" s="159"/>
      <c r="H24" s="68"/>
      <c r="I24" s="68"/>
    </row>
    <row r="25" spans="1:12" x14ac:dyDescent="0.2">
      <c r="A25" s="404" t="s">
        <v>456</v>
      </c>
      <c r="B25" s="68"/>
      <c r="C25" s="159"/>
      <c r="D25" s="159"/>
      <c r="E25" s="159"/>
      <c r="F25" s="159"/>
      <c r="G25" s="159"/>
      <c r="H25" s="68"/>
      <c r="I25" s="68"/>
    </row>
    <row r="26" spans="1:12" x14ac:dyDescent="0.2">
      <c r="A26" s="645"/>
      <c r="B26" s="645"/>
      <c r="C26" s="645"/>
      <c r="D26" s="645"/>
      <c r="E26" s="645"/>
      <c r="F26" s="645"/>
      <c r="G26" s="68"/>
      <c r="H26" s="68"/>
      <c r="I26" s="68"/>
      <c r="J26" s="68"/>
      <c r="K26" s="68"/>
      <c r="L26" s="68"/>
    </row>
    <row r="27" spans="1:12" x14ac:dyDescent="0.2">
      <c r="A27" s="404"/>
    </row>
    <row r="30" spans="1:12" ht="12.75" x14ac:dyDescent="0.2">
      <c r="B30" s="160"/>
      <c r="C30" s="160"/>
      <c r="D30" s="160"/>
      <c r="E30" s="160"/>
      <c r="F30" s="160"/>
      <c r="G30" s="160"/>
    </row>
    <row r="31" spans="1:12" x14ac:dyDescent="0.2">
      <c r="B31" s="161"/>
      <c r="C31" s="161"/>
      <c r="D31" s="161"/>
      <c r="E31" s="161"/>
      <c r="F31" s="643"/>
      <c r="G31" s="644"/>
    </row>
    <row r="57" spans="10:12" ht="12.75" x14ac:dyDescent="0.2">
      <c r="J57" s="68"/>
      <c r="K57" s="160"/>
      <c r="L57" s="160"/>
    </row>
    <row r="58" spans="10:12" ht="12.75" x14ac:dyDescent="0.2">
      <c r="J58" s="68"/>
      <c r="K58" s="160"/>
      <c r="L58" s="160"/>
    </row>
    <row r="59" spans="10:12" ht="12.75" x14ac:dyDescent="0.2">
      <c r="J59" s="68"/>
      <c r="K59" s="160"/>
      <c r="L59" s="160"/>
    </row>
    <row r="60" spans="10:12" ht="12.75" x14ac:dyDescent="0.2">
      <c r="J60" s="68"/>
      <c r="K60" s="160"/>
      <c r="L60" s="160"/>
    </row>
    <row r="61" spans="10:12" ht="12.75" x14ac:dyDescent="0.2">
      <c r="J61" s="68"/>
      <c r="K61" s="160"/>
      <c r="L61" s="160"/>
    </row>
  </sheetData>
  <mergeCells count="5">
    <mergeCell ref="A4:B4"/>
    <mergeCell ref="A6:B6"/>
    <mergeCell ref="A14:B14"/>
    <mergeCell ref="F31:G31"/>
    <mergeCell ref="A26:F26"/>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2" sqref="A2"/>
    </sheetView>
  </sheetViews>
  <sheetFormatPr baseColWidth="10" defaultColWidth="11" defaultRowHeight="12" x14ac:dyDescent="0.2"/>
  <cols>
    <col min="1" max="1" width="24.5" style="322" customWidth="1"/>
    <col min="2" max="2" width="14.25" style="322" customWidth="1"/>
    <col min="3" max="3" width="12.875" style="322" customWidth="1"/>
    <col min="4" max="4" width="11.5" style="322" customWidth="1"/>
    <col min="5" max="5" width="10.375" style="322" customWidth="1"/>
    <col min="6" max="6" width="10.375" style="17" customWidth="1"/>
    <col min="7" max="16384" width="11" style="17"/>
  </cols>
  <sheetData>
    <row r="1" spans="1:11" x14ac:dyDescent="0.2">
      <c r="A1" s="542" t="s">
        <v>937</v>
      </c>
      <c r="B1" s="85"/>
    </row>
    <row r="2" spans="1:11" x14ac:dyDescent="0.2">
      <c r="A2" s="81" t="s">
        <v>363</v>
      </c>
      <c r="B2" s="85"/>
      <c r="H2" s="283"/>
      <c r="I2" s="283"/>
      <c r="J2" s="283"/>
      <c r="K2" s="283"/>
    </row>
    <row r="3" spans="1:11" x14ac:dyDescent="0.2">
      <c r="A3" s="90"/>
      <c r="B3" s="85"/>
      <c r="H3" s="283"/>
      <c r="I3" s="283"/>
      <c r="J3" s="283"/>
      <c r="K3" s="283"/>
    </row>
    <row r="4" spans="1:11" ht="12.75" thickBot="1" x14ac:dyDescent="0.25">
      <c r="A4" s="383">
        <v>2015</v>
      </c>
      <c r="B4" s="350" t="s">
        <v>364</v>
      </c>
      <c r="C4" s="162" t="s">
        <v>365</v>
      </c>
      <c r="D4" s="162" t="s">
        <v>366</v>
      </c>
      <c r="E4" s="162" t="s">
        <v>367</v>
      </c>
      <c r="F4" s="74"/>
      <c r="H4" s="283"/>
      <c r="I4" s="283"/>
      <c r="J4" s="283"/>
      <c r="K4" s="283"/>
    </row>
    <row r="5" spans="1:11" x14ac:dyDescent="0.2">
      <c r="A5" s="85" t="s">
        <v>368</v>
      </c>
      <c r="B5" s="163">
        <v>111268</v>
      </c>
      <c r="C5" s="163">
        <v>13963</v>
      </c>
      <c r="D5" s="163">
        <v>8182</v>
      </c>
      <c r="E5" s="163">
        <v>133413</v>
      </c>
      <c r="F5" s="163"/>
    </row>
    <row r="6" spans="1:11" x14ac:dyDescent="0.2">
      <c r="A6" s="85" t="s">
        <v>369</v>
      </c>
      <c r="B6" s="163">
        <v>13719</v>
      </c>
      <c r="C6" s="163">
        <v>1694</v>
      </c>
      <c r="D6" s="163">
        <v>1009</v>
      </c>
      <c r="E6" s="163">
        <v>16422</v>
      </c>
      <c r="F6" s="163"/>
    </row>
    <row r="7" spans="1:11" x14ac:dyDescent="0.2">
      <c r="A7" s="15" t="s">
        <v>370</v>
      </c>
      <c r="B7" s="163">
        <v>24007</v>
      </c>
      <c r="C7" s="163">
        <v>2965</v>
      </c>
      <c r="D7" s="163">
        <v>1765</v>
      </c>
      <c r="E7" s="163">
        <v>28737</v>
      </c>
      <c r="F7" s="163"/>
    </row>
    <row r="8" spans="1:11" x14ac:dyDescent="0.2">
      <c r="A8" s="15" t="s">
        <v>371</v>
      </c>
      <c r="B8" s="163">
        <v>6196</v>
      </c>
      <c r="C8" s="163">
        <v>766</v>
      </c>
      <c r="D8" s="163">
        <v>456</v>
      </c>
      <c r="E8" s="163">
        <v>7418</v>
      </c>
      <c r="F8" s="163"/>
    </row>
    <row r="9" spans="1:11" x14ac:dyDescent="0.2">
      <c r="A9" s="99" t="s">
        <v>372</v>
      </c>
      <c r="B9" s="164">
        <f>SUM(B5:B8)</f>
        <v>155190</v>
      </c>
      <c r="C9" s="164">
        <f>SUM(C5:C8)</f>
        <v>19388</v>
      </c>
      <c r="D9" s="164">
        <f>SUM(D5:D8)</f>
        <v>11412</v>
      </c>
      <c r="E9" s="164">
        <f>SUM(E5:E8)</f>
        <v>185990</v>
      </c>
      <c r="F9" s="163"/>
      <c r="I9" s="23"/>
    </row>
    <row r="10" spans="1:11" x14ac:dyDescent="0.2">
      <c r="A10" s="359"/>
      <c r="B10" s="359"/>
      <c r="C10" s="359"/>
      <c r="D10" s="359"/>
      <c r="E10" s="359"/>
      <c r="F10" s="15"/>
      <c r="I10" s="23"/>
    </row>
    <row r="11" spans="1:11" x14ac:dyDescent="0.2">
      <c r="A11" s="359"/>
      <c r="B11" s="359"/>
      <c r="C11" s="359"/>
      <c r="D11" s="359"/>
      <c r="E11" s="359"/>
      <c r="F11" s="74"/>
    </row>
    <row r="12" spans="1:11" ht="12.75" thickBot="1" x14ac:dyDescent="0.25">
      <c r="A12" s="383">
        <v>2014</v>
      </c>
      <c r="B12" s="117" t="s">
        <v>938</v>
      </c>
      <c r="C12" s="543" t="s">
        <v>939</v>
      </c>
      <c r="D12" s="543" t="s">
        <v>940</v>
      </c>
      <c r="E12" s="543" t="s">
        <v>941</v>
      </c>
      <c r="F12" s="98"/>
    </row>
    <row r="13" spans="1:11" x14ac:dyDescent="0.2">
      <c r="A13" s="85" t="s">
        <v>373</v>
      </c>
      <c r="B13" s="98">
        <v>103117</v>
      </c>
      <c r="C13" s="98">
        <v>12980.276507555431</v>
      </c>
      <c r="D13" s="98">
        <v>9377.516191215931</v>
      </c>
      <c r="E13" s="98">
        <v>125474.79269877137</v>
      </c>
      <c r="F13" s="98"/>
      <c r="I13" s="23"/>
    </row>
    <row r="14" spans="1:11" x14ac:dyDescent="0.2">
      <c r="A14" s="85" t="s">
        <v>374</v>
      </c>
      <c r="B14" s="98">
        <v>13102</v>
      </c>
      <c r="C14" s="98">
        <v>1649.2681400932072</v>
      </c>
      <c r="D14" s="98">
        <v>1191.5030221720097</v>
      </c>
      <c r="E14" s="98">
        <v>15942.771162265217</v>
      </c>
      <c r="F14" s="98"/>
    </row>
    <row r="15" spans="1:11" x14ac:dyDescent="0.2">
      <c r="A15" s="15" t="s">
        <v>375</v>
      </c>
      <c r="B15" s="98">
        <v>19683</v>
      </c>
      <c r="C15" s="98">
        <v>2477.6785835333994</v>
      </c>
      <c r="D15" s="98">
        <v>1789.9827496116368</v>
      </c>
      <c r="E15" s="98">
        <v>23950.661333145039</v>
      </c>
      <c r="F15" s="98"/>
    </row>
    <row r="16" spans="1:11" x14ac:dyDescent="0.2">
      <c r="A16" s="15" t="s">
        <v>101</v>
      </c>
      <c r="B16" s="98">
        <v>5718</v>
      </c>
      <c r="C16" s="98">
        <v>720</v>
      </c>
      <c r="D16" s="98">
        <v>520</v>
      </c>
      <c r="E16" s="98">
        <v>6958</v>
      </c>
      <c r="F16" s="98"/>
    </row>
    <row r="17" spans="1:14" x14ac:dyDescent="0.2">
      <c r="A17" s="99" t="s">
        <v>376</v>
      </c>
      <c r="B17" s="164">
        <f>SUM(B13:B16)</f>
        <v>141620</v>
      </c>
      <c r="C17" s="164">
        <f>SUM(C13:C16)</f>
        <v>17827.223231182037</v>
      </c>
      <c r="D17" s="164">
        <f>SUM(D13:D16)</f>
        <v>12879.001962999577</v>
      </c>
      <c r="E17" s="164">
        <f>SUM(E13:E16)</f>
        <v>172326.22519418164</v>
      </c>
      <c r="F17" s="15"/>
    </row>
    <row r="19" spans="1:14" x14ac:dyDescent="0.2">
      <c r="J19" s="166"/>
      <c r="K19" s="167"/>
      <c r="L19" s="283"/>
      <c r="M19" s="283"/>
      <c r="N19" s="283"/>
    </row>
    <row r="20" spans="1:14" x14ac:dyDescent="0.2">
      <c r="K20" s="167"/>
      <c r="L20" s="283"/>
      <c r="M20" s="283"/>
      <c r="N20" s="283"/>
    </row>
    <row r="21" spans="1:14" x14ac:dyDescent="0.2">
      <c r="L21" s="283"/>
      <c r="M21" s="283"/>
      <c r="N21" s="283"/>
    </row>
    <row r="22" spans="1:14" x14ac:dyDescent="0.2">
      <c r="L22" s="167"/>
      <c r="M22" s="283"/>
      <c r="N22" s="167"/>
    </row>
    <row r="23" spans="1:14" x14ac:dyDescent="0.2">
      <c r="L23" s="283"/>
      <c r="M23" s="283"/>
      <c r="N23" s="283"/>
    </row>
    <row r="24" spans="1:14" x14ac:dyDescent="0.2">
      <c r="L24" s="283"/>
      <c r="M24" s="283"/>
      <c r="N24" s="283"/>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31</vt:i4>
      </vt:variant>
      <vt:variant>
        <vt:lpstr>Navngitte områder</vt:lpstr>
      </vt:variant>
      <vt:variant>
        <vt:i4>25</vt:i4>
      </vt:variant>
    </vt:vector>
  </HeadingPairs>
  <TitlesOfParts>
    <vt:vector size="56"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2016-10-28T05:56:37Z</dcterms:modified>
</cp:coreProperties>
</file>