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1 2016\"/>
    </mc:Choice>
  </mc:AlternateContent>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8" r:id="rId21"/>
    <sheet name="21" sheetId="10" r:id="rId22"/>
    <sheet name="22" sheetId="5" r:id="rId23"/>
    <sheet name="23" sheetId="26" r:id="rId24"/>
    <sheet name="24" sheetId="25" r:id="rId25"/>
    <sheet name="25" sheetId="23" r:id="rId26"/>
    <sheet name="26" sheetId="11" r:id="rId27"/>
    <sheet name="27" sheetId="37" r:id="rId28"/>
    <sheet name="28" sheetId="38" r:id="rId29"/>
    <sheet name="29" sheetId="39" r:id="rId30"/>
    <sheet name="30" sheetId="41" r:id="rId31"/>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'1'!$A$1:$G$54</definedName>
    <definedName name="_xlnm.Print_Area" localSheetId="10">'10'!$A$1:$G$37</definedName>
    <definedName name="_xlnm.Print_Area" localSheetId="11">'11'!$A$1:$F$21</definedName>
    <definedName name="_xlnm.Print_Area" localSheetId="12">'12'!$A$5:$E$43</definedName>
    <definedName name="_xlnm.Print_Area" localSheetId="13">'13'!$A$1:$D$17</definedName>
    <definedName name="_xlnm.Print_Area" localSheetId="14">'14'!$A$1:$D$19</definedName>
    <definedName name="_xlnm.Print_Area" localSheetId="15">'15'!$A$1:$E$17</definedName>
    <definedName name="_xlnm.Print_Area" localSheetId="16">'16'!$A$1:$G$162</definedName>
    <definedName name="_xlnm.Print_Area" localSheetId="17">'17'!$A$1:$D$5</definedName>
    <definedName name="_xlnm.Print_Area" localSheetId="18">'18'!$A$1:$D$3</definedName>
    <definedName name="_xlnm.Print_Area" localSheetId="19">'19'!$A$1:$E$3</definedName>
    <definedName name="_xlnm.Print_Area" localSheetId="2">'2'!$A$1:$G$24</definedName>
    <definedName name="_xlnm.Print_Area" localSheetId="20">'20'!$A$1:$I$24</definedName>
    <definedName name="_xlnm.Print_Area" localSheetId="21">'21'!$A$1:$I$15</definedName>
    <definedName name="_xlnm.Print_Area" localSheetId="22">'22'!$A$1:$E$24</definedName>
    <definedName name="_xlnm.Print_Area" localSheetId="23">'23'!$A$1:$F$22</definedName>
    <definedName name="_xlnm.Print_Area" localSheetId="24">'24'!$A$1:$E$10</definedName>
    <definedName name="_xlnm.Print_Area" localSheetId="25">'25'!$A$1:$E$10</definedName>
    <definedName name="_xlnm.Print_Area" localSheetId="26">'26'!$A$1:$E$43</definedName>
    <definedName name="_xlnm.Print_Area" localSheetId="3">'3'!$A$1:$H$17</definedName>
    <definedName name="_xlnm.Print_Area" localSheetId="4">'4'!$A$1:$E$52</definedName>
    <definedName name="_xlnm.Print_Area" localSheetId="5">'5'!$A$1:$F$26</definedName>
    <definedName name="_xlnm.Print_Area" localSheetId="6">'6'!#REF!</definedName>
    <definedName name="_xlnm.Print_Area" localSheetId="7">'7'!$A$1:$I$30</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D12" i="17" l="1"/>
  <c r="B15" i="17"/>
  <c r="C15" i="17"/>
  <c r="D15" i="17"/>
  <c r="E15" i="17"/>
  <c r="B18" i="17"/>
  <c r="C18" i="17"/>
  <c r="D18" i="17"/>
  <c r="E18" i="17"/>
  <c r="B38" i="17"/>
  <c r="C38" i="17"/>
  <c r="D38" i="17"/>
  <c r="E38" i="17"/>
  <c r="C40" i="39" l="1"/>
  <c r="B40" i="39"/>
  <c r="E38" i="39"/>
  <c r="D38" i="39"/>
  <c r="C38" i="39"/>
  <c r="B38" i="39"/>
  <c r="G37" i="39"/>
  <c r="G36" i="39"/>
  <c r="F36" i="39"/>
  <c r="F35" i="39"/>
  <c r="F38" i="39" s="1"/>
  <c r="G34" i="39"/>
  <c r="G33" i="39"/>
  <c r="E30" i="39"/>
  <c r="E40" i="39" s="1"/>
  <c r="D30" i="39"/>
  <c r="D40" i="39" s="1"/>
  <c r="C30" i="39"/>
  <c r="B30" i="39"/>
  <c r="G28" i="39"/>
  <c r="G27" i="39"/>
  <c r="G26" i="39"/>
  <c r="G25" i="39"/>
  <c r="G24" i="39"/>
  <c r="G23" i="39"/>
  <c r="G22" i="39"/>
  <c r="G21" i="39"/>
  <c r="G20" i="39"/>
  <c r="G19" i="39"/>
  <c r="G30" i="39" s="1"/>
  <c r="E16" i="39"/>
  <c r="D16" i="39"/>
  <c r="C16" i="39"/>
  <c r="B16" i="39"/>
  <c r="G15" i="39"/>
  <c r="G14" i="39"/>
  <c r="G13" i="39"/>
  <c r="F12" i="39"/>
  <c r="G12" i="39" s="1"/>
  <c r="G11" i="39"/>
  <c r="G10" i="39"/>
  <c r="G9" i="39"/>
  <c r="G8" i="39"/>
  <c r="G7" i="39"/>
  <c r="G6" i="39"/>
  <c r="G16" i="39" s="1"/>
  <c r="C122" i="38"/>
  <c r="C121" i="38"/>
  <c r="C120" i="38"/>
  <c r="C119" i="38"/>
  <c r="C127" i="38" s="1"/>
  <c r="F17" i="6"/>
  <c r="E17" i="6"/>
  <c r="D17" i="6"/>
  <c r="C17" i="6"/>
  <c r="C16" i="6"/>
  <c r="F9" i="6"/>
  <c r="E9" i="6"/>
  <c r="D9" i="6"/>
  <c r="C8" i="6"/>
  <c r="C9" i="6" s="1"/>
  <c r="E23" i="14"/>
  <c r="E25" i="14" s="1"/>
  <c r="F22" i="14"/>
  <c r="E22" i="14"/>
  <c r="C22" i="14"/>
  <c r="F19" i="14"/>
  <c r="E19" i="14"/>
  <c r="C19" i="14"/>
  <c r="F18" i="14"/>
  <c r="F23" i="14" s="1"/>
  <c r="F16" i="14"/>
  <c r="E16" i="14"/>
  <c r="C16" i="14"/>
  <c r="C23" i="14" s="1"/>
  <c r="E14" i="14"/>
  <c r="D14" i="14"/>
  <c r="C14" i="14"/>
  <c r="F13" i="14"/>
  <c r="F14" i="14" s="1"/>
  <c r="F25" i="14" s="1"/>
  <c r="C39" i="4"/>
  <c r="C45" i="4" s="1"/>
  <c r="B39" i="4"/>
  <c r="B44" i="4" s="1"/>
  <c r="C28" i="4"/>
  <c r="B28" i="4"/>
  <c r="B21" i="4"/>
  <c r="C12" i="4"/>
  <c r="C21" i="4" s="1"/>
  <c r="B12" i="4"/>
  <c r="E11" i="31"/>
  <c r="C11" i="31"/>
  <c r="C31" i="32"/>
  <c r="C17" i="32"/>
  <c r="G38" i="39" l="1"/>
  <c r="G40" i="39" s="1"/>
  <c r="G35" i="39"/>
  <c r="B43" i="4"/>
  <c r="B45" i="4"/>
  <c r="B23" i="4"/>
  <c r="B30" i="4" s="1"/>
  <c r="B41" i="4"/>
  <c r="C23" i="4"/>
  <c r="C30" i="4" s="1"/>
  <c r="C41" i="4"/>
  <c r="C44" i="4"/>
  <c r="C43" i="4"/>
  <c r="C46" i="4" s="1"/>
  <c r="C47" i="4" l="1"/>
  <c r="B46" i="4"/>
  <c r="B47" i="4" s="1"/>
  <c r="B10" i="21"/>
  <c r="B6" i="21"/>
  <c r="C6" i="21"/>
  <c r="C5" i="21"/>
  <c r="C4" i="21"/>
  <c r="D17" i="19" l="1"/>
  <c r="C15" i="19"/>
  <c r="C16" i="19" s="1"/>
  <c r="D14" i="19"/>
  <c r="D13" i="19"/>
  <c r="D12" i="19"/>
  <c r="D11" i="19"/>
  <c r="D10" i="19"/>
  <c r="D9" i="19"/>
  <c r="D8" i="19"/>
  <c r="D7" i="19"/>
  <c r="D6" i="19"/>
  <c r="D5" i="19"/>
  <c r="D16" i="19" l="1"/>
  <c r="E15" i="19"/>
  <c r="E16" i="19" s="1"/>
  <c r="B4" i="25"/>
  <c r="C43" i="13" l="1"/>
  <c r="C42" i="13"/>
  <c r="F11" i="28" l="1"/>
  <c r="F21" i="28" s="1"/>
  <c r="F17" i="28"/>
  <c r="E12" i="15" l="1"/>
  <c r="E11" i="15"/>
  <c r="E10" i="15"/>
  <c r="C33" i="11" l="1"/>
  <c r="C23" i="11"/>
  <c r="C10" i="11"/>
  <c r="D12" i="5" l="1"/>
  <c r="C7" i="25" l="1"/>
  <c r="D18" i="5"/>
  <c r="C18" i="5"/>
  <c r="D15" i="5"/>
  <c r="D19" i="5"/>
  <c r="D10" i="10"/>
  <c r="D9" i="10"/>
  <c r="C7" i="10"/>
  <c r="C4" i="10" s="1"/>
  <c r="D4" i="10" s="1"/>
  <c r="C13" i="8" l="1"/>
  <c r="C14" i="8" s="1"/>
  <c r="F13" i="8" l="1"/>
  <c r="D6" i="10" l="1"/>
  <c r="D7" i="15" l="1"/>
  <c r="C7" i="15"/>
  <c r="B7" i="15"/>
  <c r="E7" i="15" l="1"/>
  <c r="D7" i="23" l="1"/>
  <c r="B10" i="11" l="1"/>
  <c r="C11" i="10" l="1"/>
  <c r="E11" i="10"/>
  <c r="G11" i="10"/>
  <c r="F11" i="10" l="1"/>
  <c r="D11" i="10"/>
  <c r="I11" i="10"/>
  <c r="H11" i="10" s="1"/>
  <c r="C15" i="5" l="1"/>
  <c r="D11" i="16" l="1"/>
  <c r="C11" i="16"/>
  <c r="B11" i="16"/>
  <c r="B33" i="11" l="1"/>
  <c r="B23" i="11"/>
  <c r="D13" i="15" l="1"/>
  <c r="C13" i="15"/>
  <c r="B13" i="15"/>
  <c r="D19" i="16"/>
  <c r="C19" i="16"/>
  <c r="B19" i="16"/>
  <c r="D16" i="9"/>
  <c r="C16" i="9"/>
  <c r="C18" i="19"/>
  <c r="D18" i="19"/>
  <c r="E13" i="15" l="1"/>
  <c r="E18" i="19"/>
  <c r="D8" i="10" l="1"/>
  <c r="D7" i="10"/>
  <c r="D5" i="10"/>
  <c r="F14" i="8" l="1"/>
  <c r="E7" i="23" l="1"/>
  <c r="C7" i="23"/>
  <c r="F8" i="26" l="1"/>
  <c r="C8" i="26"/>
  <c r="B8" i="26"/>
  <c r="E8" i="26"/>
  <c r="D8" i="26"/>
  <c r="B7" i="25" l="1"/>
  <c r="C12" i="5"/>
  <c r="C19" i="5" s="1"/>
  <c r="F16" i="26"/>
  <c r="E16" i="26"/>
  <c r="D16" i="26"/>
  <c r="C16" i="26"/>
  <c r="B16" i="26"/>
</calcChain>
</file>

<file path=xl/sharedStrings.xml><?xml version="1.0" encoding="utf-8"?>
<sst xmlns="http://schemas.openxmlformats.org/spreadsheetml/2006/main" count="1889" uniqueCount="835">
  <si>
    <t>Antall aksjer</t>
  </si>
  <si>
    <t>Bokført verdi</t>
  </si>
  <si>
    <t>Stemmerett</t>
  </si>
  <si>
    <t>Selskaper som er fullt konsolidert</t>
  </si>
  <si>
    <t>SpareBank 1 SR-Finans AS</t>
  </si>
  <si>
    <t>Oppkjøpsmetoden</t>
  </si>
  <si>
    <t>SR-Investering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</si>
  <si>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</si>
  <si>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</si>
  <si>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</si>
  <si>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</si>
  <si>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</si>
  <si>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</si>
  <si>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</si>
  <si>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</si>
  <si>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</si>
  <si>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</si>
  <si>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</si>
  <si>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</si>
  <si>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</si>
  <si>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</si>
  <si>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</si>
  <si>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</si>
  <si>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</si>
  <si>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</si>
  <si>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</si>
  <si>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</si>
  <si>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</si>
  <si>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</si>
  <si>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</si>
  <si>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</si>
  <si>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</si>
  <si>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</si>
  <si>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</si>
  <si>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</si>
  <si>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</si>
  <si>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</si>
  <si>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</si>
  <si>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</si>
  <si>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</si>
  <si>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</si>
  <si>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</si>
  <si>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</si>
  <si>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</si>
  <si>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</si>
  <si>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</si>
  <si>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</si>
  <si>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</si>
  <si>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</si>
  <si>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</si>
  <si>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</si>
  <si>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</si>
  <si>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</si>
  <si>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</si>
  <si>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</si>
  <si>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</si>
  <si>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</si>
  <si>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</si>
  <si>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</si>
  <si>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</si>
  <si>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</si>
  <si>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</si>
  <si>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</si>
  <si>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</si>
  <si>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</si>
  <si>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</si>
  <si>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</si>
  <si>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</si>
  <si>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</si>
  <si>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</si>
  <si>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</si>
  <si>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</si>
  <si>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</si>
  <si>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</si>
  <si>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</si>
  <si>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</si>
  <si>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</si>
  <si>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</si>
  <si>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</si>
  <si>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</si>
  <si>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</si>
  <si>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Massemarkedsengasjementer</t>
  </si>
  <si>
    <t xml:space="preserve">  -herav massemarked SMB</t>
  </si>
  <si>
    <t>Banktjenester for massemarkedskunder</t>
  </si>
  <si>
    <t>Banktjenester for bedriftskunder</t>
  </si>
  <si>
    <t>Betaling og oppgjørstjenester</t>
  </si>
  <si>
    <t>Totalt</t>
  </si>
  <si>
    <t>Investeringer</t>
  </si>
  <si>
    <t>Finansielle investeringer til virkelig verdi over resultat</t>
  </si>
  <si>
    <t>Øvrige finansielle investeringer</t>
  </si>
  <si>
    <t>Strategiske investeringer til virkelig verdi over resultat</t>
  </si>
  <si>
    <t>Øvrige strategiske investeringer</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</si>
  <si>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</si>
  <si>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</si>
  <si>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</si>
  <si>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</si>
  <si>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</si>
  <si>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</si>
  <si>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2)</t>
  </si>
  <si>
    <t>Kapitaldekning</t>
  </si>
  <si>
    <t>Hovedstol</t>
  </si>
  <si>
    <t>Forfall</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</si>
  <si>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</si>
  <si>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</si>
  <si>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</si>
  <si>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</si>
  <si>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</si>
  <si>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</si>
  <si>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</si>
  <si>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</si>
  <si>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</si>
  <si>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</si>
  <si>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</si>
  <si>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</si>
  <si>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</si>
  <si>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</si>
  <si>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</si>
  <si>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</si>
  <si>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</si>
  <si>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</si>
  <si>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</si>
  <si>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</si>
  <si>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</si>
  <si>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</si>
  <si>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</si>
  <si>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</si>
  <si>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</si>
  <si>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</si>
  <si>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</si>
  <si>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</si>
  <si>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</si>
  <si>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</si>
  <si>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</si>
  <si>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</si>
  <si>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</si>
  <si>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</si>
  <si>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Nordito Property</t>
  </si>
  <si>
    <t>Sum strategiske investeringer til virkelig verdi over resultat</t>
  </si>
  <si>
    <t>Øvrig massemarked</t>
  </si>
  <si>
    <t>Beløp i mill kroner</t>
  </si>
  <si>
    <t>Beløp i tusen kroner</t>
  </si>
  <si>
    <t>Første forfalls-</t>
  </si>
  <si>
    <t>Misligholds-
klasse</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</si>
  <si>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</si>
  <si>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</si>
  <si>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</si>
  <si>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</si>
  <si>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</si>
  <si>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</si>
  <si>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</si>
  <si>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</si>
  <si>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</si>
  <si>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</si>
  <si>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</si>
  <si>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</si>
  <si>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</si>
  <si>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</si>
  <si>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</si>
  <si>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</si>
  <si>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</si>
  <si>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</si>
  <si>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</si>
  <si>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</si>
  <si>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</si>
  <si>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</si>
  <si>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</si>
  <si>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</si>
  <si>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</si>
  <si>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Rygir Industrier AS konsern</t>
  </si>
  <si>
    <t>HitecVision Asset Solution LP</t>
  </si>
  <si>
    <t>Verdi 
31.12.2012</t>
  </si>
  <si>
    <t xml:space="preserve">  -herav engasjementer med pant i fast eiendom</t>
  </si>
  <si>
    <t xml:space="preserve">  -herav øvrige massemarkedsengasjementer</t>
  </si>
  <si>
    <t xml:space="preserve">Øvrige foretak </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</si>
  <si>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</si>
  <si>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</si>
  <si>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</si>
  <si>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NOK 825</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</si>
  <si>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</si>
  <si>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</si>
  <si>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</si>
  <si>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</si>
  <si>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</si>
  <si>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</si>
  <si>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</si>
  <si>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</si>
  <si>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</si>
  <si>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</si>
  <si>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</si>
  <si>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</si>
  <si>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</si>
  <si>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</si>
  <si>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</si>
  <si>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</si>
  <si>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</si>
  <si>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</si>
  <si>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</si>
  <si>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</si>
  <si>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</si>
  <si>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</si>
  <si>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</si>
  <si>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</si>
  <si>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</si>
  <si>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</si>
  <si>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</si>
  <si>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</si>
  <si>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</si>
  <si>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</si>
  <si>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</si>
  <si>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</si>
  <si>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</si>
  <si>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</si>
  <si>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</si>
  <si>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</si>
  <si>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</si>
  <si>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</si>
  <si>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</si>
  <si>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</si>
  <si>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</si>
  <si>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</si>
  <si>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</si>
  <si>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</si>
  <si>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</si>
  <si>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</si>
  <si>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</si>
  <si>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</si>
  <si>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</si>
  <si>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</si>
  <si>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</si>
  <si>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</si>
  <si>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</si>
  <si>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Finansparken Bjergsted AS</t>
  </si>
  <si>
    <t>Verdi 
31.12.2013</t>
  </si>
  <si>
    <t>Verdiendring 
i 2013 (i %)</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</si>
  <si>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</si>
  <si>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</si>
  <si>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</si>
  <si>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</si>
  <si>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</si>
  <si>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</si>
  <si>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</si>
  <si>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</si>
  <si>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</si>
  <si>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</si>
  <si>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</si>
  <si>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</si>
  <si>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</si>
  <si>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</si>
  <si>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</si>
  <si>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</si>
  <si>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</si>
  <si>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</si>
  <si>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</si>
  <si>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</si>
  <si>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Separat angivelse av de samlede engasjementsbeløp med verdifall og misligholdte engasjementer fordelt på geografiske områder, herunder samlede verdiendringer og nedskrivninger.</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</si>
  <si>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</si>
  <si>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</si>
  <si>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</si>
  <si>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</si>
  <si>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</si>
  <si>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</si>
  <si>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</si>
  <si>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</si>
  <si>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</si>
  <si>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</si>
  <si>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</si>
  <si>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</si>
  <si>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</si>
  <si>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</si>
  <si>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</si>
  <si>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</si>
  <si>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</si>
  <si>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</si>
  <si>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</si>
  <si>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</si>
  <si>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</si>
  <si>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Risikovektet balanse</t>
  </si>
  <si>
    <t>Investeringene blir behandlet likt for kapitaldekningsformål.</t>
  </si>
  <si>
    <t>Sum ren kjernekapital</t>
  </si>
  <si>
    <t>Risikovektet balanse for kredittrisiko fordelt på engasjementskategorier og underkategorier</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</si>
  <si>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</si>
  <si>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</si>
  <si>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</si>
  <si>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</si>
  <si>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</si>
  <si>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</si>
  <si>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</si>
  <si>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</si>
  <si>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</si>
  <si>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</si>
  <si>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</si>
  <si>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</si>
  <si>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</si>
  <si>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</si>
  <si>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</si>
  <si>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</si>
  <si>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</si>
  <si>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</si>
  <si>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</si>
  <si>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</si>
  <si>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</si>
  <si>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</si>
  <si>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</si>
  <si>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</si>
  <si>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</si>
  <si>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</si>
  <si>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</si>
  <si>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</si>
  <si>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</si>
  <si>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</si>
  <si>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</si>
  <si>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</si>
  <si>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</si>
  <si>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</si>
  <si>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</si>
  <si>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</si>
  <si>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</si>
  <si>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</si>
  <si>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</si>
  <si>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</si>
  <si>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</si>
  <si>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</si>
  <si>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</si>
  <si>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</si>
  <si>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</si>
  <si>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</si>
  <si>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</si>
  <si>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</si>
  <si>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</si>
  <si>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</si>
  <si>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</si>
  <si>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</si>
  <si>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</si>
  <si>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</si>
  <si>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</si>
  <si>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</si>
  <si>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</si>
  <si>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</si>
  <si>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116 mill</t>
  </si>
  <si>
    <t>NOK 499 mill</t>
  </si>
  <si>
    <t>NOK 825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</si>
  <si>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</si>
  <si>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</si>
  <si>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</si>
  <si>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</si>
  <si>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</si>
  <si>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</si>
  <si>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</si>
  <si>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</si>
  <si>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</si>
  <si>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</si>
  <si>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</si>
  <si>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</si>
  <si>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</si>
  <si>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</si>
  <si>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</si>
  <si>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</si>
  <si>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</si>
  <si>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</si>
  <si>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</si>
  <si>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</si>
  <si>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</si>
  <si>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</si>
  <si>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</si>
  <si>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</si>
  <si>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</si>
  <si>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</si>
  <si>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</si>
  <si>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</si>
  <si>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</si>
  <si>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</si>
  <si>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</si>
  <si>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</si>
  <si>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</si>
  <si>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</si>
  <si>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</si>
  <si>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</si>
  <si>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</si>
  <si>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</si>
  <si>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</si>
  <si>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</si>
  <si>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</si>
  <si>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</si>
  <si>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</si>
  <si>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</si>
  <si>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</si>
  <si>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</si>
  <si>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</si>
  <si>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</si>
  <si>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</si>
  <si>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</si>
  <si>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</si>
  <si>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</si>
  <si>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</si>
  <si>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</si>
  <si>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</si>
  <si>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</si>
  <si>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</si>
  <si>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</si>
  <si>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</si>
  <si>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</si>
  <si>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</si>
  <si>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</si>
  <si>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</si>
  <si>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</si>
  <si>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</si>
  <si>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</si>
  <si>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</si>
  <si>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</si>
  <si>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</si>
  <si>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</si>
  <si>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</si>
  <si>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</si>
  <si>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</si>
  <si>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</si>
  <si>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</si>
  <si>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</si>
  <si>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</si>
  <si>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</si>
  <si>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</si>
  <si>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</si>
  <si>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</si>
  <si>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</si>
  <si>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</si>
  <si>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</si>
  <si>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</si>
  <si>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</si>
  <si>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</si>
  <si>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</si>
  <si>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</si>
  <si>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</si>
  <si>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</si>
  <si>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</si>
  <si>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</si>
  <si>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</si>
  <si>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</si>
  <si>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</si>
  <si>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</si>
  <si>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</si>
  <si>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</si>
  <si>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</si>
  <si>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</si>
  <si>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</si>
  <si>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</si>
  <si>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</si>
  <si>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</si>
  <si>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</si>
  <si>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</si>
  <si>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</si>
  <si>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</si>
  <si>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</si>
  <si>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</si>
  <si>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</si>
  <si>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</si>
  <si>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</si>
  <si>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</si>
  <si>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</si>
  <si>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</si>
  <si>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</si>
  <si>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</si>
  <si>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</si>
  <si>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</si>
  <si>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</si>
  <si>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</si>
  <si>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</si>
  <si>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</si>
  <si>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</si>
  <si>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</si>
  <si>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</si>
  <si>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</si>
  <si>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</si>
  <si>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</si>
  <si>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</si>
  <si>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</si>
  <si>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</si>
  <si>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</si>
  <si>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</si>
  <si>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</si>
  <si>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</si>
  <si>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</si>
  <si>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</si>
  <si>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</si>
  <si>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</si>
  <si>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</si>
  <si>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</si>
  <si>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</si>
  <si>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</si>
  <si>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</si>
  <si>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</si>
  <si>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</si>
  <si>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</si>
  <si>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</si>
  <si>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</si>
  <si>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</si>
  <si>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</si>
  <si>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</si>
  <si>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</si>
  <si>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</si>
  <si>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</si>
  <si>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</si>
  <si>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</si>
  <si>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</si>
  <si>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</si>
  <si>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</si>
  <si>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</si>
  <si>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</si>
  <si>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</si>
  <si>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</si>
  <si>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</si>
  <si>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</si>
  <si>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</si>
  <si>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</si>
  <si>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</si>
  <si>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</si>
  <si>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</si>
  <si>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</si>
  <si>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</si>
  <si>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</si>
  <si>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</si>
  <si>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</si>
  <si>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</si>
  <si>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</si>
  <si>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</si>
  <si>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</si>
  <si>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</si>
  <si>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</si>
  <si>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</si>
  <si>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</si>
  <si>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</si>
  <si>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</si>
  <si>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</si>
  <si>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</si>
  <si>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</si>
  <si>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</si>
  <si>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</si>
  <si>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</si>
  <si>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</si>
  <si>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</si>
  <si>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</si>
  <si>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</si>
  <si>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</si>
  <si>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</si>
  <si>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</si>
  <si>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</si>
  <si>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</si>
  <si>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</si>
  <si>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</si>
  <si>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</si>
  <si>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</si>
  <si>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</si>
  <si>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</si>
  <si>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</si>
  <si>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</si>
  <si>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</si>
  <si>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</si>
  <si>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</si>
  <si>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</si>
  <si>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</si>
  <si>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</si>
  <si>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</si>
  <si>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</si>
  <si>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</si>
  <si>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</si>
  <si>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</si>
  <si>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</si>
  <si>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</si>
  <si>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</si>
  <si>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</si>
  <si>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</si>
  <si>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</si>
  <si>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</si>
  <si>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</si>
  <si>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</si>
  <si>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</si>
  <si>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</si>
  <si>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</si>
  <si>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</si>
  <si>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</si>
  <si>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</si>
  <si>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</si>
  <si>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</si>
  <si>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</si>
  <si>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</si>
  <si>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</si>
  <si>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</si>
  <si>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</si>
  <si>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</si>
  <si>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</si>
  <si>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</si>
  <si>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</si>
  <si>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</si>
  <si>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</si>
  <si>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</si>
  <si>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</si>
  <si>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</si>
  <si>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</si>
  <si>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</si>
  <si>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</si>
  <si>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</si>
  <si>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</si>
  <si>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</si>
  <si>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</si>
  <si>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</si>
  <si>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</si>
  <si>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</si>
  <si>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</si>
  <si>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</si>
  <si>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</si>
  <si>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</si>
  <si>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</si>
  <si>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</si>
  <si>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</si>
  <si>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</si>
  <si>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</si>
  <si>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</si>
  <si>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</si>
  <si>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</si>
  <si>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</si>
  <si>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</si>
  <si>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</si>
  <si>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</si>
  <si>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</si>
  <si>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</si>
  <si>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</si>
  <si>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</si>
  <si>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</si>
  <si>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</si>
  <si>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</si>
  <si>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</si>
  <si>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</si>
  <si>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</si>
  <si>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</si>
  <si>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</si>
  <si>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</si>
  <si>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</si>
  <si>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</si>
  <si>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</si>
  <si>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</si>
  <si>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</si>
  <si>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</si>
  <si>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</si>
  <si>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</si>
  <si>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</si>
  <si>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</si>
  <si>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</si>
  <si>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</si>
  <si>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</si>
  <si>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</si>
  <si>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</si>
  <si>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</si>
  <si>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</si>
  <si>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</si>
  <si>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</si>
  <si>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</si>
  <si>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</si>
  <si>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</si>
  <si>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</si>
  <si>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</si>
  <si>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</si>
  <si>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</si>
  <si>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</si>
  <si>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</si>
  <si>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</si>
  <si>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</si>
  <si>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</si>
  <si>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</si>
  <si>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</si>
  <si>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</si>
  <si>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</si>
  <si>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</si>
  <si>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</si>
  <si>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 xml:space="preserve"> Beregning av uvektet kjernekapitalandel (Leverage ratio)</t>
  </si>
  <si>
    <t>9a</t>
  </si>
  <si>
    <t>9b</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</si>
  <si>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</si>
  <si>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</si>
  <si>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</si>
  <si>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</si>
  <si>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</si>
  <si>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</si>
  <si>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</si>
  <si>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</si>
  <si>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</si>
  <si>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</si>
  <si>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</si>
  <si>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</si>
  <si>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</si>
  <si>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</si>
  <si>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</si>
  <si>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</si>
  <si>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</si>
  <si>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</si>
  <si>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</si>
  <si>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</si>
  <si>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</si>
  <si>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</si>
  <si>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</si>
  <si>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</si>
  <si>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</si>
  <si>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</si>
  <si>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</si>
  <si>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</si>
  <si>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</si>
  <si>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</si>
  <si>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</si>
  <si>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</si>
  <si>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</si>
  <si>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</si>
  <si>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</si>
  <si>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</si>
  <si>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</si>
  <si>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Etter nedskrivning av obligasjonene kan utstederen skrive opp obligasjonene og betale obligasjonsrente i henhold til de til enhver tid gjeldende regler for slik oppskrivning og rentebetaling.</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</si>
  <si>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</si>
  <si>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</si>
  <si>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</si>
  <si>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</si>
  <si>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</si>
  <si>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</si>
  <si>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</si>
  <si>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</si>
  <si>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</si>
  <si>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</si>
  <si>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</si>
  <si>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</si>
  <si>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</si>
  <si>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Uvektet IRB Misligholdsnivå - PD per misligholdsklasse</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</si>
  <si>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</si>
  <si>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</si>
  <si>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</si>
  <si>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</si>
  <si>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</si>
  <si>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</si>
  <si>
    <t>Regnskapshuset SR AS</t>
  </si>
  <si>
    <t>SR-Boligkreditt AS</t>
  </si>
  <si>
    <t>kjernekapitalinstumenter som ikke kommer til fradrag i ansvarlig kapital vektes 250 % i beregningsgrunnlaget.</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</si>
  <si>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</si>
  <si>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</si>
  <si>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</si>
  <si>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</si>
  <si>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</si>
  <si>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SR-Boligkreditt</t>
  </si>
  <si>
    <t xml:space="preserve">Motsykliskbuffer 1 % </t>
  </si>
  <si>
    <t>1) Bokført verdi av aksjene i de respektive selskapene inkludert indirekte eierandeler erstattes av SpareBank 1 SR-Bank sin andel av selskapene sine poster i balansen.</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</si>
  <si>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</si>
  <si>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</si>
  <si>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</si>
  <si>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</si>
  <si>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</si>
  <si>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</si>
  <si>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</si>
  <si>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</si>
  <si>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</si>
  <si>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</si>
  <si>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</si>
  <si>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r>
      <t xml:space="preserve">                                                                                                                                                                                                                     SpareBank 1 SR-Bank ASA eier 18,1 % av SpareBank 1 Boligkreditt </t>
    </r>
    <r>
      <rPr>
        <b/>
        <vertAlign val="superscript"/>
        <sz val="9"/>
        <rFont val="Calibri"/>
        <family val="2"/>
        <scheme val="minor"/>
      </rPr>
      <t>1)</t>
    </r>
  </si>
  <si>
    <t>Delvis nedskrivning gjennomføres ved at eventuelle påløpte renter på obligasjonene nedskrives først, og deretter nedskrives obligasjonene ved pro rata uttrekk av obligasjoner mellom obligasjonseierne, eller ved at innfrielseskursen reduseres, eventuelt på andre måter som gir det tiltenkte finansielle resultat. Tillitsmannen kan splitte pålydende i forbindelse med nedskrivning.R61</t>
  </si>
  <si>
    <t>Pr 31.12.2015</t>
  </si>
  <si>
    <t>Datterselskap som rapporterer etter IRB metode</t>
  </si>
  <si>
    <t>Kapitaldekning i prosent 31.12.2015</t>
  </si>
  <si>
    <t xml:space="preserve"> 31.12.2015</t>
  </si>
  <si>
    <t xml:space="preserve">Kredittrisiko- og motpartsrisiko  </t>
  </si>
  <si>
    <t>Posisjonsrisiko for egenkapitalinstrumenter</t>
  </si>
  <si>
    <t xml:space="preserve"> herav kjernekapitaldekning</t>
  </si>
  <si>
    <t xml:space="preserve"> herav tilleggskapitaldekning</t>
  </si>
  <si>
    <t>EUR 50</t>
  </si>
  <si>
    <t>Verdi 
31.12.2015</t>
  </si>
  <si>
    <t>Verdiendring 
i 2015 (i %)</t>
  </si>
  <si>
    <t>Energy Ventures III LP</t>
  </si>
  <si>
    <t>Energy Ventures IV LP</t>
  </si>
  <si>
    <t>Verdi
 2015</t>
  </si>
  <si>
    <t>Av totalt 3 459 mill kroner i ansvarlig lånekapital teller 794 mill kroner som kjernekapital og 2 536 mill kroner som tidsbegrenset ansvarlig kapital.</t>
  </si>
  <si>
    <t>Visa Norge IFS</t>
  </si>
  <si>
    <t xml:space="preserve">SR-Bank Markets og Treasury. </t>
  </si>
  <si>
    <t xml:space="preserve">renteendring på ett prosentpoeng er totalt 95 mill kroner fordelt på 30 mill kroner og 65 mill kroner på totalbalansen for henholdsvis </t>
  </si>
  <si>
    <t>3 mnd Nibor + 3,50 % p.a.</t>
  </si>
  <si>
    <t>3 mnd Nibor + 1,80 % p.a.</t>
  </si>
  <si>
    <t>3 mnd Nibor + 2,75 % p.a.</t>
  </si>
  <si>
    <t>4 % p.a. til 21.12.2017, deretter 6 mnd Euribor + 1,725 % p.a.</t>
  </si>
  <si>
    <t>9,35 % p.a. til 9.12.2019, deretter 3 mnd Nibor + 5,75 % p.a.</t>
  </si>
  <si>
    <t>3 mnd Nibor + 4,75 % p.a. til 9.12.2019, deretter Nibor + 5,75 % p.a.</t>
  </si>
  <si>
    <t>2015                                                                        Engasjementskategori</t>
  </si>
  <si>
    <t>3 mnd NIBOR + 4,75% til 09.12.19, deretter Nibor+ 5,75%</t>
  </si>
  <si>
    <t>Obligasjoner med fortrinnsrett</t>
  </si>
  <si>
    <t>|</t>
  </si>
  <si>
    <t>Bank 1 Oslo Akershus *</t>
  </si>
  <si>
    <t>Strategiske investeringer til virkelig verdi over resultat *</t>
  </si>
  <si>
    <t xml:space="preserve">SpareBank 1 SR-Bank har ingen sikkerhetsstillelser som medfører redusert engasjementsbeløp. </t>
  </si>
  <si>
    <t xml:space="preserve">SpareBank 1 SR-Bank fikk tillatelse til å benytte IRB avansert for foretaksporteføljen i februar 2015. </t>
  </si>
  <si>
    <t>Før tillatelsen ble ikke sikkerhetsstillelse for foretak tatt hensyn til i LGD-beregningen.</t>
  </si>
  <si>
    <t>Utlån til kunder</t>
  </si>
  <si>
    <t>2006-2015</t>
  </si>
  <si>
    <t xml:space="preserve"> IRB Tapsgrad for misligholdte lån - LGD (vektet) </t>
  </si>
  <si>
    <t xml:space="preserve"> Ansvarlig lånekapital og fondsobligasjoner</t>
  </si>
  <si>
    <t>Ufordelt (merverdi fastrente utlån)</t>
  </si>
  <si>
    <t xml:space="preserve">Misligholdsklasse (PD-intervall) </t>
  </si>
  <si>
    <t xml:space="preserve">Eksponering fordelt på misligholdsklasser for porteføljer der IRB-metoden benyttes </t>
  </si>
  <si>
    <t xml:space="preserve"> Samlet engasjementsbeløp og andelen som er sikret med pant i fast eiendom fordelt på engasjementskategorier (IRB)</t>
  </si>
  <si>
    <t xml:space="preserve">Aksjer og andeler klassifiseres som enten til virkelig verdi over resultatet eller tilgjengelig for salg. Endring i virkelig verdi fra inngående balanse resultatføres som inntekt fra finansielle investeringer.  </t>
  </si>
  <si>
    <r>
      <t xml:space="preserve">Risikovektet balanse  2015 </t>
    </r>
    <r>
      <rPr>
        <b/>
        <vertAlign val="superscript"/>
        <sz val="9"/>
        <rFont val="Calibri"/>
        <family val="2"/>
        <scheme val="minor"/>
      </rPr>
      <t>1)</t>
    </r>
  </si>
  <si>
    <r>
      <t xml:space="preserve">Risikovektet balanse  2014 </t>
    </r>
    <r>
      <rPr>
        <vertAlign val="superscript"/>
        <sz val="9"/>
        <rFont val="Calibri"/>
        <family val="2"/>
        <scheme val="minor"/>
      </rPr>
      <t>1)</t>
    </r>
  </si>
  <si>
    <t>* Bank 1 Oslo er besluttet solgt til Sparebanken Hedmark med forventet oppgjør 1. kvartal 2016. Rapporteres under "Virksomhet som skal selges".</t>
  </si>
  <si>
    <t>Ansvarlig lånekapital og fondsobligasjoner</t>
  </si>
  <si>
    <t xml:space="preserve">Nedskrivninger pr. misligholdsklasse i perioden </t>
  </si>
  <si>
    <t>Sum massemarked med pant i fast eiendom</t>
  </si>
  <si>
    <t xml:space="preserve">Validering av LGD for 2015 var under utarbeidelse ved publisering av rapporten. </t>
  </si>
  <si>
    <t xml:space="preserve">Foretak   </t>
  </si>
  <si>
    <t>Finansielle investeringer til virkelig verdi over resultatet</t>
  </si>
  <si>
    <t>Sum strategiske investeringer tilgjengelig for salg</t>
  </si>
  <si>
    <t xml:space="preserve">Sammensetningen av ansvarlig kapital </t>
  </si>
  <si>
    <t>Pr 31.03.2016</t>
  </si>
  <si>
    <r>
      <t xml:space="preserve">Eierandel i prosent </t>
    </r>
    <r>
      <rPr>
        <b/>
        <vertAlign val="superscript"/>
        <sz val="9"/>
        <rFont val="Calibri"/>
        <family val="2"/>
        <scheme val="minor"/>
      </rPr>
      <t>1)</t>
    </r>
    <r>
      <rPr>
        <b/>
        <sz val="9"/>
        <rFont val="Calibri"/>
        <family val="2"/>
        <scheme val="minor"/>
      </rPr>
      <t xml:space="preserve">  31.03.2016 </t>
    </r>
  </si>
  <si>
    <r>
      <t xml:space="preserve">Risikovektet balanse </t>
    </r>
    <r>
      <rPr>
        <b/>
        <vertAlign val="superscript"/>
        <sz val="9"/>
        <rFont val="Calibri"/>
        <family val="2"/>
        <scheme val="minor"/>
      </rPr>
      <t>2)</t>
    </r>
    <r>
      <rPr>
        <b/>
        <sz val="9"/>
        <rFont val="Calibri"/>
        <family val="2"/>
        <scheme val="minor"/>
      </rPr>
      <t xml:space="preserve"> 31.03.2016</t>
    </r>
  </si>
  <si>
    <t>Kapitaldekning i prosent 31.03.2016</t>
  </si>
  <si>
    <t xml:space="preserve">Eierandel i prosent 1)  31.12.2015 </t>
  </si>
  <si>
    <t>Risikovektet balanse 2) 31.12.2015</t>
  </si>
  <si>
    <t xml:space="preserve"> 31.03.2016</t>
  </si>
  <si>
    <t>Delårsresultat</t>
  </si>
  <si>
    <t>Delårsresultat som ikke kan medregnes i ren kjernekapital</t>
  </si>
  <si>
    <t>Uvektet kjernekapitaldekning</t>
  </si>
  <si>
    <t>Egenkapital posisjoner</t>
  </si>
  <si>
    <t>XS1334772255</t>
  </si>
  <si>
    <t xml:space="preserve"> Tier 2</t>
  </si>
  <si>
    <t>NOK 679 mill</t>
  </si>
  <si>
    <t>NOK 587 mill</t>
  </si>
  <si>
    <t>NOK 472 mill</t>
  </si>
  <si>
    <t>EUR 50 mill</t>
  </si>
  <si>
    <t>Nei</t>
  </si>
  <si>
    <t>4,00 % til 21.12.17, deretter 6 mnd EURIBOR + 1,725 %</t>
  </si>
  <si>
    <t>3.12 (3 mnd NIBOR + 2.10 %)</t>
  </si>
  <si>
    <t>4.02 (3 mnd NIBOR + 3.00 % )</t>
  </si>
  <si>
    <t>4.83 (3 mnd NIBOR + 3.75 %)</t>
  </si>
  <si>
    <t xml:space="preserve"> SpareBank 1 SR-Bank ASA Balanse etter regnskap 31.03.2016</t>
  </si>
  <si>
    <t>SpareBank 1 SR-Bank ASA Balanse etter kapitaldekning 31.03.2016</t>
  </si>
  <si>
    <t>2) Avsatt utbytte er basert på SpareBank 1 SR-Bank sin eierandel i selskapene pr 31.12.2015, mens faktisk utbytte blir tildelt i løpet av første halvår 2016 etter eierandel gjennom 2015.</t>
  </si>
  <si>
    <t>Deler av resultatet for 2015 i SB1 Boligkreditt blir ikke utdelt som utbytte men blir lagt til annen egenkapital i selskapet.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</si>
</sst>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7"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bottom style="thin">
        <color theme="0" tint="-0.499984740745262"/>
      </bottom>
      <diagonal/>
    </border>
    <border>
      <left/>
      <right/>
      <top style="thin">
        <color auto="1"/>
      </top>
      <bottom style="thin">
        <color indexed="64"/>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64">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1"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0" xfId="5" applyFont="1" applyFill="1" applyAlignment="1">
      <alignment horizontal="left" vertical="top"/>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9" xfId="0" applyFont="1" applyFill="1" applyBorder="1" applyAlignment="1">
      <alignment horizontal="left"/>
    </xf>
    <xf numFmtId="0" fontId="23" fillId="4" borderId="9" xfId="0" applyFont="1" applyFill="1" applyBorder="1" applyAlignment="1">
      <alignment horizontal="center"/>
    </xf>
    <xf numFmtId="0" fontId="24" fillId="4" borderId="9"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2" borderId="0" xfId="0" applyFont="1" applyFill="1"/>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applyAlignment="1">
      <alignment horizontal="left" vertical="top"/>
    </xf>
    <xf numFmtId="170" fontId="11" fillId="2" borderId="0" xfId="11" applyNumberFormat="1" applyFont="1" applyFill="1" applyBorder="1"/>
    <xf numFmtId="170" fontId="11" fillId="2" borderId="7" xfId="11" applyNumberFormat="1" applyFont="1" applyFill="1" applyBorder="1" applyAlignment="1">
      <alignment horizontal="right"/>
    </xf>
    <xf numFmtId="0" fontId="13" fillId="2" borderId="0" xfId="0" applyFont="1" applyFill="1" applyAlignment="1">
      <alignment horizontal="right" vertical="top" wrapText="1"/>
    </xf>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0" fontId="10" fillId="2" borderId="0" xfId="0" applyFont="1" applyFill="1"/>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0" fontId="11" fillId="3" borderId="0" xfId="0" applyFont="1" applyFill="1" applyBorder="1"/>
    <xf numFmtId="3" fontId="10" fillId="0" borderId="11"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14" xfId="5" applyFont="1" applyFill="1" applyBorder="1">
      <alignment horizontal="left" vertical="top"/>
    </xf>
    <xf numFmtId="0" fontId="35"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14" xfId="0" applyFont="1" applyFill="1" applyBorder="1" applyAlignment="1">
      <alignment horizontal="right"/>
    </xf>
    <xf numFmtId="0" fontId="36" fillId="3" borderId="14" xfId="0" applyFont="1" applyFill="1" applyBorder="1" applyAlignment="1">
      <alignmen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8" fillId="3" borderId="0" xfId="0" applyFont="1" applyFill="1" applyBorder="1" applyAlignment="1">
      <alignment vertical="top" wrapText="1"/>
    </xf>
    <xf numFmtId="0" fontId="38" fillId="3" borderId="0" xfId="0" applyFont="1" applyFill="1" applyBorder="1" applyAlignment="1">
      <alignment vertical="top"/>
    </xf>
    <xf numFmtId="0" fontId="38" fillId="3" borderId="0" xfId="0" applyFont="1" applyFill="1" applyBorder="1" applyAlignment="1">
      <alignment wrapText="1"/>
    </xf>
    <xf numFmtId="10" fontId="10" fillId="3" borderId="0" xfId="0" applyNumberFormat="1" applyFont="1" applyFill="1" applyBorder="1"/>
    <xf numFmtId="0" fontId="36" fillId="3" borderId="14" xfId="0" applyFont="1" applyFill="1" applyBorder="1" applyAlignment="1">
      <alignment horizontal="right" vertical="center"/>
    </xf>
    <xf numFmtId="0" fontId="38" fillId="3" borderId="14"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8" fillId="3" borderId="0" xfId="0" applyFont="1" applyFill="1" applyBorder="1" applyAlignment="1">
      <alignment horizontal="right" wrapText="1"/>
    </xf>
    <xf numFmtId="0" fontId="11" fillId="3" borderId="14" xfId="0" applyFont="1" applyFill="1" applyBorder="1" applyAlignment="1">
      <alignment horizontal="left"/>
    </xf>
    <xf numFmtId="0" fontId="38" fillId="3" borderId="0" xfId="0" applyFont="1" applyFill="1" applyBorder="1" applyAlignment="1"/>
    <xf numFmtId="0" fontId="38" fillId="3" borderId="0" xfId="0" applyFont="1" applyFill="1" applyBorder="1" applyAlignment="1">
      <alignment horizontal="right"/>
    </xf>
    <xf numFmtId="0" fontId="39" fillId="3" borderId="0" xfId="0" applyFont="1" applyFill="1" applyBorder="1" applyAlignment="1">
      <alignment horizontal="right" vertical="top" wrapText="1"/>
    </xf>
    <xf numFmtId="0" fontId="39" fillId="3" borderId="0" xfId="0" applyFont="1" applyFill="1" applyBorder="1" applyAlignment="1">
      <alignment horizontal="right" wrapText="1"/>
    </xf>
    <xf numFmtId="0" fontId="39" fillId="3" borderId="0" xfId="0" applyFont="1" applyFill="1" applyBorder="1" applyAlignment="1">
      <alignment horizontal="right"/>
    </xf>
    <xf numFmtId="0" fontId="34"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0"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8" fillId="3" borderId="14"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0" fillId="3" borderId="0" xfId="0" applyFont="1" applyFill="1" applyBorder="1" applyAlignment="1"/>
    <xf numFmtId="0" fontId="38" fillId="3" borderId="14"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8" fillId="3" borderId="14" xfId="11" applyNumberFormat="1" applyFont="1" applyFill="1" applyBorder="1" applyAlignment="1">
      <alignment wrapText="1"/>
    </xf>
    <xf numFmtId="0" fontId="39" fillId="3" borderId="0" xfId="0" applyFont="1" applyFill="1"/>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39"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39"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14" xfId="0" applyFont="1" applyFill="1" applyBorder="1" applyAlignment="1">
      <alignment horizontal="left" vertical="top"/>
    </xf>
    <xf numFmtId="0" fontId="37"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1" fillId="5" borderId="0" xfId="0" applyFont="1" applyFill="1"/>
    <xf numFmtId="3" fontId="11" fillId="3" borderId="0" xfId="0" applyNumberFormat="1" applyFont="1" applyFill="1" applyBorder="1" applyAlignment="1" applyProtection="1">
      <alignment horizontal="right"/>
      <protection locked="0"/>
    </xf>
    <xf numFmtId="3" fontId="11" fillId="3" borderId="15" xfId="1" applyNumberFormat="1" applyFont="1" applyFill="1" applyBorder="1">
      <alignment horizontal="righ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14" xfId="0" applyFont="1" applyFill="1" applyBorder="1"/>
    <xf numFmtId="0" fontId="10" fillId="3" borderId="14" xfId="0" applyFont="1" applyFill="1" applyBorder="1" applyAlignment="1">
      <alignment wrapText="1"/>
    </xf>
    <xf numFmtId="0" fontId="10" fillId="3" borderId="14" xfId="0" applyFont="1" applyFill="1" applyBorder="1" applyAlignment="1">
      <alignment horizontal="right"/>
    </xf>
    <xf numFmtId="0" fontId="10" fillId="3" borderId="14" xfId="0" applyFont="1" applyFill="1" applyBorder="1" applyAlignment="1">
      <alignment horizontal="left" wrapText="1"/>
    </xf>
    <xf numFmtId="0" fontId="36" fillId="3" borderId="14"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2" fillId="0" borderId="0" xfId="0" applyFont="1" applyAlignment="1">
      <alignment horizontal="justify"/>
    </xf>
    <xf numFmtId="0" fontId="43" fillId="0" borderId="0" xfId="0" applyFont="1" applyAlignment="1">
      <alignment horizontal="right" vertical="top"/>
    </xf>
    <xf numFmtId="0" fontId="43" fillId="0" borderId="16" xfId="0" applyFont="1" applyBorder="1" applyAlignment="1">
      <alignment horizontal="right" vertical="top"/>
    </xf>
    <xf numFmtId="0" fontId="43" fillId="0" borderId="16" xfId="0" applyFont="1" applyBorder="1" applyAlignment="1">
      <alignment vertical="top"/>
    </xf>
    <xf numFmtId="0" fontId="44" fillId="0" borderId="0" xfId="0" applyFont="1" applyAlignment="1">
      <alignment vertical="top" wrapText="1"/>
    </xf>
    <xf numFmtId="10" fontId="44" fillId="0" borderId="0" xfId="0" applyNumberFormat="1" applyFont="1" applyAlignment="1">
      <alignment horizontal="right" wrapText="1"/>
    </xf>
    <xf numFmtId="10" fontId="44" fillId="0" borderId="0" xfId="0" applyNumberFormat="1" applyFont="1" applyAlignment="1">
      <alignment horizontal="right" vertical="top" wrapText="1"/>
    </xf>
    <xf numFmtId="0" fontId="43" fillId="0" borderId="0" xfId="0" applyFont="1" applyBorder="1" applyAlignment="1">
      <alignment horizontal="right" vertical="top" wrapText="1"/>
    </xf>
    <xf numFmtId="0" fontId="44" fillId="0" borderId="0" xfId="0" applyFont="1" applyBorder="1" applyAlignment="1">
      <alignment vertical="center" wrapText="1"/>
    </xf>
    <xf numFmtId="169" fontId="44" fillId="0" borderId="0" xfId="0" applyNumberFormat="1" applyFont="1" applyBorder="1" applyAlignment="1">
      <alignment vertical="center" wrapText="1"/>
    </xf>
    <xf numFmtId="169" fontId="44" fillId="0" borderId="0" xfId="0" applyNumberFormat="1" applyFont="1" applyAlignment="1">
      <alignment horizontal="right" vertical="center" wrapText="1"/>
    </xf>
    <xf numFmtId="0" fontId="44" fillId="0" borderId="0" xfId="0" applyFont="1" applyAlignment="1">
      <alignment vertical="center" wrapText="1"/>
    </xf>
    <xf numFmtId="169" fontId="44"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3" fillId="0" borderId="0" xfId="12" applyFont="1" applyBorder="1" applyAlignment="1">
      <alignment horizontal="right" vertical="top" wrapText="1"/>
    </xf>
    <xf numFmtId="0" fontId="43" fillId="0" borderId="16" xfId="12" applyFont="1" applyBorder="1" applyAlignment="1">
      <alignment vertical="top"/>
    </xf>
    <xf numFmtId="0" fontId="43" fillId="0" borderId="16" xfId="12" applyFont="1" applyBorder="1" applyAlignment="1">
      <alignment horizontal="right" vertical="top"/>
    </xf>
    <xf numFmtId="0" fontId="44" fillId="0" borderId="0" xfId="12" applyFont="1" applyBorder="1" applyAlignment="1">
      <alignment vertical="center" wrapText="1"/>
    </xf>
    <xf numFmtId="0" fontId="44" fillId="0" borderId="0" xfId="12" applyFont="1" applyAlignment="1">
      <alignment vertical="center" wrapText="1"/>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2" fontId="10" fillId="3" borderId="5" xfId="0" applyNumberFormat="1" applyFont="1" applyFill="1" applyBorder="1"/>
    <xf numFmtId="14" fontId="10" fillId="2" borderId="6" xfId="0" applyNumberFormat="1" applyFont="1" applyFill="1" applyBorder="1" applyAlignment="1">
      <alignment horizontal="right"/>
    </xf>
    <xf numFmtId="170" fontId="10" fillId="3" borderId="0" xfId="11" applyNumberFormat="1" applyFont="1" applyFill="1" applyBorder="1" applyAlignment="1">
      <alignment horizontal="right"/>
    </xf>
    <xf numFmtId="0" fontId="45" fillId="0" borderId="0" xfId="0" applyFont="1" applyAlignment="1">
      <alignment horizontal="left" vertical="center" indent="3"/>
    </xf>
    <xf numFmtId="0" fontId="11" fillId="3" borderId="0" xfId="0" applyFont="1" applyFill="1"/>
    <xf numFmtId="2" fontId="11" fillId="3" borderId="5" xfId="0" applyNumberFormat="1" applyFont="1" applyFill="1" applyBorder="1"/>
    <xf numFmtId="3" fontId="21" fillId="3" borderId="5" xfId="0" applyNumberFormat="1" applyFont="1" applyFill="1" applyBorder="1" applyAlignment="1">
      <alignment wrapText="1"/>
    </xf>
    <xf numFmtId="0" fontId="45" fillId="3" borderId="0" xfId="0" applyFont="1" applyFill="1" applyAlignment="1">
      <alignment vertical="center"/>
    </xf>
    <xf numFmtId="0" fontId="45" fillId="3" borderId="0" xfId="0" applyFont="1" applyFill="1" applyAlignment="1">
      <alignment horizontal="left" vertical="center" indent="3"/>
    </xf>
    <xf numFmtId="0" fontId="2" fillId="0" borderId="0" xfId="0" applyFont="1" applyAlignment="1">
      <alignment horizontal="center"/>
    </xf>
    <xf numFmtId="14" fontId="11" fillId="2" borderId="0" xfId="0" applyNumberFormat="1" applyFont="1" applyFill="1" applyBorder="1" applyAlignment="1">
      <alignment horizontal="right"/>
    </xf>
    <xf numFmtId="3" fontId="15" fillId="0" borderId="1" xfId="0" applyNumberFormat="1" applyFont="1" applyFill="1" applyBorder="1" applyAlignment="1">
      <alignment horizontal="right"/>
    </xf>
    <xf numFmtId="0" fontId="10" fillId="0" borderId="1" xfId="5" applyNumberFormat="1" applyFont="1" applyFill="1" applyBorder="1" applyAlignment="1">
      <alignment horizontal="right" vertical="top"/>
    </xf>
    <xf numFmtId="0" fontId="11" fillId="2" borderId="0" xfId="0" applyFont="1" applyFill="1" applyBorder="1" applyAlignment="1">
      <alignment horizontal="left" vertical="center"/>
    </xf>
    <xf numFmtId="0" fontId="11" fillId="2" borderId="12" xfId="0" applyFont="1" applyFill="1" applyBorder="1" applyAlignment="1">
      <alignment horizontal="left" vertical="center"/>
    </xf>
    <xf numFmtId="0" fontId="10" fillId="2" borderId="12" xfId="0" applyFont="1" applyFill="1" applyBorder="1"/>
    <xf numFmtId="3" fontId="11" fillId="2" borderId="12" xfId="0" applyNumberFormat="1" applyFont="1" applyFill="1" applyBorder="1"/>
    <xf numFmtId="3" fontId="10" fillId="2" borderId="12" xfId="0" applyNumberFormat="1" applyFont="1" applyFill="1" applyBorder="1"/>
    <xf numFmtId="0" fontId="10" fillId="3" borderId="6" xfId="0" applyFont="1" applyFill="1" applyBorder="1" applyAlignment="1">
      <alignment horizontal="right" wrapText="1"/>
    </xf>
    <xf numFmtId="3" fontId="10" fillId="0" borderId="0" xfId="0" applyNumberFormat="1" applyFont="1" applyFill="1" applyBorder="1"/>
    <xf numFmtId="0" fontId="11" fillId="2" borderId="6" xfId="0" applyFont="1" applyFill="1" applyBorder="1" applyAlignment="1">
      <alignment horizontal="left" wrapText="1"/>
    </xf>
    <xf numFmtId="0" fontId="11" fillId="2" borderId="6" xfId="0" applyFont="1" applyFill="1" applyBorder="1" applyAlignment="1">
      <alignment horizontal="right" vertical="top" wrapText="1"/>
    </xf>
    <xf numFmtId="0" fontId="10" fillId="2" borderId="0" xfId="0" applyFont="1" applyFill="1" applyBorder="1" applyAlignment="1">
      <alignment horizontal="left"/>
    </xf>
    <xf numFmtId="3" fontId="10" fillId="2" borderId="0" xfId="13" applyNumberFormat="1" applyFont="1" applyFill="1" applyBorder="1" applyAlignment="1"/>
    <xf numFmtId="3" fontId="10" fillId="2" borderId="7" xfId="13" applyNumberFormat="1" applyFont="1" applyFill="1" applyBorder="1" applyAlignment="1"/>
    <xf numFmtId="3" fontId="10" fillId="0" borderId="0" xfId="13" applyNumberFormat="1" applyFont="1" applyFill="1" applyBorder="1" applyAlignment="1"/>
    <xf numFmtId="0" fontId="10"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left"/>
    </xf>
    <xf numFmtId="9" fontId="10" fillId="2" borderId="5" xfId="0" applyNumberFormat="1" applyFont="1" applyFill="1" applyBorder="1" applyAlignment="1">
      <alignment horizontal="right" wrapText="1"/>
    </xf>
    <xf numFmtId="3" fontId="10" fillId="2" borderId="5" xfId="0" applyNumberFormat="1" applyFont="1" applyFill="1" applyBorder="1" applyAlignment="1">
      <alignment horizontal="right" wrapText="1"/>
    </xf>
    <xf numFmtId="9" fontId="11" fillId="2" borderId="5" xfId="10" applyFont="1" applyFill="1" applyBorder="1" applyAlignment="1">
      <alignment horizontal="right" vertical="top" wrapText="1"/>
    </xf>
    <xf numFmtId="3" fontId="11" fillId="2" borderId="5" xfId="1" applyNumberFormat="1" applyFont="1" applyFill="1" applyBorder="1" applyAlignment="1">
      <alignment vertical="top" wrapText="1"/>
    </xf>
    <xf numFmtId="170" fontId="11" fillId="2" borderId="5" xfId="11" applyNumberFormat="1" applyFont="1" applyFill="1" applyBorder="1"/>
    <xf numFmtId="3" fontId="11" fillId="0" borderId="7" xfId="13" applyNumberFormat="1" applyFont="1" applyFill="1" applyBorder="1" applyAlignment="1"/>
    <xf numFmtId="0" fontId="42" fillId="0" borderId="0" xfId="0" applyFont="1"/>
    <xf numFmtId="0" fontId="11" fillId="2" borderId="6" xfId="0" applyFont="1" applyFill="1" applyBorder="1" applyAlignment="1">
      <alignment horizontal="left" wrapText="1"/>
    </xf>
    <xf numFmtId="170" fontId="10" fillId="2" borderId="0" xfId="11" applyNumberFormat="1" applyFont="1" applyFill="1" applyBorder="1" applyAlignment="1">
      <alignment horizontal="left" vertical="top"/>
    </xf>
    <xf numFmtId="170" fontId="10" fillId="2" borderId="5" xfId="11" applyNumberFormat="1" applyFont="1" applyFill="1" applyBorder="1"/>
    <xf numFmtId="3" fontId="10" fillId="2" borderId="5" xfId="1" applyNumberFormat="1" applyFont="1" applyFill="1" applyBorder="1" applyAlignment="1">
      <alignment vertical="top" wrapText="1"/>
    </xf>
    <xf numFmtId="170" fontId="10" fillId="2" borderId="8" xfId="11" applyNumberFormat="1" applyFont="1" applyFill="1" applyBorder="1" applyAlignment="1">
      <alignment vertical="top"/>
    </xf>
    <xf numFmtId="170" fontId="10" fillId="2" borderId="7" xfId="11" applyNumberFormat="1" applyFont="1" applyFill="1" applyBorder="1" applyAlignment="1">
      <alignment horizontal="right"/>
    </xf>
    <xf numFmtId="170" fontId="10" fillId="2" borderId="7" xfId="11" applyNumberFormat="1" applyFont="1" applyFill="1" applyBorder="1" applyAlignment="1"/>
    <xf numFmtId="3" fontId="11" fillId="2" borderId="17" xfId="11" applyNumberFormat="1" applyFont="1" applyFill="1" applyBorder="1" applyAlignment="1">
      <alignment horizontal="right" vertical="top" wrapText="1"/>
    </xf>
    <xf numFmtId="3" fontId="11" fillId="0" borderId="15" xfId="11" applyNumberFormat="1" applyFont="1" applyFill="1" applyBorder="1" applyAlignment="1">
      <alignment horizontal="right" vertical="top" wrapText="1"/>
    </xf>
    <xf numFmtId="3" fontId="11" fillId="2" borderId="15" xfId="0" applyNumberFormat="1" applyFont="1" applyFill="1" applyBorder="1" applyAlignment="1">
      <alignment horizontal="right"/>
    </xf>
    <xf numFmtId="3" fontId="10" fillId="2" borderId="17" xfId="11" applyNumberFormat="1" applyFont="1" applyFill="1" applyBorder="1" applyAlignment="1">
      <alignment horizontal="right" vertical="top" wrapText="1"/>
    </xf>
    <xf numFmtId="3" fontId="10" fillId="0" borderId="15" xfId="11" applyNumberFormat="1" applyFont="1" applyFill="1" applyBorder="1" applyAlignment="1">
      <alignment horizontal="right" vertical="top" wrapText="1"/>
    </xf>
    <xf numFmtId="3" fontId="10" fillId="2" borderId="15" xfId="0" applyNumberFormat="1" applyFont="1" applyFill="1" applyBorder="1" applyAlignment="1">
      <alignment horizontal="right"/>
    </xf>
    <xf numFmtId="9" fontId="10" fillId="2" borderId="0" xfId="10" applyFont="1" applyFill="1" applyBorder="1"/>
    <xf numFmtId="0" fontId="25" fillId="5" borderId="0" xfId="0" applyFont="1" applyFill="1" applyAlignment="1">
      <alignment horizontal="right" vertical="center"/>
    </xf>
    <xf numFmtId="0" fontId="43" fillId="0" borderId="11" xfId="12" applyFont="1" applyBorder="1" applyAlignment="1">
      <alignment vertical="center"/>
    </xf>
    <xf numFmtId="0" fontId="43" fillId="0" borderId="11" xfId="12" applyFont="1" applyBorder="1" applyAlignment="1">
      <alignment vertical="center" wrapText="1"/>
    </xf>
    <xf numFmtId="10" fontId="44" fillId="0" borderId="0" xfId="16" applyNumberFormat="1" applyFont="1" applyBorder="1" applyAlignment="1">
      <alignment vertical="center" wrapText="1"/>
    </xf>
    <xf numFmtId="10" fontId="44" fillId="0" borderId="0" xfId="16" applyNumberFormat="1" applyFont="1" applyAlignment="1">
      <alignment horizontal="right" vertical="center" wrapText="1"/>
    </xf>
    <xf numFmtId="10" fontId="44" fillId="0" borderId="0" xfId="16" applyNumberFormat="1" applyFont="1" applyAlignment="1">
      <alignment vertical="center" wrapText="1"/>
    </xf>
    <xf numFmtId="10" fontId="10" fillId="2" borderId="0" xfId="16" applyNumberFormat="1" applyFont="1" applyFill="1" applyAlignment="1">
      <alignment vertical="center"/>
    </xf>
    <xf numFmtId="10" fontId="43" fillId="0" borderId="11" xfId="16" applyNumberFormat="1" applyFont="1" applyBorder="1" applyAlignment="1">
      <alignment vertical="center" wrapText="1"/>
    </xf>
    <xf numFmtId="10" fontId="43" fillId="0" borderId="11" xfId="16" applyNumberFormat="1" applyFont="1" applyBorder="1" applyAlignment="1">
      <alignment horizontal="right" vertical="center" wrapText="1"/>
    </xf>
    <xf numFmtId="10" fontId="11" fillId="2" borderId="11" xfId="16" applyNumberFormat="1" applyFont="1" applyFill="1" applyBorder="1" applyAlignment="1">
      <alignment vertical="center"/>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3" borderId="0" xfId="0" applyFont="1" applyFill="1" applyBorder="1" applyAlignment="1">
      <alignment horizontal="left" vertical="top" wrapText="1"/>
    </xf>
    <xf numFmtId="0" fontId="10" fillId="3" borderId="0" xfId="0" applyFont="1" applyFill="1" applyAlignment="1"/>
    <xf numFmtId="0" fontId="10" fillId="2" borderId="0" xfId="0" applyFont="1" applyFill="1" applyBorder="1" applyAlignment="1">
      <alignment horizontal="left"/>
    </xf>
    <xf numFmtId="0" fontId="10" fillId="2" borderId="6" xfId="0" applyFont="1" applyFill="1" applyBorder="1" applyAlignment="1">
      <alignment horizontal="left"/>
    </xf>
    <xf numFmtId="0" fontId="38" fillId="3" borderId="0" xfId="0" applyFont="1" applyFill="1" applyBorder="1"/>
    <xf numFmtId="0" fontId="11" fillId="0" borderId="18" xfId="5" applyFont="1" applyFill="1" applyBorder="1">
      <alignment horizontal="left" vertical="top"/>
    </xf>
    <xf numFmtId="41" fontId="11" fillId="0" borderId="18" xfId="1" applyNumberFormat="1" applyFont="1" applyFill="1" applyBorder="1" applyAlignment="1">
      <alignment vertical="top"/>
    </xf>
    <xf numFmtId="41" fontId="10" fillId="0" borderId="18" xfId="1" applyNumberFormat="1" applyFont="1" applyFill="1" applyBorder="1" applyAlignment="1">
      <alignment vertical="top"/>
    </xf>
    <xf numFmtId="0" fontId="11" fillId="2" borderId="18" xfId="0" applyFont="1" applyFill="1" applyBorder="1"/>
    <xf numFmtId="3" fontId="11" fillId="2" borderId="18" xfId="0" applyNumberFormat="1" applyFont="1" applyFill="1" applyBorder="1" applyAlignment="1">
      <alignment horizontal="right"/>
    </xf>
    <xf numFmtId="41" fontId="30" fillId="0" borderId="0" xfId="1" applyNumberFormat="1" applyFont="1" applyFill="1" applyBorder="1" applyAlignment="1">
      <alignment vertical="top"/>
    </xf>
    <xf numFmtId="3" fontId="11" fillId="3" borderId="18" xfId="0" applyNumberFormat="1" applyFont="1" applyFill="1" applyBorder="1" applyAlignment="1">
      <alignment horizontal="right"/>
    </xf>
    <xf numFmtId="3" fontId="10" fillId="3" borderId="15" xfId="1" applyNumberFormat="1" applyFont="1" applyFill="1" applyBorder="1">
      <alignment horizontal="right" vertical="top"/>
    </xf>
    <xf numFmtId="14" fontId="11" fillId="2" borderId="0" xfId="0" applyNumberFormat="1" applyFont="1" applyFill="1" applyBorder="1" applyAlignment="1">
      <alignment horizontal="center"/>
    </xf>
    <xf numFmtId="0" fontId="0" fillId="0" borderId="0" xfId="0" applyAlignment="1">
      <alignment horizontal="center"/>
    </xf>
    <xf numFmtId="14" fontId="10" fillId="2" borderId="0" xfId="0" applyNumberFormat="1" applyFont="1" applyFill="1" applyBorder="1" applyAlignment="1">
      <alignment horizontal="center"/>
    </xf>
    <xf numFmtId="172" fontId="11" fillId="2" borderId="6" xfId="0" applyNumberFormat="1" applyFont="1" applyFill="1" applyBorder="1" applyAlignment="1">
      <alignment horizontal="center"/>
    </xf>
    <xf numFmtId="0" fontId="0" fillId="0" borderId="6" xfId="0"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0" borderId="0" xfId="0" applyFont="1" applyFill="1" applyAlignment="1">
      <alignment horizontal="left" vertical="top" wrapText="1"/>
    </xf>
    <xf numFmtId="0" fontId="13" fillId="2" borderId="0" xfId="0" applyFont="1" applyFill="1" applyBorder="1" applyAlignment="1">
      <alignment horizontal="left" vertical="top" wrapText="1"/>
    </xf>
    <xf numFmtId="0" fontId="43" fillId="0" borderId="0" xfId="0" applyFont="1" applyAlignment="1">
      <alignment wrapText="1"/>
    </xf>
    <xf numFmtId="0" fontId="43" fillId="0" borderId="16"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4" fillId="2" borderId="0" xfId="0" applyFont="1" applyFill="1" applyBorder="1" applyAlignment="1">
      <alignment horizontal="left" vertical="top" wrapText="1"/>
    </xf>
    <xf numFmtId="0" fontId="34"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8"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workbookViewId="0"/>
  </sheetViews>
  <sheetFormatPr baseColWidth="10" defaultColWidth="11" defaultRowHeight="12.75" x14ac:dyDescent="0.2"/>
  <cols>
    <col min="1" max="1" width="9.625" style="304" customWidth="1"/>
    <col min="2" max="2" width="137" style="304" customWidth="1"/>
    <col min="3" max="3" width="17.25" style="304" customWidth="1"/>
    <col min="4" max="4" width="18.875" style="304" customWidth="1"/>
    <col min="5" max="5" width="20.625" style="304" customWidth="1"/>
    <col min="6" max="16384" width="11" style="304"/>
  </cols>
  <sheetData>
    <row r="1" spans="1:5" ht="23.25" x14ac:dyDescent="0.35">
      <c r="A1" s="294" t="s">
        <v>187</v>
      </c>
      <c r="B1" s="295"/>
      <c r="C1" s="295"/>
      <c r="D1" s="295"/>
      <c r="E1" s="296"/>
    </row>
    <row r="2" spans="1:5" x14ac:dyDescent="0.2">
      <c r="A2" s="297" t="s">
        <v>188</v>
      </c>
      <c r="B2" s="298" t="s">
        <v>189</v>
      </c>
      <c r="C2" s="299" t="s">
        <v>190</v>
      </c>
      <c r="D2" s="299" t="s">
        <v>191</v>
      </c>
      <c r="E2" s="299"/>
    </row>
    <row r="3" spans="1:5" ht="15" x14ac:dyDescent="0.25">
      <c r="A3" s="305"/>
      <c r="B3" s="302"/>
      <c r="C3" s="306"/>
      <c r="D3" s="306"/>
      <c r="E3" s="306"/>
    </row>
    <row r="4" spans="1:5" x14ac:dyDescent="0.2">
      <c r="A4" s="307">
        <v>1</v>
      </c>
      <c r="B4" s="308" t="s">
        <v>212</v>
      </c>
      <c r="C4" s="307">
        <v>58</v>
      </c>
      <c r="D4" s="307" t="s">
        <v>193</v>
      </c>
      <c r="E4" s="307"/>
    </row>
    <row r="5" spans="1:5" x14ac:dyDescent="0.2">
      <c r="A5" s="303">
        <v>2</v>
      </c>
      <c r="B5" s="302" t="s">
        <v>215</v>
      </c>
      <c r="C5" s="303">
        <v>59</v>
      </c>
      <c r="D5" s="303" t="s">
        <v>193</v>
      </c>
      <c r="E5" s="303"/>
    </row>
    <row r="6" spans="1:5" x14ac:dyDescent="0.2">
      <c r="A6" s="307">
        <v>3</v>
      </c>
      <c r="B6" s="308" t="s">
        <v>213</v>
      </c>
      <c r="C6" s="307">
        <v>60</v>
      </c>
      <c r="D6" s="307" t="s">
        <v>193</v>
      </c>
      <c r="E6" s="307"/>
    </row>
    <row r="7" spans="1:5" x14ac:dyDescent="0.2">
      <c r="A7" s="303">
        <v>4</v>
      </c>
      <c r="B7" s="302" t="s">
        <v>214</v>
      </c>
      <c r="C7" s="303">
        <v>61</v>
      </c>
      <c r="D7" s="303" t="s">
        <v>193</v>
      </c>
      <c r="E7" s="303"/>
    </row>
    <row r="8" spans="1:5" x14ac:dyDescent="0.2">
      <c r="A8" s="307">
        <v>5</v>
      </c>
      <c r="B8" s="308" t="s">
        <v>279</v>
      </c>
      <c r="C8" s="307">
        <v>39</v>
      </c>
      <c r="D8" s="307" t="s">
        <v>193</v>
      </c>
      <c r="E8" s="307"/>
    </row>
    <row r="9" spans="1:5" x14ac:dyDescent="0.2">
      <c r="A9" s="303">
        <v>6</v>
      </c>
      <c r="B9" s="304" t="s">
        <v>280</v>
      </c>
      <c r="C9" s="303">
        <v>44</v>
      </c>
      <c r="D9" s="303" t="s">
        <v>193</v>
      </c>
      <c r="E9" s="303"/>
    </row>
    <row r="10" spans="1:5" x14ac:dyDescent="0.2">
      <c r="A10" s="307">
        <v>7</v>
      </c>
      <c r="B10" s="308" t="s">
        <v>801</v>
      </c>
      <c r="C10" s="307">
        <v>62</v>
      </c>
      <c r="D10" s="307" t="s">
        <v>192</v>
      </c>
      <c r="E10" s="307"/>
    </row>
    <row r="11" spans="1:5" x14ac:dyDescent="0.2">
      <c r="A11" s="303">
        <v>8</v>
      </c>
      <c r="B11" s="302" t="s">
        <v>216</v>
      </c>
      <c r="C11" s="303">
        <v>62</v>
      </c>
      <c r="D11" s="303" t="s">
        <v>192</v>
      </c>
      <c r="E11" s="303"/>
    </row>
    <row r="12" spans="1:5" x14ac:dyDescent="0.2">
      <c r="A12" s="307">
        <v>9</v>
      </c>
      <c r="B12" s="308" t="s">
        <v>228</v>
      </c>
      <c r="C12" s="307">
        <v>63</v>
      </c>
      <c r="D12" s="307" t="s">
        <v>192</v>
      </c>
      <c r="E12" s="307"/>
    </row>
    <row r="13" spans="1:5" x14ac:dyDescent="0.2">
      <c r="A13" s="303">
        <v>10</v>
      </c>
      <c r="B13" s="309" t="s">
        <v>217</v>
      </c>
      <c r="C13" s="303">
        <v>64</v>
      </c>
      <c r="D13" s="303" t="s">
        <v>192</v>
      </c>
      <c r="E13" s="303"/>
    </row>
    <row r="14" spans="1:5" x14ac:dyDescent="0.2">
      <c r="A14" s="307">
        <v>11</v>
      </c>
      <c r="B14" s="308" t="s">
        <v>218</v>
      </c>
      <c r="C14" s="310">
        <v>37</v>
      </c>
      <c r="D14" s="307" t="s">
        <v>192</v>
      </c>
      <c r="E14" s="307"/>
    </row>
    <row r="15" spans="1:5" x14ac:dyDescent="0.2">
      <c r="A15" s="303">
        <v>12</v>
      </c>
      <c r="B15" s="302" t="s">
        <v>219</v>
      </c>
      <c r="C15" s="306">
        <v>65</v>
      </c>
      <c r="D15" s="303" t="s">
        <v>193</v>
      </c>
      <c r="E15" s="303"/>
    </row>
    <row r="16" spans="1:5" x14ac:dyDescent="0.2">
      <c r="A16" s="307">
        <v>13</v>
      </c>
      <c r="B16" s="308" t="s">
        <v>802</v>
      </c>
      <c r="C16" s="310">
        <v>66</v>
      </c>
      <c r="D16" s="307" t="s">
        <v>192</v>
      </c>
      <c r="E16" s="307"/>
    </row>
    <row r="17" spans="1:5" x14ac:dyDescent="0.2">
      <c r="A17" s="303">
        <v>14</v>
      </c>
      <c r="B17" s="302" t="s">
        <v>229</v>
      </c>
      <c r="C17" s="306">
        <v>66</v>
      </c>
      <c r="D17" s="306" t="s">
        <v>192</v>
      </c>
      <c r="E17" s="303"/>
    </row>
    <row r="18" spans="1:5" x14ac:dyDescent="0.2">
      <c r="A18" s="307">
        <v>15</v>
      </c>
      <c r="B18" s="308" t="s">
        <v>220</v>
      </c>
      <c r="C18" s="310">
        <v>67</v>
      </c>
      <c r="D18" s="310" t="s">
        <v>192</v>
      </c>
      <c r="E18" s="307"/>
    </row>
    <row r="19" spans="1:5" x14ac:dyDescent="0.2">
      <c r="A19" s="303">
        <v>16</v>
      </c>
      <c r="B19" s="302" t="s">
        <v>795</v>
      </c>
      <c r="C19" s="306">
        <v>68</v>
      </c>
      <c r="D19" s="306" t="s">
        <v>192</v>
      </c>
      <c r="E19" s="303"/>
    </row>
    <row r="20" spans="1:5" x14ac:dyDescent="0.2">
      <c r="A20" s="307">
        <v>17</v>
      </c>
      <c r="B20" s="308" t="s">
        <v>729</v>
      </c>
      <c r="C20" s="310">
        <v>72</v>
      </c>
      <c r="D20" s="310" t="s">
        <v>192</v>
      </c>
      <c r="E20" s="307"/>
    </row>
    <row r="21" spans="1:5" x14ac:dyDescent="0.2">
      <c r="A21" s="303">
        <v>18</v>
      </c>
      <c r="B21" s="234" t="s">
        <v>726</v>
      </c>
      <c r="C21" s="306">
        <v>72</v>
      </c>
      <c r="D21" s="306" t="s">
        <v>192</v>
      </c>
      <c r="E21" s="303"/>
    </row>
    <row r="22" spans="1:5" x14ac:dyDescent="0.2">
      <c r="A22" s="307">
        <v>19</v>
      </c>
      <c r="B22" s="532" t="s">
        <v>730</v>
      </c>
      <c r="C22" s="310">
        <v>73</v>
      </c>
      <c r="D22" s="310" t="s">
        <v>192</v>
      </c>
      <c r="E22" s="307"/>
    </row>
    <row r="23" spans="1:5" x14ac:dyDescent="0.2">
      <c r="A23" s="533">
        <v>20</v>
      </c>
      <c r="B23" s="534" t="s">
        <v>221</v>
      </c>
      <c r="C23" s="306">
        <v>74</v>
      </c>
      <c r="D23" s="535" t="s">
        <v>192</v>
      </c>
      <c r="E23" s="533"/>
    </row>
    <row r="24" spans="1:5" x14ac:dyDescent="0.2">
      <c r="A24" s="307">
        <v>21</v>
      </c>
      <c r="B24" s="308" t="s">
        <v>222</v>
      </c>
      <c r="C24" s="310">
        <v>75</v>
      </c>
      <c r="D24" s="310" t="s">
        <v>192</v>
      </c>
      <c r="E24" s="307"/>
    </row>
    <row r="25" spans="1:5" x14ac:dyDescent="0.2">
      <c r="A25" s="303">
        <v>22</v>
      </c>
      <c r="B25" s="302" t="s">
        <v>223</v>
      </c>
      <c r="C25" s="306">
        <v>76</v>
      </c>
      <c r="D25" s="306" t="s">
        <v>192</v>
      </c>
      <c r="E25" s="303"/>
    </row>
    <row r="26" spans="1:5" x14ac:dyDescent="0.2">
      <c r="A26" s="307">
        <v>23</v>
      </c>
      <c r="B26" s="308" t="s">
        <v>205</v>
      </c>
      <c r="C26" s="310">
        <v>76</v>
      </c>
      <c r="D26" s="310" t="s">
        <v>192</v>
      </c>
      <c r="E26" s="307"/>
    </row>
    <row r="27" spans="1:5" x14ac:dyDescent="0.2">
      <c r="A27" s="303">
        <v>24</v>
      </c>
      <c r="B27" s="302" t="s">
        <v>206</v>
      </c>
      <c r="C27" s="306">
        <v>77</v>
      </c>
      <c r="D27" s="306" t="s">
        <v>192</v>
      </c>
      <c r="E27" s="303"/>
    </row>
    <row r="28" spans="1:5" x14ac:dyDescent="0.2">
      <c r="A28" s="307">
        <v>25</v>
      </c>
      <c r="B28" s="308" t="s">
        <v>224</v>
      </c>
      <c r="C28" s="310">
        <v>77</v>
      </c>
      <c r="D28" s="310" t="s">
        <v>192</v>
      </c>
      <c r="E28" s="307"/>
    </row>
    <row r="29" spans="1:5" x14ac:dyDescent="0.2">
      <c r="A29" s="303">
        <v>26</v>
      </c>
      <c r="B29" s="302" t="s">
        <v>225</v>
      </c>
      <c r="C29" s="306">
        <v>77</v>
      </c>
      <c r="D29" s="306" t="s">
        <v>192</v>
      </c>
      <c r="E29" s="306"/>
    </row>
    <row r="30" spans="1:5" x14ac:dyDescent="0.2">
      <c r="A30" s="307"/>
      <c r="B30" s="489" t="s">
        <v>685</v>
      </c>
      <c r="C30" s="310"/>
      <c r="D30" s="310"/>
      <c r="E30" s="307"/>
    </row>
    <row r="31" spans="1:5" x14ac:dyDescent="0.2">
      <c r="A31" s="303">
        <v>27</v>
      </c>
      <c r="B31" s="302" t="s">
        <v>670</v>
      </c>
      <c r="C31" s="306"/>
      <c r="D31" s="306" t="s">
        <v>193</v>
      </c>
      <c r="E31" s="306"/>
    </row>
    <row r="32" spans="1:5" ht="12.75" customHeight="1" x14ac:dyDescent="0.2">
      <c r="A32" s="586">
        <v>28</v>
      </c>
      <c r="B32" s="308" t="s">
        <v>808</v>
      </c>
      <c r="C32" s="310"/>
      <c r="D32" s="310" t="s">
        <v>193</v>
      </c>
      <c r="E32" s="307"/>
    </row>
    <row r="33" spans="1:5" x14ac:dyDescent="0.2">
      <c r="A33" s="304">
        <v>29</v>
      </c>
      <c r="B33" s="302" t="s">
        <v>686</v>
      </c>
      <c r="D33" s="303" t="s">
        <v>193</v>
      </c>
    </row>
    <row r="34" spans="1:5" x14ac:dyDescent="0.2">
      <c r="A34" s="307"/>
      <c r="B34" s="489" t="s">
        <v>676</v>
      </c>
      <c r="C34" s="310"/>
      <c r="D34" s="307"/>
      <c r="E34" s="307"/>
    </row>
    <row r="35" spans="1:5" x14ac:dyDescent="0.2">
      <c r="A35" s="304">
        <v>30</v>
      </c>
      <c r="B35" s="302" t="s">
        <v>645</v>
      </c>
      <c r="D35" s="303" t="s">
        <v>193</v>
      </c>
    </row>
  </sheetData>
  <phoneticPr fontId="9" type="noConversion"/>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election activeCell="E14" sqref="E14"/>
    </sheetView>
  </sheetViews>
  <sheetFormatPr baseColWidth="10" defaultColWidth="11" defaultRowHeight="12" x14ac:dyDescent="0.2"/>
  <cols>
    <col min="1" max="1" width="24" style="343" customWidth="1"/>
    <col min="2" max="2" width="22.375" style="343" customWidth="1"/>
    <col min="3" max="3" width="27.875" style="343" customWidth="1"/>
    <col min="4" max="4" width="11" style="21"/>
    <col min="5" max="5" width="15.625" style="21" customWidth="1"/>
    <col min="6" max="16384" width="11" style="21"/>
  </cols>
  <sheetData>
    <row r="1" spans="1:6" ht="42.75" customHeight="1" x14ac:dyDescent="0.2">
      <c r="A1" s="631" t="s">
        <v>199</v>
      </c>
      <c r="B1" s="631"/>
      <c r="C1" s="631"/>
    </row>
    <row r="2" spans="1:6" x14ac:dyDescent="0.2">
      <c r="A2" s="170" t="s">
        <v>158</v>
      </c>
      <c r="B2" s="344"/>
      <c r="C2" s="344"/>
    </row>
    <row r="3" spans="1:6" ht="24.75" thickBot="1" x14ac:dyDescent="0.25">
      <c r="A3" s="407">
        <v>2015</v>
      </c>
      <c r="B3" s="371" t="s">
        <v>185</v>
      </c>
      <c r="C3" s="171" t="s">
        <v>186</v>
      </c>
    </row>
    <row r="4" spans="1:6" ht="13.5" customHeight="1" x14ac:dyDescent="0.2">
      <c r="A4" s="17" t="s">
        <v>23</v>
      </c>
      <c r="B4" s="410">
        <v>90088</v>
      </c>
      <c r="C4" s="410">
        <f>+(B4+B18)/2</f>
        <v>88791.5</v>
      </c>
    </row>
    <row r="5" spans="1:6" x14ac:dyDescent="0.2">
      <c r="A5" s="17" t="s">
        <v>24</v>
      </c>
      <c r="B5" s="410">
        <v>95902</v>
      </c>
      <c r="C5" s="410">
        <f>+(B5+B19)/2</f>
        <v>90366.5</v>
      </c>
    </row>
    <row r="6" spans="1:6" x14ac:dyDescent="0.2">
      <c r="A6" s="95" t="s">
        <v>25</v>
      </c>
      <c r="B6" s="570">
        <f>SUM(B4:B5)</f>
        <v>185990</v>
      </c>
      <c r="C6" s="570">
        <f>SUM(C4:C5)</f>
        <v>179158</v>
      </c>
    </row>
    <row r="7" spans="1:6" x14ac:dyDescent="0.2">
      <c r="A7" s="379" t="s">
        <v>26</v>
      </c>
      <c r="B7" s="173">
        <v>-315</v>
      </c>
      <c r="C7" s="408">
        <v>-318.5</v>
      </c>
    </row>
    <row r="8" spans="1:6" x14ac:dyDescent="0.2">
      <c r="A8" s="17" t="s">
        <v>27</v>
      </c>
      <c r="B8" s="408">
        <v>-518</v>
      </c>
      <c r="C8" s="408">
        <v>-448</v>
      </c>
    </row>
    <row r="9" spans="1:6" x14ac:dyDescent="0.2">
      <c r="A9" s="17" t="s">
        <v>145</v>
      </c>
      <c r="B9" s="410">
        <v>0</v>
      </c>
      <c r="C9" s="408">
        <v>0</v>
      </c>
    </row>
    <row r="10" spans="1:6" x14ac:dyDescent="0.2">
      <c r="A10" s="95" t="s">
        <v>28</v>
      </c>
      <c r="B10" s="409">
        <f>+B6+B7+B8+B9</f>
        <v>185157</v>
      </c>
      <c r="C10" s="409">
        <v>178391.5</v>
      </c>
    </row>
    <row r="11" spans="1:6" x14ac:dyDescent="0.2">
      <c r="A11" s="17"/>
      <c r="B11" s="408"/>
      <c r="C11" s="408"/>
      <c r="F11" s="27"/>
    </row>
    <row r="12" spans="1:6" x14ac:dyDescent="0.2">
      <c r="A12" s="17" t="s">
        <v>29</v>
      </c>
      <c r="B12" s="408">
        <v>728</v>
      </c>
      <c r="C12" s="408">
        <v>1169</v>
      </c>
    </row>
    <row r="13" spans="1:6" x14ac:dyDescent="0.2">
      <c r="A13" s="17" t="s">
        <v>30</v>
      </c>
      <c r="B13" s="408">
        <v>2984</v>
      </c>
      <c r="C13" s="408">
        <v>2603</v>
      </c>
    </row>
    <row r="14" spans="1:6" x14ac:dyDescent="0.2">
      <c r="A14" s="95" t="s">
        <v>31</v>
      </c>
      <c r="B14" s="409">
        <v>188869</v>
      </c>
      <c r="C14" s="409">
        <v>182163.5</v>
      </c>
    </row>
    <row r="15" spans="1:6" x14ac:dyDescent="0.2">
      <c r="A15" s="379"/>
      <c r="B15" s="379"/>
      <c r="C15" s="379"/>
    </row>
    <row r="16" spans="1:6" x14ac:dyDescent="0.2">
      <c r="A16" s="379"/>
      <c r="B16" s="379"/>
      <c r="C16" s="379"/>
    </row>
    <row r="17" spans="1:3" ht="24.75" thickBot="1" x14ac:dyDescent="0.25">
      <c r="A17" s="407">
        <v>2014</v>
      </c>
      <c r="B17" s="371" t="s">
        <v>185</v>
      </c>
      <c r="C17" s="171" t="s">
        <v>186</v>
      </c>
    </row>
    <row r="18" spans="1:3" x14ac:dyDescent="0.2">
      <c r="A18" s="17" t="s">
        <v>23</v>
      </c>
      <c r="B18" s="559">
        <v>87495</v>
      </c>
      <c r="C18" s="559">
        <v>84428</v>
      </c>
    </row>
    <row r="19" spans="1:3" x14ac:dyDescent="0.2">
      <c r="A19" s="17" t="s">
        <v>24</v>
      </c>
      <c r="B19" s="559">
        <v>84831</v>
      </c>
      <c r="C19" s="559">
        <v>74462.5</v>
      </c>
    </row>
    <row r="20" spans="1:3" x14ac:dyDescent="0.2">
      <c r="A20" s="95" t="s">
        <v>25</v>
      </c>
      <c r="B20" s="560">
        <v>172326</v>
      </c>
      <c r="C20" s="560">
        <v>158890.5</v>
      </c>
    </row>
    <row r="21" spans="1:3" x14ac:dyDescent="0.2">
      <c r="A21" s="379" t="s">
        <v>26</v>
      </c>
      <c r="B21" s="79">
        <v>-322</v>
      </c>
      <c r="C21" s="559">
        <v>-384</v>
      </c>
    </row>
    <row r="22" spans="1:3" x14ac:dyDescent="0.2">
      <c r="A22" s="17" t="s">
        <v>27</v>
      </c>
      <c r="B22" s="559">
        <v>-378</v>
      </c>
      <c r="C22" s="559">
        <v>-340</v>
      </c>
    </row>
    <row r="23" spans="1:3" x14ac:dyDescent="0.2">
      <c r="A23" s="17" t="s">
        <v>145</v>
      </c>
      <c r="B23" s="561">
        <v>0</v>
      </c>
      <c r="C23" s="559">
        <v>0</v>
      </c>
    </row>
    <row r="24" spans="1:3" x14ac:dyDescent="0.2">
      <c r="A24" s="95" t="s">
        <v>28</v>
      </c>
      <c r="B24" s="560">
        <v>171626</v>
      </c>
      <c r="C24" s="560">
        <v>158166.5</v>
      </c>
    </row>
    <row r="25" spans="1:3" x14ac:dyDescent="0.2">
      <c r="A25" s="17"/>
      <c r="B25" s="559"/>
      <c r="C25" s="559"/>
    </row>
    <row r="26" spans="1:3" x14ac:dyDescent="0.2">
      <c r="A26" s="17" t="s">
        <v>29</v>
      </c>
      <c r="B26" s="559">
        <v>1610</v>
      </c>
      <c r="C26" s="559">
        <v>1304</v>
      </c>
    </row>
    <row r="27" spans="1:3" x14ac:dyDescent="0.2">
      <c r="A27" s="17" t="s">
        <v>30</v>
      </c>
      <c r="B27" s="559">
        <v>2222</v>
      </c>
      <c r="C27" s="559">
        <v>1737.5</v>
      </c>
    </row>
    <row r="28" spans="1:3" x14ac:dyDescent="0.2">
      <c r="A28" s="95" t="s">
        <v>31</v>
      </c>
      <c r="B28" s="409">
        <v>175458</v>
      </c>
      <c r="C28" s="409">
        <v>161208</v>
      </c>
    </row>
    <row r="38" spans="1:1" x14ac:dyDescent="0.2">
      <c r="A38" s="176"/>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H58"/>
  <sheetViews>
    <sheetView zoomScaleNormal="100" workbookViewId="0">
      <selection activeCell="A2" sqref="A2"/>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5" width="7.625" style="21" customWidth="1"/>
    <col min="6" max="6" width="7.625" style="17" customWidth="1"/>
    <col min="7" max="7" width="11" style="21"/>
    <col min="8" max="8" width="21.25" style="21" customWidth="1"/>
    <col min="9" max="16384" width="11" style="21"/>
  </cols>
  <sheetData>
    <row r="1" spans="1:8" x14ac:dyDescent="0.2">
      <c r="A1" s="177" t="s">
        <v>201</v>
      </c>
      <c r="B1" s="348"/>
      <c r="C1" s="353"/>
      <c r="D1" s="348"/>
      <c r="E1" s="348"/>
    </row>
    <row r="2" spans="1:8" s="379" customFormat="1" x14ac:dyDescent="0.2">
      <c r="A2" s="348" t="s">
        <v>158</v>
      </c>
      <c r="B2" s="558"/>
      <c r="C2" s="112"/>
      <c r="D2" s="558"/>
      <c r="E2" s="558"/>
      <c r="F2" s="17"/>
    </row>
    <row r="3" spans="1:8" x14ac:dyDescent="0.2">
      <c r="B3" s="348"/>
      <c r="C3" s="70"/>
      <c r="D3" s="90"/>
      <c r="E3" s="90"/>
    </row>
    <row r="4" spans="1:8" ht="36.75" thickBot="1" x14ac:dyDescent="0.25">
      <c r="A4" s="346">
        <v>2015</v>
      </c>
      <c r="B4" s="164"/>
      <c r="C4" s="164" t="s">
        <v>182</v>
      </c>
      <c r="D4" s="342" t="s">
        <v>157</v>
      </c>
      <c r="E4" s="164" t="s">
        <v>7</v>
      </c>
      <c r="F4" s="70"/>
      <c r="G4" s="70"/>
    </row>
    <row r="5" spans="1:8" x14ac:dyDescent="0.2">
      <c r="A5" s="343" t="s">
        <v>39</v>
      </c>
      <c r="B5" s="178"/>
      <c r="C5" s="354">
        <v>4443</v>
      </c>
      <c r="D5" s="413">
        <f>+E5-C5</f>
        <v>1920</v>
      </c>
      <c r="E5" s="119">
        <v>6363</v>
      </c>
      <c r="F5" s="119"/>
      <c r="G5" s="17"/>
    </row>
    <row r="6" spans="1:8" x14ac:dyDescent="0.2">
      <c r="A6" s="343" t="s">
        <v>40</v>
      </c>
      <c r="B6" s="178"/>
      <c r="C6" s="354">
        <v>903</v>
      </c>
      <c r="D6" s="413">
        <f t="shared" ref="D6:D14" si="0">+E6-C6</f>
        <v>398</v>
      </c>
      <c r="E6" s="119">
        <v>1301</v>
      </c>
      <c r="F6" s="119"/>
    </row>
    <row r="7" spans="1:8" x14ac:dyDescent="0.2">
      <c r="A7" s="343" t="s">
        <v>41</v>
      </c>
      <c r="B7" s="178"/>
      <c r="C7" s="354">
        <v>5330.45</v>
      </c>
      <c r="D7" s="413">
        <f t="shared" si="0"/>
        <v>1171.5500000000002</v>
      </c>
      <c r="E7" s="119">
        <v>6502</v>
      </c>
      <c r="F7" s="119"/>
    </row>
    <row r="8" spans="1:8" x14ac:dyDescent="0.2">
      <c r="A8" s="343" t="s">
        <v>42</v>
      </c>
      <c r="B8" s="178"/>
      <c r="C8" s="354">
        <v>3093</v>
      </c>
      <c r="D8" s="413">
        <f t="shared" si="0"/>
        <v>1563</v>
      </c>
      <c r="E8" s="119">
        <v>4656</v>
      </c>
      <c r="F8" s="119"/>
      <c r="H8" s="27"/>
    </row>
    <row r="9" spans="1:8" x14ac:dyDescent="0.2">
      <c r="A9" s="343" t="s">
        <v>43</v>
      </c>
      <c r="B9" s="178"/>
      <c r="C9" s="354">
        <v>3437.0450000000001</v>
      </c>
      <c r="D9" s="413">
        <f t="shared" si="0"/>
        <v>1229.9549999999999</v>
      </c>
      <c r="E9" s="119">
        <v>4667</v>
      </c>
      <c r="F9" s="119"/>
    </row>
    <row r="10" spans="1:8" x14ac:dyDescent="0.2">
      <c r="A10" s="343" t="s">
        <v>44</v>
      </c>
      <c r="B10" s="178"/>
      <c r="C10" s="354">
        <v>2578</v>
      </c>
      <c r="D10" s="413">
        <f t="shared" si="0"/>
        <v>1199</v>
      </c>
      <c r="E10" s="119">
        <v>3777</v>
      </c>
      <c r="F10" s="119"/>
    </row>
    <row r="11" spans="1:8" x14ac:dyDescent="0.2">
      <c r="A11" s="343" t="s">
        <v>45</v>
      </c>
      <c r="B11" s="178"/>
      <c r="C11" s="354">
        <v>9666</v>
      </c>
      <c r="D11" s="413">
        <f t="shared" si="0"/>
        <v>1718</v>
      </c>
      <c r="E11" s="119">
        <v>11384</v>
      </c>
      <c r="F11" s="119"/>
    </row>
    <row r="12" spans="1:8" x14ac:dyDescent="0.2">
      <c r="A12" s="343" t="s">
        <v>46</v>
      </c>
      <c r="B12" s="178"/>
      <c r="C12" s="354">
        <v>27568.45</v>
      </c>
      <c r="D12" s="413">
        <f t="shared" si="0"/>
        <v>8311.5499999999993</v>
      </c>
      <c r="E12" s="119">
        <v>35880</v>
      </c>
      <c r="F12" s="119"/>
    </row>
    <row r="13" spans="1:8" x14ac:dyDescent="0.2">
      <c r="A13" s="343" t="s">
        <v>47</v>
      </c>
      <c r="B13" s="178"/>
      <c r="C13" s="354">
        <v>8113</v>
      </c>
      <c r="D13" s="413">
        <f t="shared" si="0"/>
        <v>2418</v>
      </c>
      <c r="E13" s="119">
        <v>10531</v>
      </c>
      <c r="F13" s="119"/>
    </row>
    <row r="14" spans="1:8" x14ac:dyDescent="0.2">
      <c r="A14" s="17" t="s">
        <v>48</v>
      </c>
      <c r="B14" s="178"/>
      <c r="C14" s="354">
        <v>2209</v>
      </c>
      <c r="D14" s="413">
        <f t="shared" si="0"/>
        <v>2818</v>
      </c>
      <c r="E14" s="119">
        <v>5027</v>
      </c>
      <c r="F14" s="119"/>
    </row>
    <row r="15" spans="1:8" x14ac:dyDescent="0.2">
      <c r="A15" s="17" t="s">
        <v>793</v>
      </c>
      <c r="B15" s="178"/>
      <c r="C15" s="354">
        <f>323+296.45</f>
        <v>619.45000000000005</v>
      </c>
      <c r="D15" s="413">
        <v>-619</v>
      </c>
      <c r="E15" s="119">
        <f>+C15+D15</f>
        <v>0.45000000000004547</v>
      </c>
      <c r="F15" s="119"/>
      <c r="H15" s="300"/>
    </row>
    <row r="16" spans="1:8" x14ac:dyDescent="0.2">
      <c r="A16" s="16" t="s">
        <v>49</v>
      </c>
      <c r="B16" s="179"/>
      <c r="C16" s="569">
        <f t="shared" ref="C16:E16" si="1">SUM(C5:C15)</f>
        <v>67960.395000000004</v>
      </c>
      <c r="D16" s="568">
        <f t="shared" si="1"/>
        <v>22128.055</v>
      </c>
      <c r="E16" s="579">
        <f t="shared" si="1"/>
        <v>90088.45</v>
      </c>
      <c r="F16" s="180"/>
      <c r="H16" s="27"/>
    </row>
    <row r="17" spans="1:8" x14ac:dyDescent="0.2">
      <c r="A17" s="181" t="s">
        <v>24</v>
      </c>
      <c r="B17" s="182"/>
      <c r="C17" s="377">
        <v>87229.45</v>
      </c>
      <c r="D17" s="413">
        <f>+E17-C17</f>
        <v>8672.5500000000029</v>
      </c>
      <c r="E17" s="580">
        <v>95902</v>
      </c>
      <c r="F17" s="119"/>
      <c r="H17" s="300"/>
    </row>
    <row r="18" spans="1:8" x14ac:dyDescent="0.2">
      <c r="A18" s="95" t="s">
        <v>38</v>
      </c>
      <c r="B18" s="183"/>
      <c r="C18" s="356">
        <f>SUM(C16:C17)</f>
        <v>155189.845</v>
      </c>
      <c r="D18" s="488">
        <f>SUM(D16:D17)</f>
        <v>30800.605000000003</v>
      </c>
      <c r="E18" s="581">
        <f>SUM(E16:E17)</f>
        <v>185990.45</v>
      </c>
      <c r="F18" s="165"/>
      <c r="H18" s="300"/>
    </row>
    <row r="23" spans="1:8" ht="36.75" thickBot="1" x14ac:dyDescent="0.25">
      <c r="A23" s="572">
        <v>2014</v>
      </c>
      <c r="B23" s="164"/>
      <c r="C23" s="164" t="s">
        <v>182</v>
      </c>
      <c r="D23" s="371" t="s">
        <v>157</v>
      </c>
      <c r="E23" s="164" t="s">
        <v>7</v>
      </c>
      <c r="F23" s="117"/>
    </row>
    <row r="24" spans="1:8" x14ac:dyDescent="0.2">
      <c r="A24" s="379" t="s">
        <v>39</v>
      </c>
      <c r="B24" s="178"/>
      <c r="C24" s="573">
        <v>4458</v>
      </c>
      <c r="D24" s="414">
        <v>2766</v>
      </c>
      <c r="E24" s="117">
        <v>7224</v>
      </c>
      <c r="F24" s="117"/>
    </row>
    <row r="25" spans="1:8" x14ac:dyDescent="0.2">
      <c r="A25" s="379" t="s">
        <v>40</v>
      </c>
      <c r="B25" s="178"/>
      <c r="C25" s="573">
        <v>596</v>
      </c>
      <c r="D25" s="414">
        <v>271</v>
      </c>
      <c r="E25" s="117">
        <v>867</v>
      </c>
      <c r="F25" s="117"/>
    </row>
    <row r="26" spans="1:8" x14ac:dyDescent="0.2">
      <c r="A26" s="379" t="s">
        <v>41</v>
      </c>
      <c r="B26" s="178"/>
      <c r="C26" s="573">
        <v>4341</v>
      </c>
      <c r="D26" s="414">
        <v>700</v>
      </c>
      <c r="E26" s="117">
        <v>5041</v>
      </c>
      <c r="F26" s="117"/>
    </row>
    <row r="27" spans="1:8" x14ac:dyDescent="0.2">
      <c r="A27" s="379" t="s">
        <v>42</v>
      </c>
      <c r="B27" s="178"/>
      <c r="C27" s="573">
        <v>2650</v>
      </c>
      <c r="D27" s="414">
        <v>1691</v>
      </c>
      <c r="E27" s="117">
        <v>4341</v>
      </c>
      <c r="F27" s="117"/>
    </row>
    <row r="28" spans="1:8" x14ac:dyDescent="0.2">
      <c r="A28" s="379" t="s">
        <v>43</v>
      </c>
      <c r="B28" s="178"/>
      <c r="C28" s="573">
        <v>3520</v>
      </c>
      <c r="D28" s="414">
        <v>1812</v>
      </c>
      <c r="E28" s="117">
        <v>5332</v>
      </c>
      <c r="F28" s="117"/>
    </row>
    <row r="29" spans="1:8" x14ac:dyDescent="0.2">
      <c r="A29" s="379" t="s">
        <v>44</v>
      </c>
      <c r="B29" s="178"/>
      <c r="C29" s="573">
        <v>2529</v>
      </c>
      <c r="D29" s="414">
        <v>1622</v>
      </c>
      <c r="E29" s="117">
        <v>4151</v>
      </c>
      <c r="F29" s="117"/>
    </row>
    <row r="30" spans="1:8" x14ac:dyDescent="0.2">
      <c r="A30" s="379" t="s">
        <v>45</v>
      </c>
      <c r="B30" s="178"/>
      <c r="C30" s="573">
        <v>8239</v>
      </c>
      <c r="D30" s="414">
        <v>424</v>
      </c>
      <c r="E30" s="117">
        <v>8663</v>
      </c>
      <c r="F30" s="117"/>
    </row>
    <row r="31" spans="1:8" x14ac:dyDescent="0.2">
      <c r="A31" s="379" t="s">
        <v>46</v>
      </c>
      <c r="B31" s="178"/>
      <c r="C31" s="573">
        <v>27164</v>
      </c>
      <c r="D31" s="414">
        <v>9359</v>
      </c>
      <c r="E31" s="117">
        <v>36523</v>
      </c>
      <c r="F31" s="117"/>
    </row>
    <row r="32" spans="1:8" x14ac:dyDescent="0.2">
      <c r="A32" s="379" t="s">
        <v>47</v>
      </c>
      <c r="B32" s="178"/>
      <c r="C32" s="573">
        <v>7859</v>
      </c>
      <c r="D32" s="414">
        <v>2731</v>
      </c>
      <c r="E32" s="117">
        <v>10590</v>
      </c>
      <c r="F32" s="117"/>
    </row>
    <row r="33" spans="1:7" x14ac:dyDescent="0.2">
      <c r="A33" s="17" t="s">
        <v>48</v>
      </c>
      <c r="B33" s="178"/>
      <c r="C33" s="573">
        <v>1877</v>
      </c>
      <c r="D33" s="414">
        <v>2886</v>
      </c>
      <c r="E33" s="117">
        <v>4763</v>
      </c>
      <c r="F33" s="117"/>
    </row>
    <row r="34" spans="1:7" x14ac:dyDescent="0.2">
      <c r="A34" s="17" t="s">
        <v>793</v>
      </c>
      <c r="B34" s="178"/>
      <c r="C34" s="573">
        <v>736</v>
      </c>
      <c r="D34" s="414">
        <v>-736</v>
      </c>
      <c r="E34" s="117">
        <v>0</v>
      </c>
      <c r="F34" s="180"/>
    </row>
    <row r="35" spans="1:7" x14ac:dyDescent="0.2">
      <c r="A35" s="16" t="s">
        <v>49</v>
      </c>
      <c r="B35" s="179"/>
      <c r="C35" s="574">
        <v>63969</v>
      </c>
      <c r="D35" s="575">
        <v>23526</v>
      </c>
      <c r="E35" s="582">
        <v>87495</v>
      </c>
      <c r="F35" s="117"/>
    </row>
    <row r="36" spans="1:7" x14ac:dyDescent="0.2">
      <c r="A36" s="181" t="s">
        <v>24</v>
      </c>
      <c r="B36" s="182"/>
      <c r="C36" s="576">
        <v>77650.692999999999</v>
      </c>
      <c r="D36" s="414">
        <v>7180</v>
      </c>
      <c r="E36" s="583">
        <v>84830.692999999999</v>
      </c>
      <c r="F36" s="165"/>
    </row>
    <row r="37" spans="1:7" x14ac:dyDescent="0.2">
      <c r="A37" s="95" t="s">
        <v>38</v>
      </c>
      <c r="B37" s="183"/>
      <c r="C37" s="577">
        <v>141619.693</v>
      </c>
      <c r="D37" s="578">
        <v>30706</v>
      </c>
      <c r="E37" s="584">
        <v>172325.693</v>
      </c>
    </row>
    <row r="46" spans="1:7" x14ac:dyDescent="0.2">
      <c r="E46" s="184"/>
      <c r="F46" s="585"/>
      <c r="G46" s="184"/>
    </row>
    <row r="47" spans="1:7" x14ac:dyDescent="0.2">
      <c r="E47" s="184"/>
      <c r="F47" s="585"/>
      <c r="G47" s="184"/>
    </row>
    <row r="48" spans="1:7" x14ac:dyDescent="0.2">
      <c r="E48" s="184"/>
      <c r="F48" s="585"/>
      <c r="G48" s="184"/>
    </row>
    <row r="49" spans="1:7" x14ac:dyDescent="0.2">
      <c r="E49" s="184"/>
      <c r="F49" s="585"/>
      <c r="G49" s="184"/>
    </row>
    <row r="50" spans="1:7" x14ac:dyDescent="0.2">
      <c r="E50" s="184"/>
      <c r="F50" s="585"/>
      <c r="G50" s="184"/>
    </row>
    <row r="51" spans="1:7" x14ac:dyDescent="0.2">
      <c r="E51" s="184"/>
      <c r="F51" s="585"/>
      <c r="G51" s="184"/>
    </row>
    <row r="52" spans="1:7" x14ac:dyDescent="0.2">
      <c r="E52" s="184"/>
      <c r="F52" s="585"/>
      <c r="G52" s="184"/>
    </row>
    <row r="53" spans="1:7" x14ac:dyDescent="0.2">
      <c r="E53" s="184"/>
      <c r="F53" s="585"/>
      <c r="G53" s="184"/>
    </row>
    <row r="54" spans="1:7" x14ac:dyDescent="0.2">
      <c r="E54" s="184"/>
      <c r="F54" s="585"/>
      <c r="G54" s="184"/>
    </row>
    <row r="55" spans="1:7" x14ac:dyDescent="0.2">
      <c r="A55" s="17"/>
      <c r="E55" s="184"/>
      <c r="F55" s="585"/>
      <c r="G55" s="184"/>
    </row>
    <row r="56" spans="1:7" x14ac:dyDescent="0.2">
      <c r="A56" s="17"/>
      <c r="E56" s="184"/>
      <c r="F56" s="585"/>
      <c r="G56" s="184"/>
    </row>
    <row r="57" spans="1:7" x14ac:dyDescent="0.2">
      <c r="A57" s="185"/>
      <c r="E57" s="184"/>
      <c r="F57" s="585"/>
      <c r="G57" s="184"/>
    </row>
    <row r="58" spans="1:7" x14ac:dyDescent="0.2">
      <c r="A58" s="186"/>
      <c r="E58" s="184"/>
      <c r="F58" s="585"/>
      <c r="G58" s="184"/>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8:E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B19" sqref="B19:F2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77" t="s">
        <v>202</v>
      </c>
      <c r="B1" s="74"/>
      <c r="C1" s="92"/>
      <c r="D1" s="187"/>
    </row>
    <row r="2" spans="1:19" x14ac:dyDescent="0.2">
      <c r="A2" s="74" t="s">
        <v>158</v>
      </c>
      <c r="B2" s="74"/>
      <c r="C2" s="92"/>
    </row>
    <row r="3" spans="1:19" x14ac:dyDescent="0.2">
      <c r="A3" s="74"/>
      <c r="B3" s="74"/>
      <c r="C3" s="92"/>
    </row>
    <row r="4" spans="1:19" ht="12.75" thickBot="1" x14ac:dyDescent="0.25">
      <c r="A4" s="116">
        <v>2015</v>
      </c>
      <c r="B4" s="164" t="s">
        <v>50</v>
      </c>
      <c r="C4" s="164" t="s">
        <v>51</v>
      </c>
      <c r="D4" s="164" t="s">
        <v>52</v>
      </c>
      <c r="E4" s="164" t="s">
        <v>53</v>
      </c>
      <c r="F4" s="164" t="s">
        <v>7</v>
      </c>
      <c r="G4" s="70"/>
    </row>
    <row r="5" spans="1:19" x14ac:dyDescent="0.2">
      <c r="A5" s="67" t="s">
        <v>182</v>
      </c>
      <c r="B5" s="94">
        <v>52330</v>
      </c>
      <c r="C5" s="94">
        <v>6642</v>
      </c>
      <c r="D5" s="94">
        <v>21245</v>
      </c>
      <c r="E5" s="94">
        <v>74973</v>
      </c>
      <c r="F5" s="94">
        <v>155190</v>
      </c>
      <c r="G5" s="94"/>
      <c r="I5" s="27"/>
    </row>
    <row r="6" spans="1:19" x14ac:dyDescent="0.2">
      <c r="A6" s="17" t="s">
        <v>36</v>
      </c>
      <c r="B6" s="94">
        <v>19388</v>
      </c>
      <c r="C6" s="94"/>
      <c r="D6" s="94"/>
      <c r="E6" s="94"/>
      <c r="F6" s="94">
        <v>19388</v>
      </c>
      <c r="G6" s="94"/>
    </row>
    <row r="7" spans="1:19" x14ac:dyDescent="0.2">
      <c r="A7" s="188" t="s">
        <v>37</v>
      </c>
      <c r="B7" s="189"/>
      <c r="C7" s="189">
        <v>4366</v>
      </c>
      <c r="D7" s="189">
        <v>5521.571825</v>
      </c>
      <c r="E7" s="189">
        <v>1524.891132</v>
      </c>
      <c r="F7" s="94">
        <v>11412.462957</v>
      </c>
      <c r="G7" s="94"/>
    </row>
    <row r="8" spans="1:19" x14ac:dyDescent="0.2">
      <c r="A8" s="185" t="s">
        <v>38</v>
      </c>
      <c r="B8" s="415">
        <v>71718</v>
      </c>
      <c r="C8" s="415">
        <v>11008</v>
      </c>
      <c r="D8" s="415">
        <v>26766.571824999999</v>
      </c>
      <c r="E8" s="415">
        <v>76497.891132000004</v>
      </c>
      <c r="F8" s="415">
        <v>185990.46295700001</v>
      </c>
      <c r="G8" s="165"/>
    </row>
    <row r="9" spans="1:19" ht="8.25" customHeight="1" x14ac:dyDescent="0.2">
      <c r="A9" s="177"/>
      <c r="B9" s="94"/>
      <c r="C9" s="94"/>
      <c r="D9" s="94"/>
      <c r="E9" s="94"/>
      <c r="F9" s="94"/>
      <c r="G9" s="80"/>
    </row>
    <row r="10" spans="1:19" x14ac:dyDescent="0.2">
      <c r="A10" s="17" t="s">
        <v>29</v>
      </c>
      <c r="B10" s="94">
        <v>728</v>
      </c>
      <c r="C10" s="195" t="s">
        <v>124</v>
      </c>
      <c r="D10" s="94" t="s">
        <v>124</v>
      </c>
      <c r="E10" s="94" t="s">
        <v>124</v>
      </c>
      <c r="F10" s="94">
        <v>728</v>
      </c>
      <c r="G10" s="94"/>
    </row>
    <row r="11" spans="1:19" x14ac:dyDescent="0.2">
      <c r="A11" s="17" t="s">
        <v>30</v>
      </c>
      <c r="B11" s="189">
        <v>1204</v>
      </c>
      <c r="C11" s="195">
        <v>1780</v>
      </c>
      <c r="D11" s="189" t="s">
        <v>124</v>
      </c>
      <c r="E11" s="189" t="s">
        <v>124</v>
      </c>
      <c r="F11" s="94">
        <v>2984</v>
      </c>
      <c r="G11" s="94"/>
    </row>
    <row r="12" spans="1:19" x14ac:dyDescent="0.2">
      <c r="B12" s="165"/>
      <c r="C12" s="165"/>
      <c r="D12" s="165"/>
      <c r="E12" s="165"/>
      <c r="F12" s="165"/>
    </row>
    <row r="13" spans="1:19" ht="12.75" thickBot="1" x14ac:dyDescent="0.25">
      <c r="A13" s="191">
        <v>2014</v>
      </c>
      <c r="B13" s="191" t="s">
        <v>50</v>
      </c>
      <c r="C13" s="557" t="s">
        <v>51</v>
      </c>
      <c r="D13" s="557" t="s">
        <v>52</v>
      </c>
      <c r="E13" s="557" t="s">
        <v>53</v>
      </c>
      <c r="F13" s="557" t="s">
        <v>7</v>
      </c>
    </row>
    <row r="14" spans="1:19" x14ac:dyDescent="0.2">
      <c r="A14" s="67" t="s">
        <v>182</v>
      </c>
      <c r="B14" s="94">
        <v>46156</v>
      </c>
      <c r="C14" s="94">
        <v>5848</v>
      </c>
      <c r="D14" s="94">
        <v>20109</v>
      </c>
      <c r="E14" s="94">
        <v>69507</v>
      </c>
      <c r="F14" s="94">
        <v>141620</v>
      </c>
    </row>
    <row r="15" spans="1:19" x14ac:dyDescent="0.2">
      <c r="A15" s="17" t="s">
        <v>36</v>
      </c>
      <c r="B15" s="94">
        <v>17827</v>
      </c>
      <c r="C15" s="94"/>
      <c r="D15" s="94"/>
      <c r="E15" s="94"/>
      <c r="F15" s="94">
        <v>17827</v>
      </c>
      <c r="J15" s="23"/>
      <c r="K15" s="23"/>
      <c r="L15" s="23"/>
      <c r="M15" s="23"/>
      <c r="N15" s="23"/>
      <c r="O15" s="23"/>
      <c r="P15" s="23"/>
      <c r="Q15" s="23"/>
      <c r="R15" s="23"/>
      <c r="S15" s="23"/>
    </row>
    <row r="16" spans="1:19" x14ac:dyDescent="0.2">
      <c r="A16" s="17" t="s">
        <v>37</v>
      </c>
      <c r="B16" s="94"/>
      <c r="C16" s="94">
        <v>5135</v>
      </c>
      <c r="D16" s="94">
        <v>5946</v>
      </c>
      <c r="E16" s="94">
        <v>1798</v>
      </c>
      <c r="F16" s="94">
        <v>12879</v>
      </c>
      <c r="I16" s="63"/>
      <c r="J16" s="100"/>
      <c r="K16" s="100"/>
      <c r="L16" s="100"/>
      <c r="M16" s="100"/>
      <c r="N16" s="100"/>
      <c r="O16" s="100"/>
      <c r="P16" s="100"/>
      <c r="Q16" s="100"/>
      <c r="R16" s="100"/>
      <c r="S16" s="100"/>
    </row>
    <row r="17" spans="1:19" x14ac:dyDescent="0.2">
      <c r="A17" s="95" t="s">
        <v>38</v>
      </c>
      <c r="B17" s="167">
        <v>63983</v>
      </c>
      <c r="C17" s="167">
        <v>10983</v>
      </c>
      <c r="D17" s="167">
        <v>26055</v>
      </c>
      <c r="E17" s="167">
        <v>71305</v>
      </c>
      <c r="F17" s="192">
        <v>172326</v>
      </c>
      <c r="H17" s="159"/>
      <c r="J17" s="23"/>
      <c r="K17" s="23"/>
      <c r="L17" s="23"/>
      <c r="M17" s="23"/>
      <c r="N17" s="23"/>
      <c r="O17" s="23"/>
      <c r="P17" s="23"/>
      <c r="Q17" s="23"/>
      <c r="R17" s="23"/>
      <c r="S17" s="23"/>
    </row>
    <row r="18" spans="1:19" ht="8.25" customHeight="1" x14ac:dyDescent="0.2">
      <c r="A18" s="177"/>
      <c r="B18" s="193"/>
      <c r="C18" s="94"/>
      <c r="D18" s="194"/>
      <c r="E18" s="80"/>
      <c r="F18" s="80"/>
    </row>
    <row r="19" spans="1:19" x14ac:dyDescent="0.2">
      <c r="A19" s="17" t="s">
        <v>29</v>
      </c>
      <c r="B19" s="189">
        <v>1610</v>
      </c>
      <c r="C19" s="195" t="s">
        <v>124</v>
      </c>
      <c r="D19" s="195" t="s">
        <v>124</v>
      </c>
      <c r="E19" s="195" t="s">
        <v>124</v>
      </c>
      <c r="F19" s="94">
        <v>1610</v>
      </c>
      <c r="H19" s="80"/>
    </row>
    <row r="20" spans="1:19" x14ac:dyDescent="0.2">
      <c r="A20" s="17" t="s">
        <v>30</v>
      </c>
      <c r="B20" s="189">
        <v>2222</v>
      </c>
      <c r="C20" s="195" t="s">
        <v>124</v>
      </c>
      <c r="D20" s="195" t="s">
        <v>124</v>
      </c>
      <c r="E20" s="195" t="s">
        <v>124</v>
      </c>
      <c r="F20" s="94">
        <v>2222</v>
      </c>
    </row>
    <row r="21" spans="1:19" x14ac:dyDescent="0.2">
      <c r="G21" s="70"/>
    </row>
    <row r="22" spans="1:19" x14ac:dyDescent="0.2">
      <c r="G22" s="94"/>
    </row>
    <row r="23" spans="1:19" x14ac:dyDescent="0.2">
      <c r="G23" s="94"/>
    </row>
    <row r="24" spans="1:19" x14ac:dyDescent="0.2">
      <c r="G24" s="94"/>
    </row>
    <row r="25" spans="1:19" x14ac:dyDescent="0.2">
      <c r="G25" s="165"/>
    </row>
    <row r="26" spans="1:19" x14ac:dyDescent="0.2">
      <c r="G26" s="80"/>
    </row>
    <row r="27" spans="1:19" x14ac:dyDescent="0.2">
      <c r="D27" s="23"/>
      <c r="G27" s="94"/>
    </row>
    <row r="28" spans="1:19" x14ac:dyDescent="0.2">
      <c r="G28" s="94"/>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theme="4" tint="-0.499984740745262"/>
    <pageSetUpPr fitToPage="1"/>
  </sheetPr>
  <dimension ref="A1:G45"/>
  <sheetViews>
    <sheetView zoomScaleNormal="100" workbookViewId="0"/>
  </sheetViews>
  <sheetFormatPr baseColWidth="10" defaultColWidth="11" defaultRowHeight="12" x14ac:dyDescent="0.2"/>
  <cols>
    <col min="1" max="1" width="31.875" style="379" customWidth="1"/>
    <col min="2" max="2" width="15.125" style="379" customWidth="1"/>
    <col min="3" max="3" width="14.125" style="379" customWidth="1"/>
    <col min="4" max="4" width="15.5" style="379" customWidth="1"/>
    <col min="5" max="5" width="17.625" style="379" customWidth="1"/>
    <col min="6" max="6" width="5.625" style="21" customWidth="1"/>
    <col min="7" max="16384" width="11" style="21"/>
  </cols>
  <sheetData>
    <row r="1" spans="1:7" s="379" customFormat="1" x14ac:dyDescent="0.2">
      <c r="A1" s="85" t="s">
        <v>219</v>
      </c>
    </row>
    <row r="2" spans="1:7" s="379" customFormat="1" x14ac:dyDescent="0.2"/>
    <row r="3" spans="1:7" s="379" customFormat="1" x14ac:dyDescent="0.2">
      <c r="A3" s="387">
        <v>42460</v>
      </c>
      <c r="B3" s="632" t="s">
        <v>54</v>
      </c>
      <c r="C3" s="632"/>
    </row>
    <row r="4" spans="1:7" s="379" customFormat="1" ht="36" x14ac:dyDescent="0.2">
      <c r="A4" s="196" t="s">
        <v>139</v>
      </c>
      <c r="B4" s="197" t="s">
        <v>146</v>
      </c>
      <c r="C4" s="197" t="s">
        <v>147</v>
      </c>
      <c r="D4" s="197" t="s">
        <v>26</v>
      </c>
      <c r="E4" s="198" t="s">
        <v>55</v>
      </c>
    </row>
    <row r="5" spans="1:7" ht="12" customHeight="1" x14ac:dyDescent="0.2">
      <c r="A5" s="379" t="s">
        <v>39</v>
      </c>
      <c r="B5" s="199">
        <v>10</v>
      </c>
      <c r="C5" s="200">
        <v>27</v>
      </c>
      <c r="D5" s="200">
        <v>21</v>
      </c>
      <c r="E5" s="201">
        <v>1</v>
      </c>
    </row>
    <row r="6" spans="1:7" s="343" customFormat="1" x14ac:dyDescent="0.2">
      <c r="A6" s="379" t="s">
        <v>40</v>
      </c>
      <c r="B6" s="199">
        <v>0</v>
      </c>
      <c r="C6" s="200">
        <v>0</v>
      </c>
      <c r="D6" s="200">
        <v>0</v>
      </c>
      <c r="E6" s="195">
        <v>0</v>
      </c>
      <c r="G6" s="177"/>
    </row>
    <row r="7" spans="1:7" ht="12" customHeight="1" x14ac:dyDescent="0.2">
      <c r="A7" s="379" t="s">
        <v>41</v>
      </c>
      <c r="B7" s="199">
        <v>0</v>
      </c>
      <c r="C7" s="200">
        <v>0</v>
      </c>
      <c r="D7" s="200">
        <v>0</v>
      </c>
      <c r="E7" s="195">
        <v>0</v>
      </c>
    </row>
    <row r="8" spans="1:7" s="343" customFormat="1" x14ac:dyDescent="0.2">
      <c r="A8" s="379" t="s">
        <v>42</v>
      </c>
      <c r="B8" s="199">
        <v>32</v>
      </c>
      <c r="C8" s="201">
        <v>2</v>
      </c>
      <c r="D8" s="201">
        <v>11</v>
      </c>
      <c r="E8" s="201">
        <v>-1</v>
      </c>
    </row>
    <row r="9" spans="1:7" s="343" customFormat="1" x14ac:dyDescent="0.2">
      <c r="A9" s="379" t="s">
        <v>43</v>
      </c>
      <c r="B9" s="199">
        <v>7</v>
      </c>
      <c r="C9" s="200">
        <v>16</v>
      </c>
      <c r="D9" s="200">
        <v>11</v>
      </c>
      <c r="E9" s="201">
        <v>1</v>
      </c>
      <c r="G9" s="358"/>
    </row>
    <row r="10" spans="1:7" s="343" customFormat="1" x14ac:dyDescent="0.2">
      <c r="A10" s="379" t="s">
        <v>44</v>
      </c>
      <c r="B10" s="199">
        <v>55</v>
      </c>
      <c r="C10" s="200">
        <v>14</v>
      </c>
      <c r="D10" s="200">
        <v>41</v>
      </c>
      <c r="E10" s="201">
        <v>0</v>
      </c>
    </row>
    <row r="11" spans="1:7" s="343" customFormat="1" x14ac:dyDescent="0.2">
      <c r="A11" s="379" t="s">
        <v>45</v>
      </c>
      <c r="B11" s="199">
        <v>470</v>
      </c>
      <c r="C11" s="200">
        <v>4</v>
      </c>
      <c r="D11" s="200">
        <v>70</v>
      </c>
      <c r="E11" s="201">
        <v>50</v>
      </c>
    </row>
    <row r="12" spans="1:7" s="343" customFormat="1" x14ac:dyDescent="0.2">
      <c r="A12" s="379" t="s">
        <v>46</v>
      </c>
      <c r="B12" s="199">
        <v>280</v>
      </c>
      <c r="C12" s="200">
        <v>56</v>
      </c>
      <c r="D12" s="200">
        <f>103-3</f>
        <v>100</v>
      </c>
      <c r="E12" s="201">
        <v>2</v>
      </c>
    </row>
    <row r="13" spans="1:7" s="343" customFormat="1" x14ac:dyDescent="0.2">
      <c r="A13" s="379" t="s">
        <v>47</v>
      </c>
      <c r="B13" s="199">
        <v>44</v>
      </c>
      <c r="C13" s="200">
        <v>436</v>
      </c>
      <c r="D13" s="200">
        <v>64</v>
      </c>
      <c r="E13" s="201">
        <v>29</v>
      </c>
    </row>
    <row r="14" spans="1:7" s="343" customFormat="1" x14ac:dyDescent="0.2">
      <c r="A14" s="17" t="s">
        <v>48</v>
      </c>
      <c r="B14" s="199">
        <v>1</v>
      </c>
      <c r="C14" s="200">
        <v>0</v>
      </c>
      <c r="D14" s="423">
        <v>0</v>
      </c>
      <c r="E14" s="201">
        <v>0</v>
      </c>
    </row>
    <row r="15" spans="1:7" s="343" customFormat="1" x14ac:dyDescent="0.2">
      <c r="A15" s="185" t="s">
        <v>49</v>
      </c>
      <c r="B15" s="202">
        <f>SUM(B5:B14)</f>
        <v>899</v>
      </c>
      <c r="C15" s="202">
        <f t="shared" ref="C15:E15" si="0">SUM(C5:C14)</f>
        <v>555</v>
      </c>
      <c r="D15" s="202">
        <f t="shared" si="0"/>
        <v>318</v>
      </c>
      <c r="E15" s="202">
        <f t="shared" si="0"/>
        <v>82</v>
      </c>
    </row>
    <row r="16" spans="1:7" s="343" customFormat="1" x14ac:dyDescent="0.2">
      <c r="A16" s="100" t="s">
        <v>110</v>
      </c>
      <c r="B16" s="203">
        <v>0</v>
      </c>
      <c r="C16" s="204"/>
      <c r="D16" s="205"/>
      <c r="E16" s="205">
        <v>60</v>
      </c>
    </row>
    <row r="17" spans="1:5" s="343" customFormat="1" x14ac:dyDescent="0.2">
      <c r="A17" s="206" t="s">
        <v>24</v>
      </c>
      <c r="B17" s="207">
        <v>44</v>
      </c>
      <c r="C17" s="207">
        <v>199</v>
      </c>
      <c r="D17" s="207">
        <v>55</v>
      </c>
      <c r="E17" s="207">
        <v>8</v>
      </c>
    </row>
    <row r="18" spans="1:5" s="343" customFormat="1" x14ac:dyDescent="0.2">
      <c r="A18" s="610" t="s">
        <v>7</v>
      </c>
      <c r="B18" s="611">
        <f>+B17+B15</f>
        <v>943</v>
      </c>
      <c r="C18" s="611">
        <f>+C17+C15</f>
        <v>754</v>
      </c>
      <c r="D18" s="611">
        <f>+D17+D15</f>
        <v>373</v>
      </c>
      <c r="E18" s="611">
        <f>+E15+E16+E17</f>
        <v>150</v>
      </c>
    </row>
    <row r="19" spans="1:5" s="343" customFormat="1" x14ac:dyDescent="0.2">
      <c r="A19" s="114"/>
      <c r="B19" s="114"/>
      <c r="C19" s="114"/>
      <c r="D19" s="114"/>
      <c r="E19" s="379"/>
    </row>
    <row r="20" spans="1:5" s="343" customFormat="1" x14ac:dyDescent="0.2">
      <c r="A20" s="114"/>
      <c r="B20" s="114"/>
      <c r="C20" s="114"/>
      <c r="D20" s="114"/>
      <c r="E20" s="379"/>
    </row>
    <row r="21" spans="1:5" s="343" customFormat="1" ht="12.75" x14ac:dyDescent="0.2">
      <c r="A21" s="114"/>
      <c r="B21" s="612"/>
      <c r="C21" s="76"/>
      <c r="D21" s="114"/>
      <c r="E21" s="379"/>
    </row>
    <row r="22" spans="1:5" s="343" customFormat="1" x14ac:dyDescent="0.2">
      <c r="A22" s="114"/>
      <c r="B22" s="76"/>
      <c r="C22" s="76"/>
      <c r="D22" s="114"/>
      <c r="E22" s="379"/>
    </row>
    <row r="23" spans="1:5" s="343" customFormat="1" ht="12" customHeight="1" x14ac:dyDescent="0.2">
      <c r="A23" s="387">
        <v>42369</v>
      </c>
      <c r="B23" s="632" t="s">
        <v>54</v>
      </c>
      <c r="C23" s="632"/>
      <c r="D23" s="379"/>
      <c r="E23" s="379"/>
    </row>
    <row r="24" spans="1:5" ht="36.75" customHeight="1" x14ac:dyDescent="0.2">
      <c r="A24" s="196" t="s">
        <v>139</v>
      </c>
      <c r="B24" s="197" t="s">
        <v>146</v>
      </c>
      <c r="C24" s="197" t="s">
        <v>147</v>
      </c>
      <c r="D24" s="197" t="s">
        <v>26</v>
      </c>
      <c r="E24" s="198" t="s">
        <v>55</v>
      </c>
    </row>
    <row r="25" spans="1:5" x14ac:dyDescent="0.2">
      <c r="A25" s="379" t="s">
        <v>39</v>
      </c>
      <c r="B25" s="203">
        <v>2</v>
      </c>
      <c r="C25" s="200">
        <v>27</v>
      </c>
      <c r="D25" s="201">
        <v>20</v>
      </c>
      <c r="E25" s="201">
        <v>2</v>
      </c>
    </row>
    <row r="26" spans="1:5" x14ac:dyDescent="0.2">
      <c r="A26" s="379" t="s">
        <v>40</v>
      </c>
      <c r="B26" s="203">
        <v>0</v>
      </c>
      <c r="C26" s="200">
        <v>0</v>
      </c>
      <c r="D26" s="201">
        <v>0</v>
      </c>
      <c r="E26" s="195">
        <v>0</v>
      </c>
    </row>
    <row r="27" spans="1:5" x14ac:dyDescent="0.2">
      <c r="A27" s="379" t="s">
        <v>41</v>
      </c>
      <c r="B27" s="203">
        <v>0</v>
      </c>
      <c r="C27" s="200">
        <v>0</v>
      </c>
      <c r="D27" s="195">
        <v>0</v>
      </c>
      <c r="E27" s="195">
        <v>0</v>
      </c>
    </row>
    <row r="28" spans="1:5" x14ac:dyDescent="0.2">
      <c r="A28" s="379" t="s">
        <v>42</v>
      </c>
      <c r="B28" s="203">
        <v>36</v>
      </c>
      <c r="C28" s="201">
        <v>2</v>
      </c>
      <c r="D28" s="201">
        <v>12</v>
      </c>
      <c r="E28" s="201">
        <v>3</v>
      </c>
    </row>
    <row r="29" spans="1:5" x14ac:dyDescent="0.2">
      <c r="A29" s="379" t="s">
        <v>43</v>
      </c>
      <c r="B29" s="203">
        <v>10</v>
      </c>
      <c r="C29" s="200">
        <v>16</v>
      </c>
      <c r="D29" s="201">
        <v>14</v>
      </c>
      <c r="E29" s="201">
        <v>13</v>
      </c>
    </row>
    <row r="30" spans="1:5" x14ac:dyDescent="0.2">
      <c r="A30" s="379" t="s">
        <v>44</v>
      </c>
      <c r="B30" s="203">
        <v>56</v>
      </c>
      <c r="C30" s="200">
        <v>11</v>
      </c>
      <c r="D30" s="201">
        <v>40</v>
      </c>
      <c r="E30" s="201">
        <v>27</v>
      </c>
    </row>
    <row r="31" spans="1:5" x14ac:dyDescent="0.2">
      <c r="A31" s="379" t="s">
        <v>45</v>
      </c>
      <c r="B31" s="203">
        <v>38</v>
      </c>
      <c r="C31" s="200">
        <v>8</v>
      </c>
      <c r="D31" s="201">
        <v>19</v>
      </c>
      <c r="E31" s="201">
        <v>179</v>
      </c>
    </row>
    <row r="32" spans="1:5" x14ac:dyDescent="0.2">
      <c r="A32" s="379" t="s">
        <v>46</v>
      </c>
      <c r="B32" s="203">
        <v>294</v>
      </c>
      <c r="C32" s="200">
        <v>75</v>
      </c>
      <c r="D32" s="201">
        <v>121</v>
      </c>
      <c r="E32" s="201">
        <v>30</v>
      </c>
    </row>
    <row r="33" spans="1:6" x14ac:dyDescent="0.2">
      <c r="A33" s="379" t="s">
        <v>47</v>
      </c>
      <c r="B33" s="203">
        <v>62</v>
      </c>
      <c r="C33" s="200">
        <v>542</v>
      </c>
      <c r="D33" s="201">
        <v>35</v>
      </c>
      <c r="E33" s="201">
        <v>10</v>
      </c>
    </row>
    <row r="34" spans="1:6" x14ac:dyDescent="0.2">
      <c r="A34" s="17" t="s">
        <v>48</v>
      </c>
      <c r="B34" s="203">
        <v>1</v>
      </c>
      <c r="C34" s="200">
        <v>0</v>
      </c>
      <c r="D34" s="201">
        <v>0</v>
      </c>
      <c r="E34" s="201">
        <v>0</v>
      </c>
    </row>
    <row r="35" spans="1:6" x14ac:dyDescent="0.2">
      <c r="A35" s="185" t="s">
        <v>49</v>
      </c>
      <c r="B35" s="425">
        <v>499</v>
      </c>
      <c r="C35" s="202">
        <v>681</v>
      </c>
      <c r="D35" s="202">
        <v>261</v>
      </c>
      <c r="E35" s="202">
        <v>264</v>
      </c>
    </row>
    <row r="36" spans="1:6" x14ac:dyDescent="0.2">
      <c r="A36" s="100" t="s">
        <v>110</v>
      </c>
      <c r="B36" s="203">
        <v>0</v>
      </c>
      <c r="C36" s="204">
        <v>0</v>
      </c>
      <c r="D36" s="205">
        <v>0</v>
      </c>
      <c r="E36" s="205">
        <v>140</v>
      </c>
    </row>
    <row r="37" spans="1:6" x14ac:dyDescent="0.2">
      <c r="A37" s="206" t="s">
        <v>24</v>
      </c>
      <c r="B37" s="207">
        <v>49</v>
      </c>
      <c r="C37" s="207">
        <v>172</v>
      </c>
      <c r="D37" s="207">
        <v>54</v>
      </c>
      <c r="E37" s="207">
        <v>16</v>
      </c>
    </row>
    <row r="38" spans="1:6" ht="14.25" customHeight="1" x14ac:dyDescent="0.2">
      <c r="A38" s="610" t="s">
        <v>7</v>
      </c>
      <c r="B38" s="613">
        <f>+B35+B37</f>
        <v>548</v>
      </c>
      <c r="C38" s="611">
        <f t="shared" ref="C38:D38" si="1">+C35+C37</f>
        <v>853</v>
      </c>
      <c r="D38" s="611">
        <f t="shared" si="1"/>
        <v>315</v>
      </c>
      <c r="E38" s="611">
        <f>+E35+E37+E36</f>
        <v>420</v>
      </c>
    </row>
    <row r="40" spans="1:6" x14ac:dyDescent="0.2">
      <c r="B40" s="118"/>
      <c r="C40" s="118"/>
      <c r="D40" s="118"/>
      <c r="E40" s="118"/>
    </row>
    <row r="45" spans="1:6" x14ac:dyDescent="0.2">
      <c r="F45" s="21" t="s">
        <v>783</v>
      </c>
    </row>
  </sheetData>
  <mergeCells count="2">
    <mergeCell ref="B23:C23"/>
    <mergeCell ref="B3:C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C4" sqref="C4:D15"/>
    </sheetView>
  </sheetViews>
  <sheetFormatPr baseColWidth="10" defaultColWidth="11" defaultRowHeight="12" x14ac:dyDescent="0.2"/>
  <cols>
    <col min="1" max="1" width="17.375" style="343" customWidth="1"/>
    <col min="2" max="4" width="11.5" style="343" customWidth="1"/>
    <col min="5" max="16384" width="11" style="21"/>
  </cols>
  <sheetData>
    <row r="1" spans="1:6" ht="12.75" x14ac:dyDescent="0.2">
      <c r="A1" s="311" t="s">
        <v>255</v>
      </c>
    </row>
    <row r="2" spans="1:6" ht="12.75" x14ac:dyDescent="0.2">
      <c r="A2" s="312" t="s">
        <v>158</v>
      </c>
      <c r="B2" s="85"/>
      <c r="C2" s="85"/>
      <c r="D2" s="85"/>
    </row>
    <row r="3" spans="1:6" x14ac:dyDescent="0.2">
      <c r="A3" s="90"/>
      <c r="B3" s="112"/>
      <c r="C3" s="112"/>
      <c r="D3" s="112"/>
    </row>
    <row r="4" spans="1:6" ht="12.75" thickBot="1" x14ac:dyDescent="0.25">
      <c r="A4" s="208" t="s">
        <v>794</v>
      </c>
      <c r="B4" s="116"/>
      <c r="C4" s="164">
        <v>2015</v>
      </c>
      <c r="D4" s="1">
        <v>2014</v>
      </c>
      <c r="F4" s="27"/>
    </row>
    <row r="5" spans="1:6" x14ac:dyDescent="0.2">
      <c r="A5" s="17" t="s">
        <v>115</v>
      </c>
      <c r="B5" s="17"/>
      <c r="C5" s="209">
        <v>0</v>
      </c>
      <c r="D5" s="210">
        <v>0</v>
      </c>
      <c r="F5" s="27"/>
    </row>
    <row r="6" spans="1:6" x14ac:dyDescent="0.2">
      <c r="A6" s="17" t="s">
        <v>116</v>
      </c>
      <c r="B6" s="17"/>
      <c r="C6" s="209">
        <v>0</v>
      </c>
      <c r="D6" s="210">
        <v>0</v>
      </c>
      <c r="F6" s="27"/>
    </row>
    <row r="7" spans="1:6" x14ac:dyDescent="0.2">
      <c r="A7" s="17" t="s">
        <v>117</v>
      </c>
      <c r="B7" s="17"/>
      <c r="C7" s="209">
        <v>0</v>
      </c>
      <c r="D7" s="210">
        <v>0</v>
      </c>
      <c r="F7" s="27"/>
    </row>
    <row r="8" spans="1:6" x14ac:dyDescent="0.2">
      <c r="A8" s="17" t="s">
        <v>118</v>
      </c>
      <c r="B8" s="17"/>
      <c r="C8" s="209">
        <v>0</v>
      </c>
      <c r="D8" s="210">
        <v>0</v>
      </c>
    </row>
    <row r="9" spans="1:6" x14ac:dyDescent="0.2">
      <c r="A9" s="17" t="s">
        <v>119</v>
      </c>
      <c r="B9" s="17"/>
      <c r="C9" s="209">
        <v>0</v>
      </c>
      <c r="D9" s="210">
        <v>0</v>
      </c>
    </row>
    <row r="10" spans="1:6" x14ac:dyDescent="0.2">
      <c r="A10" s="17" t="s">
        <v>120</v>
      </c>
      <c r="B10" s="17"/>
      <c r="C10" s="209">
        <v>0</v>
      </c>
      <c r="D10" s="210">
        <v>0</v>
      </c>
    </row>
    <row r="11" spans="1:6" x14ac:dyDescent="0.2">
      <c r="A11" s="17" t="s">
        <v>121</v>
      </c>
      <c r="B11" s="17"/>
      <c r="C11" s="209">
        <v>0</v>
      </c>
      <c r="D11" s="210">
        <v>0</v>
      </c>
    </row>
    <row r="12" spans="1:6" x14ac:dyDescent="0.2">
      <c r="A12" s="17" t="s">
        <v>122</v>
      </c>
      <c r="B12" s="17"/>
      <c r="C12" s="209">
        <v>0</v>
      </c>
      <c r="D12" s="210">
        <v>0</v>
      </c>
    </row>
    <row r="13" spans="1:6" x14ac:dyDescent="0.2">
      <c r="A13" s="17" t="s">
        <v>123</v>
      </c>
      <c r="B13" s="17"/>
      <c r="C13" s="209">
        <v>0</v>
      </c>
      <c r="D13" s="210">
        <v>0</v>
      </c>
    </row>
    <row r="14" spans="1:6" x14ac:dyDescent="0.2">
      <c r="A14" s="17" t="s">
        <v>79</v>
      </c>
      <c r="B14" s="17"/>
      <c r="C14" s="209">
        <v>0</v>
      </c>
      <c r="D14" s="210">
        <v>0</v>
      </c>
    </row>
    <row r="15" spans="1:6" x14ac:dyDescent="0.2">
      <c r="A15" s="17" t="s">
        <v>80</v>
      </c>
      <c r="B15" s="17"/>
      <c r="C15" s="16">
        <v>420</v>
      </c>
      <c r="D15" s="16">
        <v>257</v>
      </c>
    </row>
    <row r="16" spans="1:6" x14ac:dyDescent="0.2">
      <c r="A16" s="95" t="s">
        <v>7</v>
      </c>
      <c r="B16" s="95"/>
      <c r="C16" s="211">
        <f>SUM(C5:C15)</f>
        <v>420</v>
      </c>
      <c r="D16" s="212">
        <f>SUM(D5:D15)</f>
        <v>257</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sqref="A1:D2"/>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36" t="s">
        <v>254</v>
      </c>
      <c r="B1" s="636"/>
      <c r="C1" s="636"/>
      <c r="D1" s="636"/>
    </row>
    <row r="2" spans="1:6" ht="13.5" customHeight="1" x14ac:dyDescent="0.2">
      <c r="A2" s="636"/>
      <c r="B2" s="636"/>
      <c r="C2" s="636"/>
      <c r="D2" s="636"/>
    </row>
    <row r="3" spans="1:6" x14ac:dyDescent="0.2">
      <c r="A3" s="170" t="s">
        <v>158</v>
      </c>
      <c r="B3" s="344"/>
      <c r="C3" s="344"/>
      <c r="D3" s="344"/>
    </row>
    <row r="4" spans="1:6" ht="12" customHeight="1" x14ac:dyDescent="0.2">
      <c r="A4" s="170"/>
      <c r="B4" s="344"/>
      <c r="C4" s="344"/>
      <c r="D4" s="344"/>
      <c r="F4" s="27"/>
    </row>
    <row r="5" spans="1:6" ht="12" customHeight="1" x14ac:dyDescent="0.2">
      <c r="A5" s="90"/>
      <c r="B5" s="633" t="s">
        <v>54</v>
      </c>
      <c r="C5" s="633"/>
      <c r="D5" s="634" t="s">
        <v>26</v>
      </c>
      <c r="F5" s="358"/>
    </row>
    <row r="6" spans="1:6" ht="12.75" thickBot="1" x14ac:dyDescent="0.25">
      <c r="A6" s="116">
        <v>2015</v>
      </c>
      <c r="B6" s="359" t="s">
        <v>146</v>
      </c>
      <c r="C6" s="359" t="s">
        <v>147</v>
      </c>
      <c r="D6" s="635"/>
    </row>
    <row r="7" spans="1:6" x14ac:dyDescent="0.2">
      <c r="A7" s="17" t="s">
        <v>32</v>
      </c>
      <c r="B7" s="213">
        <v>346</v>
      </c>
      <c r="C7" s="213">
        <v>694</v>
      </c>
      <c r="D7" s="213">
        <v>169</v>
      </c>
      <c r="F7" s="27"/>
    </row>
    <row r="8" spans="1:6" x14ac:dyDescent="0.2">
      <c r="A8" s="17" t="s">
        <v>33</v>
      </c>
      <c r="B8" s="213">
        <v>123</v>
      </c>
      <c r="C8" s="213">
        <v>81</v>
      </c>
      <c r="D8" s="213">
        <v>85</v>
      </c>
    </row>
    <row r="9" spans="1:6" x14ac:dyDescent="0.2">
      <c r="A9" s="17" t="s">
        <v>34</v>
      </c>
      <c r="B9" s="213">
        <v>69</v>
      </c>
      <c r="C9" s="213">
        <v>50</v>
      </c>
      <c r="D9" s="213">
        <v>56</v>
      </c>
    </row>
    <row r="10" spans="1:6" x14ac:dyDescent="0.2">
      <c r="A10" s="76" t="s">
        <v>35</v>
      </c>
      <c r="B10" s="213">
        <v>10</v>
      </c>
      <c r="C10" s="213">
        <v>28</v>
      </c>
      <c r="D10" s="213">
        <v>5</v>
      </c>
    </row>
    <row r="11" spans="1:6" x14ac:dyDescent="0.2">
      <c r="A11" s="95" t="s">
        <v>7</v>
      </c>
      <c r="B11" s="214">
        <f>SUM(B7:B10)</f>
        <v>548</v>
      </c>
      <c r="C11" s="214">
        <f>SUM(C7:C10)</f>
        <v>853</v>
      </c>
      <c r="D11" s="214">
        <f>SUM(D7:D10)</f>
        <v>315</v>
      </c>
    </row>
    <row r="12" spans="1:6" x14ac:dyDescent="0.2">
      <c r="A12" s="170"/>
      <c r="B12" s="376"/>
      <c r="C12" s="372"/>
      <c r="D12" s="357"/>
    </row>
    <row r="13" spans="1:6" x14ac:dyDescent="0.2">
      <c r="A13" s="90"/>
      <c r="B13" s="633" t="s">
        <v>54</v>
      </c>
      <c r="C13" s="633"/>
      <c r="D13" s="634" t="s">
        <v>26</v>
      </c>
    </row>
    <row r="14" spans="1:6" ht="12.75" thickBot="1" x14ac:dyDescent="0.25">
      <c r="A14" s="116">
        <v>2014</v>
      </c>
      <c r="B14" s="345" t="s">
        <v>146</v>
      </c>
      <c r="C14" s="345" t="s">
        <v>147</v>
      </c>
      <c r="D14" s="635"/>
    </row>
    <row r="15" spans="1:6" x14ac:dyDescent="0.2">
      <c r="A15" s="17" t="s">
        <v>32</v>
      </c>
      <c r="B15" s="213">
        <v>255</v>
      </c>
      <c r="C15" s="213">
        <v>234</v>
      </c>
      <c r="D15" s="213">
        <v>163</v>
      </c>
    </row>
    <row r="16" spans="1:6" x14ac:dyDescent="0.2">
      <c r="A16" s="17" t="s">
        <v>33</v>
      </c>
      <c r="B16" s="213">
        <v>176</v>
      </c>
      <c r="C16" s="213">
        <v>80</v>
      </c>
      <c r="D16" s="213">
        <v>99</v>
      </c>
    </row>
    <row r="17" spans="1:4" x14ac:dyDescent="0.2">
      <c r="A17" s="17" t="s">
        <v>34</v>
      </c>
      <c r="B17" s="213">
        <v>80</v>
      </c>
      <c r="C17" s="213">
        <v>94</v>
      </c>
      <c r="D17" s="213">
        <v>44</v>
      </c>
    </row>
    <row r="18" spans="1:4" x14ac:dyDescent="0.2">
      <c r="A18" s="76" t="s">
        <v>35</v>
      </c>
      <c r="B18" s="213">
        <v>2</v>
      </c>
      <c r="C18" s="213">
        <v>19</v>
      </c>
      <c r="D18" s="213">
        <v>16</v>
      </c>
    </row>
    <row r="19" spans="1:4" x14ac:dyDescent="0.2">
      <c r="A19" s="95" t="s">
        <v>7</v>
      </c>
      <c r="B19" s="424">
        <f>SUM(B15:B18)</f>
        <v>513</v>
      </c>
      <c r="C19" s="214">
        <f>SUM(C15:C18)</f>
        <v>427</v>
      </c>
      <c r="D19" s="214">
        <f>SUM(D15:D18)</f>
        <v>322</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3" sqref="A3"/>
    </sheetView>
  </sheetViews>
  <sheetFormatPr baseColWidth="10" defaultColWidth="11" defaultRowHeight="12" x14ac:dyDescent="0.2"/>
  <cols>
    <col min="1" max="1" width="26.75" style="21" bestFit="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37" t="s">
        <v>207</v>
      </c>
      <c r="B1" s="637"/>
      <c r="C1" s="637"/>
      <c r="D1" s="637"/>
      <c r="E1" s="637"/>
    </row>
    <row r="2" spans="1:5" x14ac:dyDescent="0.2">
      <c r="A2" s="347" t="s">
        <v>158</v>
      </c>
      <c r="B2" s="347"/>
      <c r="C2" s="347"/>
      <c r="D2" s="347"/>
      <c r="E2" s="347"/>
    </row>
    <row r="3" spans="1:5" ht="36.75" thickBot="1" x14ac:dyDescent="0.25">
      <c r="A3" s="411">
        <v>2015</v>
      </c>
      <c r="B3" s="371" t="s">
        <v>184</v>
      </c>
      <c r="C3" s="371" t="s">
        <v>56</v>
      </c>
      <c r="D3" s="371" t="s">
        <v>57</v>
      </c>
      <c r="E3" s="371" t="s">
        <v>183</v>
      </c>
    </row>
    <row r="4" spans="1:5" x14ac:dyDescent="0.2">
      <c r="A4" s="412" t="s">
        <v>26</v>
      </c>
      <c r="B4" s="216">
        <v>322</v>
      </c>
      <c r="C4" s="216">
        <v>185</v>
      </c>
      <c r="D4" s="94">
        <v>178</v>
      </c>
      <c r="E4" s="94">
        <v>314.5</v>
      </c>
    </row>
    <row r="5" spans="1:5" x14ac:dyDescent="0.2">
      <c r="A5" s="412" t="s">
        <v>58</v>
      </c>
      <c r="B5" s="94">
        <v>377.90899999999999</v>
      </c>
      <c r="C5" s="94"/>
      <c r="D5" s="94">
        <v>140</v>
      </c>
      <c r="E5" s="94">
        <v>517.90899999999999</v>
      </c>
    </row>
    <row r="6" spans="1:5" x14ac:dyDescent="0.2">
      <c r="A6" s="412" t="s">
        <v>59</v>
      </c>
      <c r="B6" s="82">
        <v>0</v>
      </c>
      <c r="C6" s="82"/>
      <c r="D6" s="82">
        <v>3</v>
      </c>
      <c r="E6" s="94">
        <v>3</v>
      </c>
    </row>
    <row r="7" spans="1:5" x14ac:dyDescent="0.2">
      <c r="A7" s="83" t="s">
        <v>7</v>
      </c>
      <c r="B7" s="96">
        <f>SUM(B4:B6)</f>
        <v>699.90899999999999</v>
      </c>
      <c r="C7" s="96">
        <f>SUM(C4:C6)</f>
        <v>185</v>
      </c>
      <c r="D7" s="96">
        <f>SUM(D4:D6)</f>
        <v>321</v>
      </c>
      <c r="E7" s="96">
        <f>+B7-C7+D7</f>
        <v>835.90899999999999</v>
      </c>
    </row>
    <row r="8" spans="1:5" x14ac:dyDescent="0.2">
      <c r="A8" s="347"/>
      <c r="B8" s="347"/>
      <c r="C8" s="347"/>
      <c r="D8" s="347"/>
      <c r="E8" s="347"/>
    </row>
    <row r="9" spans="1:5" ht="36.75" thickBot="1" x14ac:dyDescent="0.25">
      <c r="A9" s="411">
        <v>2014</v>
      </c>
      <c r="B9" s="371" t="s">
        <v>184</v>
      </c>
      <c r="C9" s="371" t="s">
        <v>56</v>
      </c>
      <c r="D9" s="371" t="s">
        <v>57</v>
      </c>
      <c r="E9" s="371" t="s">
        <v>183</v>
      </c>
    </row>
    <row r="10" spans="1:5" x14ac:dyDescent="0.2">
      <c r="A10" s="412" t="s">
        <v>26</v>
      </c>
      <c r="B10" s="216">
        <v>446</v>
      </c>
      <c r="C10" s="216">
        <v>282.5</v>
      </c>
      <c r="D10" s="94">
        <v>159</v>
      </c>
      <c r="E10" s="94">
        <f>+B10-C10+D10-0.5</f>
        <v>322</v>
      </c>
    </row>
    <row r="11" spans="1:5" x14ac:dyDescent="0.2">
      <c r="A11" s="412" t="s">
        <v>58</v>
      </c>
      <c r="B11" s="94">
        <v>302.459</v>
      </c>
      <c r="C11" s="94"/>
      <c r="D11" s="94">
        <v>75.45</v>
      </c>
      <c r="E11" s="94">
        <f>+B11-C11+D11</f>
        <v>377.90899999999999</v>
      </c>
    </row>
    <row r="12" spans="1:5" x14ac:dyDescent="0.2">
      <c r="A12" s="412" t="s">
        <v>59</v>
      </c>
      <c r="B12" s="82">
        <v>0</v>
      </c>
      <c r="C12" s="82"/>
      <c r="D12" s="82">
        <v>0</v>
      </c>
      <c r="E12" s="94">
        <f>+B12-C12+D12</f>
        <v>0</v>
      </c>
    </row>
    <row r="13" spans="1:5" x14ac:dyDescent="0.2">
      <c r="A13" s="83" t="s">
        <v>7</v>
      </c>
      <c r="B13" s="96">
        <f>SUM(B10:B12)</f>
        <v>748.45900000000006</v>
      </c>
      <c r="C13" s="96">
        <f>SUM(C10:C12)</f>
        <v>282.5</v>
      </c>
      <c r="D13" s="96">
        <f>SUM(D10:D12)</f>
        <v>234.45</v>
      </c>
      <c r="E13" s="96">
        <f>+B13-C13+D13</f>
        <v>700.40900000000011</v>
      </c>
    </row>
    <row r="26" spans="1:5" x14ac:dyDescent="0.2">
      <c r="A26" s="27"/>
    </row>
    <row r="27" spans="1:5" x14ac:dyDescent="0.2">
      <c r="A27" s="637"/>
      <c r="B27" s="637"/>
      <c r="C27" s="637"/>
      <c r="D27" s="637"/>
      <c r="E27" s="637"/>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62"/>
  <sheetViews>
    <sheetView zoomScaleNormal="100" workbookViewId="0">
      <selection activeCell="A2" sqref="A2"/>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571" t="s">
        <v>795</v>
      </c>
      <c r="B1" s="81"/>
      <c r="C1" s="17"/>
      <c r="D1" s="17"/>
      <c r="E1" s="17"/>
      <c r="F1" s="17"/>
      <c r="G1" s="218"/>
    </row>
    <row r="2" spans="1:7" x14ac:dyDescent="0.2">
      <c r="A2" s="217"/>
      <c r="B2" s="81"/>
      <c r="C2" s="17"/>
      <c r="D2" s="17"/>
      <c r="E2" s="17"/>
      <c r="F2" s="17"/>
      <c r="G2" s="17"/>
    </row>
    <row r="3" spans="1:7" x14ac:dyDescent="0.2">
      <c r="A3" s="219"/>
      <c r="B3" s="81"/>
      <c r="C3" s="17"/>
      <c r="D3" s="17"/>
      <c r="E3" s="17"/>
      <c r="F3" s="17"/>
      <c r="G3" s="17"/>
    </row>
    <row r="4" spans="1:7" ht="51" customHeight="1" thickBot="1" x14ac:dyDescent="0.25">
      <c r="A4" s="72" t="s">
        <v>780</v>
      </c>
      <c r="B4" s="220" t="s">
        <v>142</v>
      </c>
      <c r="C4" s="115" t="s">
        <v>68</v>
      </c>
      <c r="D4" s="115" t="s">
        <v>69</v>
      </c>
      <c r="E4" s="115" t="s">
        <v>161</v>
      </c>
      <c r="F4" s="115" t="s">
        <v>162</v>
      </c>
      <c r="G4" s="115" t="s">
        <v>163</v>
      </c>
    </row>
    <row r="5" spans="1:7" s="379" customFormat="1" ht="12" customHeight="1" x14ac:dyDescent="0.2">
      <c r="A5" s="76" t="s">
        <v>314</v>
      </c>
      <c r="B5" s="86"/>
      <c r="C5" s="68"/>
      <c r="D5" s="68"/>
      <c r="E5" s="68"/>
      <c r="F5" s="68"/>
      <c r="G5" s="68"/>
    </row>
    <row r="6" spans="1:7" ht="12" customHeight="1" x14ac:dyDescent="0.2">
      <c r="B6" s="221" t="s">
        <v>70</v>
      </c>
      <c r="C6" s="94">
        <v>0</v>
      </c>
      <c r="D6" s="94">
        <v>0</v>
      </c>
      <c r="E6" s="222">
        <v>0</v>
      </c>
      <c r="F6" s="222">
        <v>0</v>
      </c>
      <c r="G6" s="222">
        <v>0</v>
      </c>
    </row>
    <row r="7" spans="1:7" x14ac:dyDescent="0.2">
      <c r="A7" s="76"/>
      <c r="B7" s="221" t="s">
        <v>71</v>
      </c>
      <c r="C7" s="94">
        <v>639.65953764999995</v>
      </c>
      <c r="D7" s="94">
        <v>480.08986794000003</v>
      </c>
      <c r="E7" s="222">
        <v>0.24398337878838947</v>
      </c>
      <c r="F7" s="222">
        <v>0.18137852582660149</v>
      </c>
      <c r="G7" s="222">
        <v>0.97373875700845458</v>
      </c>
    </row>
    <row r="8" spans="1:7" x14ac:dyDescent="0.2">
      <c r="A8" s="76"/>
      <c r="B8" s="221" t="s">
        <v>72</v>
      </c>
      <c r="C8" s="94">
        <v>4933.2625837899996</v>
      </c>
      <c r="D8" s="94">
        <v>1261.7603195499998</v>
      </c>
      <c r="E8" s="222">
        <v>0.36129532362159683</v>
      </c>
      <c r="F8" s="222">
        <v>0.2874009138344838</v>
      </c>
      <c r="G8" s="222">
        <v>0.85888669765345871</v>
      </c>
    </row>
    <row r="9" spans="1:7" x14ac:dyDescent="0.2">
      <c r="A9" s="76"/>
      <c r="B9" s="221" t="s">
        <v>73</v>
      </c>
      <c r="C9" s="94">
        <v>3018.9211021400001</v>
      </c>
      <c r="D9" s="94">
        <v>474.43366993000001</v>
      </c>
      <c r="E9" s="222">
        <v>0.42283210901165924</v>
      </c>
      <c r="F9" s="222">
        <v>0.26615421313613835</v>
      </c>
      <c r="G9" s="222">
        <v>0.9074326985617156</v>
      </c>
    </row>
    <row r="10" spans="1:7" x14ac:dyDescent="0.2">
      <c r="A10" s="76"/>
      <c r="B10" s="221" t="s">
        <v>74</v>
      </c>
      <c r="C10" s="94">
        <v>4052.5237407499999</v>
      </c>
      <c r="D10" s="94">
        <v>650.93137563000005</v>
      </c>
      <c r="E10" s="222">
        <v>0.49939868902018969</v>
      </c>
      <c r="F10" s="222">
        <v>0.27322901043291686</v>
      </c>
      <c r="G10" s="222">
        <v>0.90021674643799232</v>
      </c>
    </row>
    <row r="11" spans="1:7" x14ac:dyDescent="0.2">
      <c r="A11" s="76"/>
      <c r="B11" s="221" t="s">
        <v>75</v>
      </c>
      <c r="C11" s="94">
        <v>5489.5834305999997</v>
      </c>
      <c r="D11" s="94">
        <v>1451.4397398799999</v>
      </c>
      <c r="E11" s="222">
        <v>0.72377874861127467</v>
      </c>
      <c r="F11" s="222">
        <v>0.32928029650756696</v>
      </c>
      <c r="G11" s="222">
        <v>0.94727234445578201</v>
      </c>
    </row>
    <row r="12" spans="1:7" x14ac:dyDescent="0.2">
      <c r="A12" s="76"/>
      <c r="B12" s="221" t="s">
        <v>76</v>
      </c>
      <c r="C12" s="94">
        <v>3850.9023848699999</v>
      </c>
      <c r="D12" s="94">
        <v>619.67663826</v>
      </c>
      <c r="E12" s="222">
        <v>0.82628000066458829</v>
      </c>
      <c r="F12" s="222">
        <v>0.31878063363014331</v>
      </c>
      <c r="G12" s="222">
        <v>0.79163813713167108</v>
      </c>
    </row>
    <row r="13" spans="1:7" x14ac:dyDescent="0.2">
      <c r="A13" s="76"/>
      <c r="B13" s="221" t="s">
        <v>77</v>
      </c>
      <c r="C13" s="94">
        <v>1276.0464169699999</v>
      </c>
      <c r="D13" s="94">
        <v>192.34209129999999</v>
      </c>
      <c r="E13" s="222">
        <v>0.95850140039866283</v>
      </c>
      <c r="F13" s="222">
        <v>0.33347583353624133</v>
      </c>
      <c r="G13" s="222">
        <v>0.85136941323297122</v>
      </c>
    </row>
    <row r="14" spans="1:7" x14ac:dyDescent="0.2">
      <c r="A14" s="76"/>
      <c r="B14" s="221" t="s">
        <v>78</v>
      </c>
      <c r="C14" s="94">
        <v>781.22465370999987</v>
      </c>
      <c r="D14" s="94">
        <v>113.47012174</v>
      </c>
      <c r="E14" s="222">
        <v>1.3479297678771089</v>
      </c>
      <c r="F14" s="222">
        <v>0.3191290401944783</v>
      </c>
      <c r="G14" s="222">
        <v>0.74084157669492201</v>
      </c>
    </row>
    <row r="15" spans="1:7" x14ac:dyDescent="0.2">
      <c r="A15" s="76"/>
      <c r="B15" s="221" t="s">
        <v>79</v>
      </c>
      <c r="C15" s="94">
        <v>12.582104429999999</v>
      </c>
      <c r="D15" s="94">
        <v>1.6911814999999999</v>
      </c>
      <c r="E15" s="222">
        <v>0.44857868083216984</v>
      </c>
      <c r="F15" s="222">
        <v>0.60166226109095333</v>
      </c>
      <c r="G15" s="222">
        <v>0.88151427591517995</v>
      </c>
    </row>
    <row r="16" spans="1:7" x14ac:dyDescent="0.2">
      <c r="A16" s="76"/>
      <c r="B16" s="221" t="s">
        <v>80</v>
      </c>
      <c r="C16" s="94">
        <v>142.0687293</v>
      </c>
      <c r="D16" s="94">
        <v>13.519307120000001</v>
      </c>
      <c r="E16" s="222">
        <v>1.0257578882698994</v>
      </c>
      <c r="F16" s="222">
        <v>0</v>
      </c>
      <c r="G16" s="222">
        <v>0.9604271084796534</v>
      </c>
    </row>
    <row r="17" spans="1:7" ht="12" customHeight="1" x14ac:dyDescent="0.2">
      <c r="A17" s="223" t="s">
        <v>315</v>
      </c>
      <c r="B17" s="224"/>
      <c r="C17" s="225">
        <v>24196.774684209999</v>
      </c>
      <c r="D17" s="225">
        <v>5259.3543128500005</v>
      </c>
      <c r="E17" s="226">
        <v>0.61253703803914616</v>
      </c>
      <c r="F17" s="226"/>
      <c r="G17" s="226">
        <v>0.87655363923078766</v>
      </c>
    </row>
    <row r="18" spans="1:7" s="379" customFormat="1" ht="12" customHeight="1" x14ac:dyDescent="0.2">
      <c r="A18" s="76" t="s">
        <v>108</v>
      </c>
      <c r="B18" s="421"/>
      <c r="C18" s="209"/>
      <c r="D18" s="209"/>
      <c r="E18" s="422"/>
      <c r="F18" s="422"/>
      <c r="G18" s="422"/>
    </row>
    <row r="19" spans="1:7" s="379" customFormat="1" ht="12" customHeight="1" x14ac:dyDescent="0.2">
      <c r="B19" s="221" t="s">
        <v>70</v>
      </c>
      <c r="C19" s="94">
        <v>12.437854999999999</v>
      </c>
      <c r="D19" s="94">
        <v>3</v>
      </c>
      <c r="E19" s="222">
        <v>0.13272738382446167</v>
      </c>
      <c r="F19" s="222">
        <v>0.23288931221687365</v>
      </c>
      <c r="G19" s="222">
        <v>0.86147526762112514</v>
      </c>
    </row>
    <row r="20" spans="1:7" s="379" customFormat="1" ht="12" customHeight="1" x14ac:dyDescent="0.2">
      <c r="A20" s="76"/>
      <c r="B20" s="221" t="s">
        <v>71</v>
      </c>
      <c r="C20" s="94">
        <v>1560.7323809528555</v>
      </c>
      <c r="D20" s="94">
        <v>574.30257014362508</v>
      </c>
      <c r="E20" s="222">
        <v>0.26401054633532711</v>
      </c>
      <c r="F20" s="222">
        <v>0.30231512637017849</v>
      </c>
      <c r="G20" s="222">
        <v>0.76313469778623133</v>
      </c>
    </row>
    <row r="21" spans="1:7" s="379" customFormat="1" ht="12" customHeight="1" x14ac:dyDescent="0.2">
      <c r="A21" s="76"/>
      <c r="B21" s="221" t="s">
        <v>72</v>
      </c>
      <c r="C21" s="94">
        <v>5126.1103826678727</v>
      </c>
      <c r="D21" s="94">
        <v>328.35380321999997</v>
      </c>
      <c r="E21" s="222">
        <v>0.33564281938946811</v>
      </c>
      <c r="F21" s="222">
        <v>0.24767520507752006</v>
      </c>
      <c r="G21" s="222">
        <v>0.94071386199098728</v>
      </c>
    </row>
    <row r="22" spans="1:7" s="379" customFormat="1" ht="12" customHeight="1" x14ac:dyDescent="0.2">
      <c r="A22" s="76"/>
      <c r="B22" s="221" t="s">
        <v>73</v>
      </c>
      <c r="C22" s="94">
        <v>4118.5011348437902</v>
      </c>
      <c r="D22" s="94">
        <v>564.52751904750005</v>
      </c>
      <c r="E22" s="222">
        <v>0.51407260820410761</v>
      </c>
      <c r="F22" s="222">
        <v>0.32275751848835699</v>
      </c>
      <c r="G22" s="222">
        <v>0.93740700786265274</v>
      </c>
    </row>
    <row r="23" spans="1:7" s="379" customFormat="1" ht="12" customHeight="1" x14ac:dyDescent="0.2">
      <c r="A23" s="76"/>
      <c r="B23" s="221" t="s">
        <v>74</v>
      </c>
      <c r="C23" s="94">
        <v>6751.5506929339645</v>
      </c>
      <c r="D23" s="94">
        <v>317.086367048</v>
      </c>
      <c r="E23" s="222">
        <v>0.51713255925234802</v>
      </c>
      <c r="F23" s="222">
        <v>0.25961592372291847</v>
      </c>
      <c r="G23" s="222">
        <v>0.97459900756848428</v>
      </c>
    </row>
    <row r="24" spans="1:7" s="379" customFormat="1" ht="12" customHeight="1" x14ac:dyDescent="0.2">
      <c r="A24" s="76"/>
      <c r="B24" s="221" t="s">
        <v>75</v>
      </c>
      <c r="C24" s="94">
        <v>6171.6038833887151</v>
      </c>
      <c r="D24" s="94">
        <v>841.02205443602008</v>
      </c>
      <c r="E24" s="222">
        <v>0.67161369901233503</v>
      </c>
      <c r="F24" s="222">
        <v>0.2957276831348542</v>
      </c>
      <c r="G24" s="222">
        <v>0.94559205648850486</v>
      </c>
    </row>
    <row r="25" spans="1:7" s="379" customFormat="1" ht="12" customHeight="1" x14ac:dyDescent="0.2">
      <c r="A25" s="76"/>
      <c r="B25" s="221" t="s">
        <v>76</v>
      </c>
      <c r="C25" s="94">
        <v>7706.6144473436834</v>
      </c>
      <c r="D25" s="94">
        <v>1242.9370945687299</v>
      </c>
      <c r="E25" s="222">
        <v>0.70378699044319692</v>
      </c>
      <c r="F25" s="222">
        <v>0.29251629897075127</v>
      </c>
      <c r="G25" s="222">
        <v>0.97127565295002105</v>
      </c>
    </row>
    <row r="26" spans="1:7" s="379" customFormat="1" ht="12" customHeight="1" x14ac:dyDescent="0.2">
      <c r="A26" s="76"/>
      <c r="B26" s="221" t="s">
        <v>77</v>
      </c>
      <c r="C26" s="94">
        <v>2861.1647233068898</v>
      </c>
      <c r="D26" s="94">
        <v>551.64556345977996</v>
      </c>
      <c r="E26" s="222">
        <v>0.93238179773873842</v>
      </c>
      <c r="F26" s="222">
        <v>0.32959962705698559</v>
      </c>
      <c r="G26" s="222">
        <v>0.9797821948427583</v>
      </c>
    </row>
    <row r="27" spans="1:7" s="379" customFormat="1" ht="12" customHeight="1" x14ac:dyDescent="0.2">
      <c r="A27" s="76"/>
      <c r="B27" s="221" t="s">
        <v>78</v>
      </c>
      <c r="C27" s="94">
        <v>1243.9962816431598</v>
      </c>
      <c r="D27" s="94">
        <v>37.712308729999997</v>
      </c>
      <c r="E27" s="222">
        <v>1.3723366993471695</v>
      </c>
      <c r="F27" s="222">
        <v>0.34875254846237469</v>
      </c>
      <c r="G27" s="222">
        <v>0.92010804491947273</v>
      </c>
    </row>
    <row r="28" spans="1:7" s="379" customFormat="1" ht="12" customHeight="1" x14ac:dyDescent="0.2">
      <c r="A28" s="76"/>
      <c r="B28" s="221" t="s">
        <v>79</v>
      </c>
      <c r="C28" s="94">
        <v>95.418341486684994</v>
      </c>
      <c r="D28" s="94">
        <v>1.3536951505000001</v>
      </c>
      <c r="E28" s="222">
        <v>0.88164781928030267</v>
      </c>
      <c r="F28" s="222">
        <v>0.23482293646043684</v>
      </c>
      <c r="G28" s="222">
        <v>0.99843044779838852</v>
      </c>
    </row>
    <row r="29" spans="1:7" s="379" customFormat="1" ht="12" customHeight="1" x14ac:dyDescent="0.2">
      <c r="A29" s="76"/>
      <c r="B29" s="221" t="s">
        <v>80</v>
      </c>
      <c r="C29" s="94">
        <v>396.12189698042999</v>
      </c>
      <c r="D29" s="94">
        <v>4.3970482599999992</v>
      </c>
      <c r="E29" s="222">
        <v>0.95317657893802232</v>
      </c>
      <c r="F29" s="222">
        <v>7.2674897082037629E-2</v>
      </c>
      <c r="G29" s="222">
        <v>0.99610213036104267</v>
      </c>
    </row>
    <row r="30" spans="1:7" s="379" customFormat="1" ht="12" customHeight="1" x14ac:dyDescent="0.2">
      <c r="A30" s="223" t="s">
        <v>318</v>
      </c>
      <c r="B30" s="224"/>
      <c r="C30" s="225">
        <v>36044.252020548047</v>
      </c>
      <c r="D30" s="225">
        <v>4466.3380240641545</v>
      </c>
      <c r="E30" s="226">
        <v>0.61447317420934866</v>
      </c>
      <c r="F30" s="226"/>
      <c r="G30" s="226">
        <v>0.94712517117460049</v>
      </c>
    </row>
    <row r="31" spans="1:7" s="379" customFormat="1" ht="12" customHeight="1" x14ac:dyDescent="0.2">
      <c r="A31" s="76" t="s">
        <v>107</v>
      </c>
      <c r="B31" s="421"/>
      <c r="C31" s="209"/>
      <c r="D31" s="209"/>
      <c r="E31" s="422"/>
      <c r="F31" s="422"/>
      <c r="G31" s="422"/>
    </row>
    <row r="32" spans="1:7" s="379" customFormat="1" ht="12" customHeight="1" x14ac:dyDescent="0.2">
      <c r="B32" s="221" t="s">
        <v>70</v>
      </c>
      <c r="C32" s="94">
        <v>0</v>
      </c>
      <c r="D32" s="94">
        <v>0</v>
      </c>
      <c r="E32" s="222">
        <v>0</v>
      </c>
      <c r="F32" s="222">
        <v>0</v>
      </c>
      <c r="G32" s="222">
        <v>0</v>
      </c>
    </row>
    <row r="33" spans="1:7" s="379" customFormat="1" ht="12" customHeight="1" x14ac:dyDescent="0.2">
      <c r="A33" s="76"/>
      <c r="B33" s="221" t="s">
        <v>71</v>
      </c>
      <c r="C33" s="94">
        <v>0.22256347784999997</v>
      </c>
      <c r="D33" s="94">
        <v>0</v>
      </c>
      <c r="E33" s="222">
        <v>7.6715716405855186E-2</v>
      </c>
      <c r="F33" s="222">
        <v>0</v>
      </c>
      <c r="G33" s="222">
        <v>0.99999999999999978</v>
      </c>
    </row>
    <row r="34" spans="1:7" s="379" customFormat="1" ht="12" customHeight="1" x14ac:dyDescent="0.2">
      <c r="A34" s="76"/>
      <c r="B34" s="221" t="s">
        <v>72</v>
      </c>
      <c r="C34" s="94">
        <v>305.13716266846001</v>
      </c>
      <c r="D34" s="94">
        <v>180.00931649999998</v>
      </c>
      <c r="E34" s="222">
        <v>0.63290421968468624</v>
      </c>
      <c r="F34" s="222">
        <v>0.23983026836501747</v>
      </c>
      <c r="G34" s="222">
        <v>0.85214893726093821</v>
      </c>
    </row>
    <row r="35" spans="1:7" s="379" customFormat="1" ht="12" customHeight="1" x14ac:dyDescent="0.2">
      <c r="A35" s="76"/>
      <c r="B35" s="221" t="s">
        <v>73</v>
      </c>
      <c r="C35" s="94">
        <v>1088.7234719170642</v>
      </c>
      <c r="D35" s="94">
        <v>465.40763589999995</v>
      </c>
      <c r="E35" s="222">
        <v>0.37861919689796464</v>
      </c>
      <c r="F35" s="222">
        <v>8.4873134054671659E-2</v>
      </c>
      <c r="G35" s="222">
        <v>0.87020009532623099</v>
      </c>
    </row>
    <row r="36" spans="1:7" s="379" customFormat="1" ht="12" customHeight="1" x14ac:dyDescent="0.2">
      <c r="A36" s="76"/>
      <c r="B36" s="221" t="s">
        <v>74</v>
      </c>
      <c r="C36" s="94">
        <v>2609.5678787042812</v>
      </c>
      <c r="D36" s="94">
        <v>768.07755708000002</v>
      </c>
      <c r="E36" s="222">
        <v>0.68997748187157026</v>
      </c>
      <c r="F36" s="222">
        <v>9.5412486760065821E-2</v>
      </c>
      <c r="G36" s="222">
        <v>0.80984475400698808</v>
      </c>
    </row>
    <row r="37" spans="1:7" s="379" customFormat="1" ht="12" customHeight="1" x14ac:dyDescent="0.2">
      <c r="A37" s="76"/>
      <c r="B37" s="221" t="s">
        <v>75</v>
      </c>
      <c r="C37" s="94">
        <v>3702.6458172133948</v>
      </c>
      <c r="D37" s="94">
        <v>622.97749857000008</v>
      </c>
      <c r="E37" s="222">
        <v>0.70461445216102292</v>
      </c>
      <c r="F37" s="222">
        <v>4.6667181913330955E-2</v>
      </c>
      <c r="G37" s="222">
        <v>0.76957649479613277</v>
      </c>
    </row>
    <row r="38" spans="1:7" s="379" customFormat="1" ht="12" customHeight="1" x14ac:dyDescent="0.2">
      <c r="A38" s="76"/>
      <c r="B38" s="221" t="s">
        <v>76</v>
      </c>
      <c r="C38" s="94">
        <v>861.27008484269004</v>
      </c>
      <c r="D38" s="94">
        <v>119.75818031484501</v>
      </c>
      <c r="E38" s="222">
        <v>1.3867451722324591</v>
      </c>
      <c r="F38" s="222">
        <v>6.4842278932879999E-2</v>
      </c>
      <c r="G38" s="222">
        <v>0.88303208713785231</v>
      </c>
    </row>
    <row r="39" spans="1:7" s="379" customFormat="1" ht="12" customHeight="1" x14ac:dyDescent="0.2">
      <c r="A39" s="76"/>
      <c r="B39" s="221" t="s">
        <v>77</v>
      </c>
      <c r="C39" s="94">
        <v>492.97791512684989</v>
      </c>
      <c r="D39" s="94">
        <v>5.4747545999999989</v>
      </c>
      <c r="E39" s="222">
        <v>1.0347135627916249</v>
      </c>
      <c r="F39" s="222">
        <v>3.7723415210237548E-3</v>
      </c>
      <c r="G39" s="222">
        <v>0.99006793380373681</v>
      </c>
    </row>
    <row r="40" spans="1:7" s="379" customFormat="1" ht="12" customHeight="1" x14ac:dyDescent="0.2">
      <c r="A40" s="76"/>
      <c r="B40" s="221" t="s">
        <v>78</v>
      </c>
      <c r="C40" s="94">
        <v>80.080336566824997</v>
      </c>
      <c r="D40" s="94">
        <v>2.4149999999999998E-2</v>
      </c>
      <c r="E40" s="222">
        <v>0.49333643751536382</v>
      </c>
      <c r="F40" s="222">
        <v>5.1249916805252223E-5</v>
      </c>
      <c r="G40" s="222">
        <v>1</v>
      </c>
    </row>
    <row r="41" spans="1:7" s="379" customFormat="1" ht="12" customHeight="1" x14ac:dyDescent="0.2">
      <c r="A41" s="76"/>
      <c r="B41" s="221" t="s">
        <v>79</v>
      </c>
      <c r="C41" s="94">
        <v>49.042972751512629</v>
      </c>
      <c r="D41" s="94">
        <v>0</v>
      </c>
      <c r="E41" s="222">
        <v>0</v>
      </c>
      <c r="F41" s="222">
        <v>0</v>
      </c>
      <c r="G41" s="222">
        <v>0</v>
      </c>
    </row>
    <row r="42" spans="1:7" s="379" customFormat="1" ht="12" customHeight="1" x14ac:dyDescent="0.2">
      <c r="A42" s="76"/>
      <c r="B42" s="221" t="s">
        <v>80</v>
      </c>
      <c r="C42" s="94">
        <f>525.631307167975+0.3</f>
        <v>525.93130716797498</v>
      </c>
      <c r="D42" s="94">
        <v>3.538062</v>
      </c>
      <c r="E42" s="222">
        <v>0</v>
      </c>
      <c r="F42" s="222">
        <v>0</v>
      </c>
      <c r="G42" s="222">
        <v>0</v>
      </c>
    </row>
    <row r="43" spans="1:7" s="379" customFormat="1" ht="12" customHeight="1" x14ac:dyDescent="0.2">
      <c r="A43" s="223" t="s">
        <v>316</v>
      </c>
      <c r="B43" s="224"/>
      <c r="C43" s="225">
        <f>SUM(C32:C42)</f>
        <v>9715.5995104369049</v>
      </c>
      <c r="D43" s="225">
        <v>2165.2671549648453</v>
      </c>
      <c r="E43" s="226">
        <v>0.70300738950781105</v>
      </c>
      <c r="F43" s="226"/>
      <c r="G43" s="226">
        <v>0.8251082548581089</v>
      </c>
    </row>
    <row r="44" spans="1:7" s="379" customFormat="1" ht="12" customHeight="1" x14ac:dyDescent="0.2">
      <c r="A44" s="76" t="s">
        <v>317</v>
      </c>
      <c r="B44" s="421"/>
      <c r="C44" s="209"/>
      <c r="D44" s="209"/>
      <c r="E44" s="422"/>
      <c r="F44" s="422"/>
      <c r="G44" s="422"/>
    </row>
    <row r="45" spans="1:7" s="379" customFormat="1" ht="12" customHeight="1" x14ac:dyDescent="0.2">
      <c r="A45" s="76"/>
      <c r="B45" s="221" t="s">
        <v>70</v>
      </c>
      <c r="C45" s="94">
        <v>0</v>
      </c>
      <c r="D45" s="94">
        <v>0</v>
      </c>
      <c r="E45" s="222">
        <v>0</v>
      </c>
      <c r="F45" s="222">
        <v>0</v>
      </c>
      <c r="G45" s="222">
        <v>0</v>
      </c>
    </row>
    <row r="46" spans="1:7" s="379" customFormat="1" ht="12" customHeight="1" x14ac:dyDescent="0.2">
      <c r="A46" s="76"/>
      <c r="B46" s="221" t="s">
        <v>71</v>
      </c>
      <c r="C46" s="94">
        <v>1764.1644804286407</v>
      </c>
      <c r="D46" s="94">
        <v>572.92303736183203</v>
      </c>
      <c r="E46" s="222">
        <v>7.6117127185288097E-2</v>
      </c>
      <c r="F46" s="222">
        <v>0.17779264235702794</v>
      </c>
      <c r="G46" s="222">
        <v>0.9994698934003784</v>
      </c>
    </row>
    <row r="47" spans="1:7" s="379" customFormat="1" ht="12" customHeight="1" x14ac:dyDescent="0.2">
      <c r="A47" s="76"/>
      <c r="B47" s="221" t="s">
        <v>72</v>
      </c>
      <c r="C47" s="94">
        <v>1553.188678520268</v>
      </c>
      <c r="D47" s="94">
        <v>161.67652472910302</v>
      </c>
      <c r="E47" s="222">
        <v>0.13804884319362737</v>
      </c>
      <c r="F47" s="222">
        <v>0.21766894243266588</v>
      </c>
      <c r="G47" s="222">
        <v>0.9994729755770706</v>
      </c>
    </row>
    <row r="48" spans="1:7" s="379" customFormat="1" ht="12" customHeight="1" x14ac:dyDescent="0.2">
      <c r="A48" s="76"/>
      <c r="B48" s="221" t="s">
        <v>73</v>
      </c>
      <c r="C48" s="94">
        <v>801.38290763267798</v>
      </c>
      <c r="D48" s="94">
        <v>26.704612093068</v>
      </c>
      <c r="E48" s="222">
        <v>0.20697874273442679</v>
      </c>
      <c r="F48" s="222">
        <v>0.22598697172298429</v>
      </c>
      <c r="G48" s="222">
        <v>0.99984591514325538</v>
      </c>
    </row>
    <row r="49" spans="1:7" s="379" customFormat="1" ht="12" customHeight="1" x14ac:dyDescent="0.2">
      <c r="A49" s="76"/>
      <c r="B49" s="221" t="s">
        <v>74</v>
      </c>
      <c r="C49" s="94">
        <v>804.82394335479091</v>
      </c>
      <c r="D49" s="94">
        <v>11.922991363440998</v>
      </c>
      <c r="E49" s="222">
        <v>0.29230855647318676</v>
      </c>
      <c r="F49" s="222">
        <v>0.23926104006197452</v>
      </c>
      <c r="G49" s="222">
        <v>0.99961233260778171</v>
      </c>
    </row>
    <row r="50" spans="1:7" s="379" customFormat="1" ht="12" customHeight="1" x14ac:dyDescent="0.2">
      <c r="A50" s="76"/>
      <c r="B50" s="221" t="s">
        <v>75</v>
      </c>
      <c r="C50" s="94">
        <v>473.27593635458902</v>
      </c>
      <c r="D50" s="94">
        <v>4.0462771761649998</v>
      </c>
      <c r="E50" s="222">
        <v>0.42181132827917983</v>
      </c>
      <c r="F50" s="222">
        <v>0.23390501115094903</v>
      </c>
      <c r="G50" s="222">
        <v>0.99936045491745362</v>
      </c>
    </row>
    <row r="51" spans="1:7" s="379" customFormat="1" ht="12" customHeight="1" x14ac:dyDescent="0.2">
      <c r="A51" s="76"/>
      <c r="B51" s="221" t="s">
        <v>76</v>
      </c>
      <c r="C51" s="94">
        <v>103.20513909695799</v>
      </c>
      <c r="D51" s="94">
        <v>1.0845790328210001</v>
      </c>
      <c r="E51" s="222">
        <v>0.5383467175696528</v>
      </c>
      <c r="F51" s="222">
        <v>0.1991672549692671</v>
      </c>
      <c r="G51" s="222">
        <v>0.9998183560010766</v>
      </c>
    </row>
    <row r="52" spans="1:7" s="379" customFormat="1" ht="12" customHeight="1" x14ac:dyDescent="0.2">
      <c r="A52" s="76"/>
      <c r="B52" s="221" t="s">
        <v>77</v>
      </c>
      <c r="C52" s="94">
        <v>83.905414585974</v>
      </c>
      <c r="D52" s="94">
        <v>1.6810679759319997</v>
      </c>
      <c r="E52" s="222">
        <v>0.87152136113806167</v>
      </c>
      <c r="F52" s="222">
        <v>0.21435095827339321</v>
      </c>
      <c r="G52" s="222">
        <v>0.99898797975436837</v>
      </c>
    </row>
    <row r="53" spans="1:7" s="379" customFormat="1" ht="12" customHeight="1" x14ac:dyDescent="0.2">
      <c r="A53" s="76"/>
      <c r="B53" s="221" t="s">
        <v>78</v>
      </c>
      <c r="C53" s="94">
        <v>137.46084442583202</v>
      </c>
      <c r="D53" s="94">
        <v>0.73385886813000001</v>
      </c>
      <c r="E53" s="222">
        <v>1.1299525217401993</v>
      </c>
      <c r="F53" s="222">
        <v>0.20731592533337545</v>
      </c>
      <c r="G53" s="222">
        <v>0.99885190141903024</v>
      </c>
    </row>
    <row r="54" spans="1:7" s="379" customFormat="1" ht="12" customHeight="1" x14ac:dyDescent="0.2">
      <c r="A54" s="76"/>
      <c r="B54" s="221" t="s">
        <v>79</v>
      </c>
      <c r="C54" s="94">
        <v>0.69466099999999997</v>
      </c>
      <c r="D54" s="94">
        <v>0</v>
      </c>
      <c r="E54" s="222">
        <v>2.5950000000000001E-2</v>
      </c>
      <c r="F54" s="222">
        <v>0.40450199999999997</v>
      </c>
      <c r="G54" s="222">
        <v>1</v>
      </c>
    </row>
    <row r="55" spans="1:7" s="379" customFormat="1" ht="12" customHeight="1" x14ac:dyDescent="0.2">
      <c r="A55" s="76"/>
      <c r="B55" s="221" t="s">
        <v>80</v>
      </c>
      <c r="C55" s="94">
        <v>14.5776261184</v>
      </c>
      <c r="D55" s="94">
        <v>1.7461900728E-2</v>
      </c>
      <c r="E55" s="222">
        <v>0.14847724651966676</v>
      </c>
      <c r="F55" s="222">
        <v>0.83285967352145684</v>
      </c>
      <c r="G55" s="222">
        <v>1</v>
      </c>
    </row>
    <row r="56" spans="1:7" s="379" customFormat="1" ht="12" customHeight="1" x14ac:dyDescent="0.2">
      <c r="A56" s="223" t="s">
        <v>319</v>
      </c>
      <c r="B56" s="83"/>
      <c r="C56" s="227">
        <v>5736.6796315181309</v>
      </c>
      <c r="D56" s="227">
        <v>780.79041050122009</v>
      </c>
      <c r="E56" s="228">
        <v>0.21539472726248202</v>
      </c>
      <c r="F56" s="228"/>
      <c r="G56" s="229">
        <v>0.99951999779506651</v>
      </c>
    </row>
    <row r="57" spans="1:7" s="379" customFormat="1" ht="12" customHeight="1" x14ac:dyDescent="0.2">
      <c r="A57" s="76" t="s">
        <v>321</v>
      </c>
      <c r="B57" s="421"/>
      <c r="C57" s="209"/>
      <c r="D57" s="209"/>
      <c r="E57" s="422"/>
      <c r="F57" s="422"/>
      <c r="G57" s="422"/>
    </row>
    <row r="58" spans="1:7" ht="12" customHeight="1" x14ac:dyDescent="0.2">
      <c r="B58" s="221" t="s">
        <v>70</v>
      </c>
      <c r="C58" s="94">
        <v>0</v>
      </c>
      <c r="D58" s="94">
        <v>0</v>
      </c>
      <c r="E58" s="222">
        <v>0</v>
      </c>
      <c r="F58" s="222">
        <v>0</v>
      </c>
      <c r="G58" s="222">
        <v>0</v>
      </c>
    </row>
    <row r="59" spans="1:7" x14ac:dyDescent="0.2">
      <c r="A59" s="76"/>
      <c r="B59" s="221" t="s">
        <v>71</v>
      </c>
      <c r="C59" s="94">
        <v>35348.369283811175</v>
      </c>
      <c r="D59" s="94">
        <v>9169.3469197932882</v>
      </c>
      <c r="E59" s="222">
        <v>7.0610353396574912E-2</v>
      </c>
      <c r="F59" s="222">
        <v>0.15852466681953861</v>
      </c>
      <c r="G59" s="222">
        <v>0.99992571109483497</v>
      </c>
    </row>
    <row r="60" spans="1:7" x14ac:dyDescent="0.2">
      <c r="A60" s="76"/>
      <c r="B60" s="221" t="s">
        <v>72</v>
      </c>
      <c r="C60" s="94">
        <v>33232.407638255267</v>
      </c>
      <c r="D60" s="94">
        <v>1900.6390035140637</v>
      </c>
      <c r="E60" s="222">
        <v>0.12974204951736379</v>
      </c>
      <c r="F60" s="222">
        <v>0.19693227441925948</v>
      </c>
      <c r="G60" s="222">
        <v>0.99995612344625673</v>
      </c>
    </row>
    <row r="61" spans="1:7" x14ac:dyDescent="0.2">
      <c r="A61" s="76"/>
      <c r="B61" s="221" t="s">
        <v>73</v>
      </c>
      <c r="C61" s="94">
        <v>22516.742998698955</v>
      </c>
      <c r="D61" s="94">
        <v>292.41690817667308</v>
      </c>
      <c r="E61" s="222">
        <v>0.2066993878471082</v>
      </c>
      <c r="F61" s="222">
        <v>0.21754250965411603</v>
      </c>
      <c r="G61" s="222">
        <v>0.99997814429714904</v>
      </c>
    </row>
    <row r="62" spans="1:7" x14ac:dyDescent="0.2">
      <c r="A62" s="76"/>
      <c r="B62" s="221" t="s">
        <v>74</v>
      </c>
      <c r="C62" s="94">
        <v>21516.166006222636</v>
      </c>
      <c r="D62" s="94">
        <v>119.009181231225</v>
      </c>
      <c r="E62" s="222">
        <v>0.29536136694981097</v>
      </c>
      <c r="F62" s="222">
        <v>0.23211098121412421</v>
      </c>
      <c r="G62" s="222">
        <v>0.99995584910172319</v>
      </c>
    </row>
    <row r="63" spans="1:7" x14ac:dyDescent="0.2">
      <c r="A63" s="76"/>
      <c r="B63" s="221" t="s">
        <v>75</v>
      </c>
      <c r="C63" s="94">
        <v>9747.8576007304509</v>
      </c>
      <c r="D63" s="94">
        <v>35.165251981849998</v>
      </c>
      <c r="E63" s="222">
        <v>0.41923905137022321</v>
      </c>
      <c r="F63" s="222">
        <v>0.23362730853183139</v>
      </c>
      <c r="G63" s="222">
        <v>0.99996512719419806</v>
      </c>
    </row>
    <row r="64" spans="1:7" x14ac:dyDescent="0.2">
      <c r="A64" s="76"/>
      <c r="B64" s="221" t="s">
        <v>76</v>
      </c>
      <c r="C64" s="94">
        <v>2252.1751464676959</v>
      </c>
      <c r="D64" s="94">
        <v>20.275383660621998</v>
      </c>
      <c r="E64" s="222">
        <v>0.59329795843383515</v>
      </c>
      <c r="F64" s="222">
        <v>0.22080392446698272</v>
      </c>
      <c r="G64" s="222">
        <v>0.99991497831833898</v>
      </c>
    </row>
    <row r="65" spans="1:7" x14ac:dyDescent="0.2">
      <c r="A65" s="76"/>
      <c r="B65" s="221" t="s">
        <v>77</v>
      </c>
      <c r="C65" s="94">
        <v>1367.770859198904</v>
      </c>
      <c r="D65" s="94">
        <v>7.7191530495029994</v>
      </c>
      <c r="E65" s="222">
        <v>0.95980408976644271</v>
      </c>
      <c r="F65" s="222">
        <v>0.2372673583166173</v>
      </c>
      <c r="G65" s="222">
        <v>0.99986530990764166</v>
      </c>
    </row>
    <row r="66" spans="1:7" x14ac:dyDescent="0.2">
      <c r="A66" s="76"/>
      <c r="B66" s="221" t="s">
        <v>78</v>
      </c>
      <c r="C66" s="94">
        <v>1726.7959999999355</v>
      </c>
      <c r="D66" s="94">
        <v>5.6448261571840002</v>
      </c>
      <c r="E66" s="222">
        <v>1.3282650472539244</v>
      </c>
      <c r="F66" s="222">
        <v>0.22966427724450847</v>
      </c>
      <c r="G66" s="222">
        <v>0.9999665576775103</v>
      </c>
    </row>
    <row r="67" spans="1:7" x14ac:dyDescent="0.2">
      <c r="A67" s="76"/>
      <c r="B67" s="221" t="s">
        <v>79</v>
      </c>
      <c r="C67" s="94">
        <v>203.90492619392768</v>
      </c>
      <c r="D67" s="94">
        <v>0.14529175459999999</v>
      </c>
      <c r="E67" s="222">
        <v>0.3867456172775276</v>
      </c>
      <c r="F67" s="222">
        <v>0.25972841420396059</v>
      </c>
      <c r="G67" s="222">
        <v>0.99978303418123182</v>
      </c>
    </row>
    <row r="68" spans="1:7" x14ac:dyDescent="0.2">
      <c r="A68" s="76"/>
      <c r="B68" s="221" t="s">
        <v>80</v>
      </c>
      <c r="C68" s="94">
        <v>150.79479837853299</v>
      </c>
      <c r="D68" s="94">
        <v>11.666591805132999</v>
      </c>
      <c r="E68" s="222">
        <v>1.625792972977756</v>
      </c>
      <c r="F68" s="222">
        <v>0.25093269298318527</v>
      </c>
      <c r="G68" s="222">
        <v>0.99987235937098062</v>
      </c>
    </row>
    <row r="69" spans="1:7" ht="12" customHeight="1" x14ac:dyDescent="0.2">
      <c r="A69" s="223" t="s">
        <v>179</v>
      </c>
      <c r="B69" s="83"/>
      <c r="C69" s="227">
        <v>128062.98525795745</v>
      </c>
      <c r="D69" s="227">
        <v>11562.028511124143</v>
      </c>
      <c r="E69" s="228">
        <v>0.21216272174247283</v>
      </c>
      <c r="F69" s="228"/>
      <c r="G69" s="229">
        <v>0.9999503124571637</v>
      </c>
    </row>
    <row r="70" spans="1:7" x14ac:dyDescent="0.2">
      <c r="A70" s="76" t="s">
        <v>138</v>
      </c>
      <c r="B70" s="221" t="s">
        <v>70</v>
      </c>
      <c r="C70" s="94">
        <v>0</v>
      </c>
      <c r="D70" s="94">
        <v>0</v>
      </c>
      <c r="E70" s="222">
        <v>0</v>
      </c>
      <c r="F70" s="222">
        <v>0</v>
      </c>
      <c r="G70" s="222">
        <v>0</v>
      </c>
    </row>
    <row r="71" spans="1:7" x14ac:dyDescent="0.2">
      <c r="A71" s="76"/>
      <c r="B71" s="221" t="s">
        <v>71</v>
      </c>
      <c r="C71" s="94">
        <v>376.27225593548303</v>
      </c>
      <c r="D71" s="94">
        <v>146.04986212319099</v>
      </c>
      <c r="E71" s="222">
        <v>0.20327852534358509</v>
      </c>
      <c r="F71" s="222">
        <v>0.45874544499538061</v>
      </c>
      <c r="G71" s="222">
        <v>0.99683566525137435</v>
      </c>
    </row>
    <row r="72" spans="1:7" x14ac:dyDescent="0.2">
      <c r="A72" s="76"/>
      <c r="B72" s="221" t="s">
        <v>72</v>
      </c>
      <c r="C72" s="94">
        <v>439.84479581690795</v>
      </c>
      <c r="D72" s="94">
        <v>192.841368625434</v>
      </c>
      <c r="E72" s="222">
        <v>0.29395844210448624</v>
      </c>
      <c r="F72" s="222">
        <v>0.46467431322749092</v>
      </c>
      <c r="G72" s="222">
        <v>0.99719421772894046</v>
      </c>
    </row>
    <row r="73" spans="1:7" x14ac:dyDescent="0.2">
      <c r="A73" s="76"/>
      <c r="B73" s="221" t="s">
        <v>73</v>
      </c>
      <c r="C73" s="94">
        <v>271.31272229308797</v>
      </c>
      <c r="D73" s="94">
        <v>58.806412743220001</v>
      </c>
      <c r="E73" s="222">
        <v>0.40755541500357051</v>
      </c>
      <c r="F73" s="222">
        <v>0.47909727625766796</v>
      </c>
      <c r="G73" s="222">
        <v>0.99706938701683923</v>
      </c>
    </row>
    <row r="74" spans="1:7" x14ac:dyDescent="0.2">
      <c r="A74" s="76"/>
      <c r="B74" s="221" t="s">
        <v>74</v>
      </c>
      <c r="C74" s="94">
        <v>292.63077276058698</v>
      </c>
      <c r="D74" s="94">
        <v>41.345579349665002</v>
      </c>
      <c r="E74" s="222">
        <v>0.51191950364902317</v>
      </c>
      <c r="F74" s="222">
        <v>0.48709390800675112</v>
      </c>
      <c r="G74" s="222">
        <v>0.99811979626303993</v>
      </c>
    </row>
    <row r="75" spans="1:7" x14ac:dyDescent="0.2">
      <c r="A75" s="76"/>
      <c r="B75" s="221" t="s">
        <v>75</v>
      </c>
      <c r="C75" s="94">
        <v>301.16393361363799</v>
      </c>
      <c r="D75" s="94">
        <v>13.439447224549999</v>
      </c>
      <c r="E75" s="222">
        <v>0.6277367417429851</v>
      </c>
      <c r="F75" s="222">
        <v>0.48241245964390889</v>
      </c>
      <c r="G75" s="222">
        <v>0.99845011872308698</v>
      </c>
    </row>
    <row r="76" spans="1:7" x14ac:dyDescent="0.2">
      <c r="A76" s="76"/>
      <c r="B76" s="221" t="s">
        <v>76</v>
      </c>
      <c r="C76" s="94">
        <v>238.93985779975895</v>
      </c>
      <c r="D76" s="94">
        <v>6.1846169473999995</v>
      </c>
      <c r="E76" s="222">
        <v>0.75709679637710381</v>
      </c>
      <c r="F76" s="222">
        <v>0.5052589554159217</v>
      </c>
      <c r="G76" s="222">
        <v>0.9988874973101658</v>
      </c>
    </row>
    <row r="77" spans="1:7" x14ac:dyDescent="0.2">
      <c r="A77" s="76"/>
      <c r="B77" s="221" t="s">
        <v>77</v>
      </c>
      <c r="C77" s="94">
        <v>49.958120377937</v>
      </c>
      <c r="D77" s="94">
        <v>1.5288081282869999</v>
      </c>
      <c r="E77" s="222">
        <v>0.80715295171194734</v>
      </c>
      <c r="F77" s="222">
        <v>0.49852690988460052</v>
      </c>
      <c r="G77" s="222">
        <v>0.99891830606845877</v>
      </c>
    </row>
    <row r="78" spans="1:7" x14ac:dyDescent="0.2">
      <c r="A78" s="76"/>
      <c r="B78" s="221" t="s">
        <v>78</v>
      </c>
      <c r="C78" s="94">
        <v>59.878355108184003</v>
      </c>
      <c r="D78" s="94">
        <v>2.7149875199999998</v>
      </c>
      <c r="E78" s="222">
        <v>1.1458129948112104</v>
      </c>
      <c r="F78" s="222">
        <v>0.48190437818219267</v>
      </c>
      <c r="G78" s="222">
        <v>0.99288735864883182</v>
      </c>
    </row>
    <row r="79" spans="1:7" x14ac:dyDescent="0.2">
      <c r="A79" s="76"/>
      <c r="B79" s="221" t="s">
        <v>79</v>
      </c>
      <c r="C79" s="94">
        <v>7.6262616320119996</v>
      </c>
      <c r="D79" s="94">
        <v>0.17302656</v>
      </c>
      <c r="E79" s="222">
        <v>3.0071091060050216E-2</v>
      </c>
      <c r="F79" s="222">
        <v>0.50542472880034983</v>
      </c>
      <c r="G79" s="222">
        <v>0.99748247021140712</v>
      </c>
    </row>
    <row r="80" spans="1:7" x14ac:dyDescent="0.2">
      <c r="A80" s="76"/>
      <c r="B80" s="221" t="s">
        <v>80</v>
      </c>
      <c r="C80" s="94">
        <v>28.480660060000002</v>
      </c>
      <c r="D80" s="94">
        <v>1E-8</v>
      </c>
      <c r="E80" s="222">
        <v>0.18065725100880967</v>
      </c>
      <c r="F80" s="222">
        <v>0.89360107656937748</v>
      </c>
      <c r="G80" s="222">
        <v>1</v>
      </c>
    </row>
    <row r="81" spans="1:9" x14ac:dyDescent="0.2">
      <c r="A81" s="223" t="s">
        <v>180</v>
      </c>
      <c r="B81" s="83"/>
      <c r="C81" s="227">
        <v>2066.1077353975961</v>
      </c>
      <c r="D81" s="227">
        <v>463.08410923174699</v>
      </c>
      <c r="E81" s="228">
        <v>0.46000631516574247</v>
      </c>
      <c r="F81" s="228"/>
      <c r="G81" s="229">
        <v>0.99757366365827249</v>
      </c>
    </row>
    <row r="82" spans="1:9" x14ac:dyDescent="0.2">
      <c r="A82" s="93"/>
      <c r="B82" s="90"/>
      <c r="C82" s="230"/>
      <c r="D82" s="230"/>
      <c r="E82" s="231"/>
      <c r="F82" s="231"/>
      <c r="G82" s="232"/>
    </row>
    <row r="83" spans="1:9" x14ac:dyDescent="0.2">
      <c r="A83" s="93"/>
      <c r="B83" s="90"/>
      <c r="C83" s="230"/>
      <c r="D83" s="230"/>
      <c r="E83" s="231"/>
      <c r="F83" s="231"/>
      <c r="G83" s="232"/>
    </row>
    <row r="84" spans="1:9" x14ac:dyDescent="0.2">
      <c r="A84" s="93"/>
      <c r="B84" s="90"/>
      <c r="C84" s="230"/>
      <c r="D84" s="230"/>
      <c r="E84" s="231"/>
      <c r="F84" s="231"/>
      <c r="G84" s="232"/>
    </row>
    <row r="85" spans="1:9" ht="48.75" thickBot="1" x14ac:dyDescent="0.25">
      <c r="A85" s="556" t="s">
        <v>313</v>
      </c>
      <c r="B85" s="220" t="s">
        <v>142</v>
      </c>
      <c r="C85" s="371" t="s">
        <v>68</v>
      </c>
      <c r="D85" s="371" t="s">
        <v>69</v>
      </c>
      <c r="E85" s="371" t="s">
        <v>161</v>
      </c>
      <c r="F85" s="371" t="s">
        <v>162</v>
      </c>
      <c r="G85" s="371" t="s">
        <v>163</v>
      </c>
    </row>
    <row r="86" spans="1:9" x14ac:dyDescent="0.2">
      <c r="A86" s="76" t="s">
        <v>314</v>
      </c>
      <c r="B86" s="86"/>
      <c r="C86" s="68"/>
      <c r="D86" s="68"/>
      <c r="E86" s="68"/>
      <c r="F86" s="68"/>
      <c r="G86" s="68"/>
    </row>
    <row r="87" spans="1:9" x14ac:dyDescent="0.2">
      <c r="A87" s="379"/>
      <c r="B87" s="221" t="s">
        <v>70</v>
      </c>
      <c r="C87" s="94">
        <v>0</v>
      </c>
      <c r="D87" s="94">
        <v>0</v>
      </c>
      <c r="E87" s="222">
        <v>0</v>
      </c>
      <c r="F87" s="222">
        <v>0</v>
      </c>
      <c r="G87" s="222">
        <v>0</v>
      </c>
      <c r="I87" s="27"/>
    </row>
    <row r="88" spans="1:9" x14ac:dyDescent="0.2">
      <c r="A88" s="76"/>
      <c r="B88" s="221" t="s">
        <v>71</v>
      </c>
      <c r="C88" s="94">
        <v>564.9337309</v>
      </c>
      <c r="D88" s="94">
        <v>313.33586043000003</v>
      </c>
      <c r="E88" s="222">
        <v>0.41314536203437208</v>
      </c>
      <c r="F88" s="222">
        <v>0.45</v>
      </c>
      <c r="G88" s="222">
        <v>0.85112514097266478</v>
      </c>
    </row>
    <row r="89" spans="1:9" x14ac:dyDescent="0.2">
      <c r="A89" s="76"/>
      <c r="B89" s="221" t="s">
        <v>72</v>
      </c>
      <c r="C89" s="94">
        <v>3694.0057887400003</v>
      </c>
      <c r="D89" s="94">
        <v>1302.3895000799998</v>
      </c>
      <c r="E89" s="222">
        <v>0.5595863597990326</v>
      </c>
      <c r="F89" s="222">
        <v>0.45</v>
      </c>
      <c r="G89" s="222">
        <v>0.89557973634207955</v>
      </c>
    </row>
    <row r="90" spans="1:9" x14ac:dyDescent="0.2">
      <c r="A90" s="76"/>
      <c r="B90" s="221" t="s">
        <v>73</v>
      </c>
      <c r="C90" s="94">
        <v>5673.78477484</v>
      </c>
      <c r="D90" s="94">
        <v>1667.13478179</v>
      </c>
      <c r="E90" s="222">
        <v>0.70129565217563528</v>
      </c>
      <c r="F90" s="222">
        <v>0.45</v>
      </c>
      <c r="G90" s="222">
        <v>0.91115344018856781</v>
      </c>
    </row>
    <row r="91" spans="1:9" x14ac:dyDescent="0.2">
      <c r="A91" s="76"/>
      <c r="B91" s="221" t="s">
        <v>74</v>
      </c>
      <c r="C91" s="94">
        <v>1723.8868027700003</v>
      </c>
      <c r="D91" s="94">
        <v>190.421783</v>
      </c>
      <c r="E91" s="222">
        <v>0.78060543280469397</v>
      </c>
      <c r="F91" s="222">
        <v>0.45</v>
      </c>
      <c r="G91" s="222">
        <v>0.96483944255752641</v>
      </c>
    </row>
    <row r="92" spans="1:9" x14ac:dyDescent="0.2">
      <c r="A92" s="76"/>
      <c r="B92" s="221" t="s">
        <v>75</v>
      </c>
      <c r="C92" s="94">
        <v>5798.8927411092009</v>
      </c>
      <c r="D92" s="94">
        <v>1372.2857500700002</v>
      </c>
      <c r="E92" s="222">
        <v>1.0130679653388142</v>
      </c>
      <c r="F92" s="222">
        <v>0.45</v>
      </c>
      <c r="G92" s="222">
        <v>0.92689649066431157</v>
      </c>
    </row>
    <row r="93" spans="1:9" x14ac:dyDescent="0.2">
      <c r="A93" s="76"/>
      <c r="B93" s="221" t="s">
        <v>76</v>
      </c>
      <c r="C93" s="94">
        <v>5490.0125074899997</v>
      </c>
      <c r="D93" s="94">
        <v>1807.2005045100002</v>
      </c>
      <c r="E93" s="222">
        <v>1.1757615488148379</v>
      </c>
      <c r="F93" s="222">
        <v>0.45</v>
      </c>
      <c r="G93" s="222">
        <v>0.90112288842672961</v>
      </c>
    </row>
    <row r="94" spans="1:9" x14ac:dyDescent="0.2">
      <c r="A94" s="76"/>
      <c r="B94" s="221" t="s">
        <v>77</v>
      </c>
      <c r="C94" s="94">
        <v>397.55686234000001</v>
      </c>
      <c r="D94" s="94">
        <v>27.912341670000004</v>
      </c>
      <c r="E94" s="222">
        <v>1.7260502541771821</v>
      </c>
      <c r="F94" s="222">
        <v>0.45</v>
      </c>
      <c r="G94" s="222">
        <v>0.97713195815046061</v>
      </c>
    </row>
    <row r="95" spans="1:9" x14ac:dyDescent="0.2">
      <c r="A95" s="76"/>
      <c r="B95" s="221" t="s">
        <v>78</v>
      </c>
      <c r="C95" s="94">
        <v>631.65496628000005</v>
      </c>
      <c r="D95" s="94">
        <v>157.61430566000001</v>
      </c>
      <c r="E95" s="222">
        <v>1.8168262744137305</v>
      </c>
      <c r="F95" s="222">
        <v>0.45</v>
      </c>
      <c r="G95" s="222">
        <v>0.92321158432027872</v>
      </c>
    </row>
    <row r="96" spans="1:9" x14ac:dyDescent="0.2">
      <c r="A96" s="76"/>
      <c r="B96" s="221" t="s">
        <v>79</v>
      </c>
      <c r="C96" s="94">
        <v>6.2825498399999997</v>
      </c>
      <c r="D96" s="94">
        <v>2.0842302399999997</v>
      </c>
      <c r="E96" s="222">
        <v>0</v>
      </c>
      <c r="F96" s="222">
        <v>0.45</v>
      </c>
      <c r="G96" s="222">
        <v>0.90042794747089061</v>
      </c>
    </row>
    <row r="97" spans="1:7" x14ac:dyDescent="0.2">
      <c r="A97" s="76"/>
      <c r="B97" s="221" t="s">
        <v>80</v>
      </c>
      <c r="C97" s="94">
        <v>200.08377525999998</v>
      </c>
      <c r="D97" s="94">
        <v>30.974340420000001</v>
      </c>
      <c r="E97" s="222">
        <v>0</v>
      </c>
      <c r="F97" s="222">
        <v>0.45</v>
      </c>
      <c r="G97" s="222">
        <v>0.9509298464986653</v>
      </c>
    </row>
    <row r="98" spans="1:7" x14ac:dyDescent="0.2">
      <c r="A98" s="223" t="s">
        <v>315</v>
      </c>
      <c r="B98" s="224"/>
      <c r="C98" s="225">
        <v>24181.094499569201</v>
      </c>
      <c r="D98" s="225">
        <v>6871.3533978700007</v>
      </c>
      <c r="E98" s="226">
        <v>0.90106010474373244</v>
      </c>
      <c r="F98" s="226"/>
      <c r="G98" s="226">
        <v>0.91389770318743091</v>
      </c>
    </row>
    <row r="99" spans="1:7" x14ac:dyDescent="0.2">
      <c r="A99" s="76" t="s">
        <v>108</v>
      </c>
      <c r="B99" s="421"/>
      <c r="C99" s="209"/>
      <c r="D99" s="209"/>
      <c r="E99" s="422"/>
      <c r="F99" s="422"/>
      <c r="G99" s="422"/>
    </row>
    <row r="100" spans="1:7" x14ac:dyDescent="0.2">
      <c r="A100" s="379"/>
      <c r="B100" s="221" t="s">
        <v>70</v>
      </c>
      <c r="C100" s="94">
        <v>444.90001485963086</v>
      </c>
      <c r="D100" s="94">
        <v>11.180615851254998</v>
      </c>
      <c r="E100" s="222">
        <v>0.17268172306857055</v>
      </c>
      <c r="F100" s="222">
        <v>0.23606744859037854</v>
      </c>
      <c r="G100" s="222">
        <v>0.99928062445083665</v>
      </c>
    </row>
    <row r="101" spans="1:7" x14ac:dyDescent="0.2">
      <c r="A101" s="76"/>
      <c r="B101" s="221" t="s">
        <v>71</v>
      </c>
      <c r="C101" s="94">
        <v>620.21023843305636</v>
      </c>
      <c r="D101" s="94">
        <v>87.639814376700002</v>
      </c>
      <c r="E101" s="222">
        <v>0.41683370023628741</v>
      </c>
      <c r="F101" s="222">
        <v>0.40190669637280452</v>
      </c>
      <c r="G101" s="222">
        <v>0.96267303212004607</v>
      </c>
    </row>
    <row r="102" spans="1:7" x14ac:dyDescent="0.2">
      <c r="A102" s="76"/>
      <c r="B102" s="221" t="s">
        <v>72</v>
      </c>
      <c r="C102" s="94">
        <v>4207.2827805445204</v>
      </c>
      <c r="D102" s="94">
        <v>1420.5292247438201</v>
      </c>
      <c r="E102" s="222">
        <v>0.58293468572525242</v>
      </c>
      <c r="F102" s="222">
        <v>0.42537131641770837</v>
      </c>
      <c r="G102" s="222">
        <v>0.90200165663574272</v>
      </c>
    </row>
    <row r="103" spans="1:7" x14ac:dyDescent="0.2">
      <c r="A103" s="76"/>
      <c r="B103" s="221" t="s">
        <v>73</v>
      </c>
      <c r="C103" s="94">
        <v>7700.6165797911754</v>
      </c>
      <c r="D103" s="94">
        <v>1102.51532189</v>
      </c>
      <c r="E103" s="222">
        <v>0.65712445923533114</v>
      </c>
      <c r="F103" s="222">
        <v>0.44798674217524898</v>
      </c>
      <c r="G103" s="222">
        <v>0.95450947086431936</v>
      </c>
    </row>
    <row r="104" spans="1:7" x14ac:dyDescent="0.2">
      <c r="A104" s="76"/>
      <c r="B104" s="221" t="s">
        <v>74</v>
      </c>
      <c r="C104" s="94">
        <v>3966.3110925109909</v>
      </c>
      <c r="D104" s="94">
        <v>691.06470694751499</v>
      </c>
      <c r="E104" s="222">
        <v>0.72565867063158718</v>
      </c>
      <c r="F104" s="222">
        <v>0.40994461657815323</v>
      </c>
      <c r="G104" s="222">
        <v>0.94610874868111516</v>
      </c>
    </row>
    <row r="105" spans="1:7" x14ac:dyDescent="0.2">
      <c r="A105" s="76"/>
      <c r="B105" s="221" t="s">
        <v>75</v>
      </c>
      <c r="C105" s="94">
        <v>10150.563535468342</v>
      </c>
      <c r="D105" s="94">
        <v>1001.303228049655</v>
      </c>
      <c r="E105" s="222">
        <v>0.90800291445396586</v>
      </c>
      <c r="F105" s="222">
        <v>0.43887347784192743</v>
      </c>
      <c r="G105" s="222">
        <v>0.96822603348047898</v>
      </c>
    </row>
    <row r="106" spans="1:7" x14ac:dyDescent="0.2">
      <c r="A106" s="76"/>
      <c r="B106" s="221" t="s">
        <v>76</v>
      </c>
      <c r="C106" s="94">
        <v>8556.0553148487616</v>
      </c>
      <c r="D106" s="94">
        <v>1185.0289809763049</v>
      </c>
      <c r="E106" s="222">
        <v>1.0821659355936168</v>
      </c>
      <c r="F106" s="222">
        <v>0.43497935589051412</v>
      </c>
      <c r="G106" s="222">
        <v>0.95606803497550108</v>
      </c>
    </row>
    <row r="107" spans="1:7" x14ac:dyDescent="0.2">
      <c r="A107" s="76"/>
      <c r="B107" s="221" t="s">
        <v>77</v>
      </c>
      <c r="C107" s="94">
        <v>891.24291243105995</v>
      </c>
      <c r="D107" s="94">
        <v>97.855372619999997</v>
      </c>
      <c r="E107" s="222">
        <v>1.2070464847292799</v>
      </c>
      <c r="F107" s="222">
        <v>0.35736527478950153</v>
      </c>
      <c r="G107" s="222">
        <v>0.96554776702214185</v>
      </c>
    </row>
    <row r="108" spans="1:7" x14ac:dyDescent="0.2">
      <c r="A108" s="76"/>
      <c r="B108" s="221" t="s">
        <v>78</v>
      </c>
      <c r="C108" s="94">
        <v>1314.38652625138</v>
      </c>
      <c r="D108" s="94">
        <v>50.020629829999997</v>
      </c>
      <c r="E108" s="222">
        <v>1.6420116534905826</v>
      </c>
      <c r="F108" s="222">
        <v>0.42422193729544083</v>
      </c>
      <c r="G108" s="222">
        <v>0.98755710072929925</v>
      </c>
    </row>
    <row r="109" spans="1:7" x14ac:dyDescent="0.2">
      <c r="A109" s="76"/>
      <c r="B109" s="221" t="s">
        <v>79</v>
      </c>
      <c r="C109" s="94">
        <v>50.138066222274993</v>
      </c>
      <c r="D109" s="94">
        <v>0</v>
      </c>
      <c r="E109" s="222">
        <v>0.42262378584067456</v>
      </c>
      <c r="F109" s="222">
        <v>0.32908069028111969</v>
      </c>
      <c r="G109" s="222">
        <v>1</v>
      </c>
    </row>
    <row r="110" spans="1:7" x14ac:dyDescent="0.2">
      <c r="A110" s="76"/>
      <c r="B110" s="221" t="s">
        <v>80</v>
      </c>
      <c r="C110" s="94">
        <v>425.38751354368497</v>
      </c>
      <c r="D110" s="94">
        <v>7.37606545545</v>
      </c>
      <c r="E110" s="222">
        <v>0.53515878470626521</v>
      </c>
      <c r="F110" s="222">
        <v>0.45315808853211126</v>
      </c>
      <c r="G110" s="222">
        <v>0.99432394721948103</v>
      </c>
    </row>
    <row r="111" spans="1:7" x14ac:dyDescent="0.2">
      <c r="A111" s="223" t="s">
        <v>318</v>
      </c>
      <c r="B111" s="224"/>
      <c r="C111" s="225">
        <v>38327.09457490487</v>
      </c>
      <c r="D111" s="225">
        <v>5654.5139607406991</v>
      </c>
      <c r="E111" s="226">
        <v>0.85279188256928817</v>
      </c>
      <c r="F111" s="226"/>
      <c r="G111" s="226">
        <v>0.9538195385283923</v>
      </c>
    </row>
    <row r="112" spans="1:7" x14ac:dyDescent="0.2">
      <c r="A112" s="76" t="s">
        <v>107</v>
      </c>
      <c r="B112" s="421"/>
      <c r="C112" s="209"/>
      <c r="D112" s="209"/>
      <c r="E112" s="422"/>
      <c r="F112" s="422"/>
      <c r="G112" s="422"/>
    </row>
    <row r="113" spans="1:7" x14ac:dyDescent="0.2">
      <c r="A113" s="379"/>
      <c r="B113" s="221" t="s">
        <v>70</v>
      </c>
      <c r="C113" s="94">
        <v>46.094845457534994</v>
      </c>
      <c r="D113" s="94">
        <v>0</v>
      </c>
      <c r="E113" s="222">
        <v>0.16716465173467748</v>
      </c>
      <c r="F113" s="222">
        <v>0</v>
      </c>
      <c r="G113" s="222">
        <v>0</v>
      </c>
    </row>
    <row r="114" spans="1:7" x14ac:dyDescent="0.2">
      <c r="A114" s="76"/>
      <c r="B114" s="221" t="s">
        <v>71</v>
      </c>
      <c r="C114" s="94">
        <v>45.071485512599985</v>
      </c>
      <c r="D114" s="94">
        <v>7.5000000000000002E-4</v>
      </c>
      <c r="E114" s="222">
        <v>0.23594331412102915</v>
      </c>
      <c r="F114" s="222">
        <v>1.0523548287715376E-5</v>
      </c>
      <c r="G114" s="222">
        <v>0.99999583994186425</v>
      </c>
    </row>
    <row r="115" spans="1:7" x14ac:dyDescent="0.2">
      <c r="A115" s="76"/>
      <c r="B115" s="221" t="s">
        <v>72</v>
      </c>
      <c r="C115" s="94">
        <v>1715.3905738156141</v>
      </c>
      <c r="D115" s="94">
        <v>1121.6108224100001</v>
      </c>
      <c r="E115" s="222">
        <v>0.65158445945608645</v>
      </c>
      <c r="F115" s="222">
        <v>0.39655961541018303</v>
      </c>
      <c r="G115" s="222">
        <v>0.82129210021792531</v>
      </c>
    </row>
    <row r="116" spans="1:7" x14ac:dyDescent="0.2">
      <c r="A116" s="76"/>
      <c r="B116" s="221" t="s">
        <v>73</v>
      </c>
      <c r="C116" s="94">
        <v>2742.2752607458801</v>
      </c>
      <c r="D116" s="94">
        <v>1115.00240796</v>
      </c>
      <c r="E116" s="222">
        <v>0.7921098168586409</v>
      </c>
      <c r="F116" s="222">
        <v>0.2420461333795407</v>
      </c>
      <c r="G116" s="222">
        <v>0.8810821478033678</v>
      </c>
    </row>
    <row r="117" spans="1:7" x14ac:dyDescent="0.2">
      <c r="A117" s="76"/>
      <c r="B117" s="221" t="s">
        <v>74</v>
      </c>
      <c r="C117" s="94">
        <v>531.08535241740503</v>
      </c>
      <c r="D117" s="94">
        <v>339.89495302</v>
      </c>
      <c r="E117" s="222">
        <v>0.87723578744725828</v>
      </c>
      <c r="F117" s="222">
        <v>0.40153549870531058</v>
      </c>
      <c r="G117" s="222">
        <v>0.82651886369057315</v>
      </c>
    </row>
    <row r="118" spans="1:7" x14ac:dyDescent="0.2">
      <c r="A118" s="76"/>
      <c r="B118" s="221" t="s">
        <v>75</v>
      </c>
      <c r="C118" s="94">
        <v>2232.0324854005412</v>
      </c>
      <c r="D118" s="94">
        <v>717.01077696000004</v>
      </c>
      <c r="E118" s="222">
        <v>1.2167123691581274</v>
      </c>
      <c r="F118" s="222">
        <v>0.268501007458602</v>
      </c>
      <c r="G118" s="222">
        <v>0.903471603372347</v>
      </c>
    </row>
    <row r="119" spans="1:7" x14ac:dyDescent="0.2">
      <c r="A119" s="76"/>
      <c r="B119" s="221" t="s">
        <v>76</v>
      </c>
      <c r="C119" s="94">
        <v>1569.484583787664</v>
      </c>
      <c r="D119" s="94">
        <v>444.93120988885494</v>
      </c>
      <c r="E119" s="222">
        <v>1.3535437114355495</v>
      </c>
      <c r="F119" s="222">
        <v>0.21508225046022111</v>
      </c>
      <c r="G119" s="222">
        <v>0.91417853895729917</v>
      </c>
    </row>
    <row r="120" spans="1:7" x14ac:dyDescent="0.2">
      <c r="A120" s="76"/>
      <c r="B120" s="221" t="s">
        <v>77</v>
      </c>
      <c r="C120" s="94">
        <v>85.843476307354493</v>
      </c>
      <c r="D120" s="94">
        <v>2.4149999999999998E-2</v>
      </c>
      <c r="E120" s="222">
        <v>1.1210721371818011</v>
      </c>
      <c r="F120" s="222">
        <v>2.0739415111751259E-4</v>
      </c>
      <c r="G120" s="222">
        <v>1</v>
      </c>
    </row>
    <row r="121" spans="1:7" x14ac:dyDescent="0.2">
      <c r="A121" s="76"/>
      <c r="B121" s="221" t="s">
        <v>78</v>
      </c>
      <c r="C121" s="94">
        <v>50.805166911649493</v>
      </c>
      <c r="D121" s="94">
        <v>0</v>
      </c>
      <c r="E121" s="222">
        <v>1.5492703096870122</v>
      </c>
      <c r="F121" s="222">
        <v>0</v>
      </c>
      <c r="G121" s="222">
        <v>1</v>
      </c>
    </row>
    <row r="122" spans="1:7" x14ac:dyDescent="0.2">
      <c r="A122" s="76"/>
      <c r="B122" s="221" t="s">
        <v>79</v>
      </c>
      <c r="C122" s="94">
        <v>0</v>
      </c>
      <c r="D122" s="94">
        <v>0</v>
      </c>
      <c r="E122" s="222">
        <v>0</v>
      </c>
      <c r="F122" s="222">
        <v>0</v>
      </c>
      <c r="G122" s="222">
        <v>0</v>
      </c>
    </row>
    <row r="123" spans="1:7" x14ac:dyDescent="0.2">
      <c r="A123" s="76"/>
      <c r="B123" s="221" t="s">
        <v>80</v>
      </c>
      <c r="C123" s="94">
        <v>0</v>
      </c>
      <c r="D123" s="94">
        <v>0</v>
      </c>
      <c r="E123" s="222">
        <v>0</v>
      </c>
      <c r="F123" s="222">
        <v>0</v>
      </c>
      <c r="G123" s="222">
        <v>0</v>
      </c>
    </row>
    <row r="124" spans="1:7" x14ac:dyDescent="0.2">
      <c r="A124" s="223" t="s">
        <v>316</v>
      </c>
      <c r="B124" s="224"/>
      <c r="C124" s="225">
        <v>9018.0832303562456</v>
      </c>
      <c r="D124" s="225">
        <v>3738.4750702388546</v>
      </c>
      <c r="E124" s="226">
        <v>0.97461808454031218</v>
      </c>
      <c r="F124" s="226"/>
      <c r="G124" s="226">
        <v>0.87946717814067488</v>
      </c>
    </row>
    <row r="125" spans="1:7" x14ac:dyDescent="0.2">
      <c r="A125" s="76" t="s">
        <v>317</v>
      </c>
      <c r="B125" s="421"/>
      <c r="C125" s="209"/>
      <c r="D125" s="209"/>
      <c r="E125" s="422"/>
      <c r="F125" s="422"/>
      <c r="G125" s="422"/>
    </row>
    <row r="126" spans="1:7" x14ac:dyDescent="0.2">
      <c r="A126" s="76"/>
      <c r="B126" s="221" t="s">
        <v>70</v>
      </c>
      <c r="C126" s="94">
        <v>449.57297758369799</v>
      </c>
      <c r="D126" s="94">
        <v>255.87527535863697</v>
      </c>
      <c r="E126" s="222">
        <v>4.3811230523710949E-2</v>
      </c>
      <c r="F126" s="222">
        <v>0.19577320882980645</v>
      </c>
      <c r="G126" s="222">
        <v>0.99930482346777316</v>
      </c>
    </row>
    <row r="127" spans="1:7" x14ac:dyDescent="0.2">
      <c r="A127" s="76"/>
      <c r="B127" s="221" t="s">
        <v>71</v>
      </c>
      <c r="C127" s="94">
        <v>1952.2345190604678</v>
      </c>
      <c r="D127" s="94">
        <v>409.29925086266303</v>
      </c>
      <c r="E127" s="222">
        <v>7.465464317606918E-2</v>
      </c>
      <c r="F127" s="222">
        <v>0.19927955477363452</v>
      </c>
      <c r="G127" s="222">
        <v>0.99939276201806437</v>
      </c>
    </row>
    <row r="128" spans="1:7" x14ac:dyDescent="0.2">
      <c r="A128" s="76"/>
      <c r="B128" s="221" t="s">
        <v>72</v>
      </c>
      <c r="C128" s="94">
        <v>1486.4672406439809</v>
      </c>
      <c r="D128" s="94">
        <v>107.360630569926</v>
      </c>
      <c r="E128" s="222">
        <v>0.13788879679856003</v>
      </c>
      <c r="F128" s="222">
        <v>0.21302997289983203</v>
      </c>
      <c r="G128" s="222">
        <v>0.99970282312795655</v>
      </c>
    </row>
    <row r="129" spans="1:7" x14ac:dyDescent="0.2">
      <c r="A129" s="76"/>
      <c r="B129" s="221" t="s">
        <v>73</v>
      </c>
      <c r="C129" s="94">
        <v>646.16225120942806</v>
      </c>
      <c r="D129" s="94">
        <v>17.18025684318</v>
      </c>
      <c r="E129" s="222">
        <v>0.21605329208233209</v>
      </c>
      <c r="F129" s="222">
        <v>0.22572608479809378</v>
      </c>
      <c r="G129" s="222">
        <v>0.99970178926497155</v>
      </c>
    </row>
    <row r="130" spans="1:7" x14ac:dyDescent="0.2">
      <c r="A130" s="76"/>
      <c r="B130" s="221" t="s">
        <v>74</v>
      </c>
      <c r="C130" s="94">
        <v>663.947271803582</v>
      </c>
      <c r="D130" s="94">
        <v>13.177418483662001</v>
      </c>
      <c r="E130" s="222">
        <v>0.32109569575647379</v>
      </c>
      <c r="F130" s="222">
        <v>0.24759425087467582</v>
      </c>
      <c r="G130" s="222">
        <v>0.99930032134084779</v>
      </c>
    </row>
    <row r="131" spans="1:7" x14ac:dyDescent="0.2">
      <c r="A131" s="76"/>
      <c r="B131" s="221" t="s">
        <v>75</v>
      </c>
      <c r="C131" s="94">
        <v>239.61839959903398</v>
      </c>
      <c r="D131" s="94">
        <v>2.917439427233</v>
      </c>
      <c r="E131" s="222">
        <v>0.37895821514790134</v>
      </c>
      <c r="F131" s="222">
        <v>0.21149429189265695</v>
      </c>
      <c r="G131" s="222">
        <v>0.99963392678850005</v>
      </c>
    </row>
    <row r="132" spans="1:7" x14ac:dyDescent="0.2">
      <c r="A132" s="76"/>
      <c r="B132" s="221" t="s">
        <v>76</v>
      </c>
      <c r="C132" s="94">
        <v>137.406149630838</v>
      </c>
      <c r="D132" s="94">
        <v>1.597685375842</v>
      </c>
      <c r="E132" s="222">
        <v>0.77299201755010927</v>
      </c>
      <c r="F132" s="222">
        <v>0.27908953992403507</v>
      </c>
      <c r="G132" s="222">
        <v>0.99842595093304087</v>
      </c>
    </row>
    <row r="133" spans="1:7" x14ac:dyDescent="0.2">
      <c r="A133" s="76"/>
      <c r="B133" s="221" t="s">
        <v>77</v>
      </c>
      <c r="C133" s="94">
        <v>72.514242493099999</v>
      </c>
      <c r="D133" s="94">
        <v>0.64208438633799991</v>
      </c>
      <c r="E133" s="222">
        <v>0.86627561328685043</v>
      </c>
      <c r="F133" s="222">
        <v>0.20303304666095998</v>
      </c>
      <c r="G133" s="222">
        <v>0.99917326040288046</v>
      </c>
    </row>
    <row r="134" spans="1:7" x14ac:dyDescent="0.2">
      <c r="A134" s="76"/>
      <c r="B134" s="221" t="s">
        <v>78</v>
      </c>
      <c r="C134" s="94">
        <v>135.722801936119</v>
      </c>
      <c r="D134" s="94">
        <v>0.58632778349600001</v>
      </c>
      <c r="E134" s="222">
        <v>1.1857321697727281</v>
      </c>
      <c r="F134" s="222">
        <v>0.20558722043644775</v>
      </c>
      <c r="G134" s="222">
        <v>0.99964094098281397</v>
      </c>
    </row>
    <row r="135" spans="1:7" x14ac:dyDescent="0.2">
      <c r="A135" s="76"/>
      <c r="B135" s="221" t="s">
        <v>79</v>
      </c>
      <c r="C135" s="94">
        <v>2.4866599999999996</v>
      </c>
      <c r="D135" s="94">
        <v>0.11545925999999999</v>
      </c>
      <c r="E135" s="222">
        <v>0</v>
      </c>
      <c r="F135" s="222">
        <v>0.165824</v>
      </c>
      <c r="G135" s="222">
        <v>1</v>
      </c>
    </row>
    <row r="136" spans="1:7" x14ac:dyDescent="0.2">
      <c r="A136" s="76"/>
      <c r="B136" s="221" t="s">
        <v>80</v>
      </c>
      <c r="C136" s="94">
        <v>15.15710193</v>
      </c>
      <c r="D136" s="94">
        <v>0</v>
      </c>
      <c r="E136" s="222">
        <v>0</v>
      </c>
      <c r="F136" s="222">
        <v>0.728120428793679</v>
      </c>
      <c r="G136" s="222">
        <v>1</v>
      </c>
    </row>
    <row r="137" spans="1:7" x14ac:dyDescent="0.2">
      <c r="A137" s="223" t="s">
        <v>319</v>
      </c>
      <c r="B137" s="83"/>
      <c r="C137" s="227">
        <v>5801.2896158902477</v>
      </c>
      <c r="D137" s="227">
        <v>808.75182835097701</v>
      </c>
      <c r="E137" s="228">
        <v>0.19719243388284458</v>
      </c>
      <c r="F137" s="228"/>
      <c r="G137" s="229">
        <v>0.99948114921064624</v>
      </c>
    </row>
    <row r="138" spans="1:7" x14ac:dyDescent="0.2">
      <c r="A138" s="76" t="s">
        <v>321</v>
      </c>
      <c r="B138" s="421"/>
      <c r="C138" s="209"/>
      <c r="D138" s="209"/>
      <c r="E138" s="422"/>
      <c r="F138" s="422"/>
      <c r="G138" s="422"/>
    </row>
    <row r="139" spans="1:7" x14ac:dyDescent="0.2">
      <c r="A139" s="379"/>
      <c r="B139" s="221" t="s">
        <v>70</v>
      </c>
      <c r="C139" s="94">
        <v>7810.1409444664159</v>
      </c>
      <c r="D139" s="94">
        <v>3202.968151631173</v>
      </c>
      <c r="E139" s="222">
        <v>4.0890074986193334E-2</v>
      </c>
      <c r="F139" s="222">
        <v>0.18331778277487717</v>
      </c>
      <c r="G139" s="222">
        <v>0.99987316988155195</v>
      </c>
    </row>
    <row r="140" spans="1:7" x14ac:dyDescent="0.2">
      <c r="A140" s="76"/>
      <c r="B140" s="221" t="s">
        <v>71</v>
      </c>
      <c r="C140" s="94">
        <v>35940.430513965875</v>
      </c>
      <c r="D140" s="94">
        <v>6137.7412525942418</v>
      </c>
      <c r="E140" s="222">
        <v>7.1035966061916492E-2</v>
      </c>
      <c r="F140" s="222">
        <v>0.19270598771249478</v>
      </c>
      <c r="G140" s="222">
        <v>0.99992975674978701</v>
      </c>
    </row>
    <row r="141" spans="1:7" x14ac:dyDescent="0.2">
      <c r="A141" s="76"/>
      <c r="B141" s="221" t="s">
        <v>72</v>
      </c>
      <c r="C141" s="94">
        <v>32586.931431067234</v>
      </c>
      <c r="D141" s="94">
        <v>901.70989194186802</v>
      </c>
      <c r="E141" s="222">
        <v>0.13049761874403745</v>
      </c>
      <c r="F141" s="222">
        <v>0.19787445813423843</v>
      </c>
      <c r="G141" s="222">
        <v>0.99995705708262184</v>
      </c>
    </row>
    <row r="142" spans="1:7" x14ac:dyDescent="0.2">
      <c r="A142" s="76"/>
      <c r="B142" s="221" t="s">
        <v>73</v>
      </c>
      <c r="C142" s="94">
        <v>18791.082383079178</v>
      </c>
      <c r="D142" s="94">
        <v>170.92524952787502</v>
      </c>
      <c r="E142" s="222">
        <v>0.19702790045892785</v>
      </c>
      <c r="F142" s="222">
        <v>0.20734167432222544</v>
      </c>
      <c r="G142" s="222">
        <v>0.99997105426157795</v>
      </c>
    </row>
    <row r="143" spans="1:7" x14ac:dyDescent="0.2">
      <c r="A143" s="76"/>
      <c r="B143" s="221" t="s">
        <v>74</v>
      </c>
      <c r="C143" s="94">
        <v>13244.914899156151</v>
      </c>
      <c r="D143" s="94">
        <v>80.445162902814005</v>
      </c>
      <c r="E143" s="222">
        <v>0.26594323497500655</v>
      </c>
      <c r="F143" s="222">
        <v>0.20909829489633658</v>
      </c>
      <c r="G143" s="222">
        <v>0.9999604432132384</v>
      </c>
    </row>
    <row r="144" spans="1:7" x14ac:dyDescent="0.2">
      <c r="A144" s="76"/>
      <c r="B144" s="221" t="s">
        <v>75</v>
      </c>
      <c r="C144" s="94">
        <v>5750.478955932741</v>
      </c>
      <c r="D144" s="94">
        <v>38.578014701341004</v>
      </c>
      <c r="E144" s="222">
        <v>0.39033941296138436</v>
      </c>
      <c r="F144" s="222">
        <v>0.21218036075906466</v>
      </c>
      <c r="G144" s="222">
        <v>0.99992033819999171</v>
      </c>
    </row>
    <row r="145" spans="1:7" x14ac:dyDescent="0.2">
      <c r="A145" s="76"/>
      <c r="B145" s="221" t="s">
        <v>76</v>
      </c>
      <c r="C145" s="94">
        <v>2009.9413039785607</v>
      </c>
      <c r="D145" s="94">
        <v>13.246739424692</v>
      </c>
      <c r="E145" s="222">
        <v>0.586070461505379</v>
      </c>
      <c r="F145" s="222">
        <v>0.20413080559900182</v>
      </c>
      <c r="G145" s="222">
        <v>0.99986431793198327</v>
      </c>
    </row>
    <row r="146" spans="1:7" x14ac:dyDescent="0.2">
      <c r="A146" s="76"/>
      <c r="B146" s="221" t="s">
        <v>77</v>
      </c>
      <c r="C146" s="94">
        <v>1323.704312168466</v>
      </c>
      <c r="D146" s="94">
        <v>3.3264213033040004</v>
      </c>
      <c r="E146" s="222">
        <v>0.83608387702311315</v>
      </c>
      <c r="F146" s="222">
        <v>0.20397573132339042</v>
      </c>
      <c r="G146" s="222">
        <v>0.99993465734978304</v>
      </c>
    </row>
    <row r="147" spans="1:7" x14ac:dyDescent="0.2">
      <c r="A147" s="76"/>
      <c r="B147" s="221" t="s">
        <v>78</v>
      </c>
      <c r="C147" s="94">
        <v>1395.7670131469272</v>
      </c>
      <c r="D147" s="94">
        <v>6.3604582392549993</v>
      </c>
      <c r="E147" s="222">
        <v>1.2666951274268665</v>
      </c>
      <c r="F147" s="222">
        <v>0.22133649433978281</v>
      </c>
      <c r="G147" s="222">
        <v>0.99980229835513601</v>
      </c>
    </row>
    <row r="148" spans="1:7" x14ac:dyDescent="0.2">
      <c r="A148" s="76"/>
      <c r="B148" s="221" t="s">
        <v>79</v>
      </c>
      <c r="C148" s="94">
        <v>166.20432695618803</v>
      </c>
      <c r="D148" s="94">
        <v>0.154966622139</v>
      </c>
      <c r="E148" s="222">
        <v>5.8833267950513336E-2</v>
      </c>
      <c r="F148" s="222">
        <v>0.25276969639740376</v>
      </c>
      <c r="G148" s="222">
        <v>0.99970677234435279</v>
      </c>
    </row>
    <row r="149" spans="1:7" x14ac:dyDescent="0.2">
      <c r="A149" s="76"/>
      <c r="B149" s="221" t="s">
        <v>80</v>
      </c>
      <c r="C149" s="94">
        <v>143.59494766529502</v>
      </c>
      <c r="D149" s="94">
        <v>11.611391101398</v>
      </c>
      <c r="E149" s="222">
        <v>3.0334087210024757E-2</v>
      </c>
      <c r="F149" s="222">
        <v>0.22566079805033298</v>
      </c>
      <c r="G149" s="222">
        <v>1</v>
      </c>
    </row>
    <row r="150" spans="1:7" x14ac:dyDescent="0.2">
      <c r="A150" s="223" t="s">
        <v>179</v>
      </c>
      <c r="B150" s="83"/>
      <c r="C150" s="227">
        <v>119163.19103158303</v>
      </c>
      <c r="D150" s="227">
        <v>10567.067699990099</v>
      </c>
      <c r="E150" s="228">
        <v>0.17338558435319534</v>
      </c>
      <c r="F150" s="228"/>
      <c r="G150" s="229">
        <v>0.99994021255045795</v>
      </c>
    </row>
    <row r="151" spans="1:7" x14ac:dyDescent="0.2">
      <c r="A151" s="76" t="s">
        <v>138</v>
      </c>
      <c r="B151" s="221" t="s">
        <v>70</v>
      </c>
      <c r="C151" s="94">
        <v>71.189775501699998</v>
      </c>
      <c r="D151" s="94">
        <v>38.031959026460996</v>
      </c>
      <c r="E151" s="222">
        <v>0.11491602594349866</v>
      </c>
      <c r="F151" s="222">
        <v>0.48804231317905128</v>
      </c>
      <c r="G151" s="222">
        <v>0.99184779754730679</v>
      </c>
    </row>
    <row r="152" spans="1:7" x14ac:dyDescent="0.2">
      <c r="A152" s="76"/>
      <c r="B152" s="221" t="s">
        <v>71</v>
      </c>
      <c r="C152" s="94">
        <v>373.80900024954997</v>
      </c>
      <c r="D152" s="94">
        <v>98.588737851516996</v>
      </c>
      <c r="E152" s="222">
        <v>0.18202888067228151</v>
      </c>
      <c r="F152" s="222">
        <v>0.48288824205243519</v>
      </c>
      <c r="G152" s="222">
        <v>0.99743105782085739</v>
      </c>
    </row>
    <row r="153" spans="1:7" x14ac:dyDescent="0.2">
      <c r="A153" s="76"/>
      <c r="B153" s="221" t="s">
        <v>72</v>
      </c>
      <c r="C153" s="94">
        <v>333.788090852273</v>
      </c>
      <c r="D153" s="94">
        <v>86.986996995170998</v>
      </c>
      <c r="E153" s="222">
        <v>0.31120721532157569</v>
      </c>
      <c r="F153" s="222">
        <v>0.48750139620998917</v>
      </c>
      <c r="G153" s="222">
        <v>0.99602666631367132</v>
      </c>
    </row>
    <row r="154" spans="1:7" x14ac:dyDescent="0.2">
      <c r="A154" s="76"/>
      <c r="B154" s="221" t="s">
        <v>73</v>
      </c>
      <c r="C154" s="94">
        <v>300.14684718820598</v>
      </c>
      <c r="D154" s="94">
        <v>84.474677890673007</v>
      </c>
      <c r="E154" s="222">
        <v>0.41126197271074799</v>
      </c>
      <c r="F154" s="222">
        <v>0.48713497365319025</v>
      </c>
      <c r="G154" s="222">
        <v>0.99740458867594728</v>
      </c>
    </row>
    <row r="155" spans="1:7" x14ac:dyDescent="0.2">
      <c r="A155" s="76"/>
      <c r="B155" s="221" t="s">
        <v>74</v>
      </c>
      <c r="C155" s="94">
        <v>263.243607839552</v>
      </c>
      <c r="D155" s="94">
        <v>34.150715692473</v>
      </c>
      <c r="E155" s="222">
        <v>0.52870629768267308</v>
      </c>
      <c r="F155" s="222">
        <v>0.49021422392330682</v>
      </c>
      <c r="G155" s="222">
        <v>0.9982964853930576</v>
      </c>
    </row>
    <row r="156" spans="1:7" x14ac:dyDescent="0.2">
      <c r="A156" s="76"/>
      <c r="B156" s="221" t="s">
        <v>75</v>
      </c>
      <c r="C156" s="94">
        <v>225.74757422770298</v>
      </c>
      <c r="D156" s="94">
        <v>12.022615844085999</v>
      </c>
      <c r="E156" s="222">
        <v>0.65662443934177206</v>
      </c>
      <c r="F156" s="222">
        <v>0.50169671329473442</v>
      </c>
      <c r="G156" s="222">
        <v>0.99798959259191156</v>
      </c>
    </row>
    <row r="157" spans="1:7" x14ac:dyDescent="0.2">
      <c r="A157" s="76"/>
      <c r="B157" s="221" t="s">
        <v>76</v>
      </c>
      <c r="C157" s="94">
        <v>190.86597002528998</v>
      </c>
      <c r="D157" s="94">
        <v>3.67486127951</v>
      </c>
      <c r="E157" s="222">
        <v>0.73879502700031596</v>
      </c>
      <c r="F157" s="222">
        <v>0.49055999006133921</v>
      </c>
      <c r="G157" s="222">
        <v>0.99919130135187451</v>
      </c>
    </row>
    <row r="158" spans="1:7" x14ac:dyDescent="0.2">
      <c r="A158" s="76"/>
      <c r="B158" s="221" t="s">
        <v>77</v>
      </c>
      <c r="C158" s="94">
        <v>48.732759419719997</v>
      </c>
      <c r="D158" s="94">
        <v>1.3696511186689999</v>
      </c>
      <c r="E158" s="222">
        <v>0.81018853106270383</v>
      </c>
      <c r="F158" s="222">
        <v>0.50435389772685679</v>
      </c>
      <c r="G158" s="222">
        <v>0.995555228139685</v>
      </c>
    </row>
    <row r="159" spans="1:7" x14ac:dyDescent="0.2">
      <c r="A159" s="76"/>
      <c r="B159" s="221" t="s">
        <v>78</v>
      </c>
      <c r="C159" s="94">
        <v>55.973382888678003</v>
      </c>
      <c r="D159" s="94">
        <v>4.1843829625100009</v>
      </c>
      <c r="E159" s="222">
        <v>1.1458775457373331</v>
      </c>
      <c r="F159" s="222">
        <v>0.49051583985539932</v>
      </c>
      <c r="G159" s="222">
        <v>0.99685285486622366</v>
      </c>
    </row>
    <row r="160" spans="1:7" x14ac:dyDescent="0.2">
      <c r="A160" s="76"/>
      <c r="B160" s="221" t="s">
        <v>79</v>
      </c>
      <c r="C160" s="94">
        <v>3.3946453700000001</v>
      </c>
      <c r="D160" s="94">
        <v>0.15453395</v>
      </c>
      <c r="E160" s="222">
        <v>1.4987660801888121</v>
      </c>
      <c r="F160" s="222">
        <v>0.39102004883001956</v>
      </c>
      <c r="G160" s="222">
        <v>0.98893181091880233</v>
      </c>
    </row>
    <row r="161" spans="1:7" x14ac:dyDescent="0.2">
      <c r="A161" s="76"/>
      <c r="B161" s="221" t="s">
        <v>80</v>
      </c>
      <c r="C161" s="94">
        <v>25.72017984</v>
      </c>
      <c r="D161" s="94">
        <v>4.2208000000000002E-4</v>
      </c>
      <c r="E161" s="222">
        <v>0.17617079870927529</v>
      </c>
      <c r="F161" s="222">
        <v>0.85340792911415853</v>
      </c>
      <c r="G161" s="222">
        <v>1</v>
      </c>
    </row>
    <row r="162" spans="1:7" x14ac:dyDescent="0.2">
      <c r="A162" s="223" t="s">
        <v>180</v>
      </c>
      <c r="B162" s="83"/>
      <c r="C162" s="227">
        <v>1892.6118334026717</v>
      </c>
      <c r="D162" s="227">
        <v>363.63955469107009</v>
      </c>
      <c r="E162" s="228">
        <v>0.44657977842011298</v>
      </c>
      <c r="F162" s="228"/>
      <c r="G162" s="229">
        <v>0.99728526716494537</v>
      </c>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3" manualBreakCount="3">
    <brk id="43" max="6" man="1"/>
    <brk id="84" max="6" man="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B9" sqref="B9:E9"/>
    </sheetView>
  </sheetViews>
  <sheetFormatPr baseColWidth="10" defaultColWidth="11" defaultRowHeight="12" x14ac:dyDescent="0.2"/>
  <cols>
    <col min="1" max="1" width="27.75" style="234" bestFit="1" customWidth="1"/>
    <col min="2" max="2" width="19.875" style="234" customWidth="1"/>
    <col min="3" max="3" width="15" style="234" customWidth="1"/>
    <col min="4" max="4" width="15.375" style="234" customWidth="1"/>
    <col min="5" max="5" width="15.875" style="234" customWidth="1"/>
    <col min="6" max="16384" width="11" style="234"/>
  </cols>
  <sheetData>
    <row r="1" spans="1:6" x14ac:dyDescent="0.2">
      <c r="A1" s="233" t="s">
        <v>727</v>
      </c>
      <c r="C1" s="235"/>
      <c r="F1" s="21"/>
    </row>
    <row r="2" spans="1:6" x14ac:dyDescent="0.2">
      <c r="F2" s="21"/>
    </row>
    <row r="3" spans="1:6" x14ac:dyDescent="0.2">
      <c r="A3" s="236"/>
      <c r="B3" s="236"/>
      <c r="C3" s="238"/>
      <c r="D3" s="238"/>
    </row>
    <row r="4" spans="1:6" ht="12.75" x14ac:dyDescent="0.2">
      <c r="A4" s="511"/>
      <c r="B4"/>
      <c r="C4"/>
      <c r="D4"/>
      <c r="E4"/>
    </row>
    <row r="5" spans="1:6" x14ac:dyDescent="0.2">
      <c r="A5" s="638" t="s">
        <v>718</v>
      </c>
      <c r="B5" s="512" t="s">
        <v>719</v>
      </c>
      <c r="C5" s="512" t="s">
        <v>720</v>
      </c>
      <c r="D5" s="512" t="s">
        <v>719</v>
      </c>
      <c r="E5" s="512" t="s">
        <v>720</v>
      </c>
    </row>
    <row r="6" spans="1:6" ht="12.75" thickBot="1" x14ac:dyDescent="0.25">
      <c r="A6" s="639"/>
      <c r="B6" s="513">
        <v>2015</v>
      </c>
      <c r="C6" s="514">
        <v>2015</v>
      </c>
      <c r="D6" s="513" t="s">
        <v>790</v>
      </c>
      <c r="E6" s="513" t="s">
        <v>790</v>
      </c>
    </row>
    <row r="7" spans="1:6" ht="12.95" customHeight="1" thickTop="1" x14ac:dyDescent="0.2">
      <c r="A7" s="515" t="s">
        <v>722</v>
      </c>
      <c r="B7" s="516">
        <v>9.7999999999999997E-3</v>
      </c>
      <c r="C7" s="516">
        <v>2.3999999999999998E-3</v>
      </c>
      <c r="D7" s="516">
        <v>9.7999999999999997E-3</v>
      </c>
      <c r="E7" s="516">
        <v>3.3E-3</v>
      </c>
    </row>
    <row r="8" spans="1:6" ht="12.95" customHeight="1" x14ac:dyDescent="0.2">
      <c r="A8" s="515" t="s">
        <v>138</v>
      </c>
      <c r="B8" s="517">
        <v>2.76E-2</v>
      </c>
      <c r="C8" s="517">
        <v>1.32E-2</v>
      </c>
      <c r="D8" s="517">
        <v>3.56E-2</v>
      </c>
      <c r="E8" s="517">
        <v>1.9300000000000001E-2</v>
      </c>
    </row>
    <row r="9" spans="1:6" ht="12.95" customHeight="1" x14ac:dyDescent="0.2">
      <c r="A9" s="515" t="s">
        <v>23</v>
      </c>
      <c r="B9" s="517">
        <v>3.1E-2</v>
      </c>
      <c r="C9" s="517">
        <v>1.9800000000000002E-2</v>
      </c>
      <c r="D9" s="517">
        <v>3.1699999999999999E-2</v>
      </c>
      <c r="E9" s="517">
        <v>2.1499999999999998E-2</v>
      </c>
    </row>
    <row r="13" spans="1:6" x14ac:dyDescent="0.2">
      <c r="A13" s="233" t="s">
        <v>728</v>
      </c>
    </row>
    <row r="15" spans="1:6" x14ac:dyDescent="0.2">
      <c r="A15" s="638" t="s">
        <v>718</v>
      </c>
      <c r="B15" s="512" t="s">
        <v>719</v>
      </c>
      <c r="C15" s="512" t="s">
        <v>720</v>
      </c>
      <c r="D15" s="512" t="s">
        <v>719</v>
      </c>
      <c r="E15" s="512" t="s">
        <v>720</v>
      </c>
    </row>
    <row r="16" spans="1:6" ht="12.75" thickBot="1" x14ac:dyDescent="0.25">
      <c r="A16" s="639"/>
      <c r="B16" s="513">
        <v>2015</v>
      </c>
      <c r="C16" s="514">
        <v>2015</v>
      </c>
      <c r="D16" s="513" t="s">
        <v>790</v>
      </c>
      <c r="E16" s="513" t="s">
        <v>790</v>
      </c>
    </row>
    <row r="17" spans="1:5" ht="12.95" customHeight="1" thickTop="1" x14ac:dyDescent="0.2">
      <c r="A17" s="515" t="s">
        <v>722</v>
      </c>
      <c r="B17" s="516">
        <v>1.14E-2</v>
      </c>
      <c r="C17" s="516">
        <v>2.7000000000000001E-3</v>
      </c>
      <c r="D17" s="516">
        <v>1.17E-2</v>
      </c>
      <c r="E17" s="516">
        <v>4.4999999999999997E-3</v>
      </c>
    </row>
    <row r="18" spans="1:5" ht="12.95" customHeight="1" x14ac:dyDescent="0.2">
      <c r="A18" s="515" t="s">
        <v>138</v>
      </c>
      <c r="B18" s="517">
        <v>2.92E-2</v>
      </c>
      <c r="C18" s="517">
        <v>1.01E-2</v>
      </c>
      <c r="D18" s="517">
        <v>3.5299999999999998E-2</v>
      </c>
      <c r="E18" s="517">
        <v>1.4500000000000001E-2</v>
      </c>
    </row>
    <row r="19" spans="1:5" ht="12.95" customHeight="1" x14ac:dyDescent="0.2">
      <c r="A19" s="515" t="s">
        <v>23</v>
      </c>
      <c r="B19" s="517">
        <v>2.1899999999999999E-2</v>
      </c>
      <c r="C19" s="517">
        <v>8.2000000000000007E-3</v>
      </c>
      <c r="D19" s="517">
        <v>2.5399999999999999E-2</v>
      </c>
      <c r="E19" s="517">
        <v>1.8800000000000001E-2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A9" sqref="A9"/>
    </sheetView>
  </sheetViews>
  <sheetFormatPr baseColWidth="10" defaultColWidth="11" defaultRowHeight="12" x14ac:dyDescent="0.2"/>
  <cols>
    <col min="1" max="1" width="31.75" style="234" customWidth="1"/>
    <col min="2" max="5" width="14.875" style="234" customWidth="1"/>
    <col min="6" max="16384" width="11" style="234"/>
  </cols>
  <sheetData>
    <row r="1" spans="1:5" x14ac:dyDescent="0.2">
      <c r="A1" s="233" t="s">
        <v>725</v>
      </c>
      <c r="B1" s="235"/>
      <c r="C1" s="235"/>
    </row>
    <row r="3" spans="1:5" ht="12.75" customHeight="1" x14ac:dyDescent="0.2">
      <c r="A3" s="237"/>
      <c r="B3" s="525"/>
      <c r="C3" s="238"/>
      <c r="D3" s="238"/>
    </row>
    <row r="4" spans="1:5" ht="12" customHeight="1" x14ac:dyDescent="0.2">
      <c r="A4" s="526" t="s">
        <v>722</v>
      </c>
      <c r="B4" s="527" t="s">
        <v>719</v>
      </c>
      <c r="C4" s="527" t="s">
        <v>720</v>
      </c>
      <c r="D4" s="527" t="s">
        <v>719</v>
      </c>
      <c r="E4" s="527" t="s">
        <v>720</v>
      </c>
    </row>
    <row r="5" spans="1:5" ht="12.75" thickBot="1" x14ac:dyDescent="0.25">
      <c r="A5" s="528"/>
      <c r="B5" s="528">
        <v>2015</v>
      </c>
      <c r="C5" s="529">
        <v>2015</v>
      </c>
      <c r="D5" s="529" t="s">
        <v>790</v>
      </c>
      <c r="E5" s="529" t="s">
        <v>790</v>
      </c>
    </row>
    <row r="6" spans="1:5" ht="16.5" customHeight="1" thickTop="1" x14ac:dyDescent="0.2">
      <c r="A6" s="530" t="s">
        <v>70</v>
      </c>
      <c r="B6" s="589">
        <v>0</v>
      </c>
      <c r="C6" s="590">
        <v>0</v>
      </c>
      <c r="D6" s="589">
        <v>0</v>
      </c>
      <c r="E6" s="590">
        <v>0</v>
      </c>
    </row>
    <row r="7" spans="1:5" ht="16.5" customHeight="1" x14ac:dyDescent="0.2">
      <c r="A7" s="530" t="s">
        <v>71</v>
      </c>
      <c r="B7" s="589">
        <v>2.1000000000000003E-3</v>
      </c>
      <c r="C7" s="590">
        <v>1.2500000000000003E-4</v>
      </c>
      <c r="D7" s="589">
        <v>2.0999999999999964E-3</v>
      </c>
      <c r="E7" s="590">
        <v>2.1140350877192933E-4</v>
      </c>
    </row>
    <row r="8" spans="1:5" ht="16.5" customHeight="1" x14ac:dyDescent="0.2">
      <c r="A8" s="531" t="s">
        <v>72</v>
      </c>
      <c r="B8" s="591">
        <v>3.5999999999999995E-3</v>
      </c>
      <c r="C8" s="590">
        <v>4.6666666666666672E-4</v>
      </c>
      <c r="D8" s="592">
        <v>3.5947368421052586E-3</v>
      </c>
      <c r="E8" s="592">
        <v>7.078947368421044E-4</v>
      </c>
    </row>
    <row r="9" spans="1:5" ht="18.75" customHeight="1" x14ac:dyDescent="0.2">
      <c r="A9" s="531" t="s">
        <v>73</v>
      </c>
      <c r="B9" s="591">
        <v>6.1833333333333323E-3</v>
      </c>
      <c r="C9" s="590">
        <v>6.7500000000000014E-4</v>
      </c>
      <c r="D9" s="592">
        <v>6.1473684210526219E-3</v>
      </c>
      <c r="E9" s="592">
        <v>1.2999999999999999E-3</v>
      </c>
    </row>
    <row r="10" spans="1:5" ht="16.5" customHeight="1" x14ac:dyDescent="0.2">
      <c r="A10" s="530" t="s">
        <v>74</v>
      </c>
      <c r="B10" s="589">
        <v>9.5333333333333294E-3</v>
      </c>
      <c r="C10" s="590">
        <v>1.2749999999999999E-3</v>
      </c>
      <c r="D10" s="589">
        <v>9.540350877193007E-3</v>
      </c>
      <c r="E10" s="590">
        <v>2.5824561403508771E-3</v>
      </c>
    </row>
    <row r="11" spans="1:5" ht="16.5" customHeight="1" x14ac:dyDescent="0.2">
      <c r="A11" s="531" t="s">
        <v>75</v>
      </c>
      <c r="B11" s="591">
        <v>1.6633333333333333E-2</v>
      </c>
      <c r="C11" s="590">
        <v>3.3416666666666664E-3</v>
      </c>
      <c r="D11" s="592">
        <v>1.6822807017543837E-2</v>
      </c>
      <c r="E11" s="592">
        <v>6.0570175438596427E-3</v>
      </c>
    </row>
    <row r="12" spans="1:5" ht="18.75" customHeight="1" x14ac:dyDescent="0.2">
      <c r="A12" s="531" t="s">
        <v>76</v>
      </c>
      <c r="B12" s="591">
        <v>3.44E-2</v>
      </c>
      <c r="C12" s="590">
        <v>7.5666666666666669E-3</v>
      </c>
      <c r="D12" s="592">
        <v>3.4480701754385945E-2</v>
      </c>
      <c r="E12" s="592">
        <v>1.3964035087719309E-2</v>
      </c>
    </row>
    <row r="13" spans="1:5" ht="16.5" customHeight="1" x14ac:dyDescent="0.2">
      <c r="A13" s="530" t="s">
        <v>77</v>
      </c>
      <c r="B13" s="589">
        <v>7.060000000000001E-2</v>
      </c>
      <c r="C13" s="590">
        <v>2.1516666666666667E-2</v>
      </c>
      <c r="D13" s="589">
        <v>7.0300877192982475E-2</v>
      </c>
      <c r="E13" s="590">
        <v>2.9617543859649122E-2</v>
      </c>
    </row>
    <row r="14" spans="1:5" ht="16.5" customHeight="1" x14ac:dyDescent="0.2">
      <c r="A14" s="531" t="s">
        <v>78</v>
      </c>
      <c r="B14" s="591">
        <v>0.23533333333333331</v>
      </c>
      <c r="C14" s="590">
        <v>9.5100000000000018E-2</v>
      </c>
      <c r="D14" s="592">
        <v>0.21832105263157908</v>
      </c>
      <c r="E14" s="592">
        <v>0.10279385964912278</v>
      </c>
    </row>
    <row r="15" spans="1:5" x14ac:dyDescent="0.2">
      <c r="A15" s="587" t="s">
        <v>803</v>
      </c>
      <c r="B15" s="593">
        <v>9.7999999999999997E-3</v>
      </c>
      <c r="C15" s="594">
        <v>2.3999999999999998E-3</v>
      </c>
      <c r="D15" s="595">
        <v>9.7999999999999997E-3</v>
      </c>
      <c r="E15" s="595">
        <v>3.3E-3</v>
      </c>
    </row>
    <row r="18" spans="1:5" x14ac:dyDescent="0.2">
      <c r="B18" s="527" t="s">
        <v>719</v>
      </c>
      <c r="C18" s="527" t="s">
        <v>720</v>
      </c>
      <c r="D18" s="527" t="s">
        <v>719</v>
      </c>
      <c r="E18" s="527" t="s">
        <v>720</v>
      </c>
    </row>
    <row r="19" spans="1:5" ht="12.75" thickBot="1" x14ac:dyDescent="0.25">
      <c r="A19" s="528" t="s">
        <v>138</v>
      </c>
      <c r="B19" s="528">
        <v>2015</v>
      </c>
      <c r="C19" s="529">
        <v>2015</v>
      </c>
      <c r="D19" s="529" t="s">
        <v>790</v>
      </c>
      <c r="E19" s="529" t="s">
        <v>790</v>
      </c>
    </row>
    <row r="20" spans="1:5" ht="16.5" customHeight="1" thickTop="1" x14ac:dyDescent="0.2">
      <c r="A20" s="531" t="s">
        <v>70</v>
      </c>
      <c r="B20" s="591">
        <v>0</v>
      </c>
      <c r="C20" s="590">
        <v>0</v>
      </c>
      <c r="D20" s="592">
        <v>0</v>
      </c>
      <c r="E20" s="592">
        <v>0</v>
      </c>
    </row>
    <row r="21" spans="1:5" ht="16.5" customHeight="1" x14ac:dyDescent="0.2">
      <c r="A21" s="531" t="s">
        <v>71</v>
      </c>
      <c r="B21" s="591">
        <v>0</v>
      </c>
      <c r="C21" s="590">
        <v>0</v>
      </c>
      <c r="D21" s="592">
        <v>2.4442622950819693E-3</v>
      </c>
      <c r="E21" s="592">
        <v>0</v>
      </c>
    </row>
    <row r="22" spans="1:5" ht="16.5" customHeight="1" x14ac:dyDescent="0.2">
      <c r="A22" s="531" t="s">
        <v>72</v>
      </c>
      <c r="B22" s="591">
        <v>4.1000000000000003E-3</v>
      </c>
      <c r="C22" s="590">
        <v>0</v>
      </c>
      <c r="D22" s="592">
        <v>4.0789473684210492E-3</v>
      </c>
      <c r="E22" s="592">
        <v>3.0438596491228067E-4</v>
      </c>
    </row>
    <row r="23" spans="1:5" ht="18.75" customHeight="1" x14ac:dyDescent="0.2">
      <c r="A23" s="531" t="s">
        <v>73</v>
      </c>
      <c r="B23" s="591">
        <v>6.1000000000000004E-3</v>
      </c>
      <c r="C23" s="590">
        <v>8.7499999999999991E-4</v>
      </c>
      <c r="D23" s="592">
        <v>6.1719298245613971E-3</v>
      </c>
      <c r="E23" s="592">
        <v>8.5614035087719224E-4</v>
      </c>
    </row>
    <row r="24" spans="1:5" ht="16.5" customHeight="1" x14ac:dyDescent="0.2">
      <c r="A24" s="530" t="s">
        <v>74</v>
      </c>
      <c r="B24" s="589">
        <v>9.658333333333333E-3</v>
      </c>
      <c r="C24" s="590">
        <v>1.8916666666666671E-3</v>
      </c>
      <c r="D24" s="589">
        <v>9.7368421052631774E-3</v>
      </c>
      <c r="E24" s="590">
        <v>2.6692982456140344E-3</v>
      </c>
    </row>
    <row r="25" spans="1:5" ht="16.5" customHeight="1" x14ac:dyDescent="0.2">
      <c r="A25" s="531" t="s">
        <v>75</v>
      </c>
      <c r="B25" s="591">
        <v>1.7383333333333334E-2</v>
      </c>
      <c r="C25" s="590">
        <v>6.9833333333333344E-3</v>
      </c>
      <c r="D25" s="592">
        <v>1.7752631578947405E-2</v>
      </c>
      <c r="E25" s="592">
        <v>7.8570175438596457E-3</v>
      </c>
    </row>
    <row r="26" spans="1:5" ht="18.75" customHeight="1" x14ac:dyDescent="0.2">
      <c r="A26" s="531" t="s">
        <v>76</v>
      </c>
      <c r="B26" s="591">
        <v>3.4700000000000002E-2</v>
      </c>
      <c r="C26" s="590">
        <v>1.5658333333333333E-2</v>
      </c>
      <c r="D26" s="592">
        <v>3.5016666666666675E-2</v>
      </c>
      <c r="E26" s="592">
        <v>1.8921929824561399E-2</v>
      </c>
    </row>
    <row r="27" spans="1:5" ht="16.5" customHeight="1" x14ac:dyDescent="0.2">
      <c r="A27" s="530" t="s">
        <v>77</v>
      </c>
      <c r="B27" s="589">
        <v>6.9808333333333347E-2</v>
      </c>
      <c r="C27" s="590">
        <v>3.85E-2</v>
      </c>
      <c r="D27" s="589">
        <v>6.9351754385964984E-2</v>
      </c>
      <c r="E27" s="590">
        <v>3.8037719298245634E-2</v>
      </c>
    </row>
    <row r="28" spans="1:5" ht="16.5" customHeight="1" x14ac:dyDescent="0.2">
      <c r="A28" s="531" t="s">
        <v>78</v>
      </c>
      <c r="B28" s="591">
        <v>0.23255833333333334</v>
      </c>
      <c r="C28" s="590">
        <v>0.1356</v>
      </c>
      <c r="D28" s="592">
        <v>0.21821929824561404</v>
      </c>
      <c r="E28" s="592">
        <v>0.13626403508771925</v>
      </c>
    </row>
    <row r="29" spans="1:5" x14ac:dyDescent="0.2">
      <c r="A29" s="588" t="s">
        <v>180</v>
      </c>
      <c r="B29" s="593">
        <v>2.76E-2</v>
      </c>
      <c r="C29" s="594">
        <v>1.32E-2</v>
      </c>
      <c r="D29" s="595">
        <v>3.56E-2</v>
      </c>
      <c r="E29" s="595">
        <v>1.9300000000000001E-2</v>
      </c>
    </row>
    <row r="33" spans="1:5" x14ac:dyDescent="0.2">
      <c r="B33" s="527" t="s">
        <v>719</v>
      </c>
      <c r="C33" s="527" t="s">
        <v>720</v>
      </c>
      <c r="D33" s="527" t="s">
        <v>719</v>
      </c>
      <c r="E33" s="527" t="s">
        <v>720</v>
      </c>
    </row>
    <row r="34" spans="1:5" ht="12.75" thickBot="1" x14ac:dyDescent="0.25">
      <c r="A34" s="528" t="s">
        <v>23</v>
      </c>
      <c r="B34" s="528">
        <v>2015</v>
      </c>
      <c r="C34" s="529">
        <v>2015</v>
      </c>
      <c r="D34" s="529" t="s">
        <v>790</v>
      </c>
      <c r="E34" s="529" t="s">
        <v>790</v>
      </c>
    </row>
    <row r="35" spans="1:5" ht="16.5" customHeight="1" thickTop="1" x14ac:dyDescent="0.2">
      <c r="A35" s="530" t="s">
        <v>70</v>
      </c>
      <c r="B35" s="589">
        <v>1E-3</v>
      </c>
      <c r="C35" s="590">
        <v>0</v>
      </c>
      <c r="D35" s="589">
        <v>8.7906976744186083E-4</v>
      </c>
      <c r="E35" s="590">
        <v>0</v>
      </c>
    </row>
    <row r="36" spans="1:5" ht="16.5" customHeight="1" x14ac:dyDescent="0.2">
      <c r="A36" s="530" t="s">
        <v>71</v>
      </c>
      <c r="B36" s="589">
        <v>2.2499999999999998E-3</v>
      </c>
      <c r="C36" s="590">
        <v>0</v>
      </c>
      <c r="D36" s="589">
        <v>2.2429824561403526E-3</v>
      </c>
      <c r="E36" s="590">
        <v>0</v>
      </c>
    </row>
    <row r="37" spans="1:5" ht="16.5" customHeight="1" x14ac:dyDescent="0.2">
      <c r="A37" s="531" t="s">
        <v>72</v>
      </c>
      <c r="B37" s="591">
        <v>3.6916666666666677E-3</v>
      </c>
      <c r="C37" s="590">
        <v>0</v>
      </c>
      <c r="D37" s="592">
        <v>3.7149122807017491E-3</v>
      </c>
      <c r="E37" s="592">
        <v>9.2280701754385958E-4</v>
      </c>
    </row>
    <row r="38" spans="1:5" ht="18.75" customHeight="1" x14ac:dyDescent="0.2">
      <c r="A38" s="531" t="s">
        <v>73</v>
      </c>
      <c r="B38" s="591">
        <v>6.1583333333333325E-3</v>
      </c>
      <c r="C38" s="590">
        <v>3.425000000000001E-3</v>
      </c>
      <c r="D38" s="592">
        <v>6.189473684210519E-3</v>
      </c>
      <c r="E38" s="592">
        <v>3.1921052631578972E-3</v>
      </c>
    </row>
    <row r="39" spans="1:5" ht="16.5" customHeight="1" x14ac:dyDescent="0.2">
      <c r="A39" s="530" t="s">
        <v>74</v>
      </c>
      <c r="B39" s="589">
        <v>9.7833333333333331E-3</v>
      </c>
      <c r="C39" s="590">
        <v>2.5249999999999999E-3</v>
      </c>
      <c r="D39" s="589">
        <v>9.753508771929837E-3</v>
      </c>
      <c r="E39" s="590">
        <v>5.7043859649122796E-3</v>
      </c>
    </row>
    <row r="40" spans="1:5" ht="16.5" customHeight="1" x14ac:dyDescent="0.2">
      <c r="A40" s="531" t="s">
        <v>75</v>
      </c>
      <c r="B40" s="591">
        <v>1.7658333333333335E-2</v>
      </c>
      <c r="C40" s="590">
        <v>9.9583333333333347E-3</v>
      </c>
      <c r="D40" s="592">
        <v>1.7712280701754402E-2</v>
      </c>
      <c r="E40" s="592">
        <v>1.234649122807017E-2</v>
      </c>
    </row>
    <row r="41" spans="1:5" ht="18.75" customHeight="1" x14ac:dyDescent="0.2">
      <c r="A41" s="531" t="s">
        <v>76</v>
      </c>
      <c r="B41" s="591">
        <v>3.5424999999999998E-2</v>
      </c>
      <c r="C41" s="590">
        <v>2.0616666666666669E-2</v>
      </c>
      <c r="D41" s="592">
        <v>3.538859649122806E-2</v>
      </c>
      <c r="E41" s="592">
        <v>2.1720175438596494E-2</v>
      </c>
    </row>
    <row r="42" spans="1:5" ht="16.5" customHeight="1" x14ac:dyDescent="0.2">
      <c r="A42" s="530" t="s">
        <v>77</v>
      </c>
      <c r="B42" s="589">
        <v>6.977499999999999E-2</v>
      </c>
      <c r="C42" s="590">
        <v>3.5649999999999994E-2</v>
      </c>
      <c r="D42" s="589">
        <v>7.0426315789473698E-2</v>
      </c>
      <c r="E42" s="590">
        <v>3.9600000000000017E-2</v>
      </c>
    </row>
    <row r="43" spans="1:5" ht="16.5" customHeight="1" x14ac:dyDescent="0.2">
      <c r="A43" s="531" t="s">
        <v>78</v>
      </c>
      <c r="B43" s="591">
        <v>0.16119166666666665</v>
      </c>
      <c r="C43" s="590">
        <v>0.13376666666666667</v>
      </c>
      <c r="D43" s="592">
        <v>0.16075175438596492</v>
      </c>
      <c r="E43" s="592">
        <v>0.12843859649122805</v>
      </c>
    </row>
    <row r="44" spans="1:5" x14ac:dyDescent="0.2">
      <c r="A44" s="588" t="s">
        <v>49</v>
      </c>
      <c r="B44" s="593">
        <v>3.1E-2</v>
      </c>
      <c r="C44" s="594">
        <v>1.9800000000000002E-2</v>
      </c>
      <c r="D44" s="595">
        <v>3.1699999999999999E-2</v>
      </c>
      <c r="E44" s="595">
        <v>2.1499999999999998E-2</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2:J56"/>
  <sheetViews>
    <sheetView zoomScaleNormal="100" workbookViewId="0">
      <selection activeCell="A2" sqref="A2"/>
    </sheetView>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6" x14ac:dyDescent="0.2">
      <c r="A2" s="85" t="s">
        <v>194</v>
      </c>
    </row>
    <row r="3" spans="1:6" x14ac:dyDescent="0.2">
      <c r="A3" s="77" t="s">
        <v>160</v>
      </c>
    </row>
    <row r="4" spans="1:6" s="313" customFormat="1" x14ac:dyDescent="0.2">
      <c r="A4" s="77"/>
    </row>
    <row r="5" spans="1:6" s="378" customFormat="1" x14ac:dyDescent="0.2">
      <c r="A5" s="86" t="s">
        <v>159</v>
      </c>
      <c r="B5" s="379"/>
      <c r="C5" s="379"/>
      <c r="D5" s="379"/>
      <c r="E5" s="379"/>
      <c r="F5" s="379"/>
    </row>
    <row r="6" spans="1:6" s="378" customFormat="1" ht="12.75" thickBot="1" x14ac:dyDescent="0.25">
      <c r="A6" s="87" t="s">
        <v>809</v>
      </c>
      <c r="B6" s="88" t="s">
        <v>0</v>
      </c>
      <c r="C6" s="88" t="s">
        <v>1</v>
      </c>
      <c r="D6" s="88" t="s">
        <v>2</v>
      </c>
      <c r="E6" s="89" t="s">
        <v>156</v>
      </c>
      <c r="F6" s="379"/>
    </row>
    <row r="7" spans="1:6" s="378" customFormat="1" x14ac:dyDescent="0.2">
      <c r="A7" s="90" t="s">
        <v>3</v>
      </c>
      <c r="B7" s="90"/>
      <c r="C7" s="90"/>
      <c r="D7" s="90"/>
      <c r="E7" s="90"/>
      <c r="F7" s="379"/>
    </row>
    <row r="8" spans="1:6" s="378" customFormat="1" x14ac:dyDescent="0.2">
      <c r="A8" s="17" t="s">
        <v>4</v>
      </c>
      <c r="B8" s="82">
        <v>334000</v>
      </c>
      <c r="C8" s="82">
        <v>811689</v>
      </c>
      <c r="D8" s="91">
        <v>1</v>
      </c>
      <c r="E8" s="92" t="s">
        <v>5</v>
      </c>
      <c r="F8" s="379"/>
    </row>
    <row r="9" spans="1:6" s="378" customFormat="1" x14ac:dyDescent="0.2">
      <c r="A9" s="77" t="s">
        <v>111</v>
      </c>
      <c r="B9" s="82">
        <v>150</v>
      </c>
      <c r="C9" s="82">
        <v>97205</v>
      </c>
      <c r="D9" s="91">
        <v>1</v>
      </c>
      <c r="E9" s="92" t="s">
        <v>5</v>
      </c>
      <c r="F9" s="379"/>
    </row>
    <row r="10" spans="1:6" s="378" customFormat="1" x14ac:dyDescent="0.2">
      <c r="A10" s="17" t="s">
        <v>6</v>
      </c>
      <c r="B10" s="82">
        <v>3500</v>
      </c>
      <c r="C10" s="82">
        <v>164225</v>
      </c>
      <c r="D10" s="91">
        <v>1</v>
      </c>
      <c r="E10" s="92" t="s">
        <v>5</v>
      </c>
      <c r="F10" s="379"/>
    </row>
    <row r="11" spans="1:6" s="378" customFormat="1" x14ac:dyDescent="0.2">
      <c r="A11" s="17" t="s">
        <v>148</v>
      </c>
      <c r="B11" s="82">
        <v>6000</v>
      </c>
      <c r="C11" s="82">
        <v>29018</v>
      </c>
      <c r="D11" s="91">
        <v>1</v>
      </c>
      <c r="E11" s="92" t="s">
        <v>5</v>
      </c>
      <c r="F11" s="379"/>
    </row>
    <row r="12" spans="1:6" s="378" customFormat="1" x14ac:dyDescent="0.2">
      <c r="A12" s="17" t="s">
        <v>732</v>
      </c>
      <c r="B12" s="336">
        <v>8000</v>
      </c>
      <c r="C12" s="82">
        <v>70125</v>
      </c>
      <c r="D12" s="91">
        <v>1</v>
      </c>
      <c r="E12" s="92" t="s">
        <v>5</v>
      </c>
      <c r="F12" s="379"/>
    </row>
    <row r="13" spans="1:6" s="378" customFormat="1" x14ac:dyDescent="0.2">
      <c r="A13" s="17" t="s">
        <v>168</v>
      </c>
      <c r="B13" s="82">
        <v>90000</v>
      </c>
      <c r="C13" s="82">
        <v>191106</v>
      </c>
      <c r="D13" s="91">
        <v>1</v>
      </c>
      <c r="E13" s="92" t="s">
        <v>5</v>
      </c>
      <c r="F13" s="379"/>
    </row>
    <row r="14" spans="1:6" s="378" customFormat="1" x14ac:dyDescent="0.2">
      <c r="A14" s="17" t="s">
        <v>181</v>
      </c>
      <c r="B14" s="82">
        <v>10000</v>
      </c>
      <c r="C14" s="82">
        <v>1730</v>
      </c>
      <c r="D14" s="91">
        <v>1</v>
      </c>
      <c r="E14" s="92" t="s">
        <v>5</v>
      </c>
      <c r="F14" s="379"/>
    </row>
    <row r="15" spans="1:6" s="379" customFormat="1" x14ac:dyDescent="0.2">
      <c r="A15" s="17" t="s">
        <v>231</v>
      </c>
      <c r="B15" s="82">
        <v>16000</v>
      </c>
      <c r="C15" s="82">
        <v>58016</v>
      </c>
      <c r="D15" s="91">
        <v>1</v>
      </c>
      <c r="E15" s="92" t="s">
        <v>5</v>
      </c>
    </row>
    <row r="16" spans="1:6" s="378" customFormat="1" x14ac:dyDescent="0.2">
      <c r="A16" s="17" t="s">
        <v>733</v>
      </c>
      <c r="B16" s="336">
        <v>1275000</v>
      </c>
      <c r="C16" s="82">
        <v>1275150</v>
      </c>
      <c r="D16" s="91">
        <v>1</v>
      </c>
      <c r="E16" s="92" t="s">
        <v>5</v>
      </c>
      <c r="F16" s="379"/>
    </row>
    <row r="17" spans="1:6" s="378" customFormat="1" x14ac:dyDescent="0.2">
      <c r="A17" s="95" t="s">
        <v>7</v>
      </c>
      <c r="B17" s="96"/>
      <c r="C17" s="96">
        <f>SUM(C8:C16)</f>
        <v>2698264</v>
      </c>
      <c r="D17" s="97"/>
      <c r="E17" s="98"/>
      <c r="F17" s="379"/>
    </row>
    <row r="18" spans="1:6" s="378" customFormat="1" x14ac:dyDescent="0.2">
      <c r="A18" s="77"/>
      <c r="B18" s="379"/>
      <c r="C18" s="379"/>
      <c r="D18" s="379"/>
      <c r="E18" s="379"/>
      <c r="F18" s="379"/>
    </row>
    <row r="19" spans="1:6" s="313" customFormat="1" x14ac:dyDescent="0.2">
      <c r="A19" s="86" t="s">
        <v>159</v>
      </c>
      <c r="B19" s="379"/>
      <c r="C19" s="379"/>
      <c r="D19" s="379"/>
      <c r="E19" s="379"/>
      <c r="F19" s="379"/>
    </row>
    <row r="20" spans="1:6" s="313" customFormat="1" ht="12.75" thickBot="1" x14ac:dyDescent="0.25">
      <c r="A20" s="87" t="s">
        <v>756</v>
      </c>
      <c r="B20" s="88" t="s">
        <v>0</v>
      </c>
      <c r="C20" s="88" t="s">
        <v>1</v>
      </c>
      <c r="D20" s="88" t="s">
        <v>2</v>
      </c>
      <c r="E20" s="89" t="s">
        <v>156</v>
      </c>
      <c r="F20" s="379"/>
    </row>
    <row r="21" spans="1:6" s="313" customFormat="1" x14ac:dyDescent="0.2">
      <c r="A21" s="90" t="s">
        <v>3</v>
      </c>
      <c r="B21" s="90"/>
      <c r="C21" s="90"/>
      <c r="D21" s="90"/>
      <c r="E21" s="90"/>
      <c r="F21" s="379"/>
    </row>
    <row r="22" spans="1:6" s="313" customFormat="1" ht="12" customHeight="1" x14ac:dyDescent="0.2">
      <c r="A22" s="17" t="s">
        <v>4</v>
      </c>
      <c r="B22" s="82">
        <v>334000</v>
      </c>
      <c r="C22" s="82">
        <v>811689</v>
      </c>
      <c r="D22" s="91">
        <v>1</v>
      </c>
      <c r="E22" s="92" t="s">
        <v>5</v>
      </c>
      <c r="F22" s="379"/>
    </row>
    <row r="23" spans="1:6" s="313" customFormat="1" ht="12" customHeight="1" x14ac:dyDescent="0.2">
      <c r="A23" s="77" t="s">
        <v>111</v>
      </c>
      <c r="B23" s="82">
        <v>150</v>
      </c>
      <c r="C23" s="82">
        <v>97205</v>
      </c>
      <c r="D23" s="91">
        <v>1</v>
      </c>
      <c r="E23" s="92" t="s">
        <v>5</v>
      </c>
      <c r="F23" s="379"/>
    </row>
    <row r="24" spans="1:6" s="313" customFormat="1" x14ac:dyDescent="0.2">
      <c r="A24" s="17" t="s">
        <v>6</v>
      </c>
      <c r="B24" s="82">
        <v>3500</v>
      </c>
      <c r="C24" s="82">
        <v>164225</v>
      </c>
      <c r="D24" s="91">
        <v>1</v>
      </c>
      <c r="E24" s="92" t="s">
        <v>5</v>
      </c>
      <c r="F24" s="379"/>
    </row>
    <row r="25" spans="1:6" s="313" customFormat="1" x14ac:dyDescent="0.2">
      <c r="A25" s="17" t="s">
        <v>148</v>
      </c>
      <c r="B25" s="82">
        <v>6000</v>
      </c>
      <c r="C25" s="82">
        <v>29018</v>
      </c>
      <c r="D25" s="91">
        <v>1</v>
      </c>
      <c r="E25" s="92" t="s">
        <v>5</v>
      </c>
      <c r="F25" s="379"/>
    </row>
    <row r="26" spans="1:6" s="313" customFormat="1" x14ac:dyDescent="0.2">
      <c r="A26" s="17" t="s">
        <v>732</v>
      </c>
      <c r="B26" s="336">
        <v>8000</v>
      </c>
      <c r="C26" s="82">
        <v>70125</v>
      </c>
      <c r="D26" s="91">
        <v>1</v>
      </c>
      <c r="E26" s="92" t="s">
        <v>5</v>
      </c>
      <c r="F26" s="379"/>
    </row>
    <row r="27" spans="1:6" s="313" customFormat="1" x14ac:dyDescent="0.2">
      <c r="A27" s="17" t="s">
        <v>168</v>
      </c>
      <c r="B27" s="82">
        <v>90000</v>
      </c>
      <c r="C27" s="82">
        <v>191106</v>
      </c>
      <c r="D27" s="91">
        <v>1</v>
      </c>
      <c r="E27" s="92" t="s">
        <v>5</v>
      </c>
      <c r="F27" s="379"/>
    </row>
    <row r="28" spans="1:6" s="313" customFormat="1" x14ac:dyDescent="0.2">
      <c r="A28" s="17" t="s">
        <v>181</v>
      </c>
      <c r="B28" s="82">
        <v>10000</v>
      </c>
      <c r="C28" s="82">
        <v>1730</v>
      </c>
      <c r="D28" s="91">
        <v>1</v>
      </c>
      <c r="E28" s="92" t="s">
        <v>5</v>
      </c>
      <c r="F28" s="379"/>
    </row>
    <row r="29" spans="1:6" s="313" customFormat="1" x14ac:dyDescent="0.2">
      <c r="A29" s="17" t="s">
        <v>231</v>
      </c>
      <c r="B29" s="82">
        <v>16000</v>
      </c>
      <c r="C29" s="82">
        <v>58016</v>
      </c>
      <c r="D29" s="91">
        <v>1</v>
      </c>
      <c r="E29" s="92" t="s">
        <v>5</v>
      </c>
      <c r="F29" s="379"/>
    </row>
    <row r="30" spans="1:6" s="340" customFormat="1" x14ac:dyDescent="0.2">
      <c r="A30" s="17" t="s">
        <v>733</v>
      </c>
      <c r="B30" s="336">
        <v>1275000</v>
      </c>
      <c r="C30" s="82">
        <v>1275150</v>
      </c>
      <c r="D30" s="91">
        <v>1</v>
      </c>
      <c r="E30" s="92" t="s">
        <v>5</v>
      </c>
      <c r="F30" s="379"/>
    </row>
    <row r="31" spans="1:6" s="313" customFormat="1" x14ac:dyDescent="0.2">
      <c r="A31" s="95" t="s">
        <v>7</v>
      </c>
      <c r="B31" s="96"/>
      <c r="C31" s="96">
        <f>SUM(C22:C30)</f>
        <v>2698264</v>
      </c>
      <c r="D31" s="97"/>
      <c r="E31" s="98"/>
      <c r="F31" s="379"/>
    </row>
    <row r="32" spans="1:6" ht="12" hidden="1" customHeight="1" x14ac:dyDescent="0.2">
      <c r="A32" s="17"/>
      <c r="B32" s="81"/>
      <c r="C32" s="81"/>
      <c r="D32" s="91"/>
      <c r="E32" s="17"/>
      <c r="F32" s="17"/>
    </row>
    <row r="33" spans="1:10" ht="12" hidden="1" customHeight="1" x14ac:dyDescent="0.2">
      <c r="A33" s="17"/>
      <c r="B33" s="81"/>
      <c r="C33" s="81"/>
      <c r="D33" s="91"/>
      <c r="E33" s="17"/>
      <c r="F33" s="17"/>
      <c r="J33" s="17"/>
    </row>
    <row r="34" spans="1:10" ht="12" hidden="1" customHeight="1" x14ac:dyDescent="0.2">
      <c r="A34" s="379"/>
      <c r="B34" s="379"/>
      <c r="C34" s="379"/>
      <c r="D34" s="379"/>
      <c r="E34" s="379"/>
      <c r="F34" s="17"/>
    </row>
    <row r="35" spans="1:10" x14ac:dyDescent="0.2">
      <c r="A35" s="379"/>
      <c r="B35" s="379"/>
      <c r="C35" s="379"/>
      <c r="D35" s="379"/>
      <c r="E35" s="379"/>
      <c r="F35" s="17"/>
    </row>
    <row r="36" spans="1:10" x14ac:dyDescent="0.2">
      <c r="A36" s="17" t="s">
        <v>8</v>
      </c>
      <c r="B36" s="81"/>
      <c r="C36" s="81"/>
      <c r="D36" s="91"/>
      <c r="E36" s="17"/>
      <c r="F36" s="17"/>
    </row>
    <row r="37" spans="1:10" s="379" customFormat="1" x14ac:dyDescent="0.2">
      <c r="A37" s="17"/>
      <c r="B37" s="81"/>
      <c r="C37" s="81"/>
      <c r="D37" s="91"/>
      <c r="E37" s="17"/>
      <c r="F37" s="17"/>
    </row>
    <row r="38" spans="1:10" x14ac:dyDescent="0.2">
      <c r="A38" s="379"/>
      <c r="B38" s="379"/>
      <c r="C38" s="81"/>
      <c r="D38" s="91"/>
      <c r="E38" s="17"/>
      <c r="F38" s="17"/>
    </row>
    <row r="39" spans="1:10" x14ac:dyDescent="0.2">
      <c r="A39" s="16" t="s">
        <v>151</v>
      </c>
      <c r="B39" s="81"/>
      <c r="C39" s="81"/>
      <c r="D39" s="91"/>
      <c r="E39" s="17"/>
      <c r="F39" s="17"/>
    </row>
    <row r="40" spans="1:10" x14ac:dyDescent="0.2">
      <c r="A40" s="379"/>
      <c r="B40" s="81"/>
      <c r="C40" s="81"/>
      <c r="D40" s="91"/>
      <c r="E40" s="17"/>
      <c r="F40" s="17"/>
    </row>
    <row r="41" spans="1:10" s="379" customFormat="1" ht="12.75" x14ac:dyDescent="0.2">
      <c r="B41" s="615">
        <v>42460</v>
      </c>
      <c r="C41" s="616"/>
      <c r="D41" s="617">
        <v>42369</v>
      </c>
      <c r="E41" s="616"/>
      <c r="F41" s="545"/>
    </row>
    <row r="42" spans="1:10" ht="12.75" thickBot="1" x14ac:dyDescent="0.25">
      <c r="A42" s="1" t="s">
        <v>139</v>
      </c>
      <c r="B42" s="399" t="s">
        <v>288</v>
      </c>
      <c r="C42" s="399" t="s">
        <v>289</v>
      </c>
      <c r="D42" s="399" t="s">
        <v>288</v>
      </c>
      <c r="E42" s="399" t="s">
        <v>289</v>
      </c>
      <c r="F42" s="379"/>
    </row>
    <row r="43" spans="1:10" x14ac:dyDescent="0.2">
      <c r="A43" s="379" t="s">
        <v>18</v>
      </c>
      <c r="B43" s="394">
        <v>1028</v>
      </c>
      <c r="C43" s="540">
        <v>16</v>
      </c>
      <c r="D43" s="379">
        <v>1016</v>
      </c>
      <c r="E43" s="379">
        <v>17</v>
      </c>
      <c r="F43" s="379"/>
    </row>
    <row r="44" spans="1:10" x14ac:dyDescent="0.2">
      <c r="A44" s="17" t="s">
        <v>276</v>
      </c>
      <c r="B44" s="394">
        <v>6454</v>
      </c>
      <c r="C44" s="373">
        <v>71</v>
      </c>
      <c r="D44" s="80">
        <v>6545</v>
      </c>
      <c r="E44" s="80">
        <v>87</v>
      </c>
      <c r="F44" s="379"/>
    </row>
    <row r="45" spans="1:10" x14ac:dyDescent="0.2">
      <c r="A45" s="395" t="s">
        <v>152</v>
      </c>
      <c r="B45" s="396">
        <v>15.93</v>
      </c>
      <c r="C45" s="541">
        <v>23.24</v>
      </c>
      <c r="D45" s="395">
        <v>15.52</v>
      </c>
      <c r="E45" s="536">
        <v>20.02</v>
      </c>
      <c r="F45" s="379"/>
    </row>
    <row r="46" spans="1:10" x14ac:dyDescent="0.2">
      <c r="A46" s="17"/>
      <c r="B46" s="81"/>
      <c r="C46" s="81"/>
      <c r="D46" s="91"/>
      <c r="E46" s="17"/>
      <c r="F46" s="17"/>
    </row>
    <row r="47" spans="1:10" s="379" customFormat="1" x14ac:dyDescent="0.2">
      <c r="A47" s="17"/>
      <c r="B47" s="81"/>
      <c r="C47" s="81"/>
      <c r="D47" s="91"/>
      <c r="E47" s="17"/>
      <c r="F47" s="17"/>
    </row>
    <row r="48" spans="1:10" x14ac:dyDescent="0.2">
      <c r="A48" s="16" t="s">
        <v>757</v>
      </c>
      <c r="B48" s="81"/>
      <c r="C48" s="81"/>
      <c r="D48" s="91"/>
      <c r="E48" s="17"/>
      <c r="F48" s="17"/>
    </row>
    <row r="49" spans="1:7" x14ac:dyDescent="0.2">
      <c r="A49" s="379"/>
      <c r="B49" s="81"/>
      <c r="C49" s="81"/>
      <c r="D49" s="91"/>
      <c r="E49" s="17"/>
      <c r="F49" s="17"/>
    </row>
    <row r="50" spans="1:7" x14ac:dyDescent="0.2">
      <c r="A50" s="379"/>
      <c r="B50" s="546">
        <v>42460</v>
      </c>
      <c r="C50" s="73">
        <v>42369</v>
      </c>
      <c r="D50" s="379"/>
      <c r="E50" s="379"/>
      <c r="F50" s="379"/>
      <c r="G50" s="379"/>
    </row>
    <row r="51" spans="1:7" ht="13.5" thickBot="1" x14ac:dyDescent="0.25">
      <c r="A51" s="1" t="s">
        <v>139</v>
      </c>
      <c r="B51" s="618" t="s">
        <v>740</v>
      </c>
      <c r="C51" s="619"/>
      <c r="D51" s="379"/>
      <c r="E51" s="379"/>
      <c r="F51" s="379"/>
      <c r="G51" s="379"/>
    </row>
    <row r="52" spans="1:7" x14ac:dyDescent="0.2">
      <c r="A52" s="379" t="s">
        <v>18</v>
      </c>
      <c r="B52" s="394">
        <v>1247</v>
      </c>
      <c r="C52" s="80">
        <v>1258</v>
      </c>
      <c r="D52" s="379"/>
      <c r="E52" s="379"/>
      <c r="F52" s="379"/>
      <c r="G52" s="379"/>
    </row>
    <row r="53" spans="1:7" x14ac:dyDescent="0.2">
      <c r="A53" s="17" t="s">
        <v>276</v>
      </c>
      <c r="B53" s="394">
        <v>6242</v>
      </c>
      <c r="C53" s="80">
        <v>4028</v>
      </c>
      <c r="D53" s="379"/>
      <c r="E53" s="379"/>
      <c r="F53" s="379"/>
      <c r="G53" s="379"/>
    </row>
    <row r="54" spans="1:7" x14ac:dyDescent="0.2">
      <c r="A54" s="395" t="s">
        <v>152</v>
      </c>
      <c r="B54" s="396">
        <v>19.98</v>
      </c>
      <c r="C54" s="395">
        <v>31.24</v>
      </c>
      <c r="D54" s="379"/>
      <c r="E54" s="379"/>
      <c r="F54" s="379"/>
      <c r="G54" s="379"/>
    </row>
    <row r="55" spans="1:7" x14ac:dyDescent="0.2">
      <c r="A55" s="379"/>
      <c r="B55" s="379"/>
      <c r="C55" s="379"/>
      <c r="D55" s="379"/>
      <c r="E55" s="379"/>
      <c r="F55" s="379"/>
      <c r="G55" s="379"/>
    </row>
    <row r="56" spans="1:7" x14ac:dyDescent="0.2">
      <c r="A56" s="379"/>
      <c r="B56" s="379"/>
      <c r="C56" s="379"/>
      <c r="D56" s="379"/>
      <c r="E56" s="379"/>
      <c r="F56" s="379"/>
    </row>
  </sheetData>
  <mergeCells count="3">
    <mergeCell ref="B41:C41"/>
    <mergeCell ref="D41:E41"/>
    <mergeCell ref="B51:C51"/>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Normal="100" workbookViewId="0">
      <selection activeCell="A23" sqref="A23"/>
    </sheetView>
  </sheetViews>
  <sheetFormatPr baseColWidth="10" defaultColWidth="11" defaultRowHeight="12" x14ac:dyDescent="0.2"/>
  <cols>
    <col min="1" max="1" width="32.75" style="234" bestFit="1" customWidth="1"/>
    <col min="2" max="2" width="11.875" style="234" bestFit="1" customWidth="1"/>
    <col min="3" max="3" width="11.125" style="234" bestFit="1" customWidth="1"/>
    <col min="4" max="4" width="11.875" style="234" bestFit="1" customWidth="1"/>
    <col min="5" max="5" width="11.125" style="234" bestFit="1" customWidth="1"/>
    <col min="6" max="16384" width="11" style="234"/>
  </cols>
  <sheetData>
    <row r="1" spans="1:7" x14ac:dyDescent="0.2">
      <c r="A1" s="233" t="s">
        <v>731</v>
      </c>
      <c r="B1" s="235"/>
      <c r="C1" s="235"/>
      <c r="E1" s="379"/>
      <c r="G1" s="21"/>
    </row>
    <row r="2" spans="1:7" x14ac:dyDescent="0.2">
      <c r="E2" s="379"/>
      <c r="G2" s="21"/>
    </row>
    <row r="3" spans="1:7" ht="12.75" customHeight="1" x14ac:dyDescent="0.2">
      <c r="A3" s="237"/>
      <c r="B3" s="240"/>
      <c r="C3" s="238"/>
      <c r="D3" s="238"/>
    </row>
    <row r="4" spans="1:7" ht="12" customHeight="1" x14ac:dyDescent="0.2">
      <c r="B4" s="518" t="s">
        <v>723</v>
      </c>
      <c r="C4" s="518" t="s">
        <v>724</v>
      </c>
      <c r="D4" s="518" t="s">
        <v>723</v>
      </c>
      <c r="E4" s="518" t="s">
        <v>724</v>
      </c>
    </row>
    <row r="5" spans="1:7" ht="12" customHeight="1" thickBot="1" x14ac:dyDescent="0.25">
      <c r="A5" s="514" t="s">
        <v>718</v>
      </c>
      <c r="B5" s="514">
        <v>2014</v>
      </c>
      <c r="C5" s="513">
        <v>2014</v>
      </c>
      <c r="D5" s="513" t="s">
        <v>721</v>
      </c>
      <c r="E5" s="513" t="s">
        <v>721</v>
      </c>
    </row>
    <row r="6" spans="1:7" ht="12.95" customHeight="1" thickTop="1" x14ac:dyDescent="0.2">
      <c r="A6" s="519" t="s">
        <v>722</v>
      </c>
      <c r="B6" s="520">
        <v>0.2</v>
      </c>
      <c r="C6" s="521">
        <v>5.9749999999999995E-5</v>
      </c>
      <c r="D6" s="520">
        <v>0.2</v>
      </c>
      <c r="E6" s="521">
        <v>3.1681453703703705E-2</v>
      </c>
    </row>
    <row r="7" spans="1:7" ht="12.95" customHeight="1" x14ac:dyDescent="0.2">
      <c r="A7" s="522" t="s">
        <v>138</v>
      </c>
      <c r="B7" s="523">
        <v>0.221</v>
      </c>
      <c r="C7" s="521">
        <v>5.9579999999999998E-3</v>
      </c>
      <c r="D7" s="524">
        <v>0.21480714285714289</v>
      </c>
      <c r="E7" s="524">
        <v>0.10336780952380953</v>
      </c>
    </row>
    <row r="8" spans="1:7" ht="12.95" customHeight="1" x14ac:dyDescent="0.2">
      <c r="A8" s="522" t="s">
        <v>23</v>
      </c>
      <c r="B8" s="523">
        <v>0.43587999999999999</v>
      </c>
      <c r="C8" s="521">
        <v>0.31018333333333337</v>
      </c>
      <c r="D8" s="524">
        <v>0.56411453703703696</v>
      </c>
      <c r="E8" s="524">
        <v>0.2494790740740741</v>
      </c>
    </row>
    <row r="13" spans="1:7" x14ac:dyDescent="0.2">
      <c r="A13" s="233" t="s">
        <v>791</v>
      </c>
      <c r="B13" s="235"/>
      <c r="C13" s="235"/>
      <c r="E13" s="379"/>
    </row>
    <row r="14" spans="1:7" x14ac:dyDescent="0.2">
      <c r="E14" s="379"/>
    </row>
    <row r="15" spans="1:7" x14ac:dyDescent="0.2">
      <c r="A15" s="237"/>
      <c r="B15" s="240"/>
      <c r="C15" s="238"/>
      <c r="D15" s="238"/>
    </row>
    <row r="16" spans="1:7" x14ac:dyDescent="0.2">
      <c r="B16" s="518" t="s">
        <v>723</v>
      </c>
      <c r="C16" s="518" t="s">
        <v>724</v>
      </c>
      <c r="D16" s="518" t="s">
        <v>723</v>
      </c>
      <c r="E16" s="518" t="s">
        <v>724</v>
      </c>
    </row>
    <row r="17" spans="1:5" ht="12.75" thickBot="1" x14ac:dyDescent="0.25">
      <c r="A17" s="514" t="s">
        <v>718</v>
      </c>
      <c r="B17" s="514">
        <v>2014</v>
      </c>
      <c r="C17" s="513">
        <v>2014</v>
      </c>
      <c r="D17" s="513" t="s">
        <v>721</v>
      </c>
      <c r="E17" s="513" t="s">
        <v>721</v>
      </c>
    </row>
    <row r="18" spans="1:5" ht="12.95" customHeight="1" thickTop="1" x14ac:dyDescent="0.2">
      <c r="A18" s="519" t="s">
        <v>722</v>
      </c>
      <c r="B18" s="520">
        <v>0.2</v>
      </c>
      <c r="C18" s="521">
        <v>1.1949999999999999E-4</v>
      </c>
      <c r="D18" s="520">
        <v>0.2</v>
      </c>
      <c r="E18" s="521">
        <v>3.2358564814814812E-2</v>
      </c>
    </row>
    <row r="19" spans="1:5" ht="12.95" customHeight="1" x14ac:dyDescent="0.2">
      <c r="A19" s="522" t="s">
        <v>138</v>
      </c>
      <c r="B19" s="523">
        <v>0.20144999999999999</v>
      </c>
      <c r="C19" s="521">
        <v>5.5442500000000006E-3</v>
      </c>
      <c r="D19" s="524">
        <v>0.21955499999999997</v>
      </c>
      <c r="E19" s="524">
        <v>0.10467072619047621</v>
      </c>
    </row>
    <row r="20" spans="1:5" ht="12.95" customHeight="1" x14ac:dyDescent="0.2">
      <c r="A20" s="522" t="s">
        <v>23</v>
      </c>
      <c r="B20" s="523">
        <v>0.4837413333333333</v>
      </c>
      <c r="C20" s="521">
        <v>0.30850666666666665</v>
      </c>
      <c r="D20" s="524">
        <v>0.53495636111111122</v>
      </c>
      <c r="E20" s="524">
        <v>0.1885526111111111</v>
      </c>
    </row>
    <row r="23" spans="1:5" x14ac:dyDescent="0.2">
      <c r="A23" s="234" t="s">
        <v>804</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24"/>
  <sheetViews>
    <sheetView showGridLines="0" zoomScaleNormal="100" workbookViewId="0">
      <selection activeCell="A19" sqref="A19"/>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5" t="s">
        <v>796</v>
      </c>
      <c r="F1" s="17"/>
      <c r="G1" s="17"/>
      <c r="H1" s="17"/>
      <c r="I1" s="17"/>
    </row>
    <row r="3" spans="1:13" x14ac:dyDescent="0.2">
      <c r="A3" s="241"/>
    </row>
    <row r="4" spans="1:13" ht="12.75" x14ac:dyDescent="0.2">
      <c r="A4" s="242"/>
      <c r="C4" s="641">
        <v>2015</v>
      </c>
      <c r="D4" s="642"/>
      <c r="E4" s="243"/>
      <c r="F4" s="643">
        <v>2014</v>
      </c>
      <c r="G4" s="642"/>
    </row>
    <row r="5" spans="1:13" ht="39" thickBot="1" x14ac:dyDescent="0.25">
      <c r="A5" s="640" t="s">
        <v>166</v>
      </c>
      <c r="B5" s="640"/>
      <c r="C5" s="89" t="s">
        <v>164</v>
      </c>
      <c r="D5" s="215" t="s">
        <v>208</v>
      </c>
      <c r="E5" s="215"/>
      <c r="F5" s="244" t="s">
        <v>165</v>
      </c>
      <c r="G5" s="245" t="s">
        <v>209</v>
      </c>
      <c r="H5" s="1"/>
      <c r="L5" s="246"/>
      <c r="M5" s="246"/>
    </row>
    <row r="6" spans="1:13" s="379" customFormat="1" x14ac:dyDescent="0.2">
      <c r="A6" s="596" t="s">
        <v>805</v>
      </c>
      <c r="B6" s="596"/>
      <c r="C6" s="71"/>
      <c r="D6" s="597"/>
      <c r="E6" s="597"/>
      <c r="F6" s="562"/>
      <c r="G6" s="563"/>
      <c r="H6" s="17"/>
      <c r="L6" s="246"/>
      <c r="M6" s="246"/>
    </row>
    <row r="7" spans="1:13" s="379" customFormat="1" x14ac:dyDescent="0.2">
      <c r="A7" s="67" t="s">
        <v>108</v>
      </c>
      <c r="B7" s="67"/>
      <c r="C7" s="216">
        <v>38057</v>
      </c>
      <c r="D7" s="247">
        <v>0.5</v>
      </c>
      <c r="E7" s="563"/>
      <c r="F7" s="562"/>
      <c r="G7" s="563"/>
      <c r="H7" s="17"/>
      <c r="L7" s="246"/>
      <c r="M7" s="246"/>
    </row>
    <row r="8" spans="1:13" s="379" customFormat="1" x14ac:dyDescent="0.2">
      <c r="A8" s="67" t="s">
        <v>314</v>
      </c>
      <c r="B8" s="67"/>
      <c r="C8" s="216">
        <v>27604</v>
      </c>
      <c r="D8" s="247">
        <v>0.14000000000000001</v>
      </c>
      <c r="E8" s="563"/>
      <c r="F8" s="562"/>
      <c r="G8" s="563"/>
      <c r="H8" s="17"/>
      <c r="L8" s="246"/>
      <c r="M8" s="246"/>
    </row>
    <row r="9" spans="1:13" s="379" customFormat="1" x14ac:dyDescent="0.2">
      <c r="A9" s="564" t="s">
        <v>107</v>
      </c>
      <c r="B9" s="564"/>
      <c r="C9" s="566">
        <v>11775</v>
      </c>
      <c r="D9" s="565">
        <v>0.04</v>
      </c>
      <c r="E9" s="566"/>
      <c r="F9" s="566"/>
      <c r="G9" s="567"/>
      <c r="H9" s="24"/>
      <c r="L9" s="246"/>
      <c r="M9" s="246"/>
    </row>
    <row r="10" spans="1:13" x14ac:dyDescent="0.2">
      <c r="A10" s="112" t="s">
        <v>24</v>
      </c>
      <c r="B10" s="69"/>
      <c r="C10" s="69"/>
      <c r="D10" s="69"/>
      <c r="E10" s="69"/>
      <c r="F10" s="69"/>
      <c r="G10" s="247"/>
      <c r="L10" s="248"/>
    </row>
    <row r="11" spans="1:13" x14ac:dyDescent="0.2">
      <c r="A11" s="74" t="s">
        <v>95</v>
      </c>
      <c r="B11" s="74"/>
      <c r="C11" s="216">
        <v>128069</v>
      </c>
      <c r="D11" s="247">
        <v>0.87</v>
      </c>
      <c r="E11" s="247"/>
      <c r="F11" s="216">
        <v>119170</v>
      </c>
      <c r="G11" s="247">
        <v>0.95</v>
      </c>
      <c r="L11" s="248"/>
    </row>
    <row r="12" spans="1:13" x14ac:dyDescent="0.2">
      <c r="A12" s="74" t="s">
        <v>63</v>
      </c>
      <c r="B12" s="69"/>
      <c r="C12" s="216">
        <v>5739</v>
      </c>
      <c r="D12" s="247">
        <v>0.84</v>
      </c>
      <c r="E12" s="247"/>
      <c r="F12" s="216">
        <v>5804</v>
      </c>
      <c r="G12" s="247">
        <v>0.93</v>
      </c>
      <c r="L12" s="248"/>
    </row>
    <row r="13" spans="1:13" ht="12" customHeight="1" x14ac:dyDescent="0.2">
      <c r="A13" s="74" t="s">
        <v>96</v>
      </c>
      <c r="B13" s="69"/>
      <c r="C13" s="216">
        <f>1688+383</f>
        <v>2071</v>
      </c>
      <c r="D13" s="247">
        <v>0.05</v>
      </c>
      <c r="E13" s="239" t="s">
        <v>98</v>
      </c>
      <c r="F13" s="216">
        <f>1707+191</f>
        <v>1898</v>
      </c>
      <c r="G13" s="247">
        <v>0.03</v>
      </c>
      <c r="H13" s="239" t="s">
        <v>98</v>
      </c>
      <c r="L13" s="248"/>
    </row>
    <row r="14" spans="1:13" x14ac:dyDescent="0.2">
      <c r="A14" s="113" t="s">
        <v>94</v>
      </c>
      <c r="B14" s="249"/>
      <c r="C14" s="250">
        <f>SUM(C7:C13)</f>
        <v>213315</v>
      </c>
      <c r="D14" s="251"/>
      <c r="E14" s="251"/>
      <c r="F14" s="251">
        <f>SUM(F11:F13)</f>
        <v>126872</v>
      </c>
      <c r="G14" s="252"/>
      <c r="H14" s="253"/>
      <c r="L14" s="80"/>
    </row>
    <row r="15" spans="1:13" ht="13.5" customHeight="1" x14ac:dyDescent="0.2">
      <c r="A15" s="254"/>
      <c r="B15" s="254"/>
      <c r="C15" s="255"/>
      <c r="D15" s="256"/>
      <c r="E15" s="256"/>
      <c r="F15" s="256"/>
      <c r="G15" s="256"/>
      <c r="H15" s="256"/>
      <c r="I15" s="256"/>
      <c r="J15" s="256"/>
      <c r="K15" s="256"/>
    </row>
    <row r="17" spans="1:1" ht="14.25" x14ac:dyDescent="0.2">
      <c r="A17" s="21" t="s">
        <v>210</v>
      </c>
    </row>
    <row r="18" spans="1:1" ht="14.25" x14ac:dyDescent="0.2">
      <c r="A18" s="21" t="s">
        <v>211</v>
      </c>
    </row>
    <row r="19" spans="1:1" x14ac:dyDescent="0.2">
      <c r="A19" s="21" t="s">
        <v>97</v>
      </c>
    </row>
    <row r="21" spans="1:1" x14ac:dyDescent="0.2">
      <c r="A21" s="379" t="s">
        <v>787</v>
      </c>
    </row>
    <row r="22" spans="1:1" x14ac:dyDescent="0.2">
      <c r="A22" s="21" t="s">
        <v>788</v>
      </c>
    </row>
    <row r="24" spans="1:1" x14ac:dyDescent="0.2">
      <c r="A24" s="21" t="s">
        <v>786</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50"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B2" sqref="B2"/>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5" t="s">
        <v>203</v>
      </c>
      <c r="B1" s="218"/>
      <c r="C1" s="218"/>
      <c r="D1" s="218"/>
      <c r="E1" s="218"/>
      <c r="F1" s="218"/>
      <c r="G1" s="218"/>
      <c r="H1" s="218"/>
      <c r="I1" s="218"/>
    </row>
    <row r="2" spans="1:11" x14ac:dyDescent="0.2">
      <c r="B2" s="17"/>
      <c r="C2" s="17"/>
      <c r="D2" s="17"/>
      <c r="E2" s="17"/>
      <c r="F2" s="17"/>
      <c r="G2" s="17"/>
      <c r="H2" s="17"/>
      <c r="I2" s="17"/>
    </row>
    <row r="3" spans="1:11" ht="24.75" thickBot="1" x14ac:dyDescent="0.25">
      <c r="A3" s="648" t="s">
        <v>139</v>
      </c>
      <c r="B3" s="648"/>
      <c r="C3" s="257" t="s">
        <v>765</v>
      </c>
      <c r="D3" s="174" t="s">
        <v>766</v>
      </c>
      <c r="E3" s="257" t="s">
        <v>286</v>
      </c>
      <c r="F3" s="341" t="s">
        <v>287</v>
      </c>
      <c r="G3" s="257" t="s">
        <v>232</v>
      </c>
      <c r="H3" s="341" t="s">
        <v>233</v>
      </c>
      <c r="I3" s="257" t="s">
        <v>170</v>
      </c>
    </row>
    <row r="4" spans="1:11" ht="12" customHeight="1" x14ac:dyDescent="0.2">
      <c r="A4" s="649" t="s">
        <v>81</v>
      </c>
      <c r="B4" s="649"/>
      <c r="C4" s="172">
        <f>SUM(C5:C7)</f>
        <v>135879</v>
      </c>
      <c r="D4" s="258">
        <f>(C4-E4)/E4</f>
        <v>7.0992811652689322E-2</v>
      </c>
      <c r="E4" s="175">
        <v>126872</v>
      </c>
      <c r="F4" s="349">
        <v>6.8054012189783505E-2</v>
      </c>
      <c r="G4" s="175">
        <v>118788</v>
      </c>
      <c r="H4" s="349">
        <v>5.3337234976457128E-2</v>
      </c>
      <c r="I4" s="350">
        <v>112773</v>
      </c>
      <c r="K4" s="27"/>
    </row>
    <row r="5" spans="1:11" ht="12" customHeight="1" x14ac:dyDescent="0.2">
      <c r="A5" s="650" t="s">
        <v>82</v>
      </c>
      <c r="B5" s="651"/>
      <c r="C5" s="256">
        <v>5739</v>
      </c>
      <c r="D5" s="258">
        <f t="shared" ref="D5:D8" si="0">(C5-E5)/E5</f>
        <v>-1.1199172984148863E-2</v>
      </c>
      <c r="E5" s="201">
        <v>5804</v>
      </c>
      <c r="F5" s="349">
        <v>2.7074854008140151E-2</v>
      </c>
      <c r="G5" s="201">
        <v>5651</v>
      </c>
      <c r="H5" s="349">
        <v>7.1076573161485967E-2</v>
      </c>
      <c r="I5" s="350">
        <v>5276</v>
      </c>
      <c r="K5" s="27"/>
    </row>
    <row r="6" spans="1:11" ht="12" customHeight="1" x14ac:dyDescent="0.2">
      <c r="A6" s="650" t="s">
        <v>171</v>
      </c>
      <c r="B6" s="651"/>
      <c r="C6" s="256">
        <v>128069</v>
      </c>
      <c r="D6" s="258">
        <f>(C6-E6)/E6</f>
        <v>7.4674834270370055E-2</v>
      </c>
      <c r="E6" s="201">
        <v>119170</v>
      </c>
      <c r="F6" s="349">
        <v>7.1537756037908892E-2</v>
      </c>
      <c r="G6" s="201">
        <v>111214</v>
      </c>
      <c r="H6" s="349">
        <v>5.5071198853987799E-2</v>
      </c>
      <c r="I6" s="350">
        <v>105409</v>
      </c>
    </row>
    <row r="7" spans="1:11" ht="12" customHeight="1" x14ac:dyDescent="0.2">
      <c r="A7" s="650" t="s">
        <v>172</v>
      </c>
      <c r="B7" s="651"/>
      <c r="C7" s="256">
        <f>383+1688</f>
        <v>2071</v>
      </c>
      <c r="D7" s="258">
        <f t="shared" si="0"/>
        <v>9.114857744994731E-2</v>
      </c>
      <c r="E7" s="201">
        <v>1898</v>
      </c>
      <c r="F7" s="349">
        <v>-1.3000520020800831E-2</v>
      </c>
      <c r="G7" s="201">
        <v>1923</v>
      </c>
      <c r="H7" s="349">
        <v>-7.9022988505747127E-2</v>
      </c>
      <c r="I7" s="350">
        <v>2088</v>
      </c>
    </row>
    <row r="8" spans="1:11" ht="12" customHeight="1" x14ac:dyDescent="0.2">
      <c r="A8" s="652" t="s">
        <v>108</v>
      </c>
      <c r="B8" s="652"/>
      <c r="C8" s="256">
        <v>38057</v>
      </c>
      <c r="D8" s="258">
        <f t="shared" si="0"/>
        <v>-5.314358221580872E-2</v>
      </c>
      <c r="E8" s="201">
        <v>40193</v>
      </c>
      <c r="F8" s="349">
        <v>0.18086200311425801</v>
      </c>
      <c r="G8" s="201">
        <v>34037</v>
      </c>
      <c r="H8" s="349">
        <v>2.8875335160140252E-3</v>
      </c>
      <c r="I8" s="350">
        <v>33939</v>
      </c>
    </row>
    <row r="9" spans="1:11" s="379" customFormat="1" ht="12" customHeight="1" x14ac:dyDescent="0.2">
      <c r="A9" s="420" t="s">
        <v>322</v>
      </c>
      <c r="B9" s="420"/>
      <c r="C9" s="256">
        <v>27604</v>
      </c>
      <c r="D9" s="258">
        <f>(C9-E9)/E9</f>
        <v>4.3274500170074455E-2</v>
      </c>
      <c r="E9" s="201">
        <v>26459</v>
      </c>
      <c r="F9" s="349">
        <v>7.5249612039937921E-2</v>
      </c>
      <c r="G9" s="201"/>
      <c r="H9" s="349"/>
      <c r="I9" s="286"/>
    </row>
    <row r="10" spans="1:11" x14ac:dyDescent="0.2">
      <c r="A10" s="649" t="s">
        <v>173</v>
      </c>
      <c r="B10" s="649"/>
      <c r="C10" s="259">
        <v>11775</v>
      </c>
      <c r="D10" s="258">
        <f>(C10-E10)/E10</f>
        <v>0.14721356196414653</v>
      </c>
      <c r="E10" s="350">
        <v>10264</v>
      </c>
      <c r="F10" s="349"/>
      <c r="G10" s="350">
        <v>34153</v>
      </c>
      <c r="H10" s="349">
        <v>5.3519649577395273E-2</v>
      </c>
      <c r="I10" s="350">
        <v>32418</v>
      </c>
    </row>
    <row r="11" spans="1:11" x14ac:dyDescent="0.2">
      <c r="A11" s="95" t="s">
        <v>7</v>
      </c>
      <c r="B11" s="253"/>
      <c r="C11" s="225">
        <f>C4+C8+C9+C10</f>
        <v>213315</v>
      </c>
      <c r="D11" s="260">
        <f>(C11-E11)/E11</f>
        <v>4.6749563271635229E-2</v>
      </c>
      <c r="E11" s="225">
        <f>E4+E8+E9+E10</f>
        <v>203788</v>
      </c>
      <c r="F11" s="260">
        <f>(E11-G11)/G11</f>
        <v>8.9903625025404055E-2</v>
      </c>
      <c r="G11" s="225">
        <f>G4+G8+G9+G10</f>
        <v>186978</v>
      </c>
      <c r="H11" s="260">
        <f>(G11-I11)/I11</f>
        <v>4.3811756824652485E-2</v>
      </c>
      <c r="I11" s="225">
        <f>I4+I8+I10</f>
        <v>179130</v>
      </c>
    </row>
    <row r="12" spans="1:11" x14ac:dyDescent="0.2">
      <c r="A12" s="66"/>
      <c r="B12" s="66"/>
      <c r="C12" s="66"/>
      <c r="D12" s="66"/>
      <c r="E12" s="255"/>
      <c r="F12" s="66"/>
      <c r="G12" s="261"/>
      <c r="H12" s="262"/>
      <c r="I12" s="261"/>
    </row>
    <row r="13" spans="1:11" x14ac:dyDescent="0.2">
      <c r="A13" s="646" t="s">
        <v>683</v>
      </c>
      <c r="B13" s="647"/>
      <c r="C13" s="647"/>
      <c r="D13" s="647"/>
      <c r="E13" s="647"/>
      <c r="F13" s="647"/>
      <c r="G13" s="647"/>
      <c r="H13" s="647"/>
      <c r="I13" s="647"/>
    </row>
    <row r="14" spans="1:11" x14ac:dyDescent="0.2">
      <c r="A14" s="426" t="s">
        <v>684</v>
      </c>
      <c r="B14" s="426"/>
      <c r="C14" s="426"/>
      <c r="D14" s="426"/>
      <c r="E14" s="426"/>
      <c r="F14" s="426"/>
      <c r="G14" s="426"/>
      <c r="H14" s="426"/>
      <c r="I14" s="426"/>
    </row>
    <row r="16" spans="1:11" x14ac:dyDescent="0.2">
      <c r="A16" s="644"/>
      <c r="B16" s="645"/>
      <c r="C16" s="645"/>
      <c r="D16" s="645"/>
      <c r="E16" s="645"/>
      <c r="F16" s="645"/>
      <c r="G16" s="645"/>
      <c r="H16" s="645"/>
      <c r="I16" s="645"/>
    </row>
    <row r="17" spans="3:9" x14ac:dyDescent="0.2">
      <c r="C17" s="286"/>
      <c r="D17" s="168"/>
      <c r="E17" s="286"/>
      <c r="F17" s="168"/>
      <c r="G17" s="286"/>
      <c r="H17" s="168"/>
      <c r="I17" s="286"/>
    </row>
    <row r="18" spans="3:9" x14ac:dyDescent="0.2">
      <c r="C18" s="286"/>
      <c r="D18" s="168"/>
      <c r="E18" s="286"/>
      <c r="F18" s="168"/>
      <c r="G18" s="286"/>
      <c r="H18" s="168"/>
      <c r="I18" s="286"/>
    </row>
    <row r="19" spans="3:9" x14ac:dyDescent="0.2">
      <c r="C19" s="286"/>
      <c r="D19" s="168"/>
      <c r="E19" s="286"/>
      <c r="F19" s="168"/>
      <c r="G19" s="286"/>
      <c r="H19" s="168"/>
      <c r="I19" s="286"/>
    </row>
    <row r="20" spans="3:9" x14ac:dyDescent="0.2">
      <c r="C20" s="286"/>
      <c r="D20" s="168"/>
      <c r="E20" s="286"/>
      <c r="F20" s="168"/>
      <c r="G20" s="286"/>
      <c r="H20" s="168"/>
      <c r="I20" s="286"/>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37"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9"/>
  <sheetViews>
    <sheetView zoomScaleNormal="100" workbookViewId="0">
      <selection activeCell="A21" sqref="A21"/>
    </sheetView>
  </sheetViews>
  <sheetFormatPr baseColWidth="10" defaultColWidth="11" defaultRowHeight="12" x14ac:dyDescent="0.2"/>
  <cols>
    <col min="1" max="1" width="39.75" style="21" customWidth="1"/>
    <col min="2" max="2" width="22.375" style="21" customWidth="1"/>
    <col min="3" max="4" width="10" style="21" customWidth="1"/>
    <col min="5" max="5" width="11" style="21" customWidth="1"/>
    <col min="6" max="16384" width="11" style="21"/>
  </cols>
  <sheetData>
    <row r="1" spans="1:4" x14ac:dyDescent="0.2">
      <c r="A1" s="263" t="s">
        <v>204</v>
      </c>
      <c r="B1" s="264"/>
      <c r="C1" s="218"/>
      <c r="D1" s="17"/>
    </row>
    <row r="2" spans="1:4" x14ac:dyDescent="0.2">
      <c r="A2" s="17"/>
      <c r="B2" s="17"/>
      <c r="C2" s="17"/>
      <c r="D2" s="17"/>
    </row>
    <row r="3" spans="1:4" x14ac:dyDescent="0.2">
      <c r="A3" s="17"/>
      <c r="B3" s="17"/>
    </row>
    <row r="4" spans="1:4" ht="12.75" thickBot="1" x14ac:dyDescent="0.25">
      <c r="A4" s="1"/>
      <c r="B4" s="87" t="s">
        <v>87</v>
      </c>
      <c r="C4" s="2">
        <v>42369</v>
      </c>
      <c r="D4" s="3">
        <v>42004</v>
      </c>
    </row>
    <row r="5" spans="1:4" x14ac:dyDescent="0.2">
      <c r="A5" s="265" t="s">
        <v>806</v>
      </c>
      <c r="B5" s="266" t="s">
        <v>127</v>
      </c>
      <c r="C5" s="22">
        <v>11</v>
      </c>
      <c r="D5" s="22">
        <v>19</v>
      </c>
    </row>
    <row r="6" spans="1:4" x14ac:dyDescent="0.2">
      <c r="A6" s="265"/>
      <c r="B6" s="266" t="s">
        <v>169</v>
      </c>
      <c r="C6" s="22">
        <v>24</v>
      </c>
      <c r="D6" s="22">
        <v>25</v>
      </c>
    </row>
    <row r="7" spans="1:4" s="379" customFormat="1" x14ac:dyDescent="0.2">
      <c r="A7" s="265"/>
      <c r="B7" s="379" t="s">
        <v>768</v>
      </c>
      <c r="C7" s="397">
        <v>11</v>
      </c>
      <c r="D7" s="22">
        <v>9</v>
      </c>
    </row>
    <row r="8" spans="1:4" x14ac:dyDescent="0.2">
      <c r="A8" s="265"/>
      <c r="B8" s="21" t="s">
        <v>767</v>
      </c>
      <c r="C8" s="397">
        <v>11</v>
      </c>
      <c r="D8" s="397">
        <v>10</v>
      </c>
    </row>
    <row r="9" spans="1:4" s="379" customFormat="1" x14ac:dyDescent="0.2">
      <c r="A9" s="265"/>
      <c r="B9" s="379" t="s">
        <v>285</v>
      </c>
      <c r="C9" s="397">
        <v>17</v>
      </c>
      <c r="D9" s="397">
        <v>16</v>
      </c>
    </row>
    <row r="10" spans="1:4" x14ac:dyDescent="0.2">
      <c r="A10" s="265"/>
      <c r="B10" s="267" t="s">
        <v>89</v>
      </c>
      <c r="C10" s="398">
        <v>66</v>
      </c>
      <c r="D10" s="398">
        <v>70</v>
      </c>
    </row>
    <row r="11" spans="1:4" x14ac:dyDescent="0.2">
      <c r="A11" s="268"/>
      <c r="B11" s="269"/>
      <c r="C11" s="270"/>
      <c r="D11" s="270"/>
    </row>
    <row r="12" spans="1:4" x14ac:dyDescent="0.2">
      <c r="A12" s="271" t="s">
        <v>102</v>
      </c>
      <c r="B12" s="272"/>
      <c r="C12" s="273">
        <f>SUM(C5:C11)</f>
        <v>140</v>
      </c>
      <c r="D12" s="274">
        <f>SUM(D5:D11)</f>
        <v>149</v>
      </c>
    </row>
    <row r="13" spans="1:4" x14ac:dyDescent="0.2">
      <c r="A13" s="265" t="s">
        <v>90</v>
      </c>
      <c r="B13" s="17" t="s">
        <v>136</v>
      </c>
      <c r="C13" s="210">
        <v>0</v>
      </c>
      <c r="D13" s="210">
        <v>2</v>
      </c>
    </row>
    <row r="14" spans="1:4" x14ac:dyDescent="0.2">
      <c r="A14" s="265"/>
      <c r="B14" s="100" t="s">
        <v>784</v>
      </c>
      <c r="C14" s="397">
        <v>146</v>
      </c>
      <c r="D14" s="397">
        <v>137</v>
      </c>
    </row>
    <row r="15" spans="1:4" x14ac:dyDescent="0.2">
      <c r="A15" s="271" t="s">
        <v>137</v>
      </c>
      <c r="B15" s="253"/>
      <c r="C15" s="225">
        <f>SUM(C13:C14)</f>
        <v>146</v>
      </c>
      <c r="D15" s="275">
        <f>SUM(D13:D14)</f>
        <v>139</v>
      </c>
    </row>
    <row r="16" spans="1:4" s="379" customFormat="1" x14ac:dyDescent="0.2">
      <c r="A16" s="265" t="s">
        <v>103</v>
      </c>
      <c r="B16" s="17" t="s">
        <v>771</v>
      </c>
      <c r="C16" s="210">
        <v>95</v>
      </c>
      <c r="D16" s="555"/>
    </row>
    <row r="17" spans="1:6" x14ac:dyDescent="0.2">
      <c r="A17" s="265"/>
      <c r="B17" s="17" t="s">
        <v>91</v>
      </c>
      <c r="C17" s="210">
        <v>1</v>
      </c>
      <c r="D17" s="210">
        <v>3</v>
      </c>
    </row>
    <row r="18" spans="1:6" x14ac:dyDescent="0.2">
      <c r="A18" s="276" t="s">
        <v>807</v>
      </c>
      <c r="B18" s="253"/>
      <c r="C18" s="225">
        <f>C16+C17</f>
        <v>96</v>
      </c>
      <c r="D18" s="275">
        <f>D16+D17</f>
        <v>3</v>
      </c>
    </row>
    <row r="19" spans="1:6" s="379" customFormat="1" x14ac:dyDescent="0.2">
      <c r="A19" s="550" t="s">
        <v>94</v>
      </c>
      <c r="B19" s="551"/>
      <c r="C19" s="552">
        <f>C12+C15+C18</f>
        <v>382</v>
      </c>
      <c r="D19" s="553">
        <f>D12+D15+D18</f>
        <v>291</v>
      </c>
    </row>
    <row r="20" spans="1:6" s="379" customFormat="1" x14ac:dyDescent="0.2">
      <c r="A20" s="549"/>
      <c r="B20" s="17"/>
      <c r="C20" s="209"/>
      <c r="D20" s="209"/>
    </row>
    <row r="21" spans="1:6" s="379" customFormat="1" x14ac:dyDescent="0.2">
      <c r="A21" s="277" t="s">
        <v>800</v>
      </c>
      <c r="B21" s="165"/>
      <c r="C21" s="165"/>
      <c r="D21" s="190"/>
      <c r="E21" s="190"/>
      <c r="F21" s="190"/>
    </row>
    <row r="22" spans="1:6" x14ac:dyDescent="0.2">
      <c r="A22" s="277"/>
      <c r="C22" s="80"/>
      <c r="D22" s="80"/>
      <c r="F22" s="27"/>
    </row>
    <row r="23" spans="1:6" ht="53.25" customHeight="1" x14ac:dyDescent="0.2">
      <c r="A23" s="66" t="s">
        <v>797</v>
      </c>
      <c r="B23" s="66"/>
      <c r="C23" s="66"/>
      <c r="D23" s="66"/>
    </row>
    <row r="29" spans="1:6" x14ac:dyDescent="0.2">
      <c r="A29" s="17"/>
    </row>
  </sheetData>
  <phoneticPr fontId="3" type="noConversion"/>
  <pageMargins left="0.74803149606299213" right="0.74803149606299213" top="0.98425196850393704" bottom="0.98425196850393704" header="0.51181102362204722" footer="0.51181102362204722"/>
  <pageSetup paperSize="9" scale="82" fitToHeight="0" orientation="portrait" r:id="rId1"/>
  <headerFooter alignWithMargins="0">
    <oddFooter>&amp;R&amp;A</oddFooter>
  </headerFooter>
  <ignoredErrors>
    <ignoredError sqref="C12:D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6"/>
  <sheetViews>
    <sheetView zoomScaleNormal="100" workbookViewId="0">
      <selection activeCell="A10" sqref="A10"/>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64" t="s">
        <v>667</v>
      </c>
      <c r="B1" s="264"/>
      <c r="C1" s="218"/>
    </row>
    <row r="2" spans="1:6" x14ac:dyDescent="0.2">
      <c r="A2" s="17" t="s">
        <v>158</v>
      </c>
      <c r="B2" s="217"/>
      <c r="C2" s="17"/>
    </row>
    <row r="3" spans="1:6" x14ac:dyDescent="0.2">
      <c r="A3" s="278"/>
      <c r="B3" s="217"/>
      <c r="C3" s="17"/>
    </row>
    <row r="4" spans="1:6" ht="60.75" customHeight="1" thickBot="1" x14ac:dyDescent="0.25">
      <c r="A4" s="72">
        <v>2015</v>
      </c>
      <c r="B4" s="115" t="s">
        <v>143</v>
      </c>
      <c r="C4" s="115" t="s">
        <v>144</v>
      </c>
      <c r="D4" s="115" t="s">
        <v>294</v>
      </c>
      <c r="E4" s="115" t="s">
        <v>295</v>
      </c>
      <c r="F4" s="115" t="s">
        <v>92</v>
      </c>
    </row>
    <row r="5" spans="1:6" x14ac:dyDescent="0.2">
      <c r="A5" s="101" t="s">
        <v>88</v>
      </c>
      <c r="B5" s="189">
        <v>140</v>
      </c>
      <c r="C5" s="189">
        <v>140</v>
      </c>
      <c r="D5" s="189">
        <v>2</v>
      </c>
      <c r="E5" s="189">
        <v>-27</v>
      </c>
      <c r="F5" s="279">
        <v>0</v>
      </c>
    </row>
    <row r="6" spans="1:6" x14ac:dyDescent="0.2">
      <c r="A6" s="101" t="s">
        <v>785</v>
      </c>
      <c r="B6" s="189">
        <v>146</v>
      </c>
      <c r="C6" s="189">
        <v>146</v>
      </c>
      <c r="D6" s="280">
        <v>0</v>
      </c>
      <c r="E6" s="280">
        <v>9</v>
      </c>
      <c r="F6" s="280">
        <v>68</v>
      </c>
    </row>
    <row r="7" spans="1:6" x14ac:dyDescent="0.2">
      <c r="A7" s="102" t="s">
        <v>103</v>
      </c>
      <c r="B7" s="189">
        <v>96</v>
      </c>
      <c r="C7" s="189">
        <v>96</v>
      </c>
      <c r="D7" s="189">
        <v>0</v>
      </c>
      <c r="E7" s="189">
        <v>0</v>
      </c>
      <c r="F7" s="189">
        <v>95</v>
      </c>
    </row>
    <row r="8" spans="1:6" x14ac:dyDescent="0.2">
      <c r="A8" s="83" t="s">
        <v>7</v>
      </c>
      <c r="B8" s="166">
        <f>SUM(B5:B7)</f>
        <v>382</v>
      </c>
      <c r="C8" s="166">
        <f>SUM(C5:C7)</f>
        <v>382</v>
      </c>
      <c r="D8" s="375">
        <f>SUM(D5:D7)</f>
        <v>2</v>
      </c>
      <c r="E8" s="375">
        <f>SUM(E5:E7)</f>
        <v>-18</v>
      </c>
      <c r="F8" s="375">
        <f>SUM(F5:F7)</f>
        <v>163</v>
      </c>
    </row>
    <row r="9" spans="1:6" s="379" customFormat="1" x14ac:dyDescent="0.2">
      <c r="A9" s="90"/>
      <c r="B9" s="165"/>
      <c r="C9" s="165"/>
      <c r="D9" s="190"/>
      <c r="E9" s="190"/>
      <c r="F9" s="190"/>
    </row>
    <row r="10" spans="1:6" s="379" customFormat="1" x14ac:dyDescent="0.2">
      <c r="A10" s="277" t="s">
        <v>800</v>
      </c>
      <c r="B10" s="165"/>
      <c r="C10" s="165"/>
      <c r="D10" s="190"/>
      <c r="E10" s="190"/>
      <c r="F10" s="190"/>
    </row>
    <row r="11" spans="1:6" x14ac:dyDescent="0.2">
      <c r="A11" s="217"/>
      <c r="B11" s="217"/>
      <c r="C11" s="17"/>
    </row>
    <row r="12" spans="1:6" ht="64.5" customHeight="1" thickBot="1" x14ac:dyDescent="0.25">
      <c r="A12" s="72">
        <v>2014</v>
      </c>
      <c r="B12" s="371" t="s">
        <v>143</v>
      </c>
      <c r="C12" s="371" t="s">
        <v>144</v>
      </c>
      <c r="D12" s="371" t="s">
        <v>294</v>
      </c>
      <c r="E12" s="371" t="s">
        <v>295</v>
      </c>
      <c r="F12" s="371" t="s">
        <v>92</v>
      </c>
    </row>
    <row r="13" spans="1:6" x14ac:dyDescent="0.2">
      <c r="A13" s="101" t="s">
        <v>88</v>
      </c>
      <c r="B13" s="189">
        <v>149</v>
      </c>
      <c r="C13" s="189">
        <v>149</v>
      </c>
      <c r="D13" s="189">
        <v>7</v>
      </c>
      <c r="E13" s="189">
        <v>-19</v>
      </c>
      <c r="F13" s="279">
        <v>0</v>
      </c>
    </row>
    <row r="14" spans="1:6" x14ac:dyDescent="0.2">
      <c r="A14" s="101" t="s">
        <v>90</v>
      </c>
      <c r="B14" s="189">
        <v>139</v>
      </c>
      <c r="C14" s="189">
        <v>139</v>
      </c>
      <c r="D14" s="280">
        <v>257</v>
      </c>
      <c r="E14" s="280">
        <v>18</v>
      </c>
      <c r="F14" s="403">
        <v>59</v>
      </c>
    </row>
    <row r="15" spans="1:6" x14ac:dyDescent="0.2">
      <c r="A15" s="102" t="s">
        <v>103</v>
      </c>
      <c r="B15" s="189">
        <v>3</v>
      </c>
      <c r="C15" s="189">
        <v>3</v>
      </c>
      <c r="D15" s="189">
        <v>0</v>
      </c>
      <c r="E15" s="189">
        <v>0</v>
      </c>
      <c r="F15" s="189">
        <v>0</v>
      </c>
    </row>
    <row r="16" spans="1:6" x14ac:dyDescent="0.2">
      <c r="A16" s="83" t="s">
        <v>7</v>
      </c>
      <c r="B16" s="166">
        <f>SUM(B13:B15)</f>
        <v>291</v>
      </c>
      <c r="C16" s="166">
        <f>SUM(C13:C15)</f>
        <v>291</v>
      </c>
      <c r="D16" s="166">
        <f>SUM(D13:D15)</f>
        <v>264</v>
      </c>
      <c r="E16" s="166">
        <f>SUM(E13:E15)</f>
        <v>-1</v>
      </c>
      <c r="F16" s="166">
        <f>SUM(F13:F15)</f>
        <v>59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3" sqref="A3"/>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17" t="s">
        <v>206</v>
      </c>
      <c r="B1" s="217"/>
      <c r="C1" s="17"/>
      <c r="D1" s="17"/>
    </row>
    <row r="2" spans="1:4" x14ac:dyDescent="0.2">
      <c r="A2" s="217"/>
      <c r="B2" s="217"/>
      <c r="C2" s="17"/>
      <c r="D2" s="17"/>
    </row>
    <row r="3" spans="1:4" ht="24.75" thickBot="1" x14ac:dyDescent="0.25">
      <c r="A3" s="301" t="s">
        <v>139</v>
      </c>
      <c r="B3" s="281" t="s">
        <v>769</v>
      </c>
      <c r="C3" s="554" t="s">
        <v>296</v>
      </c>
      <c r="D3" s="17"/>
    </row>
    <row r="4" spans="1:4" x14ac:dyDescent="0.2">
      <c r="A4" s="17" t="s">
        <v>64</v>
      </c>
      <c r="B4" s="190">
        <f>140+146</f>
        <v>286</v>
      </c>
      <c r="C4" s="189">
        <v>288</v>
      </c>
      <c r="D4" s="100"/>
    </row>
    <row r="5" spans="1:4" x14ac:dyDescent="0.2">
      <c r="A5" s="17" t="s">
        <v>65</v>
      </c>
      <c r="B5" s="190">
        <v>0</v>
      </c>
      <c r="C5" s="189">
        <v>0</v>
      </c>
      <c r="D5" s="100"/>
    </row>
    <row r="6" spans="1:4" x14ac:dyDescent="0.2">
      <c r="A6" s="17" t="s">
        <v>35</v>
      </c>
      <c r="B6" s="190">
        <v>96</v>
      </c>
      <c r="C6" s="189">
        <v>3</v>
      </c>
      <c r="D6" s="100"/>
    </row>
    <row r="7" spans="1:4" x14ac:dyDescent="0.2">
      <c r="A7" s="95" t="s">
        <v>7</v>
      </c>
      <c r="B7" s="282">
        <f>SUM(B4:B6)</f>
        <v>382</v>
      </c>
      <c r="C7" s="283">
        <f>SUM(C4:C6)</f>
        <v>291</v>
      </c>
      <c r="D7" s="100"/>
    </row>
    <row r="8" spans="1:4" x14ac:dyDescent="0.2">
      <c r="D8" s="100"/>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3" sqref="A3:B4"/>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5" t="s">
        <v>297</v>
      </c>
    </row>
    <row r="3" spans="1:5" ht="26.25" x14ac:dyDescent="0.2">
      <c r="A3" s="654" t="s">
        <v>139</v>
      </c>
      <c r="B3" s="654"/>
      <c r="C3" s="656" t="s">
        <v>93</v>
      </c>
      <c r="D3" s="405" t="s">
        <v>798</v>
      </c>
      <c r="E3" s="406" t="s">
        <v>799</v>
      </c>
    </row>
    <row r="4" spans="1:5" ht="12.75" thickBot="1" x14ac:dyDescent="0.25">
      <c r="A4" s="655"/>
      <c r="B4" s="655"/>
      <c r="C4" s="657"/>
      <c r="D4" s="284"/>
      <c r="E4" s="285"/>
    </row>
    <row r="5" spans="1:5" ht="14.25" x14ac:dyDescent="0.2">
      <c r="A5" s="653" t="s">
        <v>299</v>
      </c>
      <c r="B5" s="653"/>
      <c r="C5" s="80">
        <v>220875</v>
      </c>
      <c r="D5" s="80">
        <v>2850</v>
      </c>
      <c r="E5" s="175">
        <v>3227</v>
      </c>
    </row>
    <row r="6" spans="1:5" s="379" customFormat="1" x14ac:dyDescent="0.2">
      <c r="A6" s="402" t="s">
        <v>298</v>
      </c>
      <c r="B6" s="402"/>
      <c r="C6" s="175"/>
      <c r="D6" s="175">
        <v>1050</v>
      </c>
      <c r="E6" s="175">
        <v>1127</v>
      </c>
    </row>
    <row r="7" spans="1:5" ht="12.75" customHeight="1" x14ac:dyDescent="0.2">
      <c r="A7" s="271" t="s">
        <v>155</v>
      </c>
      <c r="B7" s="113"/>
      <c r="C7" s="287">
        <f>SUM(C5:C6)</f>
        <v>220875</v>
      </c>
      <c r="D7" s="287">
        <f>SUM(D5:D6)</f>
        <v>3900</v>
      </c>
      <c r="E7" s="288">
        <f>SUM(E5:E6)</f>
        <v>4354</v>
      </c>
    </row>
    <row r="10" spans="1:5" ht="14.25" x14ac:dyDescent="0.2">
      <c r="A10" s="404" t="s">
        <v>312</v>
      </c>
      <c r="B10" s="404"/>
      <c r="C10" s="404"/>
      <c r="D10" s="404"/>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A4" sqref="A4"/>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17" t="s">
        <v>668</v>
      </c>
      <c r="B1" s="361"/>
      <c r="C1" s="361"/>
      <c r="D1" s="362"/>
      <c r="E1" s="362"/>
      <c r="F1" s="363"/>
      <c r="G1" s="364"/>
      <c r="H1" s="364"/>
    </row>
    <row r="2" spans="1:12" ht="13.5" customHeight="1" x14ac:dyDescent="0.2">
      <c r="A2" s="217" t="s">
        <v>669</v>
      </c>
      <c r="B2" s="361"/>
      <c r="C2" s="361"/>
      <c r="D2" s="362"/>
      <c r="E2" s="362"/>
      <c r="F2" s="363"/>
      <c r="G2" s="364"/>
      <c r="H2" s="364"/>
    </row>
    <row r="3" spans="1:12" ht="12.75" x14ac:dyDescent="0.2">
      <c r="A3" s="362"/>
      <c r="B3" s="658"/>
      <c r="C3" s="658"/>
      <c r="D3" s="364"/>
      <c r="E3" s="352"/>
      <c r="F3" s="351"/>
      <c r="G3" s="351"/>
      <c r="H3" s="351"/>
      <c r="I3" s="351"/>
      <c r="J3" s="159"/>
      <c r="K3" s="159"/>
      <c r="L3" s="159"/>
    </row>
    <row r="4" spans="1:12" ht="13.5" thickBot="1" x14ac:dyDescent="0.25">
      <c r="A4" s="432"/>
      <c r="B4" s="289">
        <v>42369</v>
      </c>
      <c r="C4" s="290">
        <v>42004</v>
      </c>
      <c r="D4" s="364"/>
    </row>
    <row r="5" spans="1:12" ht="12.75" x14ac:dyDescent="0.2">
      <c r="A5" s="291" t="s">
        <v>234</v>
      </c>
      <c r="B5" s="370">
        <v>-21</v>
      </c>
      <c r="C5" s="365">
        <v>-20</v>
      </c>
      <c r="D5" s="364"/>
    </row>
    <row r="6" spans="1:12" ht="12.75" x14ac:dyDescent="0.2">
      <c r="A6" s="291" t="s">
        <v>235</v>
      </c>
      <c r="B6" s="370">
        <v>-13</v>
      </c>
      <c r="C6" s="365">
        <v>-13</v>
      </c>
      <c r="D6" s="364"/>
    </row>
    <row r="7" spans="1:12" ht="12.75" x14ac:dyDescent="0.2">
      <c r="A7" s="291" t="s">
        <v>236</v>
      </c>
      <c r="B7" s="370">
        <v>-86</v>
      </c>
      <c r="C7" s="365">
        <v>-79</v>
      </c>
      <c r="D7" s="364"/>
    </row>
    <row r="8" spans="1:12" ht="12.75" x14ac:dyDescent="0.2">
      <c r="A8" s="291" t="s">
        <v>237</v>
      </c>
      <c r="B8" s="370">
        <v>99</v>
      </c>
      <c r="C8" s="365">
        <v>92</v>
      </c>
      <c r="D8" s="364"/>
    </row>
    <row r="9" spans="1:12" ht="12.75" x14ac:dyDescent="0.2">
      <c r="A9" s="291" t="s">
        <v>238</v>
      </c>
      <c r="B9" s="370">
        <v>1</v>
      </c>
      <c r="C9" s="365">
        <v>2</v>
      </c>
      <c r="D9" s="364"/>
    </row>
    <row r="10" spans="1:12" ht="12.75" x14ac:dyDescent="0.2">
      <c r="A10" s="368" t="s">
        <v>239</v>
      </c>
      <c r="B10" s="369">
        <f>SUM(B5:B9)</f>
        <v>-20</v>
      </c>
      <c r="C10" s="401">
        <f>SUM(C5:C9)</f>
        <v>-18</v>
      </c>
      <c r="D10" s="364"/>
    </row>
    <row r="11" spans="1:12" ht="12.75" x14ac:dyDescent="0.2">
      <c r="A11" s="291"/>
      <c r="B11" s="370"/>
      <c r="C11" s="365"/>
      <c r="D11" s="364"/>
    </row>
    <row r="12" spans="1:12" ht="12.75" x14ac:dyDescent="0.2">
      <c r="A12" s="291"/>
      <c r="B12" s="370"/>
      <c r="C12" s="365"/>
      <c r="D12" s="364"/>
    </row>
    <row r="13" spans="1:12" ht="12.75" x14ac:dyDescent="0.2">
      <c r="A13" s="291"/>
      <c r="B13" s="370"/>
      <c r="C13" s="365"/>
      <c r="D13" s="364"/>
    </row>
    <row r="14" spans="1:12" ht="12.75" x14ac:dyDescent="0.2">
      <c r="A14" s="291" t="s">
        <v>240</v>
      </c>
      <c r="B14" s="370"/>
      <c r="C14" s="365"/>
      <c r="D14" s="364"/>
    </row>
    <row r="15" spans="1:12" ht="12.75" x14ac:dyDescent="0.2">
      <c r="A15" s="291" t="s">
        <v>241</v>
      </c>
      <c r="B15" s="370">
        <v>-16</v>
      </c>
      <c r="C15" s="365">
        <v>-25</v>
      </c>
      <c r="D15" s="364"/>
    </row>
    <row r="16" spans="1:12" ht="12.75" x14ac:dyDescent="0.2">
      <c r="A16" s="291" t="s">
        <v>242</v>
      </c>
      <c r="B16" s="370">
        <v>-15</v>
      </c>
      <c r="C16" s="365">
        <v>-10</v>
      </c>
      <c r="D16" s="364"/>
    </row>
    <row r="17" spans="1:4" ht="12.75" x14ac:dyDescent="0.2">
      <c r="A17" s="291" t="s">
        <v>243</v>
      </c>
      <c r="B17" s="370">
        <v>5</v>
      </c>
      <c r="C17" s="365">
        <v>6</v>
      </c>
      <c r="D17" s="364"/>
    </row>
    <row r="18" spans="1:4" ht="12.75" x14ac:dyDescent="0.2">
      <c r="A18" s="291" t="s">
        <v>244</v>
      </c>
      <c r="B18" s="370">
        <v>8</v>
      </c>
      <c r="C18" s="365">
        <v>7</v>
      </c>
      <c r="D18" s="364"/>
    </row>
    <row r="19" spans="1:4" ht="12.75" x14ac:dyDescent="0.2">
      <c r="A19" s="291" t="s">
        <v>245</v>
      </c>
      <c r="B19" s="370">
        <v>5</v>
      </c>
      <c r="C19" s="365">
        <v>3</v>
      </c>
      <c r="D19" s="364"/>
    </row>
    <row r="20" spans="1:4" ht="12.75" x14ac:dyDescent="0.2">
      <c r="A20" s="291" t="s">
        <v>246</v>
      </c>
      <c r="B20" s="370">
        <v>0</v>
      </c>
      <c r="C20" s="365">
        <v>6</v>
      </c>
      <c r="D20" s="364"/>
    </row>
    <row r="21" spans="1:4" ht="12.75" x14ac:dyDescent="0.2">
      <c r="A21" s="291" t="s">
        <v>247</v>
      </c>
      <c r="B21" s="370">
        <v>-7</v>
      </c>
      <c r="C21" s="365">
        <v>-6</v>
      </c>
      <c r="D21" s="364"/>
    </row>
    <row r="22" spans="1:4" ht="12.75" x14ac:dyDescent="0.2">
      <c r="A22" s="292" t="s">
        <v>248</v>
      </c>
      <c r="B22" s="367">
        <v>0</v>
      </c>
      <c r="C22" s="366">
        <v>1</v>
      </c>
      <c r="D22" s="364"/>
    </row>
    <row r="23" spans="1:4" ht="12.75" x14ac:dyDescent="0.2">
      <c r="A23" s="368" t="s">
        <v>239</v>
      </c>
      <c r="B23" s="369">
        <f t="shared" ref="B23:C23" si="0">SUM(B15:B22)</f>
        <v>-20</v>
      </c>
      <c r="C23" s="401">
        <f t="shared" si="0"/>
        <v>-18</v>
      </c>
      <c r="D23" s="364"/>
    </row>
    <row r="24" spans="1:4" ht="12.75" x14ac:dyDescent="0.2">
      <c r="A24" s="291"/>
      <c r="B24" s="370"/>
      <c r="C24" s="365"/>
      <c r="D24" s="364"/>
    </row>
    <row r="25" spans="1:4" ht="12.75" x14ac:dyDescent="0.2">
      <c r="A25" s="291"/>
      <c r="B25" s="370"/>
      <c r="C25" s="365"/>
      <c r="D25" s="364"/>
    </row>
    <row r="26" spans="1:4" ht="12.75" x14ac:dyDescent="0.2">
      <c r="A26" s="291"/>
      <c r="B26" s="370"/>
      <c r="C26" s="365"/>
      <c r="D26" s="364"/>
    </row>
    <row r="27" spans="1:4" ht="12.75" x14ac:dyDescent="0.2">
      <c r="A27" s="291" t="s">
        <v>240</v>
      </c>
      <c r="B27" s="370"/>
      <c r="C27" s="365"/>
      <c r="D27" s="364"/>
    </row>
    <row r="28" spans="1:4" ht="12.75" x14ac:dyDescent="0.2">
      <c r="A28" s="291" t="s">
        <v>112</v>
      </c>
      <c r="B28" s="370">
        <v>26</v>
      </c>
      <c r="C28" s="365">
        <v>-14</v>
      </c>
      <c r="D28" s="364"/>
    </row>
    <row r="29" spans="1:4" ht="12.75" x14ac:dyDescent="0.2">
      <c r="A29" s="291" t="s">
        <v>113</v>
      </c>
      <c r="B29" s="370">
        <v>-31</v>
      </c>
      <c r="C29" s="365">
        <v>-1</v>
      </c>
      <c r="D29" s="364"/>
    </row>
    <row r="30" spans="1:4" ht="12.75" x14ac:dyDescent="0.2">
      <c r="A30" s="291" t="s">
        <v>114</v>
      </c>
      <c r="B30" s="370">
        <v>-11</v>
      </c>
      <c r="C30" s="365">
        <v>-8</v>
      </c>
      <c r="D30" s="364"/>
    </row>
    <row r="31" spans="1:4" ht="12.75" x14ac:dyDescent="0.2">
      <c r="A31" s="291" t="s">
        <v>249</v>
      </c>
      <c r="B31" s="370">
        <v>-1</v>
      </c>
      <c r="C31" s="365">
        <v>6</v>
      </c>
      <c r="D31" s="364"/>
    </row>
    <row r="32" spans="1:4" ht="12.75" x14ac:dyDescent="0.2">
      <c r="A32" s="291" t="s">
        <v>35</v>
      </c>
      <c r="B32" s="370">
        <v>-3</v>
      </c>
      <c r="C32" s="365">
        <v>-1</v>
      </c>
      <c r="D32" s="364"/>
    </row>
    <row r="33" spans="1:9" ht="12.75" x14ac:dyDescent="0.2">
      <c r="A33" s="368" t="s">
        <v>239</v>
      </c>
      <c r="B33" s="369">
        <f t="shared" ref="B33:C33" si="1">SUM(B28:B32)</f>
        <v>-20</v>
      </c>
      <c r="C33" s="401">
        <f t="shared" si="1"/>
        <v>-18</v>
      </c>
      <c r="D33" s="364"/>
    </row>
    <row r="35" spans="1:9" x14ac:dyDescent="0.2">
      <c r="A35" s="291"/>
    </row>
    <row r="36" spans="1:9" ht="12.75" x14ac:dyDescent="0.2">
      <c r="A36" s="291" t="s">
        <v>250</v>
      </c>
      <c r="B36" s="291"/>
      <c r="C36" s="291"/>
      <c r="D36" s="291"/>
      <c r="E36" s="291"/>
      <c r="F36" s="360"/>
      <c r="G36" s="360"/>
      <c r="H36" s="360"/>
      <c r="I36" s="360"/>
    </row>
    <row r="37" spans="1:9" ht="12.75" x14ac:dyDescent="0.2">
      <c r="A37" s="291" t="s">
        <v>251</v>
      </c>
      <c r="B37" s="291"/>
      <c r="C37" s="291"/>
      <c r="D37" s="291"/>
      <c r="E37" s="291"/>
      <c r="F37" s="360"/>
      <c r="G37" s="360"/>
      <c r="H37" s="360"/>
      <c r="I37" s="360"/>
    </row>
    <row r="38" spans="1:9" ht="12.75" x14ac:dyDescent="0.2">
      <c r="A38" s="291" t="s">
        <v>252</v>
      </c>
      <c r="B38" s="291"/>
      <c r="C38" s="291"/>
      <c r="D38" s="291"/>
      <c r="E38" s="291"/>
      <c r="F38" s="360"/>
      <c r="G38" s="360"/>
      <c r="H38" s="360"/>
      <c r="I38" s="360"/>
    </row>
    <row r="39" spans="1:9" ht="12.75" x14ac:dyDescent="0.2">
      <c r="A39" s="291"/>
      <c r="B39" s="291"/>
      <c r="C39" s="291"/>
      <c r="D39" s="291"/>
      <c r="E39" s="291"/>
      <c r="F39" s="360"/>
      <c r="G39" s="360"/>
      <c r="H39" s="360"/>
      <c r="I39" s="360"/>
    </row>
    <row r="40" spans="1:9" ht="12.75" x14ac:dyDescent="0.2">
      <c r="A40" s="291" t="s">
        <v>253</v>
      </c>
      <c r="B40" s="291"/>
      <c r="C40" s="291"/>
      <c r="D40" s="291"/>
      <c r="E40" s="291"/>
      <c r="F40" s="360"/>
      <c r="G40" s="360"/>
      <c r="H40" s="360"/>
      <c r="I40" s="360"/>
    </row>
    <row r="41" spans="1:9" ht="12.75" x14ac:dyDescent="0.2">
      <c r="A41" s="291" t="s">
        <v>773</v>
      </c>
      <c r="B41" s="291"/>
      <c r="C41" s="291"/>
      <c r="D41" s="291"/>
      <c r="E41" s="291"/>
      <c r="F41" s="360"/>
      <c r="G41" s="360"/>
      <c r="H41" s="360"/>
      <c r="I41" s="360"/>
    </row>
    <row r="42" spans="1:9" ht="12.75" x14ac:dyDescent="0.2">
      <c r="A42" s="291" t="s">
        <v>772</v>
      </c>
      <c r="B42" s="291"/>
      <c r="C42" s="291"/>
      <c r="D42" s="291"/>
      <c r="E42" s="291"/>
      <c r="F42" s="360"/>
      <c r="G42" s="360"/>
      <c r="H42" s="360"/>
      <c r="I42" s="360"/>
    </row>
    <row r="43" spans="1:9" x14ac:dyDescent="0.2">
      <c r="A43" s="291"/>
      <c r="B43" s="291"/>
      <c r="C43" s="291"/>
      <c r="D43" s="291"/>
      <c r="E43" s="291"/>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U49"/>
  <sheetViews>
    <sheetView zoomScaleNormal="100" workbookViewId="0">
      <selection activeCell="B1" sqref="B1"/>
    </sheetView>
  </sheetViews>
  <sheetFormatPr baseColWidth="10" defaultColWidth="11" defaultRowHeight="12.75" x14ac:dyDescent="0.2"/>
  <cols>
    <col min="1" max="1" width="4.375" style="427" customWidth="1"/>
    <col min="2" max="2" width="75.25" style="427" bestFit="1" customWidth="1"/>
    <col min="3" max="4" width="47.375" style="427" customWidth="1"/>
    <col min="5" max="5" width="21.875" style="427" customWidth="1"/>
    <col min="6" max="8" width="22.125" style="427" customWidth="1"/>
    <col min="9" max="9" width="3.75" style="427" customWidth="1"/>
    <col min="10" max="10" width="40.75" style="427" customWidth="1"/>
    <col min="11" max="11" width="40.5" style="427" customWidth="1"/>
    <col min="12" max="12" width="42.125" style="427" customWidth="1"/>
    <col min="13" max="13" width="3.75" style="427" customWidth="1"/>
    <col min="14" max="14" width="51.625" style="427" customWidth="1"/>
    <col min="15" max="17" width="51.5" style="427" customWidth="1"/>
    <col min="18" max="18" width="3.75" style="427" customWidth="1"/>
    <col min="19" max="20" width="51.5" style="427" customWidth="1"/>
    <col min="21" max="16384" width="11" style="427"/>
  </cols>
  <sheetData>
    <row r="1" spans="1:21" x14ac:dyDescent="0.2">
      <c r="A1" s="374" t="s">
        <v>674</v>
      </c>
      <c r="C1" s="428"/>
      <c r="D1" s="428"/>
      <c r="E1" s="428"/>
      <c r="F1" s="428"/>
      <c r="G1" s="428"/>
      <c r="H1" s="428"/>
    </row>
    <row r="2" spans="1:21" x14ac:dyDescent="0.2">
      <c r="B2" s="428"/>
      <c r="C2" s="428" t="s">
        <v>323</v>
      </c>
      <c r="D2" s="428"/>
      <c r="E2" s="428"/>
      <c r="F2" s="428"/>
      <c r="G2" s="428"/>
      <c r="H2" s="428"/>
    </row>
    <row r="3" spans="1:21" ht="15" x14ac:dyDescent="0.25">
      <c r="B3" s="431"/>
      <c r="C3" s="485"/>
      <c r="D3" s="430"/>
      <c r="E3" s="431"/>
      <c r="F3" s="430"/>
      <c r="G3" s="431"/>
      <c r="H3" s="431"/>
      <c r="J3" s="659" t="s">
        <v>753</v>
      </c>
      <c r="K3" s="660"/>
      <c r="L3" s="660"/>
      <c r="N3" s="661" t="s">
        <v>754</v>
      </c>
      <c r="O3" s="661"/>
      <c r="P3" s="662"/>
      <c r="Q3" s="662"/>
      <c r="S3" s="659" t="s">
        <v>712</v>
      </c>
      <c r="T3" s="659"/>
    </row>
    <row r="4" spans="1:21" ht="13.5" thickBot="1" x14ac:dyDescent="0.25">
      <c r="A4" s="484">
        <v>1</v>
      </c>
      <c r="B4" s="436" t="s">
        <v>324</v>
      </c>
      <c r="C4" s="437" t="s">
        <v>675</v>
      </c>
      <c r="D4" s="437" t="s">
        <v>675</v>
      </c>
      <c r="E4" s="437" t="s">
        <v>675</v>
      </c>
      <c r="F4" s="437" t="s">
        <v>675</v>
      </c>
      <c r="G4" s="437" t="s">
        <v>675</v>
      </c>
      <c r="H4" s="437" t="s">
        <v>675</v>
      </c>
      <c r="J4" s="437" t="s">
        <v>677</v>
      </c>
      <c r="K4" s="437" t="s">
        <v>677</v>
      </c>
      <c r="L4" s="437" t="s">
        <v>677</v>
      </c>
      <c r="N4" s="437" t="s">
        <v>697</v>
      </c>
      <c r="O4" s="437" t="s">
        <v>697</v>
      </c>
      <c r="P4" s="437" t="s">
        <v>697</v>
      </c>
      <c r="Q4" s="437" t="s">
        <v>697</v>
      </c>
      <c r="S4" s="437" t="s">
        <v>706</v>
      </c>
      <c r="T4" s="437" t="s">
        <v>706</v>
      </c>
    </row>
    <row r="5" spans="1:21" x14ac:dyDescent="0.2">
      <c r="A5" s="483">
        <v>2</v>
      </c>
      <c r="B5" s="433" t="s">
        <v>325</v>
      </c>
      <c r="C5" s="386">
        <v>10552672</v>
      </c>
      <c r="D5" s="386">
        <v>10552664</v>
      </c>
      <c r="E5" s="386">
        <v>10694920</v>
      </c>
      <c r="F5" s="386">
        <v>10664568</v>
      </c>
      <c r="G5" s="386">
        <v>10628530</v>
      </c>
      <c r="H5" s="386" t="s">
        <v>820</v>
      </c>
      <c r="J5" s="482" t="s">
        <v>736</v>
      </c>
      <c r="K5" s="482" t="s">
        <v>687</v>
      </c>
      <c r="L5" s="482" t="s">
        <v>688</v>
      </c>
      <c r="M5" s="601"/>
      <c r="N5" s="482" t="s">
        <v>698</v>
      </c>
      <c r="O5" s="482" t="s">
        <v>746</v>
      </c>
      <c r="P5" s="482" t="s">
        <v>747</v>
      </c>
      <c r="Q5" s="482" t="s">
        <v>750</v>
      </c>
      <c r="S5" s="482" t="s">
        <v>707</v>
      </c>
      <c r="T5" s="482" t="s">
        <v>708</v>
      </c>
      <c r="U5" s="601"/>
    </row>
    <row r="6" spans="1:21" x14ac:dyDescent="0.2">
      <c r="A6" s="483">
        <v>3</v>
      </c>
      <c r="B6" s="433" t="s">
        <v>326</v>
      </c>
      <c r="C6" s="386" t="s">
        <v>327</v>
      </c>
      <c r="D6" s="386" t="s">
        <v>327</v>
      </c>
      <c r="E6" s="386" t="s">
        <v>327</v>
      </c>
      <c r="F6" s="386" t="s">
        <v>327</v>
      </c>
      <c r="G6" s="386" t="s">
        <v>327</v>
      </c>
      <c r="H6" s="386" t="s">
        <v>327</v>
      </c>
      <c r="J6" s="601"/>
      <c r="K6" s="601"/>
      <c r="L6" s="601"/>
      <c r="M6" s="601"/>
      <c r="N6" s="601"/>
      <c r="O6" s="601"/>
      <c r="P6" s="601"/>
      <c r="Q6" s="601"/>
      <c r="S6" s="601"/>
      <c r="T6" s="601"/>
      <c r="U6" s="601"/>
    </row>
    <row r="7" spans="1:21" ht="13.5" customHeight="1" thickBot="1" x14ac:dyDescent="0.25">
      <c r="A7" s="484"/>
      <c r="B7" s="505" t="s">
        <v>328</v>
      </c>
      <c r="C7" s="435"/>
      <c r="D7" s="435"/>
      <c r="E7" s="435"/>
      <c r="F7" s="435"/>
      <c r="G7" s="435"/>
      <c r="H7" s="435"/>
      <c r="J7" s="435"/>
      <c r="K7" s="435"/>
      <c r="L7" s="435"/>
      <c r="M7" s="601"/>
      <c r="N7" s="501"/>
      <c r="O7" s="504"/>
      <c r="P7" s="501"/>
      <c r="Q7" s="501"/>
      <c r="S7" s="501"/>
      <c r="T7" s="502"/>
      <c r="U7" s="601"/>
    </row>
    <row r="8" spans="1:21" x14ac:dyDescent="0.2">
      <c r="A8" s="483">
        <v>4</v>
      </c>
      <c r="B8" s="433" t="s">
        <v>329</v>
      </c>
      <c r="C8" s="386" t="s">
        <v>330</v>
      </c>
      <c r="D8" s="386" t="s">
        <v>330</v>
      </c>
      <c r="E8" s="386" t="s">
        <v>331</v>
      </c>
      <c r="F8" s="386" t="s">
        <v>331</v>
      </c>
      <c r="G8" s="386" t="s">
        <v>331</v>
      </c>
      <c r="H8" s="386" t="s">
        <v>821</v>
      </c>
      <c r="J8" s="386" t="s">
        <v>331</v>
      </c>
      <c r="K8" s="386" t="s">
        <v>331</v>
      </c>
      <c r="L8" s="386" t="s">
        <v>330</v>
      </c>
      <c r="M8" s="601"/>
      <c r="N8" s="482" t="s">
        <v>331</v>
      </c>
      <c r="O8" s="482" t="s">
        <v>714</v>
      </c>
      <c r="P8" s="386" t="s">
        <v>331</v>
      </c>
      <c r="Q8" s="386" t="s">
        <v>331</v>
      </c>
      <c r="S8" s="482" t="s">
        <v>331</v>
      </c>
      <c r="T8" s="482" t="s">
        <v>714</v>
      </c>
      <c r="U8" s="601"/>
    </row>
    <row r="9" spans="1:21" x14ac:dyDescent="0.2">
      <c r="A9" s="483">
        <v>5</v>
      </c>
      <c r="B9" s="433" t="s">
        <v>332</v>
      </c>
      <c r="C9" s="386" t="s">
        <v>333</v>
      </c>
      <c r="D9" s="386" t="s">
        <v>333</v>
      </c>
      <c r="E9" s="386" t="s">
        <v>331</v>
      </c>
      <c r="F9" s="386" t="s">
        <v>331</v>
      </c>
      <c r="G9" s="386" t="s">
        <v>331</v>
      </c>
      <c r="H9" s="386" t="s">
        <v>821</v>
      </c>
      <c r="J9" s="386" t="s">
        <v>331</v>
      </c>
      <c r="K9" s="386" t="s">
        <v>331</v>
      </c>
      <c r="L9" s="482" t="s">
        <v>717</v>
      </c>
      <c r="M9" s="601"/>
      <c r="N9" s="482" t="s">
        <v>331</v>
      </c>
      <c r="O9" s="482" t="s">
        <v>714</v>
      </c>
      <c r="P9" s="386" t="s">
        <v>331</v>
      </c>
      <c r="Q9" s="386" t="s">
        <v>331</v>
      </c>
      <c r="S9" s="482" t="s">
        <v>331</v>
      </c>
      <c r="T9" s="482" t="s">
        <v>714</v>
      </c>
      <c r="U9" s="601"/>
    </row>
    <row r="10" spans="1:21" x14ac:dyDescent="0.2">
      <c r="A10" s="483">
        <v>6</v>
      </c>
      <c r="B10" s="433" t="s">
        <v>334</v>
      </c>
      <c r="C10" s="386" t="s">
        <v>335</v>
      </c>
      <c r="D10" s="386" t="s">
        <v>335</v>
      </c>
      <c r="E10" s="386" t="s">
        <v>335</v>
      </c>
      <c r="F10" s="386" t="s">
        <v>335</v>
      </c>
      <c r="G10" s="386" t="s">
        <v>335</v>
      </c>
      <c r="H10" s="386" t="s">
        <v>335</v>
      </c>
      <c r="J10" s="482" t="s">
        <v>713</v>
      </c>
      <c r="K10" s="482" t="s">
        <v>713</v>
      </c>
      <c r="L10" s="482" t="s">
        <v>713</v>
      </c>
      <c r="N10" s="482" t="s">
        <v>713</v>
      </c>
      <c r="O10" s="482" t="s">
        <v>713</v>
      </c>
      <c r="P10" s="482" t="s">
        <v>713</v>
      </c>
      <c r="Q10" s="482" t="s">
        <v>713</v>
      </c>
      <c r="S10" s="482" t="s">
        <v>713</v>
      </c>
      <c r="T10" s="482" t="s">
        <v>713</v>
      </c>
      <c r="U10" s="601"/>
    </row>
    <row r="11" spans="1:21" x14ac:dyDescent="0.2">
      <c r="A11" s="483">
        <v>7</v>
      </c>
      <c r="B11" s="100" t="s">
        <v>336</v>
      </c>
      <c r="C11" s="324"/>
      <c r="D11" s="324"/>
      <c r="E11" s="324"/>
      <c r="F11" s="324"/>
      <c r="G11" s="324"/>
      <c r="H11" s="324"/>
      <c r="J11" s="482" t="s">
        <v>632</v>
      </c>
      <c r="K11" s="482" t="s">
        <v>632</v>
      </c>
      <c r="L11" s="482" t="s">
        <v>131</v>
      </c>
      <c r="N11" s="482" t="s">
        <v>131</v>
      </c>
      <c r="O11" s="482" t="s">
        <v>699</v>
      </c>
      <c r="P11" s="482" t="s">
        <v>131</v>
      </c>
      <c r="Q11" s="482" t="s">
        <v>131</v>
      </c>
      <c r="S11" s="482" t="s">
        <v>131</v>
      </c>
      <c r="T11" s="482" t="s">
        <v>699</v>
      </c>
      <c r="U11" s="601"/>
    </row>
    <row r="12" spans="1:21" x14ac:dyDescent="0.2">
      <c r="A12" s="483">
        <v>8</v>
      </c>
      <c r="B12" s="100" t="s">
        <v>337</v>
      </c>
      <c r="C12" s="386" t="s">
        <v>822</v>
      </c>
      <c r="D12" s="386" t="s">
        <v>338</v>
      </c>
      <c r="E12" s="386" t="s">
        <v>339</v>
      </c>
      <c r="F12" s="386" t="s">
        <v>340</v>
      </c>
      <c r="G12" s="386" t="s">
        <v>823</v>
      </c>
      <c r="H12" s="386" t="s">
        <v>824</v>
      </c>
      <c r="J12" s="482">
        <v>500000000</v>
      </c>
      <c r="K12" s="482">
        <v>300000000</v>
      </c>
      <c r="L12" s="482">
        <v>400000000</v>
      </c>
      <c r="N12" s="482">
        <v>350000000</v>
      </c>
      <c r="O12" s="482">
        <v>1600000000</v>
      </c>
      <c r="P12" s="482">
        <v>300000000</v>
      </c>
      <c r="Q12" s="482">
        <v>180000000</v>
      </c>
      <c r="S12" s="601">
        <v>173000000</v>
      </c>
      <c r="T12" s="482">
        <v>346000000</v>
      </c>
      <c r="U12" s="601"/>
    </row>
    <row r="13" spans="1:21" x14ac:dyDescent="0.2">
      <c r="A13" s="483">
        <v>9</v>
      </c>
      <c r="B13" s="100" t="s">
        <v>341</v>
      </c>
      <c r="C13" s="189" t="s">
        <v>342</v>
      </c>
      <c r="D13" s="386" t="s">
        <v>338</v>
      </c>
      <c r="E13" s="386" t="s">
        <v>343</v>
      </c>
      <c r="F13" s="386" t="s">
        <v>340</v>
      </c>
      <c r="G13" s="386" t="s">
        <v>344</v>
      </c>
      <c r="H13" s="189" t="s">
        <v>825</v>
      </c>
      <c r="J13" s="482">
        <v>500000000</v>
      </c>
      <c r="K13" s="482">
        <v>300000000</v>
      </c>
      <c r="L13" s="482">
        <v>400000000</v>
      </c>
      <c r="N13" s="482">
        <v>350000000</v>
      </c>
      <c r="O13" s="482">
        <v>1600000000</v>
      </c>
      <c r="P13" s="482">
        <v>300000000</v>
      </c>
      <c r="Q13" s="482">
        <v>180000000</v>
      </c>
      <c r="S13" s="482">
        <v>173000000</v>
      </c>
      <c r="T13" s="482">
        <v>346000000</v>
      </c>
      <c r="U13" s="601"/>
    </row>
    <row r="14" spans="1:21" x14ac:dyDescent="0.2">
      <c r="A14" s="483" t="s">
        <v>672</v>
      </c>
      <c r="B14" s="100" t="s">
        <v>345</v>
      </c>
      <c r="C14" s="386" t="s">
        <v>346</v>
      </c>
      <c r="D14" s="386" t="s">
        <v>346</v>
      </c>
      <c r="E14" s="386" t="s">
        <v>346</v>
      </c>
      <c r="F14" s="386" t="s">
        <v>346</v>
      </c>
      <c r="G14" s="386" t="s">
        <v>346</v>
      </c>
      <c r="H14" s="386" t="s">
        <v>346</v>
      </c>
      <c r="J14" s="482">
        <v>100</v>
      </c>
      <c r="K14" s="482">
        <v>100</v>
      </c>
      <c r="L14" s="482">
        <v>100</v>
      </c>
      <c r="N14" s="482">
        <v>100</v>
      </c>
      <c r="O14" s="482">
        <v>100</v>
      </c>
      <c r="P14" s="482">
        <v>100</v>
      </c>
      <c r="Q14" s="482">
        <v>100</v>
      </c>
      <c r="S14" s="482">
        <v>100</v>
      </c>
      <c r="T14" s="482">
        <v>100</v>
      </c>
      <c r="U14" s="601"/>
    </row>
    <row r="15" spans="1:21" x14ac:dyDescent="0.2">
      <c r="A15" s="483" t="s">
        <v>673</v>
      </c>
      <c r="B15" s="100" t="s">
        <v>347</v>
      </c>
      <c r="C15" s="386" t="s">
        <v>348</v>
      </c>
      <c r="D15" s="386" t="s">
        <v>348</v>
      </c>
      <c r="E15" s="386" t="s">
        <v>348</v>
      </c>
      <c r="F15" s="386" t="s">
        <v>348</v>
      </c>
      <c r="G15" s="386" t="s">
        <v>348</v>
      </c>
      <c r="H15" s="386" t="s">
        <v>348</v>
      </c>
      <c r="J15" s="482">
        <v>100</v>
      </c>
      <c r="K15" s="482">
        <v>100</v>
      </c>
      <c r="L15" s="482">
        <v>100</v>
      </c>
      <c r="N15" s="482">
        <v>100</v>
      </c>
      <c r="O15" s="482">
        <v>100</v>
      </c>
      <c r="P15" s="482">
        <v>100</v>
      </c>
      <c r="Q15" s="482">
        <v>100</v>
      </c>
      <c r="S15" s="482">
        <v>100</v>
      </c>
      <c r="T15" s="482">
        <v>100</v>
      </c>
      <c r="U15" s="601"/>
    </row>
    <row r="16" spans="1:21" x14ac:dyDescent="0.2">
      <c r="A16" s="483">
        <v>10</v>
      </c>
      <c r="B16" s="100" t="s">
        <v>349</v>
      </c>
      <c r="C16" s="386" t="s">
        <v>350</v>
      </c>
      <c r="D16" s="386" t="s">
        <v>350</v>
      </c>
      <c r="E16" s="386" t="s">
        <v>350</v>
      </c>
      <c r="F16" s="386" t="s">
        <v>350</v>
      </c>
      <c r="G16" s="386" t="s">
        <v>350</v>
      </c>
      <c r="H16" s="386" t="s">
        <v>350</v>
      </c>
      <c r="J16" s="482" t="s">
        <v>689</v>
      </c>
      <c r="K16" s="482" t="s">
        <v>689</v>
      </c>
      <c r="L16" s="482" t="s">
        <v>689</v>
      </c>
      <c r="N16" s="482" t="s">
        <v>689</v>
      </c>
      <c r="O16" s="482" t="s">
        <v>689</v>
      </c>
      <c r="P16" s="482" t="s">
        <v>689</v>
      </c>
      <c r="Q16" s="482" t="s">
        <v>689</v>
      </c>
      <c r="S16" s="482" t="s">
        <v>689</v>
      </c>
      <c r="T16" s="482" t="s">
        <v>689</v>
      </c>
      <c r="U16" s="601"/>
    </row>
    <row r="17" spans="1:21" x14ac:dyDescent="0.2">
      <c r="A17" s="483">
        <v>11</v>
      </c>
      <c r="B17" s="100" t="s">
        <v>351</v>
      </c>
      <c r="C17" s="506">
        <v>40156</v>
      </c>
      <c r="D17" s="506">
        <v>40156</v>
      </c>
      <c r="E17" s="506">
        <v>41605</v>
      </c>
      <c r="F17" s="506">
        <v>41246</v>
      </c>
      <c r="G17" s="506">
        <v>40879</v>
      </c>
      <c r="H17" s="506">
        <v>42359</v>
      </c>
      <c r="J17" s="495">
        <v>42074</v>
      </c>
      <c r="K17" s="495">
        <v>41255</v>
      </c>
      <c r="L17" s="495">
        <v>41695</v>
      </c>
      <c r="N17" s="495">
        <v>41815</v>
      </c>
      <c r="O17" s="495">
        <v>41705</v>
      </c>
      <c r="P17" s="495">
        <v>42270</v>
      </c>
      <c r="Q17" s="495">
        <v>42276</v>
      </c>
      <c r="R17" s="507"/>
      <c r="S17" s="495">
        <v>41589</v>
      </c>
      <c r="T17" s="495">
        <v>41589</v>
      </c>
      <c r="U17" s="601"/>
    </row>
    <row r="18" spans="1:21" x14ac:dyDescent="0.2">
      <c r="A18" s="483">
        <v>12</v>
      </c>
      <c r="B18" s="100" t="s">
        <v>352</v>
      </c>
      <c r="C18" s="386" t="s">
        <v>353</v>
      </c>
      <c r="D18" s="386" t="s">
        <v>353</v>
      </c>
      <c r="E18" s="386" t="s">
        <v>135</v>
      </c>
      <c r="F18" s="386" t="s">
        <v>135</v>
      </c>
      <c r="G18" s="386" t="s">
        <v>135</v>
      </c>
      <c r="H18" s="386" t="s">
        <v>135</v>
      </c>
      <c r="J18" s="482" t="s">
        <v>135</v>
      </c>
      <c r="K18" s="482" t="s">
        <v>135</v>
      </c>
      <c r="L18" s="482" t="s">
        <v>353</v>
      </c>
      <c r="N18" s="482" t="s">
        <v>353</v>
      </c>
      <c r="O18" s="482" t="s">
        <v>135</v>
      </c>
      <c r="P18" s="482" t="s">
        <v>353</v>
      </c>
      <c r="Q18" s="482" t="s">
        <v>353</v>
      </c>
      <c r="S18" s="482" t="s">
        <v>353</v>
      </c>
      <c r="T18" s="482" t="s">
        <v>135</v>
      </c>
      <c r="U18" s="601"/>
    </row>
    <row r="19" spans="1:21" x14ac:dyDescent="0.2">
      <c r="A19" s="483">
        <v>13</v>
      </c>
      <c r="B19" s="100" t="s">
        <v>354</v>
      </c>
      <c r="C19" s="386" t="s">
        <v>355</v>
      </c>
      <c r="D19" s="386" t="s">
        <v>355</v>
      </c>
      <c r="E19" s="506">
        <v>45257</v>
      </c>
      <c r="F19" s="506">
        <v>44898</v>
      </c>
      <c r="G19" s="506">
        <v>44532</v>
      </c>
      <c r="H19" s="506">
        <v>47838</v>
      </c>
      <c r="J19" s="495">
        <v>45727</v>
      </c>
      <c r="K19" s="495">
        <v>44907</v>
      </c>
      <c r="L19" s="482" t="s">
        <v>355</v>
      </c>
      <c r="N19" s="495"/>
      <c r="O19" s="495">
        <v>45358</v>
      </c>
      <c r="P19" s="495"/>
      <c r="Q19" s="495"/>
      <c r="S19" s="495"/>
      <c r="T19" s="495">
        <v>45243</v>
      </c>
      <c r="U19" s="601"/>
    </row>
    <row r="20" spans="1:21" x14ac:dyDescent="0.2">
      <c r="A20" s="483">
        <v>14</v>
      </c>
      <c r="B20" s="100" t="s">
        <v>356</v>
      </c>
      <c r="C20" s="386" t="s">
        <v>357</v>
      </c>
      <c r="D20" s="386" t="s">
        <v>357</v>
      </c>
      <c r="E20" s="386" t="s">
        <v>357</v>
      </c>
      <c r="F20" s="386" t="s">
        <v>357</v>
      </c>
      <c r="G20" s="386" t="s">
        <v>357</v>
      </c>
      <c r="H20" s="386" t="s">
        <v>826</v>
      </c>
      <c r="J20" s="482" t="s">
        <v>357</v>
      </c>
      <c r="K20" s="482" t="s">
        <v>357</v>
      </c>
      <c r="L20" s="482" t="s">
        <v>357</v>
      </c>
      <c r="N20" s="495" t="s">
        <v>357</v>
      </c>
      <c r="O20" s="495" t="s">
        <v>357</v>
      </c>
      <c r="P20" s="495" t="s">
        <v>357</v>
      </c>
      <c r="Q20" s="495" t="s">
        <v>357</v>
      </c>
      <c r="S20" s="495" t="s">
        <v>357</v>
      </c>
      <c r="T20" s="495" t="s">
        <v>357</v>
      </c>
      <c r="U20" s="601"/>
    </row>
    <row r="21" spans="1:21" x14ac:dyDescent="0.2">
      <c r="A21" s="483">
        <v>15</v>
      </c>
      <c r="B21" s="100" t="s">
        <v>358</v>
      </c>
      <c r="C21" s="508">
        <v>43808</v>
      </c>
      <c r="D21" s="508">
        <v>43808</v>
      </c>
      <c r="E21" s="506">
        <v>43431</v>
      </c>
      <c r="F21" s="508">
        <v>43073</v>
      </c>
      <c r="G21" s="508">
        <v>42706</v>
      </c>
      <c r="H21" s="386" t="s">
        <v>387</v>
      </c>
      <c r="J21" s="495" t="s">
        <v>737</v>
      </c>
      <c r="K21" s="482" t="s">
        <v>692</v>
      </c>
      <c r="L21" s="482" t="s">
        <v>690</v>
      </c>
      <c r="N21" s="495">
        <v>43594</v>
      </c>
      <c r="O21" s="495">
        <v>43531</v>
      </c>
      <c r="P21" s="495">
        <v>44097</v>
      </c>
      <c r="Q21" s="495">
        <v>44103</v>
      </c>
      <c r="S21" s="495">
        <v>43416</v>
      </c>
      <c r="T21" s="495">
        <v>43416</v>
      </c>
      <c r="U21" s="601"/>
    </row>
    <row r="22" spans="1:21" x14ac:dyDescent="0.2">
      <c r="A22" s="483">
        <v>16</v>
      </c>
      <c r="B22" s="100" t="s">
        <v>359</v>
      </c>
      <c r="C22" s="324" t="s">
        <v>360</v>
      </c>
      <c r="D22" s="324" t="s">
        <v>360</v>
      </c>
      <c r="E22" s="386" t="s">
        <v>361</v>
      </c>
      <c r="F22" s="386" t="s">
        <v>361</v>
      </c>
      <c r="G22" s="386" t="s">
        <v>361</v>
      </c>
      <c r="H22" s="386" t="s">
        <v>387</v>
      </c>
      <c r="J22" s="482" t="s">
        <v>691</v>
      </c>
      <c r="K22" s="482" t="s">
        <v>691</v>
      </c>
      <c r="L22" s="482" t="s">
        <v>691</v>
      </c>
      <c r="N22" s="482" t="s">
        <v>691</v>
      </c>
      <c r="O22" s="482" t="s">
        <v>691</v>
      </c>
      <c r="P22" s="482" t="s">
        <v>691</v>
      </c>
      <c r="Q22" s="482" t="s">
        <v>691</v>
      </c>
      <c r="S22" s="482" t="s">
        <v>691</v>
      </c>
      <c r="T22" s="482" t="s">
        <v>691</v>
      </c>
      <c r="U22" s="601"/>
    </row>
    <row r="23" spans="1:21" ht="13.5" thickBot="1" x14ac:dyDescent="0.25">
      <c r="A23" s="484"/>
      <c r="B23" s="436" t="s">
        <v>362</v>
      </c>
      <c r="C23" s="435"/>
      <c r="D23" s="435"/>
      <c r="E23" s="435"/>
      <c r="F23" s="435"/>
      <c r="G23" s="435"/>
      <c r="H23" s="435"/>
      <c r="J23" s="435"/>
      <c r="K23" s="435"/>
      <c r="L23" s="435"/>
      <c r="N23" s="503"/>
      <c r="O23" s="503"/>
      <c r="P23" s="503"/>
      <c r="Q23" s="503"/>
      <c r="S23" s="503"/>
      <c r="T23" s="503"/>
      <c r="U23" s="601"/>
    </row>
    <row r="24" spans="1:21" x14ac:dyDescent="0.2">
      <c r="A24" s="483">
        <v>17</v>
      </c>
      <c r="B24" s="100" t="s">
        <v>363</v>
      </c>
      <c r="C24" s="386" t="s">
        <v>364</v>
      </c>
      <c r="D24" s="386" t="s">
        <v>365</v>
      </c>
      <c r="E24" s="386" t="s">
        <v>365</v>
      </c>
      <c r="F24" s="386" t="s">
        <v>365</v>
      </c>
      <c r="G24" s="386" t="s">
        <v>365</v>
      </c>
      <c r="H24" s="386" t="s">
        <v>364</v>
      </c>
      <c r="J24" s="386" t="s">
        <v>365</v>
      </c>
      <c r="K24" s="386" t="s">
        <v>365</v>
      </c>
      <c r="L24" s="386" t="s">
        <v>365</v>
      </c>
      <c r="N24" s="386" t="s">
        <v>365</v>
      </c>
      <c r="O24" s="386" t="s">
        <v>365</v>
      </c>
      <c r="P24" s="386" t="s">
        <v>365</v>
      </c>
      <c r="Q24" s="386" t="s">
        <v>365</v>
      </c>
      <c r="S24" s="482" t="s">
        <v>700</v>
      </c>
      <c r="T24" s="482" t="s">
        <v>700</v>
      </c>
      <c r="U24" s="601"/>
    </row>
    <row r="25" spans="1:21" ht="25.5" customHeight="1" x14ac:dyDescent="0.2">
      <c r="A25" s="494">
        <v>18</v>
      </c>
      <c r="B25" s="100" t="s">
        <v>366</v>
      </c>
      <c r="C25" s="434" t="s">
        <v>367</v>
      </c>
      <c r="D25" s="324" t="s">
        <v>781</v>
      </c>
      <c r="E25" s="324" t="s">
        <v>368</v>
      </c>
      <c r="F25" s="324" t="s">
        <v>369</v>
      </c>
      <c r="G25" s="324" t="s">
        <v>370</v>
      </c>
      <c r="H25" s="434" t="s">
        <v>827</v>
      </c>
      <c r="J25" s="499" t="s">
        <v>828</v>
      </c>
      <c r="K25" s="499" t="s">
        <v>829</v>
      </c>
      <c r="L25" s="499" t="s">
        <v>830</v>
      </c>
      <c r="N25" s="482" t="s">
        <v>701</v>
      </c>
      <c r="O25" s="482" t="s">
        <v>701</v>
      </c>
      <c r="P25" s="482" t="s">
        <v>701</v>
      </c>
      <c r="Q25" s="482" t="s">
        <v>701</v>
      </c>
      <c r="S25" s="482" t="s">
        <v>701</v>
      </c>
      <c r="T25" s="482" t="s">
        <v>701</v>
      </c>
      <c r="U25" s="601"/>
    </row>
    <row r="26" spans="1:21" x14ac:dyDescent="0.2">
      <c r="A26" s="483">
        <v>19</v>
      </c>
      <c r="B26" s="100" t="s">
        <v>371</v>
      </c>
      <c r="C26" s="386" t="s">
        <v>372</v>
      </c>
      <c r="D26" s="386" t="s">
        <v>372</v>
      </c>
      <c r="E26" s="386" t="s">
        <v>372</v>
      </c>
      <c r="F26" s="386" t="s">
        <v>372</v>
      </c>
      <c r="G26" s="386" t="s">
        <v>372</v>
      </c>
      <c r="H26" s="386" t="s">
        <v>372</v>
      </c>
      <c r="J26" s="482" t="s">
        <v>372</v>
      </c>
      <c r="K26" s="482" t="s">
        <v>372</v>
      </c>
      <c r="L26" s="482" t="s">
        <v>372</v>
      </c>
      <c r="N26" s="482" t="s">
        <v>372</v>
      </c>
      <c r="O26" s="482" t="s">
        <v>372</v>
      </c>
      <c r="P26" s="482" t="s">
        <v>372</v>
      </c>
      <c r="Q26" s="482" t="s">
        <v>372</v>
      </c>
      <c r="S26" s="482" t="s">
        <v>372</v>
      </c>
      <c r="T26" s="482" t="s">
        <v>372</v>
      </c>
      <c r="U26" s="601"/>
    </row>
    <row r="27" spans="1:21" x14ac:dyDescent="0.2">
      <c r="A27" s="483" t="s">
        <v>373</v>
      </c>
      <c r="B27" s="100" t="s">
        <v>374</v>
      </c>
      <c r="C27" s="386" t="s">
        <v>375</v>
      </c>
      <c r="D27" s="386" t="s">
        <v>375</v>
      </c>
      <c r="E27" s="386" t="s">
        <v>376</v>
      </c>
      <c r="F27" s="386" t="s">
        <v>376</v>
      </c>
      <c r="G27" s="386" t="s">
        <v>376</v>
      </c>
      <c r="H27" s="386" t="s">
        <v>376</v>
      </c>
      <c r="J27" s="482" t="s">
        <v>376</v>
      </c>
      <c r="K27" s="482" t="s">
        <v>376</v>
      </c>
      <c r="L27" s="482" t="s">
        <v>693</v>
      </c>
      <c r="N27" s="482" t="s">
        <v>376</v>
      </c>
      <c r="O27" s="482" t="s">
        <v>693</v>
      </c>
      <c r="P27" s="482" t="s">
        <v>376</v>
      </c>
      <c r="Q27" s="482" t="s">
        <v>376</v>
      </c>
      <c r="S27" s="482" t="s">
        <v>376</v>
      </c>
      <c r="T27" s="482" t="s">
        <v>693</v>
      </c>
      <c r="U27" s="601"/>
    </row>
    <row r="28" spans="1:21" x14ac:dyDescent="0.2">
      <c r="A28" s="483" t="s">
        <v>377</v>
      </c>
      <c r="B28" s="100" t="s">
        <v>378</v>
      </c>
      <c r="C28" s="386" t="s">
        <v>375</v>
      </c>
      <c r="D28" s="386" t="s">
        <v>375</v>
      </c>
      <c r="E28" s="386" t="s">
        <v>376</v>
      </c>
      <c r="F28" s="386" t="s">
        <v>376</v>
      </c>
      <c r="G28" s="386" t="s">
        <v>376</v>
      </c>
      <c r="H28" s="386" t="s">
        <v>376</v>
      </c>
      <c r="J28" s="482" t="s">
        <v>376</v>
      </c>
      <c r="K28" s="482" t="s">
        <v>376</v>
      </c>
      <c r="L28" s="482" t="s">
        <v>693</v>
      </c>
      <c r="N28" s="482" t="s">
        <v>376</v>
      </c>
      <c r="O28" s="482" t="s">
        <v>693</v>
      </c>
      <c r="P28" s="482" t="s">
        <v>376</v>
      </c>
      <c r="Q28" s="482" t="s">
        <v>376</v>
      </c>
      <c r="S28" s="482" t="s">
        <v>376</v>
      </c>
      <c r="T28" s="482" t="s">
        <v>693</v>
      </c>
      <c r="U28" s="601"/>
    </row>
    <row r="29" spans="1:21" x14ac:dyDescent="0.2">
      <c r="A29" s="494">
        <v>21</v>
      </c>
      <c r="B29" s="100" t="s">
        <v>379</v>
      </c>
      <c r="C29" s="386" t="s">
        <v>357</v>
      </c>
      <c r="D29" s="386" t="s">
        <v>357</v>
      </c>
      <c r="E29" s="386" t="s">
        <v>372</v>
      </c>
      <c r="F29" s="386" t="s">
        <v>372</v>
      </c>
      <c r="G29" s="386" t="s">
        <v>372</v>
      </c>
      <c r="H29" s="386" t="s">
        <v>372</v>
      </c>
      <c r="J29" s="482" t="s">
        <v>372</v>
      </c>
      <c r="K29" s="482" t="s">
        <v>372</v>
      </c>
      <c r="L29" s="482" t="s">
        <v>372</v>
      </c>
      <c r="N29" s="482" t="s">
        <v>372</v>
      </c>
      <c r="O29" s="482" t="s">
        <v>357</v>
      </c>
      <c r="P29" s="482" t="s">
        <v>372</v>
      </c>
      <c r="Q29" s="482" t="s">
        <v>372</v>
      </c>
      <c r="S29" s="482" t="s">
        <v>372</v>
      </c>
      <c r="T29" s="509" t="s">
        <v>357</v>
      </c>
      <c r="U29" s="601"/>
    </row>
    <row r="30" spans="1:21" x14ac:dyDescent="0.2">
      <c r="A30" s="483">
        <v>22</v>
      </c>
      <c r="B30" s="100" t="s">
        <v>380</v>
      </c>
      <c r="C30" s="386" t="s">
        <v>381</v>
      </c>
      <c r="D30" s="386" t="s">
        <v>381</v>
      </c>
      <c r="E30" s="386" t="s">
        <v>382</v>
      </c>
      <c r="F30" s="386" t="s">
        <v>382</v>
      </c>
      <c r="G30" s="386" t="s">
        <v>382</v>
      </c>
      <c r="H30" s="386" t="s">
        <v>382</v>
      </c>
      <c r="J30" s="482" t="s">
        <v>372</v>
      </c>
      <c r="K30" s="482" t="s">
        <v>372</v>
      </c>
      <c r="L30" s="482" t="s">
        <v>372</v>
      </c>
      <c r="N30" s="482" t="s">
        <v>382</v>
      </c>
      <c r="O30" s="482" t="s">
        <v>716</v>
      </c>
      <c r="P30" s="386" t="s">
        <v>382</v>
      </c>
      <c r="Q30" s="386" t="s">
        <v>382</v>
      </c>
      <c r="S30" s="482" t="s">
        <v>382</v>
      </c>
      <c r="T30" s="482" t="s">
        <v>716</v>
      </c>
      <c r="U30" s="601"/>
    </row>
    <row r="31" spans="1:21" ht="13.5" thickBot="1" x14ac:dyDescent="0.25">
      <c r="A31" s="484"/>
      <c r="B31" s="436" t="s">
        <v>383</v>
      </c>
      <c r="C31" s="435"/>
      <c r="D31" s="435"/>
      <c r="E31" s="435"/>
      <c r="F31" s="435"/>
      <c r="G31" s="435"/>
      <c r="H31" s="435"/>
      <c r="J31" s="435"/>
      <c r="K31" s="435"/>
      <c r="L31" s="435"/>
      <c r="N31" s="503"/>
      <c r="O31" s="503"/>
      <c r="P31" s="503"/>
      <c r="Q31" s="503"/>
      <c r="S31" s="501"/>
      <c r="T31" s="501"/>
      <c r="U31" s="601"/>
    </row>
    <row r="32" spans="1:21" ht="72" customHeight="1" x14ac:dyDescent="0.2">
      <c r="A32" s="494">
        <v>23</v>
      </c>
      <c r="B32" s="100" t="s">
        <v>384</v>
      </c>
      <c r="C32" s="386" t="s">
        <v>385</v>
      </c>
      <c r="D32" s="386" t="s">
        <v>385</v>
      </c>
      <c r="E32" s="386" t="s">
        <v>385</v>
      </c>
      <c r="F32" s="386" t="s">
        <v>385</v>
      </c>
      <c r="G32" s="386" t="s">
        <v>385</v>
      </c>
      <c r="H32" s="386" t="s">
        <v>385</v>
      </c>
      <c r="J32" s="386" t="s">
        <v>385</v>
      </c>
      <c r="K32" s="386" t="s">
        <v>385</v>
      </c>
      <c r="L32" s="386" t="s">
        <v>385</v>
      </c>
      <c r="N32" s="496" t="s">
        <v>702</v>
      </c>
      <c r="O32" s="386" t="s">
        <v>385</v>
      </c>
      <c r="P32" s="496" t="s">
        <v>702</v>
      </c>
      <c r="Q32" s="496" t="s">
        <v>702</v>
      </c>
      <c r="S32" s="500" t="s">
        <v>702</v>
      </c>
      <c r="T32" s="386" t="s">
        <v>385</v>
      </c>
      <c r="U32" s="601"/>
    </row>
    <row r="33" spans="1:21" x14ac:dyDescent="0.2">
      <c r="A33" s="483">
        <v>24</v>
      </c>
      <c r="B33" s="100" t="s">
        <v>386</v>
      </c>
      <c r="C33" s="386" t="s">
        <v>387</v>
      </c>
      <c r="D33" s="386" t="s">
        <v>387</v>
      </c>
      <c r="E33" s="386" t="s">
        <v>387</v>
      </c>
      <c r="F33" s="386" t="s">
        <v>387</v>
      </c>
      <c r="G33" s="386" t="s">
        <v>387</v>
      </c>
      <c r="H33" s="386" t="s">
        <v>387</v>
      </c>
      <c r="J33" s="482" t="s">
        <v>387</v>
      </c>
      <c r="K33" s="482" t="s">
        <v>387</v>
      </c>
      <c r="L33" s="482" t="s">
        <v>387</v>
      </c>
      <c r="N33" s="482" t="s">
        <v>715</v>
      </c>
      <c r="O33" s="482" t="s">
        <v>387</v>
      </c>
      <c r="P33" s="482" t="s">
        <v>748</v>
      </c>
      <c r="Q33" s="482" t="s">
        <v>748</v>
      </c>
      <c r="S33" s="482" t="s">
        <v>715</v>
      </c>
      <c r="T33" s="482" t="s">
        <v>387</v>
      </c>
      <c r="U33" s="601"/>
    </row>
    <row r="34" spans="1:21" x14ac:dyDescent="0.2">
      <c r="A34" s="483">
        <v>25</v>
      </c>
      <c r="B34" s="100" t="s">
        <v>388</v>
      </c>
      <c r="C34" s="386" t="s">
        <v>387</v>
      </c>
      <c r="D34" s="386" t="s">
        <v>387</v>
      </c>
      <c r="E34" s="386" t="s">
        <v>387</v>
      </c>
      <c r="F34" s="386" t="s">
        <v>387</v>
      </c>
      <c r="G34" s="386" t="s">
        <v>387</v>
      </c>
      <c r="H34" s="386" t="s">
        <v>387</v>
      </c>
      <c r="J34" s="482" t="s">
        <v>387</v>
      </c>
      <c r="K34" s="482" t="s">
        <v>387</v>
      </c>
      <c r="L34" s="482" t="s">
        <v>387</v>
      </c>
      <c r="N34" s="482" t="s">
        <v>715</v>
      </c>
      <c r="O34" s="482" t="s">
        <v>387</v>
      </c>
      <c r="P34" s="482" t="s">
        <v>748</v>
      </c>
      <c r="Q34" s="482" t="s">
        <v>748</v>
      </c>
      <c r="S34" s="482" t="s">
        <v>715</v>
      </c>
      <c r="T34" s="482" t="s">
        <v>387</v>
      </c>
      <c r="U34" s="601"/>
    </row>
    <row r="35" spans="1:21" x14ac:dyDescent="0.2">
      <c r="A35" s="483">
        <v>26</v>
      </c>
      <c r="B35" s="100" t="s">
        <v>389</v>
      </c>
      <c r="C35" s="386" t="s">
        <v>387</v>
      </c>
      <c r="D35" s="386" t="s">
        <v>387</v>
      </c>
      <c r="E35" s="386" t="s">
        <v>387</v>
      </c>
      <c r="F35" s="386" t="s">
        <v>387</v>
      </c>
      <c r="G35" s="386" t="s">
        <v>387</v>
      </c>
      <c r="H35" s="386" t="s">
        <v>387</v>
      </c>
      <c r="J35" s="482" t="s">
        <v>387</v>
      </c>
      <c r="K35" s="482" t="s">
        <v>387</v>
      </c>
      <c r="L35" s="482" t="s">
        <v>387</v>
      </c>
      <c r="N35" s="482" t="s">
        <v>715</v>
      </c>
      <c r="O35" s="482" t="s">
        <v>387</v>
      </c>
      <c r="P35" s="482" t="s">
        <v>748</v>
      </c>
      <c r="Q35" s="482" t="s">
        <v>748</v>
      </c>
      <c r="S35" s="482" t="s">
        <v>715</v>
      </c>
      <c r="T35" s="482" t="s">
        <v>387</v>
      </c>
      <c r="U35" s="601"/>
    </row>
    <row r="36" spans="1:21" x14ac:dyDescent="0.2">
      <c r="A36" s="483">
        <v>27</v>
      </c>
      <c r="B36" s="100" t="s">
        <v>390</v>
      </c>
      <c r="C36" s="386" t="s">
        <v>387</v>
      </c>
      <c r="D36" s="386" t="s">
        <v>387</v>
      </c>
      <c r="E36" s="386" t="s">
        <v>387</v>
      </c>
      <c r="F36" s="386" t="s">
        <v>387</v>
      </c>
      <c r="G36" s="386" t="s">
        <v>387</v>
      </c>
      <c r="H36" s="386" t="s">
        <v>387</v>
      </c>
      <c r="J36" s="482" t="s">
        <v>387</v>
      </c>
      <c r="K36" s="482" t="s">
        <v>387</v>
      </c>
      <c r="L36" s="482" t="s">
        <v>387</v>
      </c>
      <c r="N36" s="482" t="s">
        <v>715</v>
      </c>
      <c r="O36" s="482" t="s">
        <v>387</v>
      </c>
      <c r="P36" s="482" t="s">
        <v>748</v>
      </c>
      <c r="Q36" s="482" t="s">
        <v>748</v>
      </c>
      <c r="S36" s="482" t="s">
        <v>715</v>
      </c>
      <c r="T36" s="482" t="s">
        <v>387</v>
      </c>
      <c r="U36" s="601"/>
    </row>
    <row r="37" spans="1:21" x14ac:dyDescent="0.2">
      <c r="A37" s="483">
        <v>28</v>
      </c>
      <c r="B37" s="100" t="s">
        <v>391</v>
      </c>
      <c r="C37" s="386" t="s">
        <v>387</v>
      </c>
      <c r="D37" s="386" t="s">
        <v>387</v>
      </c>
      <c r="E37" s="386" t="s">
        <v>387</v>
      </c>
      <c r="F37" s="386" t="s">
        <v>387</v>
      </c>
      <c r="G37" s="386" t="s">
        <v>387</v>
      </c>
      <c r="H37" s="386" t="s">
        <v>387</v>
      </c>
      <c r="J37" s="482" t="s">
        <v>387</v>
      </c>
      <c r="K37" s="482" t="s">
        <v>387</v>
      </c>
      <c r="L37" s="482" t="s">
        <v>387</v>
      </c>
      <c r="N37" s="482" t="s">
        <v>715</v>
      </c>
      <c r="O37" s="482" t="s">
        <v>387</v>
      </c>
      <c r="P37" s="482" t="s">
        <v>748</v>
      </c>
      <c r="Q37" s="482" t="s">
        <v>748</v>
      </c>
      <c r="S37" s="482" t="s">
        <v>715</v>
      </c>
      <c r="T37" s="482" t="s">
        <v>387</v>
      </c>
      <c r="U37" s="601"/>
    </row>
    <row r="38" spans="1:21" x14ac:dyDescent="0.2">
      <c r="A38" s="483">
        <v>29</v>
      </c>
      <c r="B38" s="100" t="s">
        <v>392</v>
      </c>
      <c r="C38" s="386" t="s">
        <v>387</v>
      </c>
      <c r="D38" s="386" t="s">
        <v>387</v>
      </c>
      <c r="E38" s="386" t="s">
        <v>387</v>
      </c>
      <c r="F38" s="386" t="s">
        <v>387</v>
      </c>
      <c r="G38" s="386" t="s">
        <v>387</v>
      </c>
      <c r="H38" s="386" t="s">
        <v>387</v>
      </c>
      <c r="J38" s="482" t="s">
        <v>387</v>
      </c>
      <c r="K38" s="482" t="s">
        <v>387</v>
      </c>
      <c r="L38" s="482" t="s">
        <v>387</v>
      </c>
      <c r="N38" s="482" t="s">
        <v>715</v>
      </c>
      <c r="O38" s="482" t="s">
        <v>387</v>
      </c>
      <c r="P38" s="482" t="s">
        <v>748</v>
      </c>
      <c r="Q38" s="482" t="s">
        <v>748</v>
      </c>
      <c r="S38" s="482" t="s">
        <v>715</v>
      </c>
      <c r="T38" s="482" t="s">
        <v>387</v>
      </c>
      <c r="U38" s="601"/>
    </row>
    <row r="39" spans="1:21" ht="84" x14ac:dyDescent="0.2">
      <c r="A39" s="494">
        <v>30</v>
      </c>
      <c r="B39" s="100" t="s">
        <v>393</v>
      </c>
      <c r="C39" s="386" t="s">
        <v>357</v>
      </c>
      <c r="D39" s="386" t="s">
        <v>357</v>
      </c>
      <c r="E39" s="386" t="s">
        <v>387</v>
      </c>
      <c r="F39" s="386" t="s">
        <v>387</v>
      </c>
      <c r="G39" s="386" t="s">
        <v>387</v>
      </c>
      <c r="H39" s="386" t="s">
        <v>387</v>
      </c>
      <c r="J39" s="482" t="s">
        <v>372</v>
      </c>
      <c r="K39" s="482" t="s">
        <v>372</v>
      </c>
      <c r="L39" s="482" t="s">
        <v>357</v>
      </c>
      <c r="N39" s="496" t="s">
        <v>703</v>
      </c>
      <c r="O39" s="482" t="s">
        <v>387</v>
      </c>
      <c r="P39" s="496" t="s">
        <v>703</v>
      </c>
      <c r="Q39" s="496" t="s">
        <v>703</v>
      </c>
      <c r="S39" s="500" t="s">
        <v>709</v>
      </c>
      <c r="T39" s="482" t="s">
        <v>387</v>
      </c>
      <c r="U39" s="601"/>
    </row>
    <row r="40" spans="1:21" ht="120" x14ac:dyDescent="0.2">
      <c r="A40" s="494">
        <v>31</v>
      </c>
      <c r="B40" s="100" t="s">
        <v>394</v>
      </c>
      <c r="C40" s="324" t="s">
        <v>395</v>
      </c>
      <c r="D40" s="324" t="s">
        <v>395</v>
      </c>
      <c r="E40" s="386" t="s">
        <v>387</v>
      </c>
      <c r="F40" s="386" t="s">
        <v>387</v>
      </c>
      <c r="G40" s="386" t="s">
        <v>387</v>
      </c>
      <c r="H40" s="386" t="s">
        <v>387</v>
      </c>
      <c r="J40" s="482" t="s">
        <v>387</v>
      </c>
      <c r="K40" s="482" t="s">
        <v>387</v>
      </c>
      <c r="L40" s="497" t="s">
        <v>739</v>
      </c>
      <c r="N40" s="500" t="s">
        <v>704</v>
      </c>
      <c r="O40" s="482" t="s">
        <v>387</v>
      </c>
      <c r="P40" s="500" t="s">
        <v>704</v>
      </c>
      <c r="Q40" s="500" t="s">
        <v>704</v>
      </c>
      <c r="S40" s="496" t="s">
        <v>710</v>
      </c>
      <c r="T40" s="482" t="s">
        <v>387</v>
      </c>
      <c r="U40" s="601"/>
    </row>
    <row r="41" spans="1:21" ht="84" x14ac:dyDescent="0.2">
      <c r="A41" s="494">
        <v>32</v>
      </c>
      <c r="B41" s="100" t="s">
        <v>396</v>
      </c>
      <c r="C41" s="386" t="s">
        <v>397</v>
      </c>
      <c r="D41" s="386" t="s">
        <v>397</v>
      </c>
      <c r="E41" s="386" t="s">
        <v>387</v>
      </c>
      <c r="F41" s="386" t="s">
        <v>387</v>
      </c>
      <c r="G41" s="386" t="s">
        <v>387</v>
      </c>
      <c r="H41" s="386" t="s">
        <v>387</v>
      </c>
      <c r="J41" s="482" t="s">
        <v>387</v>
      </c>
      <c r="K41" s="482" t="s">
        <v>387</v>
      </c>
      <c r="L41" s="482" t="s">
        <v>397</v>
      </c>
      <c r="N41" s="496" t="s">
        <v>749</v>
      </c>
      <c r="O41" s="482" t="s">
        <v>387</v>
      </c>
      <c r="P41" s="496" t="s">
        <v>749</v>
      </c>
      <c r="Q41" s="496" t="s">
        <v>749</v>
      </c>
      <c r="S41" s="500" t="s">
        <v>755</v>
      </c>
      <c r="T41" s="482" t="s">
        <v>387</v>
      </c>
      <c r="U41" s="601"/>
    </row>
    <row r="42" spans="1:21" x14ac:dyDescent="0.2">
      <c r="A42" s="483">
        <v>33</v>
      </c>
      <c r="B42" s="100" t="s">
        <v>398</v>
      </c>
      <c r="C42" s="386" t="s">
        <v>399</v>
      </c>
      <c r="D42" s="386" t="s">
        <v>399</v>
      </c>
      <c r="E42" s="386" t="s">
        <v>387</v>
      </c>
      <c r="F42" s="386" t="s">
        <v>387</v>
      </c>
      <c r="G42" s="386" t="s">
        <v>387</v>
      </c>
      <c r="H42" s="386" t="s">
        <v>387</v>
      </c>
      <c r="J42" s="482" t="s">
        <v>387</v>
      </c>
      <c r="K42" s="482" t="s">
        <v>387</v>
      </c>
      <c r="L42" s="482" t="s">
        <v>399</v>
      </c>
      <c r="N42" s="482" t="s">
        <v>399</v>
      </c>
      <c r="O42" s="482" t="s">
        <v>387</v>
      </c>
      <c r="P42" s="482" t="s">
        <v>399</v>
      </c>
      <c r="Q42" s="482" t="s">
        <v>399</v>
      </c>
      <c r="S42" s="482"/>
      <c r="T42" s="482" t="s">
        <v>387</v>
      </c>
      <c r="U42" s="601"/>
    </row>
    <row r="43" spans="1:21" ht="37.5" customHeight="1" x14ac:dyDescent="0.2">
      <c r="A43" s="494">
        <v>34</v>
      </c>
      <c r="B43" s="100" t="s">
        <v>400</v>
      </c>
      <c r="C43" s="324" t="s">
        <v>401</v>
      </c>
      <c r="D43" s="324" t="s">
        <v>401</v>
      </c>
      <c r="E43" s="386" t="s">
        <v>387</v>
      </c>
      <c r="F43" s="386" t="s">
        <v>387</v>
      </c>
      <c r="G43" s="386" t="s">
        <v>387</v>
      </c>
      <c r="H43" s="386" t="s">
        <v>387</v>
      </c>
      <c r="J43" s="482" t="s">
        <v>387</v>
      </c>
      <c r="K43" s="482" t="s">
        <v>387</v>
      </c>
      <c r="L43" s="500" t="s">
        <v>695</v>
      </c>
      <c r="N43" s="496" t="s">
        <v>711</v>
      </c>
      <c r="O43" s="482"/>
      <c r="P43" s="496" t="s">
        <v>711</v>
      </c>
      <c r="Q43" s="496" t="s">
        <v>711</v>
      </c>
      <c r="S43" s="500" t="s">
        <v>711</v>
      </c>
      <c r="T43" s="601"/>
      <c r="U43" s="601"/>
    </row>
    <row r="44" spans="1:21" ht="48" x14ac:dyDescent="0.2">
      <c r="A44" s="494">
        <v>35</v>
      </c>
      <c r="B44" s="100" t="s">
        <v>402</v>
      </c>
      <c r="C44" s="386" t="s">
        <v>331</v>
      </c>
      <c r="D44" s="386" t="s">
        <v>331</v>
      </c>
      <c r="E44" s="386" t="s">
        <v>403</v>
      </c>
      <c r="F44" s="386" t="s">
        <v>403</v>
      </c>
      <c r="G44" s="386" t="s">
        <v>403</v>
      </c>
      <c r="H44" s="386" t="s">
        <v>403</v>
      </c>
      <c r="J44" s="496" t="s">
        <v>738</v>
      </c>
      <c r="K44" s="497" t="s">
        <v>694</v>
      </c>
      <c r="L44" s="498" t="s">
        <v>696</v>
      </c>
      <c r="N44" s="482" t="s">
        <v>699</v>
      </c>
      <c r="O44" s="482" t="s">
        <v>705</v>
      </c>
      <c r="P44" s="482" t="s">
        <v>699</v>
      </c>
      <c r="Q44" s="482" t="s">
        <v>699</v>
      </c>
      <c r="S44" s="482" t="s">
        <v>699</v>
      </c>
      <c r="T44" s="482" t="s">
        <v>705</v>
      </c>
      <c r="U44" s="601"/>
    </row>
    <row r="45" spans="1:21" x14ac:dyDescent="0.2">
      <c r="A45" s="483">
        <v>36</v>
      </c>
      <c r="B45" s="100" t="s">
        <v>404</v>
      </c>
      <c r="C45" s="386" t="s">
        <v>357</v>
      </c>
      <c r="D45" s="386" t="s">
        <v>357</v>
      </c>
      <c r="E45" s="386" t="s">
        <v>387</v>
      </c>
      <c r="F45" s="386" t="s">
        <v>387</v>
      </c>
      <c r="G45" s="386" t="s">
        <v>387</v>
      </c>
      <c r="H45" s="386" t="s">
        <v>387</v>
      </c>
      <c r="J45" s="482" t="s">
        <v>372</v>
      </c>
      <c r="K45" s="482" t="s">
        <v>372</v>
      </c>
      <c r="L45" s="482" t="s">
        <v>372</v>
      </c>
      <c r="N45" s="386" t="s">
        <v>387</v>
      </c>
      <c r="O45" s="386" t="s">
        <v>387</v>
      </c>
      <c r="P45" s="482" t="s">
        <v>387</v>
      </c>
      <c r="Q45" s="482" t="s">
        <v>387</v>
      </c>
      <c r="S45" s="386" t="s">
        <v>387</v>
      </c>
      <c r="T45" s="386" t="s">
        <v>387</v>
      </c>
      <c r="U45" s="601"/>
    </row>
    <row r="46" spans="1:21" ht="12.75" customHeight="1" x14ac:dyDescent="0.2">
      <c r="A46" s="483">
        <v>37</v>
      </c>
      <c r="B46" s="100" t="s">
        <v>405</v>
      </c>
      <c r="C46" s="324" t="s">
        <v>406</v>
      </c>
      <c r="D46" s="324" t="s">
        <v>406</v>
      </c>
      <c r="E46" s="386" t="s">
        <v>387</v>
      </c>
      <c r="F46" s="386" t="s">
        <v>387</v>
      </c>
      <c r="G46" s="386" t="s">
        <v>387</v>
      </c>
      <c r="H46" s="386" t="s">
        <v>387</v>
      </c>
      <c r="J46" s="482" t="s">
        <v>387</v>
      </c>
      <c r="K46" s="482" t="s">
        <v>387</v>
      </c>
      <c r="L46" s="482" t="s">
        <v>387</v>
      </c>
      <c r="N46" s="482" t="s">
        <v>387</v>
      </c>
      <c r="O46" s="482" t="s">
        <v>387</v>
      </c>
      <c r="P46" s="386" t="s">
        <v>387</v>
      </c>
      <c r="Q46" s="386" t="s">
        <v>387</v>
      </c>
      <c r="S46" s="482" t="s">
        <v>387</v>
      </c>
      <c r="T46" s="482" t="s">
        <v>387</v>
      </c>
      <c r="U46" s="601"/>
    </row>
    <row r="47" spans="1:21" x14ac:dyDescent="0.2">
      <c r="B47" s="429"/>
      <c r="C47" s="429"/>
      <c r="D47" s="429"/>
      <c r="E47" s="429"/>
      <c r="F47" s="429"/>
      <c r="G47" s="429"/>
      <c r="H47" s="429"/>
      <c r="N47" s="601"/>
      <c r="O47" s="601"/>
      <c r="P47" s="601"/>
      <c r="Q47" s="601"/>
    </row>
    <row r="49" spans="2:19" x14ac:dyDescent="0.2">
      <c r="B49" s="601"/>
      <c r="C49" s="601"/>
      <c r="D49" s="601"/>
      <c r="E49" s="601"/>
      <c r="J49" s="601" t="s">
        <v>751</v>
      </c>
      <c r="N49" s="601" t="s">
        <v>752</v>
      </c>
      <c r="S49" s="601"/>
    </row>
  </sheetData>
  <mergeCells count="3">
    <mergeCell ref="J3:L3"/>
    <mergeCell ref="N3:Q3"/>
    <mergeCell ref="S3:T3"/>
  </mergeCells>
  <pageMargins left="0.7" right="0.7" top="0.75" bottom="0.75" header="0.3" footer="0.3"/>
  <pageSetup paperSize="8"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F151"/>
  <sheetViews>
    <sheetView zoomScaleNormal="100" workbookViewId="0">
      <selection activeCell="B1" sqref="B1"/>
    </sheetView>
  </sheetViews>
  <sheetFormatPr baseColWidth="10" defaultColWidth="11" defaultRowHeight="12.75" x14ac:dyDescent="0.2"/>
  <cols>
    <col min="1" max="1" width="4.5" style="601" customWidth="1"/>
    <col min="2" max="2" width="103" style="601" customWidth="1"/>
    <col min="3" max="3" width="32.5" style="601" customWidth="1"/>
    <col min="4" max="4" width="45.25" style="601" customWidth="1"/>
    <col min="5" max="5" width="32.5" style="601" customWidth="1"/>
    <col min="6" max="6" width="11" style="601"/>
    <col min="7" max="16384" width="11" style="304"/>
  </cols>
  <sheetData>
    <row r="1" spans="1:5" x14ac:dyDescent="0.2">
      <c r="A1" s="374" t="s">
        <v>808</v>
      </c>
    </row>
    <row r="2" spans="1:5" ht="15" x14ac:dyDescent="0.2">
      <c r="A2" s="543"/>
    </row>
    <row r="3" spans="1:5" ht="15" x14ac:dyDescent="0.2">
      <c r="A3" s="544"/>
    </row>
    <row r="4" spans="1:5" ht="15.75" thickBot="1" x14ac:dyDescent="0.25">
      <c r="A4" s="544" t="s">
        <v>743</v>
      </c>
      <c r="B4" s="450" t="s">
        <v>407</v>
      </c>
      <c r="C4" s="445" t="s">
        <v>644</v>
      </c>
      <c r="D4" s="437" t="s">
        <v>642</v>
      </c>
      <c r="E4" s="445" t="s">
        <v>643</v>
      </c>
    </row>
    <row r="5" spans="1:5" ht="15" x14ac:dyDescent="0.2">
      <c r="A5" s="544" t="s">
        <v>744</v>
      </c>
      <c r="B5" s="102" t="s">
        <v>408</v>
      </c>
      <c r="C5" s="397">
        <v>7980608</v>
      </c>
      <c r="D5" s="324" t="s">
        <v>409</v>
      </c>
      <c r="E5" s="386" t="s">
        <v>387</v>
      </c>
    </row>
    <row r="6" spans="1:5" ht="15" x14ac:dyDescent="0.2">
      <c r="A6" s="539" t="s">
        <v>745</v>
      </c>
      <c r="B6" s="100" t="s">
        <v>410</v>
      </c>
      <c r="C6" s="397">
        <v>7980608</v>
      </c>
      <c r="D6" s="448"/>
      <c r="E6" s="386" t="s">
        <v>387</v>
      </c>
    </row>
    <row r="7" spans="1:5" x14ac:dyDescent="0.2">
      <c r="A7" s="438"/>
      <c r="B7" s="100" t="s">
        <v>411</v>
      </c>
      <c r="C7" s="397"/>
      <c r="D7" s="448"/>
      <c r="E7" s="386" t="s">
        <v>387</v>
      </c>
    </row>
    <row r="8" spans="1:5" x14ac:dyDescent="0.2">
      <c r="A8" s="438"/>
      <c r="B8" s="100" t="s">
        <v>412</v>
      </c>
      <c r="C8" s="397"/>
      <c r="D8" s="448"/>
      <c r="E8" s="386" t="s">
        <v>387</v>
      </c>
    </row>
    <row r="9" spans="1:5" x14ac:dyDescent="0.2">
      <c r="A9" s="438">
        <v>2</v>
      </c>
      <c r="B9" s="316" t="s">
        <v>413</v>
      </c>
      <c r="C9" s="397">
        <v>8387392</v>
      </c>
      <c r="D9" s="386" t="s">
        <v>414</v>
      </c>
      <c r="E9" s="386" t="s">
        <v>387</v>
      </c>
    </row>
    <row r="10" spans="1:5" x14ac:dyDescent="0.2">
      <c r="A10" s="438">
        <v>3</v>
      </c>
      <c r="B10" s="316" t="s">
        <v>415</v>
      </c>
      <c r="C10" s="397">
        <v>163216</v>
      </c>
      <c r="D10" s="447" t="s">
        <v>416</v>
      </c>
      <c r="E10" s="386" t="s">
        <v>387</v>
      </c>
    </row>
    <row r="11" spans="1:5" x14ac:dyDescent="0.2">
      <c r="A11" s="438" t="s">
        <v>417</v>
      </c>
      <c r="B11" s="100" t="s">
        <v>418</v>
      </c>
      <c r="C11" s="397"/>
      <c r="D11" s="448" t="s">
        <v>419</v>
      </c>
      <c r="E11" s="386" t="s">
        <v>387</v>
      </c>
    </row>
    <row r="12" spans="1:5" ht="12.75" customHeight="1" x14ac:dyDescent="0.2">
      <c r="A12" s="438">
        <v>4</v>
      </c>
      <c r="B12" s="316" t="s">
        <v>420</v>
      </c>
      <c r="C12" s="397"/>
      <c r="D12" s="448"/>
      <c r="E12" s="386" t="s">
        <v>387</v>
      </c>
    </row>
    <row r="13" spans="1:5" ht="12.75" customHeight="1" x14ac:dyDescent="0.2">
      <c r="A13" s="438"/>
      <c r="B13" s="316" t="s">
        <v>421</v>
      </c>
      <c r="C13" s="397"/>
      <c r="D13" s="448"/>
      <c r="E13" s="386" t="s">
        <v>387</v>
      </c>
    </row>
    <row r="14" spans="1:5" x14ac:dyDescent="0.2">
      <c r="A14" s="438">
        <v>5</v>
      </c>
      <c r="B14" s="100" t="s">
        <v>422</v>
      </c>
      <c r="C14" s="397">
        <v>0</v>
      </c>
      <c r="D14" s="448">
        <v>84</v>
      </c>
      <c r="E14" s="386" t="s">
        <v>387</v>
      </c>
    </row>
    <row r="15" spans="1:5" ht="12.75" customHeight="1" x14ac:dyDescent="0.2">
      <c r="A15" s="438" t="s">
        <v>423</v>
      </c>
      <c r="B15" s="316" t="s">
        <v>424</v>
      </c>
      <c r="C15" s="397">
        <v>192770</v>
      </c>
      <c r="D15" s="448" t="s">
        <v>425</v>
      </c>
      <c r="E15" s="386" t="s">
        <v>387</v>
      </c>
    </row>
    <row r="16" spans="1:5" x14ac:dyDescent="0.2">
      <c r="A16" s="438">
        <v>6</v>
      </c>
      <c r="B16" s="441" t="s">
        <v>426</v>
      </c>
      <c r="C16" s="397">
        <v>16723986</v>
      </c>
      <c r="D16" s="453" t="s">
        <v>427</v>
      </c>
      <c r="E16" s="386" t="s">
        <v>387</v>
      </c>
    </row>
    <row r="17" spans="1:5" x14ac:dyDescent="0.2">
      <c r="A17" s="663"/>
      <c r="B17" s="663"/>
      <c r="C17" s="663"/>
      <c r="D17" s="663"/>
      <c r="E17" s="663"/>
    </row>
    <row r="18" spans="1:5" ht="13.5" thickBot="1" x14ac:dyDescent="0.25">
      <c r="A18" s="484"/>
      <c r="B18" s="446" t="s">
        <v>428</v>
      </c>
      <c r="C18" s="446"/>
      <c r="D18" s="446"/>
      <c r="E18" s="446"/>
    </row>
    <row r="19" spans="1:5" ht="12.75" customHeight="1" x14ac:dyDescent="0.2">
      <c r="A19" s="438">
        <v>7</v>
      </c>
      <c r="B19" s="316" t="s">
        <v>429</v>
      </c>
      <c r="C19" s="397">
        <v>-56763</v>
      </c>
      <c r="D19" s="448" t="s">
        <v>430</v>
      </c>
      <c r="E19" s="386" t="s">
        <v>387</v>
      </c>
    </row>
    <row r="20" spans="1:5" ht="12.75" customHeight="1" x14ac:dyDescent="0.2">
      <c r="A20" s="438">
        <v>8</v>
      </c>
      <c r="B20" s="316" t="s">
        <v>431</v>
      </c>
      <c r="C20" s="397">
        <v>-95961</v>
      </c>
      <c r="D20" s="324" t="s">
        <v>432</v>
      </c>
      <c r="E20" s="386" t="s">
        <v>387</v>
      </c>
    </row>
    <row r="21" spans="1:5" x14ac:dyDescent="0.2">
      <c r="A21" s="438">
        <v>9</v>
      </c>
      <c r="B21" s="316" t="s">
        <v>433</v>
      </c>
      <c r="C21" s="397"/>
      <c r="D21" s="386"/>
      <c r="E21" s="386" t="s">
        <v>387</v>
      </c>
    </row>
    <row r="22" spans="1:5" ht="12.75" customHeight="1" x14ac:dyDescent="0.2">
      <c r="A22" s="438">
        <v>10</v>
      </c>
      <c r="B22" s="316" t="s">
        <v>434</v>
      </c>
      <c r="C22" s="397">
        <v>0</v>
      </c>
      <c r="D22" s="447" t="s">
        <v>435</v>
      </c>
      <c r="E22" s="386" t="s">
        <v>387</v>
      </c>
    </row>
    <row r="23" spans="1:5" ht="12.75" customHeight="1" x14ac:dyDescent="0.2">
      <c r="A23" s="438">
        <v>11</v>
      </c>
      <c r="B23" s="316" t="s">
        <v>436</v>
      </c>
      <c r="C23" s="397">
        <v>0</v>
      </c>
      <c r="D23" s="448" t="s">
        <v>437</v>
      </c>
      <c r="E23" s="386" t="s">
        <v>387</v>
      </c>
    </row>
    <row r="24" spans="1:5" ht="12.75" customHeight="1" x14ac:dyDescent="0.2">
      <c r="A24" s="438">
        <v>12</v>
      </c>
      <c r="B24" s="440" t="s">
        <v>438</v>
      </c>
      <c r="C24" s="397">
        <v>-315403</v>
      </c>
      <c r="D24" s="447" t="s">
        <v>439</v>
      </c>
      <c r="E24" s="386" t="s">
        <v>387</v>
      </c>
    </row>
    <row r="25" spans="1:5" ht="12.75" customHeight="1" x14ac:dyDescent="0.2">
      <c r="A25" s="438">
        <v>13</v>
      </c>
      <c r="B25" s="316" t="s">
        <v>440</v>
      </c>
      <c r="C25" s="397">
        <v>0</v>
      </c>
      <c r="D25" s="448" t="s">
        <v>441</v>
      </c>
      <c r="E25" s="386" t="s">
        <v>387</v>
      </c>
    </row>
    <row r="26" spans="1:5" ht="12.75" customHeight="1" x14ac:dyDescent="0.2">
      <c r="A26" s="438">
        <v>14</v>
      </c>
      <c r="B26" s="316" t="s">
        <v>442</v>
      </c>
      <c r="C26" s="397">
        <v>0</v>
      </c>
      <c r="D26" s="324" t="s">
        <v>443</v>
      </c>
      <c r="E26" s="386" t="s">
        <v>387</v>
      </c>
    </row>
    <row r="27" spans="1:5" x14ac:dyDescent="0.2">
      <c r="A27" s="438">
        <v>15</v>
      </c>
      <c r="B27" s="316" t="s">
        <v>444</v>
      </c>
      <c r="C27" s="397">
        <v>0</v>
      </c>
      <c r="D27" s="324" t="s">
        <v>445</v>
      </c>
      <c r="E27" s="386" t="s">
        <v>387</v>
      </c>
    </row>
    <row r="28" spans="1:5" ht="12.75" customHeight="1" x14ac:dyDescent="0.2">
      <c r="A28" s="438">
        <v>16</v>
      </c>
      <c r="B28" s="316" t="s">
        <v>446</v>
      </c>
      <c r="C28" s="397">
        <v>-5635</v>
      </c>
      <c r="D28" s="324" t="s">
        <v>447</v>
      </c>
      <c r="E28" s="386" t="s">
        <v>387</v>
      </c>
    </row>
    <row r="29" spans="1:5" ht="12.75" customHeight="1" x14ac:dyDescent="0.2">
      <c r="A29" s="438">
        <v>17</v>
      </c>
      <c r="B29" s="440" t="s">
        <v>448</v>
      </c>
      <c r="C29" s="397">
        <v>0</v>
      </c>
      <c r="D29" s="447" t="s">
        <v>449</v>
      </c>
      <c r="E29" s="386" t="s">
        <v>387</v>
      </c>
    </row>
    <row r="30" spans="1:5" ht="25.5" customHeight="1" x14ac:dyDescent="0.2">
      <c r="A30" s="438">
        <v>18</v>
      </c>
      <c r="B30" s="440" t="s">
        <v>450</v>
      </c>
      <c r="C30" s="397">
        <v>0</v>
      </c>
      <c r="D30" s="447" t="s">
        <v>451</v>
      </c>
      <c r="E30" s="386" t="s">
        <v>387</v>
      </c>
    </row>
    <row r="31" spans="1:5" ht="25.5" customHeight="1" x14ac:dyDescent="0.2">
      <c r="A31" s="438">
        <v>19</v>
      </c>
      <c r="B31" s="316" t="s">
        <v>452</v>
      </c>
      <c r="C31" s="397">
        <v>-382636</v>
      </c>
      <c r="D31" s="447" t="s">
        <v>453</v>
      </c>
      <c r="E31" s="386" t="s">
        <v>387</v>
      </c>
    </row>
    <row r="32" spans="1:5" x14ac:dyDescent="0.2">
      <c r="A32" s="438">
        <v>20</v>
      </c>
      <c r="B32" s="316" t="s">
        <v>433</v>
      </c>
      <c r="C32" s="397"/>
      <c r="D32" s="386"/>
      <c r="E32" s="386" t="s">
        <v>387</v>
      </c>
    </row>
    <row r="33" spans="1:5" x14ac:dyDescent="0.2">
      <c r="A33" s="438" t="s">
        <v>373</v>
      </c>
      <c r="B33" s="316" t="s">
        <v>454</v>
      </c>
      <c r="C33" s="397">
        <v>0</v>
      </c>
      <c r="D33" s="448" t="s">
        <v>455</v>
      </c>
      <c r="E33" s="386" t="s">
        <v>387</v>
      </c>
    </row>
    <row r="34" spans="1:5" ht="12.75" customHeight="1" x14ac:dyDescent="0.2">
      <c r="A34" s="439" t="s">
        <v>377</v>
      </c>
      <c r="B34" s="316" t="s">
        <v>456</v>
      </c>
      <c r="C34" s="397"/>
      <c r="D34" s="324" t="s">
        <v>457</v>
      </c>
      <c r="E34" s="386" t="s">
        <v>387</v>
      </c>
    </row>
    <row r="35" spans="1:5" ht="13.5" customHeight="1" x14ac:dyDescent="0.2">
      <c r="A35" s="439" t="s">
        <v>458</v>
      </c>
      <c r="B35" s="440" t="s">
        <v>459</v>
      </c>
      <c r="C35" s="397">
        <v>0</v>
      </c>
      <c r="D35" s="324" t="s">
        <v>460</v>
      </c>
      <c r="E35" s="386" t="s">
        <v>387</v>
      </c>
    </row>
    <row r="36" spans="1:5" ht="12.75" customHeight="1" x14ac:dyDescent="0.2">
      <c r="A36" s="439" t="s">
        <v>461</v>
      </c>
      <c r="B36" s="316" t="s">
        <v>462</v>
      </c>
      <c r="C36" s="397">
        <v>0</v>
      </c>
      <c r="D36" s="447" t="s">
        <v>463</v>
      </c>
      <c r="E36" s="386" t="s">
        <v>387</v>
      </c>
    </row>
    <row r="37" spans="1:5" ht="12.75" customHeight="1" x14ac:dyDescent="0.2">
      <c r="A37" s="438">
        <v>21</v>
      </c>
      <c r="B37" s="316" t="s">
        <v>464</v>
      </c>
      <c r="C37" s="397">
        <v>0</v>
      </c>
      <c r="D37" s="447" t="s">
        <v>465</v>
      </c>
      <c r="E37" s="386" t="s">
        <v>387</v>
      </c>
    </row>
    <row r="38" spans="1:5" ht="12.75" customHeight="1" x14ac:dyDescent="0.2">
      <c r="A38" s="438">
        <v>22</v>
      </c>
      <c r="B38" s="316" t="s">
        <v>466</v>
      </c>
      <c r="C38" s="397">
        <v>0</v>
      </c>
      <c r="D38" s="448" t="s">
        <v>467</v>
      </c>
      <c r="E38" s="386" t="s">
        <v>387</v>
      </c>
    </row>
    <row r="39" spans="1:5" ht="12.75" customHeight="1" x14ac:dyDescent="0.2">
      <c r="A39" s="438">
        <v>23</v>
      </c>
      <c r="B39" s="316" t="s">
        <v>468</v>
      </c>
      <c r="C39" s="397">
        <v>0</v>
      </c>
      <c r="D39" s="447" t="s">
        <v>469</v>
      </c>
      <c r="E39" s="386" t="s">
        <v>387</v>
      </c>
    </row>
    <row r="40" spans="1:5" x14ac:dyDescent="0.2">
      <c r="A40" s="438">
        <v>24</v>
      </c>
      <c r="B40" s="316" t="s">
        <v>433</v>
      </c>
      <c r="C40" s="397"/>
      <c r="D40" s="386"/>
      <c r="E40" s="386" t="s">
        <v>387</v>
      </c>
    </row>
    <row r="41" spans="1:5" ht="12" customHeight="1" x14ac:dyDescent="0.2">
      <c r="A41" s="438">
        <v>25</v>
      </c>
      <c r="B41" s="316" t="s">
        <v>470</v>
      </c>
      <c r="C41" s="397">
        <v>0</v>
      </c>
      <c r="D41" s="324" t="s">
        <v>465</v>
      </c>
      <c r="E41" s="386" t="s">
        <v>387</v>
      </c>
    </row>
    <row r="42" spans="1:5" ht="12.75" customHeight="1" x14ac:dyDescent="0.2">
      <c r="A42" s="439" t="s">
        <v>471</v>
      </c>
      <c r="B42" s="316" t="s">
        <v>472</v>
      </c>
      <c r="C42" s="397">
        <v>0</v>
      </c>
      <c r="D42" s="448" t="s">
        <v>473</v>
      </c>
      <c r="E42" s="386" t="s">
        <v>387</v>
      </c>
    </row>
    <row r="43" spans="1:5" ht="12.75" customHeight="1" x14ac:dyDescent="0.2">
      <c r="A43" s="439" t="s">
        <v>474</v>
      </c>
      <c r="B43" s="316" t="s">
        <v>475</v>
      </c>
      <c r="C43" s="397">
        <v>0</v>
      </c>
      <c r="D43" s="448" t="s">
        <v>476</v>
      </c>
      <c r="E43" s="386" t="s">
        <v>387</v>
      </c>
    </row>
    <row r="44" spans="1:5" ht="12.75" customHeight="1" x14ac:dyDescent="0.2">
      <c r="A44" s="438">
        <v>26</v>
      </c>
      <c r="B44" s="316" t="s">
        <v>477</v>
      </c>
      <c r="C44" s="397">
        <v>0</v>
      </c>
      <c r="D44" s="324" t="s">
        <v>478</v>
      </c>
      <c r="E44" s="386" t="s">
        <v>387</v>
      </c>
    </row>
    <row r="45" spans="1:5" ht="12.75" customHeight="1" x14ac:dyDescent="0.2">
      <c r="A45" s="439" t="s">
        <v>479</v>
      </c>
      <c r="B45" s="316" t="s">
        <v>480</v>
      </c>
      <c r="C45" s="397">
        <v>0</v>
      </c>
      <c r="D45" s="386"/>
      <c r="E45" s="386" t="s">
        <v>387</v>
      </c>
    </row>
    <row r="46" spans="1:5" x14ac:dyDescent="0.2">
      <c r="A46" s="100"/>
      <c r="B46" s="316" t="s">
        <v>481</v>
      </c>
      <c r="C46" s="397"/>
      <c r="D46" s="386"/>
      <c r="E46" s="386" t="s">
        <v>387</v>
      </c>
    </row>
    <row r="47" spans="1:5" x14ac:dyDescent="0.2">
      <c r="A47" s="100"/>
      <c r="B47" s="316" t="s">
        <v>482</v>
      </c>
      <c r="C47" s="397"/>
      <c r="D47" s="386"/>
      <c r="E47" s="386" t="s">
        <v>387</v>
      </c>
    </row>
    <row r="48" spans="1:5" x14ac:dyDescent="0.2">
      <c r="A48" s="100"/>
      <c r="B48" s="316" t="s">
        <v>483</v>
      </c>
      <c r="C48" s="397"/>
      <c r="D48" s="386">
        <v>468</v>
      </c>
      <c r="E48" s="386" t="s">
        <v>387</v>
      </c>
    </row>
    <row r="49" spans="1:5" x14ac:dyDescent="0.2">
      <c r="A49" s="100"/>
      <c r="B49" s="316" t="s">
        <v>484</v>
      </c>
      <c r="C49" s="397"/>
      <c r="D49" s="448">
        <v>468</v>
      </c>
      <c r="E49" s="386" t="s">
        <v>387</v>
      </c>
    </row>
    <row r="50" spans="1:5" ht="12.75" customHeight="1" x14ac:dyDescent="0.2">
      <c r="A50" s="439" t="s">
        <v>485</v>
      </c>
      <c r="B50" s="316" t="s">
        <v>486</v>
      </c>
      <c r="C50" s="397"/>
      <c r="D50" s="386"/>
      <c r="E50" s="386" t="s">
        <v>387</v>
      </c>
    </row>
    <row r="51" spans="1:5" x14ac:dyDescent="0.2">
      <c r="A51" s="100"/>
      <c r="B51" s="316" t="s">
        <v>487</v>
      </c>
      <c r="C51" s="397"/>
      <c r="D51" s="386"/>
      <c r="E51" s="386" t="s">
        <v>387</v>
      </c>
    </row>
    <row r="52" spans="1:5" ht="12.75" customHeight="1" x14ac:dyDescent="0.2">
      <c r="A52" s="438">
        <v>27</v>
      </c>
      <c r="B52" s="316" t="s">
        <v>488</v>
      </c>
      <c r="C52" s="397">
        <v>0</v>
      </c>
      <c r="D52" s="447" t="s">
        <v>489</v>
      </c>
      <c r="E52" s="386" t="s">
        <v>387</v>
      </c>
    </row>
    <row r="53" spans="1:5" x14ac:dyDescent="0.2">
      <c r="A53" s="438">
        <v>28</v>
      </c>
      <c r="B53" s="451" t="s">
        <v>490</v>
      </c>
      <c r="C53" s="336">
        <v>-856398</v>
      </c>
      <c r="D53" s="454" t="s">
        <v>491</v>
      </c>
      <c r="E53" s="386" t="s">
        <v>387</v>
      </c>
    </row>
    <row r="54" spans="1:5" ht="12.75" customHeight="1" x14ac:dyDescent="0.2">
      <c r="A54" s="438">
        <v>29</v>
      </c>
      <c r="B54" s="451" t="s">
        <v>492</v>
      </c>
      <c r="C54" s="336">
        <v>15867588</v>
      </c>
      <c r="D54" s="455" t="s">
        <v>493</v>
      </c>
      <c r="E54" s="386" t="s">
        <v>387</v>
      </c>
    </row>
    <row r="55" spans="1:5" ht="12.75" customHeight="1" x14ac:dyDescent="0.2">
      <c r="A55" s="438"/>
      <c r="B55" s="451"/>
      <c r="C55" s="336"/>
      <c r="D55" s="452"/>
      <c r="E55" s="100"/>
    </row>
    <row r="56" spans="1:5" ht="13.5" thickBot="1" x14ac:dyDescent="0.25">
      <c r="A56" s="484"/>
      <c r="B56" s="446" t="s">
        <v>494</v>
      </c>
      <c r="C56" s="446"/>
      <c r="D56" s="446"/>
      <c r="E56" s="446"/>
    </row>
    <row r="57" spans="1:5" x14ac:dyDescent="0.2">
      <c r="A57" s="438">
        <v>30</v>
      </c>
      <c r="B57" s="102" t="s">
        <v>408</v>
      </c>
      <c r="C57" s="336">
        <v>1095624</v>
      </c>
      <c r="D57" s="386" t="s">
        <v>495</v>
      </c>
      <c r="E57" s="386" t="s">
        <v>387</v>
      </c>
    </row>
    <row r="58" spans="1:5" ht="12.75" customHeight="1" x14ac:dyDescent="0.2">
      <c r="A58" s="438">
        <v>31</v>
      </c>
      <c r="B58" s="316" t="s">
        <v>496</v>
      </c>
      <c r="C58" s="336">
        <v>0</v>
      </c>
      <c r="D58" s="386"/>
      <c r="E58" s="386" t="s">
        <v>387</v>
      </c>
    </row>
    <row r="59" spans="1:5" ht="12.75" customHeight="1" x14ac:dyDescent="0.2">
      <c r="A59" s="438">
        <v>32</v>
      </c>
      <c r="B59" s="316" t="s">
        <v>497</v>
      </c>
      <c r="C59" s="336">
        <v>1095624</v>
      </c>
      <c r="D59" s="386"/>
      <c r="E59" s="386" t="s">
        <v>387</v>
      </c>
    </row>
    <row r="60" spans="1:5" x14ac:dyDescent="0.2">
      <c r="A60" s="438">
        <v>33</v>
      </c>
      <c r="B60" s="316" t="s">
        <v>498</v>
      </c>
      <c r="C60" s="336">
        <v>0</v>
      </c>
      <c r="D60" s="386" t="s">
        <v>499</v>
      </c>
      <c r="E60" s="386" t="s">
        <v>387</v>
      </c>
    </row>
    <row r="61" spans="1:5" ht="12.75" customHeight="1" x14ac:dyDescent="0.2">
      <c r="A61" s="438">
        <v>34</v>
      </c>
      <c r="B61" s="316" t="s">
        <v>500</v>
      </c>
      <c r="C61" s="336"/>
      <c r="D61" s="386" t="s">
        <v>501</v>
      </c>
      <c r="E61" s="386" t="s">
        <v>387</v>
      </c>
    </row>
    <row r="62" spans="1:5" x14ac:dyDescent="0.2">
      <c r="A62" s="438">
        <v>35</v>
      </c>
      <c r="B62" s="102" t="s">
        <v>502</v>
      </c>
      <c r="C62" s="336"/>
      <c r="D62" s="386"/>
      <c r="E62" s="386" t="s">
        <v>387</v>
      </c>
    </row>
    <row r="63" spans="1:5" x14ac:dyDescent="0.2">
      <c r="A63" s="438">
        <v>36</v>
      </c>
      <c r="B63" s="451" t="s">
        <v>503</v>
      </c>
      <c r="C63" s="336">
        <v>1095624</v>
      </c>
      <c r="D63" s="454" t="s">
        <v>504</v>
      </c>
      <c r="E63" s="386" t="s">
        <v>387</v>
      </c>
    </row>
    <row r="64" spans="1:5" x14ac:dyDescent="0.2">
      <c r="A64" s="438"/>
      <c r="B64" s="442"/>
      <c r="C64" s="397"/>
      <c r="D64" s="449"/>
      <c r="E64" s="100"/>
    </row>
    <row r="65" spans="1:5" ht="12.75" customHeight="1" thickBot="1" x14ac:dyDescent="0.25">
      <c r="A65" s="484"/>
      <c r="B65" s="446" t="s">
        <v>505</v>
      </c>
      <c r="C65" s="446"/>
      <c r="D65" s="446"/>
      <c r="E65" s="446"/>
    </row>
    <row r="66" spans="1:5" ht="12.75" customHeight="1" x14ac:dyDescent="0.2">
      <c r="A66" s="438">
        <v>37</v>
      </c>
      <c r="B66" s="316" t="s">
        <v>506</v>
      </c>
      <c r="C66" s="397">
        <v>-7828</v>
      </c>
      <c r="D66" s="324" t="s">
        <v>507</v>
      </c>
      <c r="E66" s="386" t="s">
        <v>387</v>
      </c>
    </row>
    <row r="67" spans="1:5" ht="12.75" customHeight="1" x14ac:dyDescent="0.2">
      <c r="A67" s="438">
        <v>38</v>
      </c>
      <c r="B67" s="316" t="s">
        <v>508</v>
      </c>
      <c r="C67" s="397">
        <v>0</v>
      </c>
      <c r="D67" s="448" t="s">
        <v>509</v>
      </c>
      <c r="E67" s="386" t="s">
        <v>387</v>
      </c>
    </row>
    <row r="68" spans="1:5" ht="24.75" customHeight="1" x14ac:dyDescent="0.2">
      <c r="A68" s="438">
        <v>39</v>
      </c>
      <c r="B68" s="440" t="s">
        <v>510</v>
      </c>
      <c r="C68" s="397">
        <v>0</v>
      </c>
      <c r="D68" s="447" t="s">
        <v>511</v>
      </c>
      <c r="E68" s="386" t="s">
        <v>387</v>
      </c>
    </row>
    <row r="69" spans="1:5" ht="25.5" customHeight="1" x14ac:dyDescent="0.2">
      <c r="A69" s="438">
        <v>40</v>
      </c>
      <c r="B69" s="440" t="s">
        <v>512</v>
      </c>
      <c r="C69" s="397">
        <v>0</v>
      </c>
      <c r="D69" s="447" t="s">
        <v>513</v>
      </c>
      <c r="E69" s="386" t="s">
        <v>387</v>
      </c>
    </row>
    <row r="70" spans="1:5" ht="12.75" customHeight="1" x14ac:dyDescent="0.2">
      <c r="A70" s="438">
        <v>41</v>
      </c>
      <c r="B70" s="316" t="s">
        <v>514</v>
      </c>
      <c r="C70" s="397">
        <v>0</v>
      </c>
      <c r="D70" s="324" t="s">
        <v>515</v>
      </c>
      <c r="E70" s="386" t="s">
        <v>387</v>
      </c>
    </row>
    <row r="71" spans="1:5" ht="12.75" customHeight="1" x14ac:dyDescent="0.2">
      <c r="A71" s="439" t="s">
        <v>516</v>
      </c>
      <c r="B71" s="316" t="s">
        <v>517</v>
      </c>
      <c r="C71" s="397">
        <v>0</v>
      </c>
      <c r="D71" s="447" t="s">
        <v>518</v>
      </c>
      <c r="E71" s="386" t="s">
        <v>387</v>
      </c>
    </row>
    <row r="72" spans="1:5" x14ac:dyDescent="0.2">
      <c r="A72" s="100"/>
      <c r="B72" s="100" t="s">
        <v>519</v>
      </c>
      <c r="C72" s="397"/>
      <c r="D72" s="386"/>
      <c r="E72" s="100"/>
    </row>
    <row r="73" spans="1:5" ht="12.75" customHeight="1" x14ac:dyDescent="0.2">
      <c r="A73" s="439" t="s">
        <v>520</v>
      </c>
      <c r="B73" s="316" t="s">
        <v>521</v>
      </c>
      <c r="C73" s="397"/>
      <c r="D73" s="386"/>
      <c r="E73" s="100"/>
    </row>
    <row r="74" spans="1:5" x14ac:dyDescent="0.2">
      <c r="A74" s="100"/>
      <c r="B74" s="316" t="s">
        <v>519</v>
      </c>
      <c r="C74" s="397"/>
      <c r="D74" s="386"/>
      <c r="E74" s="100"/>
    </row>
    <row r="75" spans="1:5" ht="12.75" customHeight="1" x14ac:dyDescent="0.2">
      <c r="A75" s="439" t="s">
        <v>522</v>
      </c>
      <c r="B75" s="316" t="s">
        <v>523</v>
      </c>
      <c r="C75" s="397"/>
      <c r="D75" s="386"/>
      <c r="E75" s="100"/>
    </row>
    <row r="76" spans="1:5" ht="12.75" customHeight="1" x14ac:dyDescent="0.2">
      <c r="A76" s="100"/>
      <c r="B76" s="316" t="s">
        <v>524</v>
      </c>
      <c r="C76" s="397"/>
      <c r="D76" s="386"/>
      <c r="E76" s="100"/>
    </row>
    <row r="77" spans="1:5" x14ac:dyDescent="0.2">
      <c r="A77" s="100"/>
      <c r="B77" s="316" t="s">
        <v>525</v>
      </c>
      <c r="C77" s="397"/>
      <c r="D77" s="386"/>
      <c r="E77" s="100"/>
    </row>
    <row r="78" spans="1:5" x14ac:dyDescent="0.2">
      <c r="A78" s="100"/>
      <c r="B78" s="316" t="s">
        <v>487</v>
      </c>
      <c r="C78" s="397"/>
      <c r="D78" s="386"/>
      <c r="E78" s="100"/>
    </row>
    <row r="79" spans="1:5" x14ac:dyDescent="0.2">
      <c r="A79" s="438">
        <v>42</v>
      </c>
      <c r="B79" s="316" t="s">
        <v>526</v>
      </c>
      <c r="C79" s="397">
        <v>0</v>
      </c>
      <c r="D79" s="386" t="s">
        <v>527</v>
      </c>
      <c r="E79" s="386" t="s">
        <v>387</v>
      </c>
    </row>
    <row r="80" spans="1:5" x14ac:dyDescent="0.2">
      <c r="A80" s="438">
        <v>43</v>
      </c>
      <c r="B80" s="441" t="s">
        <v>528</v>
      </c>
      <c r="C80" s="397">
        <v>-7828</v>
      </c>
      <c r="D80" s="454" t="s">
        <v>529</v>
      </c>
      <c r="E80" s="386" t="s">
        <v>387</v>
      </c>
    </row>
    <row r="81" spans="1:5" ht="12.75" customHeight="1" x14ac:dyDescent="0.2">
      <c r="A81" s="438">
        <v>44</v>
      </c>
      <c r="B81" s="441" t="s">
        <v>530</v>
      </c>
      <c r="C81" s="397">
        <v>1087796</v>
      </c>
      <c r="D81" s="454" t="s">
        <v>531</v>
      </c>
      <c r="E81" s="386" t="s">
        <v>387</v>
      </c>
    </row>
    <row r="82" spans="1:5" ht="12" customHeight="1" x14ac:dyDescent="0.2">
      <c r="A82" s="438">
        <v>45</v>
      </c>
      <c r="B82" s="441" t="s">
        <v>130</v>
      </c>
      <c r="C82" s="397">
        <v>16955384</v>
      </c>
      <c r="D82" s="454" t="s">
        <v>532</v>
      </c>
      <c r="E82" s="386" t="s">
        <v>387</v>
      </c>
    </row>
    <row r="83" spans="1:5" x14ac:dyDescent="0.2">
      <c r="A83" s="438"/>
      <c r="B83" s="441"/>
      <c r="C83" s="397"/>
      <c r="D83" s="449"/>
      <c r="E83" s="100"/>
    </row>
    <row r="84" spans="1:5" ht="12.75" customHeight="1" thickBot="1" x14ac:dyDescent="0.25">
      <c r="A84" s="484"/>
      <c r="B84" s="446" t="s">
        <v>533</v>
      </c>
      <c r="C84" s="446"/>
      <c r="D84" s="446"/>
      <c r="E84" s="446"/>
    </row>
    <row r="85" spans="1:5" x14ac:dyDescent="0.2">
      <c r="A85" s="438">
        <v>46</v>
      </c>
      <c r="B85" s="316" t="s">
        <v>408</v>
      </c>
      <c r="C85" s="397">
        <v>2385878</v>
      </c>
      <c r="D85" s="386" t="s">
        <v>534</v>
      </c>
      <c r="E85" s="386" t="s">
        <v>387</v>
      </c>
    </row>
    <row r="86" spans="1:5" x14ac:dyDescent="0.2">
      <c r="A86" s="438">
        <v>47</v>
      </c>
      <c r="B86" s="316" t="s">
        <v>535</v>
      </c>
      <c r="C86" s="397">
        <v>586522</v>
      </c>
      <c r="D86" s="386" t="s">
        <v>536</v>
      </c>
      <c r="E86" s="386" t="s">
        <v>387</v>
      </c>
    </row>
    <row r="87" spans="1:5" ht="12.75" customHeight="1" x14ac:dyDescent="0.2">
      <c r="A87" s="100"/>
      <c r="B87" s="316" t="s">
        <v>537</v>
      </c>
      <c r="C87" s="397"/>
      <c r="D87" s="386"/>
      <c r="E87" s="386" t="s">
        <v>387</v>
      </c>
    </row>
    <row r="88" spans="1:5" ht="12.75" customHeight="1" x14ac:dyDescent="0.2">
      <c r="A88" s="438">
        <v>48</v>
      </c>
      <c r="B88" s="316" t="s">
        <v>538</v>
      </c>
      <c r="C88" s="397">
        <v>0</v>
      </c>
      <c r="D88" s="448" t="s">
        <v>539</v>
      </c>
      <c r="E88" s="386" t="s">
        <v>387</v>
      </c>
    </row>
    <row r="89" spans="1:5" x14ac:dyDescent="0.2">
      <c r="A89" s="438">
        <v>49</v>
      </c>
      <c r="B89" s="440" t="s">
        <v>502</v>
      </c>
      <c r="C89" s="397"/>
      <c r="D89" s="386"/>
      <c r="E89" s="386" t="s">
        <v>387</v>
      </c>
    </row>
    <row r="90" spans="1:5" x14ac:dyDescent="0.2">
      <c r="A90" s="438">
        <v>50</v>
      </c>
      <c r="B90" s="316" t="s">
        <v>540</v>
      </c>
      <c r="C90" s="397">
        <v>0</v>
      </c>
      <c r="D90" s="386" t="s">
        <v>541</v>
      </c>
      <c r="E90" s="386" t="s">
        <v>387</v>
      </c>
    </row>
    <row r="91" spans="1:5" x14ac:dyDescent="0.2">
      <c r="A91" s="438">
        <v>51</v>
      </c>
      <c r="B91" s="441" t="s">
        <v>542</v>
      </c>
      <c r="C91" s="397">
        <v>2972400</v>
      </c>
      <c r="D91" s="454" t="s">
        <v>543</v>
      </c>
      <c r="E91" s="386" t="s">
        <v>387</v>
      </c>
    </row>
    <row r="92" spans="1:5" x14ac:dyDescent="0.2">
      <c r="A92" s="438"/>
      <c r="B92" s="441"/>
      <c r="C92" s="397"/>
      <c r="D92" s="449"/>
      <c r="E92" s="100"/>
    </row>
    <row r="93" spans="1:5" ht="13.5" thickBot="1" x14ac:dyDescent="0.25">
      <c r="A93" s="484"/>
      <c r="B93" s="446" t="s">
        <v>544</v>
      </c>
      <c r="C93" s="446"/>
      <c r="D93" s="446"/>
      <c r="E93" s="446"/>
    </row>
    <row r="94" spans="1:5" ht="12.75" customHeight="1" x14ac:dyDescent="0.2">
      <c r="A94" s="438">
        <v>52</v>
      </c>
      <c r="B94" s="316" t="s">
        <v>545</v>
      </c>
      <c r="C94" s="397">
        <v>-14472</v>
      </c>
      <c r="D94" s="447" t="s">
        <v>546</v>
      </c>
      <c r="E94" s="386" t="s">
        <v>387</v>
      </c>
    </row>
    <row r="95" spans="1:5" ht="12.75" customHeight="1" x14ac:dyDescent="0.2">
      <c r="A95" s="438">
        <v>53</v>
      </c>
      <c r="B95" s="316" t="s">
        <v>547</v>
      </c>
      <c r="C95" s="397">
        <v>0</v>
      </c>
      <c r="D95" s="448" t="s">
        <v>548</v>
      </c>
      <c r="E95" s="386" t="s">
        <v>387</v>
      </c>
    </row>
    <row r="96" spans="1:5" ht="25.5" customHeight="1" x14ac:dyDescent="0.2">
      <c r="A96" s="438">
        <v>54</v>
      </c>
      <c r="B96" s="440" t="s">
        <v>549</v>
      </c>
      <c r="C96" s="397">
        <v>0</v>
      </c>
      <c r="D96" s="324" t="s">
        <v>550</v>
      </c>
      <c r="E96" s="386" t="s">
        <v>387</v>
      </c>
    </row>
    <row r="97" spans="1:5" ht="12.75" customHeight="1" x14ac:dyDescent="0.2">
      <c r="A97" s="439" t="s">
        <v>551</v>
      </c>
      <c r="B97" s="316" t="s">
        <v>552</v>
      </c>
      <c r="C97" s="397">
        <v>0</v>
      </c>
      <c r="D97" s="448"/>
      <c r="E97" s="100"/>
    </row>
    <row r="98" spans="1:5" ht="12.75" customHeight="1" x14ac:dyDescent="0.2">
      <c r="A98" s="439" t="s">
        <v>553</v>
      </c>
      <c r="B98" s="316" t="s">
        <v>554</v>
      </c>
      <c r="C98" s="397">
        <v>0</v>
      </c>
      <c r="D98" s="448"/>
      <c r="E98" s="100"/>
    </row>
    <row r="99" spans="1:5" ht="25.5" customHeight="1" x14ac:dyDescent="0.2">
      <c r="A99" s="438">
        <v>55</v>
      </c>
      <c r="B99" s="316" t="s">
        <v>555</v>
      </c>
      <c r="C99" s="397">
        <v>-59776</v>
      </c>
      <c r="D99" s="324" t="s">
        <v>556</v>
      </c>
      <c r="E99" s="386" t="s">
        <v>387</v>
      </c>
    </row>
    <row r="100" spans="1:5" ht="12.75" customHeight="1" x14ac:dyDescent="0.2">
      <c r="A100" s="438">
        <v>56</v>
      </c>
      <c r="B100" s="316" t="s">
        <v>557</v>
      </c>
      <c r="C100" s="397">
        <v>0</v>
      </c>
      <c r="D100" s="447" t="s">
        <v>558</v>
      </c>
      <c r="E100" s="386" t="s">
        <v>387</v>
      </c>
    </row>
    <row r="101" spans="1:5" ht="12.75" customHeight="1" x14ac:dyDescent="0.2">
      <c r="A101" s="438" t="s">
        <v>559</v>
      </c>
      <c r="B101" s="316" t="s">
        <v>560</v>
      </c>
      <c r="C101" s="397">
        <v>0</v>
      </c>
      <c r="D101" s="447" t="s">
        <v>518</v>
      </c>
      <c r="E101" s="386" t="s">
        <v>387</v>
      </c>
    </row>
    <row r="102" spans="1:5" x14ac:dyDescent="0.2">
      <c r="A102" s="439"/>
      <c r="B102" s="316" t="s">
        <v>519</v>
      </c>
      <c r="C102" s="397"/>
      <c r="D102" s="448"/>
      <c r="E102" s="100"/>
    </row>
    <row r="103" spans="1:5" ht="12.75" customHeight="1" x14ac:dyDescent="0.2">
      <c r="A103" s="438" t="s">
        <v>561</v>
      </c>
      <c r="B103" s="316" t="s">
        <v>562</v>
      </c>
      <c r="C103" s="397">
        <v>0</v>
      </c>
      <c r="D103" s="448"/>
      <c r="E103" s="100"/>
    </row>
    <row r="104" spans="1:5" x14ac:dyDescent="0.2">
      <c r="A104" s="439"/>
      <c r="B104" s="316" t="s">
        <v>519</v>
      </c>
      <c r="C104" s="397"/>
      <c r="D104" s="448"/>
      <c r="E104" s="100"/>
    </row>
    <row r="105" spans="1:5" ht="12.75" customHeight="1" x14ac:dyDescent="0.2">
      <c r="A105" s="438" t="s">
        <v>563</v>
      </c>
      <c r="B105" s="316" t="s">
        <v>564</v>
      </c>
      <c r="C105" s="397">
        <v>0</v>
      </c>
      <c r="D105" s="448">
        <v>468</v>
      </c>
      <c r="E105" s="386" t="s">
        <v>387</v>
      </c>
    </row>
    <row r="106" spans="1:5" x14ac:dyDescent="0.2">
      <c r="A106" s="438"/>
      <c r="B106" s="316" t="s">
        <v>524</v>
      </c>
      <c r="C106" s="397"/>
      <c r="D106" s="448"/>
      <c r="E106" s="100"/>
    </row>
    <row r="107" spans="1:5" x14ac:dyDescent="0.2">
      <c r="A107" s="438"/>
      <c r="B107" s="316" t="s">
        <v>565</v>
      </c>
      <c r="C107" s="397"/>
      <c r="D107" s="448">
        <v>468</v>
      </c>
      <c r="E107" s="386" t="s">
        <v>387</v>
      </c>
    </row>
    <row r="108" spans="1:5" x14ac:dyDescent="0.2">
      <c r="A108" s="438"/>
      <c r="B108" s="316" t="s">
        <v>487</v>
      </c>
      <c r="C108" s="397"/>
      <c r="D108" s="448"/>
      <c r="E108" s="100"/>
    </row>
    <row r="109" spans="1:5" ht="12.75" customHeight="1" x14ac:dyDescent="0.2">
      <c r="A109" s="438">
        <v>57</v>
      </c>
      <c r="B109" s="441" t="s">
        <v>566</v>
      </c>
      <c r="C109" s="397">
        <v>-74248</v>
      </c>
      <c r="D109" s="453" t="s">
        <v>567</v>
      </c>
      <c r="E109" s="386" t="s">
        <v>387</v>
      </c>
    </row>
    <row r="110" spans="1:5" ht="12.75" customHeight="1" x14ac:dyDescent="0.2">
      <c r="A110" s="438">
        <v>58</v>
      </c>
      <c r="B110" s="441" t="s">
        <v>568</v>
      </c>
      <c r="C110" s="397">
        <v>2898152</v>
      </c>
      <c r="D110" s="453" t="s">
        <v>569</v>
      </c>
      <c r="E110" s="386" t="s">
        <v>387</v>
      </c>
    </row>
    <row r="111" spans="1:5" x14ac:dyDescent="0.2">
      <c r="A111" s="438">
        <v>59</v>
      </c>
      <c r="B111" s="441" t="s">
        <v>214</v>
      </c>
      <c r="C111" s="397">
        <v>19853536</v>
      </c>
      <c r="D111" s="453" t="s">
        <v>570</v>
      </c>
      <c r="E111" s="386" t="s">
        <v>387</v>
      </c>
    </row>
    <row r="112" spans="1:5" ht="12" customHeight="1" x14ac:dyDescent="0.2">
      <c r="A112" s="438" t="s">
        <v>571</v>
      </c>
      <c r="B112" s="316" t="s">
        <v>572</v>
      </c>
      <c r="C112" s="397">
        <v>0</v>
      </c>
      <c r="D112" s="448" t="s">
        <v>573</v>
      </c>
      <c r="E112" s="386" t="s">
        <v>387</v>
      </c>
    </row>
    <row r="113" spans="1:5" x14ac:dyDescent="0.2">
      <c r="A113" s="439"/>
      <c r="B113" s="316" t="s">
        <v>574</v>
      </c>
      <c r="C113" s="397">
        <v>0</v>
      </c>
      <c r="D113" s="448" t="s">
        <v>575</v>
      </c>
      <c r="E113" s="386" t="s">
        <v>387</v>
      </c>
    </row>
    <row r="114" spans="1:5" ht="12.75" customHeight="1" x14ac:dyDescent="0.2">
      <c r="A114" s="439"/>
      <c r="B114" s="316" t="s">
        <v>576</v>
      </c>
      <c r="C114" s="397"/>
      <c r="D114" s="448"/>
      <c r="E114" s="100"/>
    </row>
    <row r="115" spans="1:5" x14ac:dyDescent="0.2">
      <c r="A115" s="439"/>
      <c r="B115" s="316" t="s">
        <v>577</v>
      </c>
      <c r="C115" s="397"/>
      <c r="D115" s="438"/>
      <c r="E115" s="100"/>
    </row>
    <row r="116" spans="1:5" x14ac:dyDescent="0.2">
      <c r="A116" s="438">
        <v>60</v>
      </c>
      <c r="B116" s="443" t="s">
        <v>578</v>
      </c>
      <c r="C116" s="397">
        <v>118527289.22684193</v>
      </c>
      <c r="D116" s="438"/>
      <c r="E116" s="100"/>
    </row>
    <row r="117" spans="1:5" x14ac:dyDescent="0.2">
      <c r="A117" s="438"/>
      <c r="B117" s="443"/>
      <c r="C117" s="397"/>
      <c r="D117" s="438"/>
      <c r="E117" s="100"/>
    </row>
    <row r="118" spans="1:5" ht="12.75" customHeight="1" thickBot="1" x14ac:dyDescent="0.25">
      <c r="A118" s="484"/>
      <c r="B118" s="446" t="s">
        <v>579</v>
      </c>
      <c r="C118" s="446"/>
      <c r="D118" s="446"/>
      <c r="E118" s="446"/>
    </row>
    <row r="119" spans="1:5" x14ac:dyDescent="0.2">
      <c r="A119" s="438">
        <v>61</v>
      </c>
      <c r="B119" s="443" t="s">
        <v>178</v>
      </c>
      <c r="C119" s="444">
        <f>C54/C116</f>
        <v>0.13387286677612292</v>
      </c>
      <c r="D119" s="448" t="s">
        <v>580</v>
      </c>
      <c r="E119" s="386" t="s">
        <v>387</v>
      </c>
    </row>
    <row r="120" spans="1:5" x14ac:dyDescent="0.2">
      <c r="A120" s="438">
        <v>62</v>
      </c>
      <c r="B120" s="443" t="s">
        <v>581</v>
      </c>
      <c r="C120" s="444">
        <f>C82/C116:D116</f>
        <v>0.14305046635758417</v>
      </c>
      <c r="D120" s="448" t="s">
        <v>582</v>
      </c>
      <c r="E120" s="386" t="s">
        <v>387</v>
      </c>
    </row>
    <row r="121" spans="1:5" x14ac:dyDescent="0.2">
      <c r="A121" s="438">
        <v>63</v>
      </c>
      <c r="B121" s="443" t="s">
        <v>99</v>
      </c>
      <c r="C121" s="444">
        <f>C111/C116</f>
        <v>0.16750181438810741</v>
      </c>
      <c r="D121" s="448" t="s">
        <v>583</v>
      </c>
      <c r="E121" s="386" t="s">
        <v>387</v>
      </c>
    </row>
    <row r="122" spans="1:5" x14ac:dyDescent="0.2">
      <c r="A122" s="438">
        <v>64</v>
      </c>
      <c r="B122" s="441" t="s">
        <v>584</v>
      </c>
      <c r="C122" s="444">
        <f>0.045+0.025+0.01+0.03</f>
        <v>0.11</v>
      </c>
      <c r="D122" s="447" t="s">
        <v>585</v>
      </c>
      <c r="E122" s="386" t="s">
        <v>387</v>
      </c>
    </row>
    <row r="123" spans="1:5" x14ac:dyDescent="0.2">
      <c r="A123" s="438">
        <v>65</v>
      </c>
      <c r="B123" s="443" t="s">
        <v>586</v>
      </c>
      <c r="C123" s="444">
        <v>2.5000000000000001E-2</v>
      </c>
      <c r="D123" s="448"/>
      <c r="E123" s="100"/>
    </row>
    <row r="124" spans="1:5" x14ac:dyDescent="0.2">
      <c r="A124" s="438">
        <v>66</v>
      </c>
      <c r="B124" s="443" t="s">
        <v>587</v>
      </c>
      <c r="C124" s="444">
        <v>0.01</v>
      </c>
      <c r="D124" s="448"/>
      <c r="E124" s="100"/>
    </row>
    <row r="125" spans="1:5" x14ac:dyDescent="0.2">
      <c r="A125" s="438">
        <v>67</v>
      </c>
      <c r="B125" s="443" t="s">
        <v>588</v>
      </c>
      <c r="C125" s="444">
        <v>0.03</v>
      </c>
      <c r="D125" s="448"/>
      <c r="E125" s="100"/>
    </row>
    <row r="126" spans="1:5" x14ac:dyDescent="0.2">
      <c r="A126" s="438" t="s">
        <v>589</v>
      </c>
      <c r="B126" s="443" t="s">
        <v>590</v>
      </c>
      <c r="C126" s="444">
        <v>0</v>
      </c>
      <c r="D126" s="448" t="s">
        <v>591</v>
      </c>
      <c r="E126" s="386" t="s">
        <v>387</v>
      </c>
    </row>
    <row r="127" spans="1:5" x14ac:dyDescent="0.2">
      <c r="A127" s="438">
        <v>68</v>
      </c>
      <c r="B127" s="443" t="s">
        <v>592</v>
      </c>
      <c r="C127" s="444">
        <f>C119-C122</f>
        <v>2.3872866776122922E-2</v>
      </c>
      <c r="D127" s="448" t="s">
        <v>593</v>
      </c>
      <c r="E127" s="386" t="s">
        <v>387</v>
      </c>
    </row>
    <row r="128" spans="1:5" x14ac:dyDescent="0.2">
      <c r="A128" s="438">
        <v>69</v>
      </c>
      <c r="B128" s="443" t="s">
        <v>594</v>
      </c>
      <c r="C128" s="100"/>
      <c r="D128" s="448"/>
      <c r="E128" s="100"/>
    </row>
    <row r="129" spans="1:5" x14ac:dyDescent="0.2">
      <c r="A129" s="438">
        <v>70</v>
      </c>
      <c r="B129" s="443" t="s">
        <v>594</v>
      </c>
      <c r="C129" s="100"/>
      <c r="D129" s="448"/>
      <c r="E129" s="100"/>
    </row>
    <row r="130" spans="1:5" x14ac:dyDescent="0.2">
      <c r="A130" s="438">
        <v>71</v>
      </c>
      <c r="B130" s="443" t="s">
        <v>594</v>
      </c>
      <c r="C130" s="100"/>
      <c r="D130" s="448"/>
      <c r="E130" s="100"/>
    </row>
    <row r="131" spans="1:5" x14ac:dyDescent="0.2">
      <c r="A131" s="438"/>
      <c r="B131" s="443"/>
      <c r="C131" s="100"/>
      <c r="D131" s="448"/>
      <c r="E131" s="100"/>
    </row>
    <row r="132" spans="1:5" ht="13.5" thickBot="1" x14ac:dyDescent="0.25">
      <c r="A132" s="484"/>
      <c r="B132" s="446" t="s">
        <v>579</v>
      </c>
      <c r="C132" s="446"/>
      <c r="D132" s="446"/>
      <c r="E132" s="446"/>
    </row>
    <row r="133" spans="1:5" ht="25.5" customHeight="1" x14ac:dyDescent="0.2">
      <c r="A133" s="438">
        <v>72</v>
      </c>
      <c r="B133" s="316" t="s">
        <v>595</v>
      </c>
      <c r="C133" s="481">
        <v>167998</v>
      </c>
      <c r="D133" s="447" t="s">
        <v>596</v>
      </c>
      <c r="E133" s="448" t="s">
        <v>387</v>
      </c>
    </row>
    <row r="134" spans="1:5" ht="25.5" customHeight="1" x14ac:dyDescent="0.2">
      <c r="A134" s="438">
        <v>73</v>
      </c>
      <c r="B134" s="316" t="s">
        <v>597</v>
      </c>
      <c r="C134" s="481">
        <v>2007658</v>
      </c>
      <c r="D134" s="447" t="s">
        <v>598</v>
      </c>
      <c r="E134" s="448" t="s">
        <v>387</v>
      </c>
    </row>
    <row r="135" spans="1:5" x14ac:dyDescent="0.2">
      <c r="A135" s="438">
        <v>74</v>
      </c>
      <c r="B135" s="102" t="s">
        <v>433</v>
      </c>
      <c r="C135" s="102"/>
      <c r="D135" s="386"/>
      <c r="E135" s="100"/>
    </row>
    <row r="136" spans="1:5" ht="12.75" customHeight="1" x14ac:dyDescent="0.2">
      <c r="A136" s="438">
        <v>75</v>
      </c>
      <c r="B136" s="316" t="s">
        <v>599</v>
      </c>
      <c r="C136" s="102"/>
      <c r="D136" s="324" t="s">
        <v>600</v>
      </c>
      <c r="E136" s="448" t="s">
        <v>387</v>
      </c>
    </row>
    <row r="137" spans="1:5" x14ac:dyDescent="0.2">
      <c r="A137" s="438"/>
      <c r="B137" s="316"/>
      <c r="C137" s="100"/>
      <c r="D137" s="447"/>
      <c r="E137" s="100"/>
    </row>
    <row r="138" spans="1:5" ht="12.75" customHeight="1" thickBot="1" x14ac:dyDescent="0.25">
      <c r="A138" s="484"/>
      <c r="B138" s="446" t="s">
        <v>601</v>
      </c>
      <c r="C138" s="446"/>
      <c r="D138" s="446"/>
      <c r="E138" s="446"/>
    </row>
    <row r="139" spans="1:5" x14ac:dyDescent="0.2">
      <c r="A139" s="438">
        <v>76</v>
      </c>
      <c r="B139" s="100" t="s">
        <v>602</v>
      </c>
      <c r="C139" s="386">
        <v>0</v>
      </c>
      <c r="D139" s="386">
        <v>62</v>
      </c>
      <c r="E139" s="448" t="s">
        <v>387</v>
      </c>
    </row>
    <row r="140" spans="1:5" ht="12.75" customHeight="1" x14ac:dyDescent="0.2">
      <c r="A140" s="438">
        <v>77</v>
      </c>
      <c r="B140" s="316" t="s">
        <v>603</v>
      </c>
      <c r="C140" s="386"/>
      <c r="D140" s="386">
        <v>62</v>
      </c>
      <c r="E140" s="448" t="s">
        <v>387</v>
      </c>
    </row>
    <row r="141" spans="1:5" x14ac:dyDescent="0.2">
      <c r="A141" s="438">
        <v>78</v>
      </c>
      <c r="B141" s="100" t="s">
        <v>540</v>
      </c>
      <c r="C141" s="386">
        <v>0</v>
      </c>
      <c r="D141" s="386">
        <v>62</v>
      </c>
      <c r="E141" s="448" t="s">
        <v>387</v>
      </c>
    </row>
    <row r="142" spans="1:5" ht="12.75" customHeight="1" x14ac:dyDescent="0.2">
      <c r="A142" s="438">
        <v>79</v>
      </c>
      <c r="B142" s="316" t="s">
        <v>604</v>
      </c>
      <c r="C142" s="386"/>
      <c r="D142" s="386">
        <v>62</v>
      </c>
      <c r="E142" s="448" t="s">
        <v>387</v>
      </c>
    </row>
    <row r="143" spans="1:5" x14ac:dyDescent="0.2">
      <c r="A143" s="438"/>
      <c r="B143" s="316"/>
      <c r="C143" s="386"/>
      <c r="D143" s="448"/>
      <c r="E143" s="100"/>
    </row>
    <row r="144" spans="1:5" ht="12.75" customHeight="1" thickBot="1" x14ac:dyDescent="0.25">
      <c r="A144" s="484"/>
      <c r="B144" s="446" t="s">
        <v>605</v>
      </c>
      <c r="C144" s="446"/>
      <c r="D144" s="446"/>
      <c r="E144" s="446"/>
    </row>
    <row r="145" spans="1:5" ht="12.75" customHeight="1" x14ac:dyDescent="0.2">
      <c r="A145" s="438">
        <v>80</v>
      </c>
      <c r="B145" s="316" t="s">
        <v>606</v>
      </c>
      <c r="C145" s="386"/>
      <c r="D145" s="324" t="s">
        <v>607</v>
      </c>
      <c r="E145" s="448" t="s">
        <v>387</v>
      </c>
    </row>
    <row r="146" spans="1:5" ht="12.75" customHeight="1" x14ac:dyDescent="0.2">
      <c r="A146" s="438">
        <v>81</v>
      </c>
      <c r="B146" s="316" t="s">
        <v>608</v>
      </c>
      <c r="C146" s="386">
        <v>0</v>
      </c>
      <c r="D146" s="324" t="s">
        <v>607</v>
      </c>
      <c r="E146" s="448" t="s">
        <v>387</v>
      </c>
    </row>
    <row r="147" spans="1:5" ht="12.75" customHeight="1" x14ac:dyDescent="0.2">
      <c r="A147" s="438">
        <v>82</v>
      </c>
      <c r="B147" s="316" t="s">
        <v>609</v>
      </c>
      <c r="C147" s="538">
        <v>1389600</v>
      </c>
      <c r="D147" s="324" t="s">
        <v>610</v>
      </c>
      <c r="E147" s="448" t="s">
        <v>387</v>
      </c>
    </row>
    <row r="148" spans="1:5" ht="12.75" customHeight="1" x14ac:dyDescent="0.2">
      <c r="A148" s="438">
        <v>83</v>
      </c>
      <c r="B148" s="316" t="s">
        <v>611</v>
      </c>
      <c r="C148" s="538"/>
      <c r="D148" s="324" t="s">
        <v>610</v>
      </c>
      <c r="E148" s="448" t="s">
        <v>387</v>
      </c>
    </row>
    <row r="149" spans="1:5" ht="12.75" customHeight="1" x14ac:dyDescent="0.2">
      <c r="A149" s="438">
        <v>84</v>
      </c>
      <c r="B149" s="316" t="s">
        <v>612</v>
      </c>
      <c r="C149" s="538">
        <v>634800</v>
      </c>
      <c r="D149" s="324" t="s">
        <v>613</v>
      </c>
      <c r="E149" s="448" t="s">
        <v>387</v>
      </c>
    </row>
    <row r="150" spans="1:5" ht="12.75" customHeight="1" x14ac:dyDescent="0.2">
      <c r="A150" s="438">
        <v>85</v>
      </c>
      <c r="B150" s="316" t="s">
        <v>614</v>
      </c>
      <c r="C150" s="538"/>
      <c r="D150" s="324" t="s">
        <v>613</v>
      </c>
      <c r="E150" s="448" t="s">
        <v>387</v>
      </c>
    </row>
    <row r="151" spans="1:5" x14ac:dyDescent="0.2">
      <c r="A151" s="100"/>
      <c r="B151" s="100"/>
      <c r="C151" s="100"/>
      <c r="D151" s="100"/>
      <c r="E151" s="100"/>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4"/>
  <sheetViews>
    <sheetView zoomScaleNormal="100" workbookViewId="0"/>
  </sheetViews>
  <sheetFormatPr baseColWidth="10" defaultColWidth="11" defaultRowHeight="12" x14ac:dyDescent="0.2"/>
  <cols>
    <col min="1" max="1" width="23.125" style="379" customWidth="1"/>
    <col min="2" max="2" width="9.5" style="379" customWidth="1"/>
    <col min="3" max="3" width="10.25" style="379" customWidth="1"/>
    <col min="4" max="4" width="11.25" style="379" customWidth="1"/>
    <col min="5" max="5" width="17.375" style="379" customWidth="1"/>
    <col min="6" max="6" width="10.625" style="379" customWidth="1"/>
    <col min="7" max="7" width="11.625" style="379" customWidth="1"/>
    <col min="8" max="16384" width="11" style="293"/>
  </cols>
  <sheetData>
    <row r="1" spans="1:7" x14ac:dyDescent="0.2">
      <c r="A1" s="99" t="s">
        <v>153</v>
      </c>
      <c r="B1" s="99"/>
      <c r="C1" s="99"/>
      <c r="D1" s="99"/>
      <c r="E1" s="99"/>
      <c r="F1" s="100"/>
    </row>
    <row r="2" spans="1:7" ht="14.25" x14ac:dyDescent="0.2">
      <c r="A2" s="101" t="s">
        <v>105</v>
      </c>
      <c r="B2" s="101"/>
      <c r="C2" s="101"/>
      <c r="D2" s="389"/>
      <c r="E2" s="101"/>
      <c r="F2" s="100"/>
    </row>
    <row r="3" spans="1:7" x14ac:dyDescent="0.2">
      <c r="A3" s="101" t="s">
        <v>150</v>
      </c>
      <c r="B3" s="101"/>
      <c r="C3" s="101"/>
      <c r="D3" s="101"/>
      <c r="E3" s="101"/>
      <c r="F3" s="100"/>
    </row>
    <row r="4" spans="1:7" ht="12" customHeight="1" x14ac:dyDescent="0.2">
      <c r="A4" s="620" t="s">
        <v>291</v>
      </c>
      <c r="B4" s="620"/>
      <c r="C4" s="620"/>
      <c r="D4" s="620"/>
      <c r="E4" s="620"/>
      <c r="F4" s="100"/>
    </row>
    <row r="5" spans="1:7" x14ac:dyDescent="0.2">
      <c r="A5" s="100" t="s">
        <v>290</v>
      </c>
      <c r="B5" s="102"/>
      <c r="C5" s="102"/>
      <c r="D5" s="103"/>
      <c r="E5" s="100"/>
      <c r="F5" s="100"/>
    </row>
    <row r="6" spans="1:7" x14ac:dyDescent="0.2">
      <c r="A6" s="100"/>
      <c r="B6" s="102"/>
      <c r="C6" s="102"/>
      <c r="D6" s="103"/>
      <c r="E6" s="100"/>
      <c r="F6" s="100"/>
    </row>
    <row r="7" spans="1:7" x14ac:dyDescent="0.2">
      <c r="A7" s="100"/>
      <c r="B7" s="102"/>
      <c r="C7" s="102"/>
      <c r="D7" s="103"/>
      <c r="E7" s="100"/>
      <c r="F7" s="100"/>
    </row>
    <row r="8" spans="1:7" x14ac:dyDescent="0.2">
      <c r="A8" s="99" t="s">
        <v>154</v>
      </c>
      <c r="B8" s="102"/>
      <c r="C8" s="102"/>
      <c r="D8" s="103"/>
      <c r="E8" s="100"/>
      <c r="F8" s="100"/>
      <c r="G8" s="601"/>
    </row>
    <row r="9" spans="1:7" x14ac:dyDescent="0.2">
      <c r="A9" s="101" t="s">
        <v>264</v>
      </c>
      <c r="B9" s="101"/>
      <c r="C9" s="101"/>
      <c r="D9" s="101"/>
      <c r="E9" s="101"/>
      <c r="F9" s="100"/>
      <c r="G9" s="601"/>
    </row>
    <row r="10" spans="1:7" s="379" customFormat="1" x14ac:dyDescent="0.2">
      <c r="A10" s="101" t="s">
        <v>277</v>
      </c>
      <c r="B10" s="101"/>
      <c r="C10" s="101"/>
      <c r="D10" s="101"/>
      <c r="E10" s="101"/>
      <c r="F10" s="100"/>
      <c r="G10" s="601"/>
    </row>
    <row r="11" spans="1:7" s="379" customFormat="1" x14ac:dyDescent="0.2">
      <c r="A11" s="100"/>
      <c r="B11" s="102"/>
      <c r="C11" s="102"/>
      <c r="D11" s="103"/>
      <c r="E11" s="100"/>
      <c r="F11" s="100"/>
      <c r="G11" s="601"/>
    </row>
    <row r="13" spans="1:7" x14ac:dyDescent="0.2">
      <c r="A13" s="400" t="s">
        <v>153</v>
      </c>
      <c r="B13" s="601"/>
      <c r="C13" s="601"/>
    </row>
    <row r="15" spans="1:7" ht="39" thickBot="1" x14ac:dyDescent="0.25">
      <c r="A15" s="87" t="s">
        <v>140</v>
      </c>
      <c r="B15" s="104" t="s">
        <v>810</v>
      </c>
      <c r="C15" s="104" t="s">
        <v>811</v>
      </c>
      <c r="D15" s="104" t="s">
        <v>812</v>
      </c>
      <c r="E15" s="105" t="s">
        <v>813</v>
      </c>
      <c r="F15" s="105" t="s">
        <v>814</v>
      </c>
      <c r="G15" s="105" t="s">
        <v>758</v>
      </c>
    </row>
    <row r="16" spans="1:7" ht="14.25" x14ac:dyDescent="0.2">
      <c r="A16" s="379" t="s">
        <v>268</v>
      </c>
      <c r="B16" s="391">
        <v>18.09</v>
      </c>
      <c r="C16" s="22">
        <v>13356</v>
      </c>
      <c r="D16" s="390">
        <v>15.78</v>
      </c>
      <c r="E16" s="391">
        <v>18.09</v>
      </c>
      <c r="F16" s="22">
        <v>13099</v>
      </c>
      <c r="G16" s="390">
        <v>16.09</v>
      </c>
    </row>
    <row r="17" spans="1:7" x14ac:dyDescent="0.2">
      <c r="A17" s="379" t="s">
        <v>128</v>
      </c>
      <c r="B17" s="391">
        <v>26.8</v>
      </c>
      <c r="C17" s="22">
        <v>3836</v>
      </c>
      <c r="D17" s="390">
        <v>16.350000000000001</v>
      </c>
      <c r="E17" s="391">
        <v>26.8</v>
      </c>
      <c r="F17" s="22">
        <v>4000</v>
      </c>
      <c r="G17" s="390">
        <v>15.68</v>
      </c>
    </row>
    <row r="18" spans="1:7" ht="14.25" x14ac:dyDescent="0.2">
      <c r="A18" s="24" t="s">
        <v>267</v>
      </c>
      <c r="B18" s="393">
        <v>24.15</v>
      </c>
      <c r="C18" s="26">
        <v>4127</v>
      </c>
      <c r="D18" s="106">
        <v>24.23</v>
      </c>
      <c r="E18" s="393">
        <v>24.15</v>
      </c>
      <c r="F18" s="26">
        <v>4385</v>
      </c>
      <c r="G18" s="106">
        <v>22.67</v>
      </c>
    </row>
    <row r="19" spans="1:7" x14ac:dyDescent="0.2">
      <c r="B19" s="80"/>
      <c r="C19" s="80"/>
    </row>
    <row r="20" spans="1:7" s="379" customFormat="1" ht="14.25" x14ac:dyDescent="0.2">
      <c r="A20" s="107" t="s">
        <v>266</v>
      </c>
      <c r="B20" s="80"/>
      <c r="C20" s="80"/>
    </row>
    <row r="21" spans="1:7" ht="14.25" x14ac:dyDescent="0.2">
      <c r="A21" s="107" t="s">
        <v>306</v>
      </c>
      <c r="B21" s="80"/>
      <c r="C21" s="80"/>
    </row>
    <row r="23" spans="1:7" x14ac:dyDescent="0.2">
      <c r="A23" s="601" t="s">
        <v>262</v>
      </c>
      <c r="B23" s="601"/>
      <c r="C23" s="601"/>
      <c r="D23" s="601"/>
      <c r="E23" s="601"/>
    </row>
    <row r="24" spans="1:7" x14ac:dyDescent="0.2">
      <c r="A24" s="379" t="s">
        <v>263</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45"/>
  <sheetViews>
    <sheetView zoomScaleNormal="100" workbookViewId="0"/>
  </sheetViews>
  <sheetFormatPr baseColWidth="10" defaultColWidth="11" defaultRowHeight="12" x14ac:dyDescent="0.2"/>
  <cols>
    <col min="1" max="1" width="50.5" style="601" customWidth="1"/>
    <col min="2" max="2" width="17.375" style="601" customWidth="1"/>
    <col min="3" max="5" width="17.25" style="601" customWidth="1"/>
    <col min="6" max="6" width="11" style="601"/>
    <col min="7" max="7" width="19" style="601" customWidth="1"/>
    <col min="8" max="8" width="11.875" style="601" customWidth="1"/>
    <col min="9" max="16384" width="11" style="601"/>
  </cols>
  <sheetData>
    <row r="1" spans="1:8" x14ac:dyDescent="0.2">
      <c r="A1" s="217" t="s">
        <v>735</v>
      </c>
      <c r="D1" s="456"/>
      <c r="F1" s="456"/>
    </row>
    <row r="2" spans="1:8" x14ac:dyDescent="0.2">
      <c r="B2" s="472"/>
      <c r="C2" s="472"/>
      <c r="D2" s="472"/>
      <c r="E2" s="472"/>
      <c r="F2" s="472"/>
      <c r="G2" s="472"/>
      <c r="H2" s="472"/>
    </row>
    <row r="3" spans="1:8" x14ac:dyDescent="0.2">
      <c r="A3" s="472"/>
      <c r="B3" s="472"/>
      <c r="C3" s="472"/>
      <c r="D3" s="472"/>
      <c r="E3" s="472"/>
      <c r="F3" s="472"/>
      <c r="G3" s="472"/>
      <c r="H3" s="472"/>
    </row>
    <row r="4" spans="1:8" ht="48.75" customHeight="1" x14ac:dyDescent="0.2">
      <c r="A4" s="606"/>
      <c r="B4" s="449" t="s">
        <v>831</v>
      </c>
      <c r="C4" s="599" t="s">
        <v>678</v>
      </c>
      <c r="D4" s="599" t="s">
        <v>679</v>
      </c>
      <c r="E4" s="449" t="s">
        <v>680</v>
      </c>
      <c r="F4" s="449" t="s">
        <v>681</v>
      </c>
      <c r="G4" s="449" t="s">
        <v>832</v>
      </c>
      <c r="H4" s="449" t="s">
        <v>615</v>
      </c>
    </row>
    <row r="5" spans="1:8" ht="12.75" customHeight="1" thickBot="1" x14ac:dyDescent="0.25">
      <c r="A5" s="446" t="s">
        <v>616</v>
      </c>
      <c r="B5" s="464"/>
      <c r="C5" s="464"/>
      <c r="D5" s="464"/>
      <c r="E5" s="464"/>
      <c r="F5" s="464"/>
      <c r="G5" s="468"/>
      <c r="H5" s="464"/>
    </row>
    <row r="6" spans="1:8" ht="12.75" customHeight="1" x14ac:dyDescent="0.2">
      <c r="A6" s="457" t="s">
        <v>617</v>
      </c>
      <c r="B6" s="458">
        <v>1497</v>
      </c>
      <c r="C6" s="458">
        <v>0</v>
      </c>
      <c r="D6" s="458">
        <v>0</v>
      </c>
      <c r="E6" s="458">
        <v>0</v>
      </c>
      <c r="F6" s="458"/>
      <c r="G6" s="469">
        <f>SUM(B6:F6)</f>
        <v>1497</v>
      </c>
      <c r="H6" s="465"/>
    </row>
    <row r="7" spans="1:8" ht="12.75" customHeight="1" x14ac:dyDescent="0.2">
      <c r="A7" s="457" t="s">
        <v>618</v>
      </c>
      <c r="B7" s="458">
        <v>5059</v>
      </c>
      <c r="C7" s="458">
        <v>2070</v>
      </c>
      <c r="D7" s="458">
        <v>156</v>
      </c>
      <c r="E7" s="458">
        <v>30</v>
      </c>
      <c r="F7" s="458"/>
      <c r="G7" s="469">
        <f t="shared" ref="G7:G15" si="0">SUM(B7:F7)</f>
        <v>7315</v>
      </c>
      <c r="H7" s="465"/>
    </row>
    <row r="8" spans="1:8" ht="12.75" customHeight="1" x14ac:dyDescent="0.2">
      <c r="A8" s="457" t="s">
        <v>789</v>
      </c>
      <c r="B8" s="458">
        <v>154221</v>
      </c>
      <c r="C8" s="458">
        <v>31228</v>
      </c>
      <c r="D8" s="458">
        <v>3656</v>
      </c>
      <c r="E8" s="458">
        <v>5716</v>
      </c>
      <c r="F8" s="458"/>
      <c r="G8" s="469">
        <f t="shared" si="0"/>
        <v>194821</v>
      </c>
      <c r="H8" s="465"/>
    </row>
    <row r="9" spans="1:8" ht="12.75" customHeight="1" x14ac:dyDescent="0.2">
      <c r="A9" s="457" t="s">
        <v>619</v>
      </c>
      <c r="B9" s="458">
        <v>20963</v>
      </c>
      <c r="C9" s="458">
        <v>8697</v>
      </c>
      <c r="D9" s="458">
        <v>158</v>
      </c>
      <c r="E9" s="458">
        <v>1689</v>
      </c>
      <c r="F9" s="458"/>
      <c r="G9" s="469">
        <f t="shared" si="0"/>
        <v>31507</v>
      </c>
      <c r="H9" s="465"/>
    </row>
    <row r="10" spans="1:8" ht="12.75" customHeight="1" x14ac:dyDescent="0.2">
      <c r="A10" s="457" t="s">
        <v>620</v>
      </c>
      <c r="B10" s="458">
        <v>5403</v>
      </c>
      <c r="C10" s="458">
        <v>6521</v>
      </c>
      <c r="D10" s="458">
        <v>246</v>
      </c>
      <c r="E10" s="458">
        <v>141</v>
      </c>
      <c r="F10" s="458"/>
      <c r="G10" s="469">
        <f t="shared" si="0"/>
        <v>12311</v>
      </c>
      <c r="H10" s="465"/>
    </row>
    <row r="11" spans="1:8" ht="12.75" customHeight="1" x14ac:dyDescent="0.2">
      <c r="A11" s="457" t="s">
        <v>621</v>
      </c>
      <c r="B11" s="458">
        <v>428</v>
      </c>
      <c r="C11" s="458">
        <v>0</v>
      </c>
      <c r="D11" s="458">
        <v>0</v>
      </c>
      <c r="E11" s="458">
        <v>0</v>
      </c>
      <c r="F11" s="458"/>
      <c r="G11" s="469">
        <f t="shared" si="0"/>
        <v>428</v>
      </c>
      <c r="H11" s="465"/>
    </row>
    <row r="12" spans="1:8" ht="12.75" customHeight="1" x14ac:dyDescent="0.2">
      <c r="A12" s="457" t="s">
        <v>622</v>
      </c>
      <c r="B12" s="458">
        <v>5017</v>
      </c>
      <c r="C12" s="458">
        <v>0</v>
      </c>
      <c r="D12" s="458">
        <v>0</v>
      </c>
      <c r="E12" s="458">
        <v>0</v>
      </c>
      <c r="F12" s="458">
        <f>-1659-520-860</f>
        <v>-3039</v>
      </c>
      <c r="G12" s="469">
        <f t="shared" si="0"/>
        <v>1978</v>
      </c>
      <c r="H12" s="469" t="s">
        <v>682</v>
      </c>
    </row>
    <row r="13" spans="1:8" ht="12.75" customHeight="1" x14ac:dyDescent="0.2">
      <c r="A13" s="457" t="s">
        <v>623</v>
      </c>
      <c r="B13" s="458">
        <v>162</v>
      </c>
      <c r="C13" s="458">
        <v>0</v>
      </c>
      <c r="D13" s="458">
        <v>0</v>
      </c>
      <c r="E13" s="458">
        <v>18</v>
      </c>
      <c r="F13" s="458"/>
      <c r="G13" s="469">
        <f t="shared" si="0"/>
        <v>180</v>
      </c>
      <c r="H13" s="465"/>
    </row>
    <row r="14" spans="1:8" ht="12.75" customHeight="1" x14ac:dyDescent="0.2">
      <c r="A14" s="457" t="s">
        <v>624</v>
      </c>
      <c r="B14" s="458">
        <v>91</v>
      </c>
      <c r="C14" s="458">
        <v>0</v>
      </c>
      <c r="D14" s="458">
        <v>1.044932</v>
      </c>
      <c r="E14" s="458">
        <v>3</v>
      </c>
      <c r="F14" s="458"/>
      <c r="G14" s="469">
        <f t="shared" si="0"/>
        <v>95.044932000000003</v>
      </c>
      <c r="H14" s="465"/>
    </row>
    <row r="15" spans="1:8" ht="12.75" customHeight="1" x14ac:dyDescent="0.2">
      <c r="A15" s="459" t="s">
        <v>625</v>
      </c>
      <c r="B15" s="458">
        <v>1922</v>
      </c>
      <c r="C15" s="458">
        <v>1</v>
      </c>
      <c r="D15" s="458">
        <v>0</v>
      </c>
      <c r="E15" s="458">
        <v>7</v>
      </c>
      <c r="F15" s="458"/>
      <c r="G15" s="469">
        <f t="shared" si="0"/>
        <v>1930</v>
      </c>
      <c r="H15" s="465"/>
    </row>
    <row r="16" spans="1:8" ht="12.75" customHeight="1" x14ac:dyDescent="0.2">
      <c r="A16" s="95" t="s">
        <v>626</v>
      </c>
      <c r="B16" s="491">
        <f>SUM(B6:B15)</f>
        <v>194763</v>
      </c>
      <c r="C16" s="491">
        <f t="shared" ref="C16:E16" si="1">SUM(C6:C15)</f>
        <v>48517</v>
      </c>
      <c r="D16" s="491">
        <f t="shared" si="1"/>
        <v>4217.0449319999998</v>
      </c>
      <c r="E16" s="491">
        <f t="shared" si="1"/>
        <v>7604</v>
      </c>
      <c r="F16" s="491"/>
      <c r="G16" s="491">
        <f>SUM(G6:G15)</f>
        <v>252062.04493199999</v>
      </c>
      <c r="H16" s="470"/>
    </row>
    <row r="17" spans="1:8" ht="12.75" customHeight="1" x14ac:dyDescent="0.2">
      <c r="A17" s="16"/>
      <c r="B17" s="355"/>
      <c r="C17" s="355"/>
      <c r="D17" s="355"/>
      <c r="E17" s="355"/>
      <c r="F17" s="355"/>
      <c r="G17" s="355"/>
      <c r="H17" s="355"/>
    </row>
    <row r="18" spans="1:8" ht="12.75" customHeight="1" thickBot="1" x14ac:dyDescent="0.25">
      <c r="A18" s="446" t="s">
        <v>627</v>
      </c>
      <c r="B18" s="464"/>
      <c r="C18" s="464"/>
      <c r="D18" s="464"/>
      <c r="E18" s="464"/>
      <c r="F18" s="464"/>
      <c r="G18" s="468"/>
      <c r="H18" s="464"/>
    </row>
    <row r="19" spans="1:8" ht="12.75" customHeight="1" x14ac:dyDescent="0.2">
      <c r="A19" s="457" t="s">
        <v>628</v>
      </c>
      <c r="B19" s="458">
        <v>4174</v>
      </c>
      <c r="C19" s="458">
        <v>0</v>
      </c>
      <c r="D19" s="458">
        <v>0</v>
      </c>
      <c r="E19" s="458">
        <v>163</v>
      </c>
      <c r="F19" s="458"/>
      <c r="G19" s="469">
        <f t="shared" ref="G19:G28" si="2">SUM(B19:F19)</f>
        <v>4337</v>
      </c>
      <c r="H19" s="465"/>
    </row>
    <row r="20" spans="1:8" ht="12.75" customHeight="1" x14ac:dyDescent="0.2">
      <c r="A20" s="457" t="s">
        <v>629</v>
      </c>
      <c r="B20" s="458">
        <v>87023</v>
      </c>
      <c r="C20" s="458">
        <v>0</v>
      </c>
      <c r="D20" s="458">
        <v>0</v>
      </c>
      <c r="E20" s="458">
        <v>3449</v>
      </c>
      <c r="F20" s="458"/>
      <c r="G20" s="469">
        <f t="shared" si="2"/>
        <v>90472</v>
      </c>
      <c r="H20" s="465"/>
    </row>
    <row r="21" spans="1:8" ht="12.75" customHeight="1" x14ac:dyDescent="0.2">
      <c r="A21" s="457" t="s">
        <v>237</v>
      </c>
      <c r="B21" s="458">
        <v>75737</v>
      </c>
      <c r="C21" s="458">
        <v>39878</v>
      </c>
      <c r="D21" s="458">
        <v>3537</v>
      </c>
      <c r="E21" s="458">
        <v>2688</v>
      </c>
      <c r="F21" s="458"/>
      <c r="G21" s="469">
        <f t="shared" si="2"/>
        <v>121840</v>
      </c>
      <c r="H21" s="465"/>
    </row>
    <row r="22" spans="1:8" ht="12.75" customHeight="1" x14ac:dyDescent="0.2">
      <c r="A22" s="457" t="s">
        <v>620</v>
      </c>
      <c r="B22" s="458">
        <v>3064</v>
      </c>
      <c r="C22" s="458">
        <v>6317</v>
      </c>
      <c r="D22" s="458">
        <v>0</v>
      </c>
      <c r="E22" s="458">
        <v>90</v>
      </c>
      <c r="F22" s="458"/>
      <c r="G22" s="469">
        <f t="shared" si="2"/>
        <v>9471</v>
      </c>
      <c r="H22" s="465"/>
    </row>
    <row r="23" spans="1:8" ht="12.75" customHeight="1" x14ac:dyDescent="0.2">
      <c r="A23" s="457" t="s">
        <v>630</v>
      </c>
      <c r="B23" s="100">
        <v>614</v>
      </c>
      <c r="C23" s="458">
        <v>67</v>
      </c>
      <c r="D23" s="458">
        <v>0</v>
      </c>
      <c r="E23" s="100">
        <v>1</v>
      </c>
      <c r="F23" s="100"/>
      <c r="G23" s="469">
        <f t="shared" si="2"/>
        <v>682</v>
      </c>
      <c r="H23" s="102"/>
    </row>
    <row r="24" spans="1:8" ht="13.5" customHeight="1" x14ac:dyDescent="0.2">
      <c r="A24" s="457" t="s">
        <v>631</v>
      </c>
      <c r="B24" s="458">
        <v>3546</v>
      </c>
      <c r="C24" s="458">
        <v>34</v>
      </c>
      <c r="D24" s="458">
        <v>21</v>
      </c>
      <c r="E24" s="458">
        <v>60</v>
      </c>
      <c r="F24" s="458"/>
      <c r="G24" s="469">
        <f t="shared" si="2"/>
        <v>3661</v>
      </c>
      <c r="H24" s="465"/>
    </row>
    <row r="25" spans="1:8" ht="12.75" customHeight="1" x14ac:dyDescent="0.2">
      <c r="A25" s="457" t="s">
        <v>632</v>
      </c>
      <c r="B25" s="458">
        <v>3310</v>
      </c>
      <c r="C25" s="458">
        <v>440</v>
      </c>
      <c r="D25" s="458">
        <v>139.96701999999999</v>
      </c>
      <c r="E25" s="458">
        <v>290</v>
      </c>
      <c r="F25" s="458"/>
      <c r="G25" s="469">
        <f t="shared" si="2"/>
        <v>4179.96702</v>
      </c>
      <c r="H25" s="465"/>
    </row>
    <row r="26" spans="1:8" ht="12.75" customHeight="1" x14ac:dyDescent="0.2">
      <c r="A26" s="460" t="s">
        <v>633</v>
      </c>
      <c r="B26" s="461">
        <v>795</v>
      </c>
      <c r="C26" s="461">
        <v>150</v>
      </c>
      <c r="D26" s="461">
        <v>46</v>
      </c>
      <c r="E26" s="461">
        <v>97</v>
      </c>
      <c r="F26" s="461"/>
      <c r="G26" s="469">
        <f t="shared" si="2"/>
        <v>1088</v>
      </c>
      <c r="H26" s="465"/>
    </row>
    <row r="27" spans="1:8" ht="12.75" customHeight="1" x14ac:dyDescent="0.2">
      <c r="A27" s="460" t="s">
        <v>634</v>
      </c>
      <c r="B27" s="461">
        <v>1796</v>
      </c>
      <c r="C27" s="461">
        <v>289</v>
      </c>
      <c r="D27" s="461">
        <v>93</v>
      </c>
      <c r="E27" s="461">
        <v>193</v>
      </c>
      <c r="F27" s="461"/>
      <c r="G27" s="469">
        <f t="shared" si="2"/>
        <v>2371</v>
      </c>
      <c r="H27" s="465"/>
    </row>
    <row r="28" spans="1:8" ht="12.75" customHeight="1" x14ac:dyDescent="0.2">
      <c r="A28" s="460" t="s">
        <v>635</v>
      </c>
      <c r="B28" s="461">
        <v>587</v>
      </c>
      <c r="C28" s="461"/>
      <c r="D28" s="461"/>
      <c r="E28" s="461">
        <v>0</v>
      </c>
      <c r="F28" s="461"/>
      <c r="G28" s="469">
        <f t="shared" si="2"/>
        <v>587</v>
      </c>
      <c r="H28" s="467"/>
    </row>
    <row r="29" spans="1:8" ht="12.75" customHeight="1" x14ac:dyDescent="0.2">
      <c r="A29" s="460" t="s">
        <v>636</v>
      </c>
      <c r="B29" s="461"/>
      <c r="C29" s="461"/>
      <c r="D29" s="461"/>
      <c r="E29" s="461"/>
      <c r="F29" s="461"/>
      <c r="G29" s="469">
        <v>0</v>
      </c>
      <c r="H29" s="467"/>
    </row>
    <row r="30" spans="1:8" ht="12.75" customHeight="1" x14ac:dyDescent="0.2">
      <c r="A30" s="95" t="s">
        <v>637</v>
      </c>
      <c r="B30" s="491">
        <f>SUM(B19:B25)</f>
        <v>177468</v>
      </c>
      <c r="C30" s="491">
        <f t="shared" ref="C30:G30" si="3">SUM(C19:C25)</f>
        <v>46736</v>
      </c>
      <c r="D30" s="491">
        <f t="shared" si="3"/>
        <v>3697.96702</v>
      </c>
      <c r="E30" s="491">
        <f t="shared" si="3"/>
        <v>6741</v>
      </c>
      <c r="F30" s="491"/>
      <c r="G30" s="491">
        <f t="shared" si="3"/>
        <v>234642.96702000001</v>
      </c>
      <c r="H30" s="470"/>
    </row>
    <row r="31" spans="1:8" ht="12.75" customHeight="1" x14ac:dyDescent="0.2">
      <c r="A31" s="16"/>
      <c r="B31" s="355"/>
      <c r="C31" s="355"/>
      <c r="D31" s="355"/>
      <c r="E31" s="355"/>
      <c r="F31" s="355"/>
      <c r="G31" s="355"/>
      <c r="H31" s="355"/>
    </row>
    <row r="32" spans="1:8" ht="12.75" customHeight="1" thickBot="1" x14ac:dyDescent="0.25">
      <c r="A32" s="446" t="s">
        <v>638</v>
      </c>
      <c r="B32" s="464"/>
      <c r="C32" s="464"/>
      <c r="D32" s="464"/>
      <c r="E32" s="464"/>
      <c r="F32" s="464"/>
      <c r="G32" s="468"/>
      <c r="H32" s="464"/>
    </row>
    <row r="33" spans="1:8" ht="12.75" customHeight="1" x14ac:dyDescent="0.2">
      <c r="A33" s="457" t="s">
        <v>639</v>
      </c>
      <c r="B33" s="458">
        <v>7981</v>
      </c>
      <c r="C33" s="486">
        <v>1675</v>
      </c>
      <c r="D33" s="486">
        <v>489</v>
      </c>
      <c r="E33" s="486">
        <v>254</v>
      </c>
      <c r="F33" s="486">
        <v>-2418</v>
      </c>
      <c r="G33" s="486">
        <f t="shared" ref="G33:G37" si="4">SUM(B33:F33)</f>
        <v>7981</v>
      </c>
      <c r="H33" s="486" t="s">
        <v>98</v>
      </c>
    </row>
    <row r="34" spans="1:8" ht="12.75" customHeight="1" x14ac:dyDescent="0.2">
      <c r="A34" s="457" t="s">
        <v>12</v>
      </c>
      <c r="B34" s="458">
        <v>163</v>
      </c>
      <c r="C34" s="486">
        <v>0</v>
      </c>
      <c r="D34" s="486">
        <v>0</v>
      </c>
      <c r="E34" s="486">
        <v>0</v>
      </c>
      <c r="F34" s="486"/>
      <c r="G34" s="486">
        <f t="shared" si="4"/>
        <v>163</v>
      </c>
      <c r="H34" s="487"/>
    </row>
    <row r="35" spans="1:8" ht="12.75" customHeight="1" x14ac:dyDescent="0.2">
      <c r="A35" s="457" t="s">
        <v>11</v>
      </c>
      <c r="B35" s="458">
        <v>384</v>
      </c>
      <c r="C35" s="486">
        <v>19</v>
      </c>
      <c r="D35" s="486">
        <v>24</v>
      </c>
      <c r="E35" s="486">
        <v>0</v>
      </c>
      <c r="F35" s="486">
        <f>2</f>
        <v>2</v>
      </c>
      <c r="G35" s="486">
        <f t="shared" si="4"/>
        <v>429</v>
      </c>
      <c r="H35" s="486" t="s">
        <v>98</v>
      </c>
    </row>
    <row r="36" spans="1:8" ht="12.75" customHeight="1" x14ac:dyDescent="0.2">
      <c r="A36" s="457" t="s">
        <v>13</v>
      </c>
      <c r="B36" s="458">
        <v>8381</v>
      </c>
      <c r="C36" s="486">
        <v>68</v>
      </c>
      <c r="D36" s="486">
        <v>0</v>
      </c>
      <c r="E36" s="486">
        <v>595</v>
      </c>
      <c r="F36" s="486">
        <f>-663+79</f>
        <v>-584</v>
      </c>
      <c r="G36" s="486">
        <f t="shared" si="4"/>
        <v>8460</v>
      </c>
      <c r="H36" s="486" t="s">
        <v>98</v>
      </c>
    </row>
    <row r="37" spans="1:8" ht="12.75" customHeight="1" x14ac:dyDescent="0.2">
      <c r="A37" s="457" t="s">
        <v>816</v>
      </c>
      <c r="B37" s="458">
        <v>386</v>
      </c>
      <c r="C37" s="486">
        <v>19</v>
      </c>
      <c r="D37" s="486">
        <v>6</v>
      </c>
      <c r="E37" s="486">
        <v>14</v>
      </c>
      <c r="F37" s="486">
        <v>-39</v>
      </c>
      <c r="G37" s="486">
        <f t="shared" si="4"/>
        <v>386</v>
      </c>
      <c r="H37" s="486" t="s">
        <v>98</v>
      </c>
    </row>
    <row r="38" spans="1:8" ht="12.75" customHeight="1" x14ac:dyDescent="0.2">
      <c r="A38" s="95" t="s">
        <v>640</v>
      </c>
      <c r="B38" s="491">
        <f>SUM(B33:B37)</f>
        <v>17295</v>
      </c>
      <c r="C38" s="491">
        <f t="shared" ref="C38:G38" si="5">SUM(C33:C37)</f>
        <v>1781</v>
      </c>
      <c r="D38" s="491">
        <f t="shared" si="5"/>
        <v>519</v>
      </c>
      <c r="E38" s="491">
        <f t="shared" si="5"/>
        <v>863</v>
      </c>
      <c r="F38" s="491">
        <f t="shared" si="5"/>
        <v>-3039</v>
      </c>
      <c r="G38" s="491">
        <f t="shared" si="5"/>
        <v>17419</v>
      </c>
      <c r="H38" s="614" t="s">
        <v>682</v>
      </c>
    </row>
    <row r="39" spans="1:8" ht="12.75" customHeight="1" x14ac:dyDescent="0.2">
      <c r="A39" s="462"/>
      <c r="B39" s="463"/>
      <c r="C39" s="463"/>
      <c r="D39" s="463"/>
      <c r="E39" s="463"/>
      <c r="F39" s="463"/>
      <c r="G39" s="463"/>
      <c r="H39" s="466"/>
    </row>
    <row r="40" spans="1:8" ht="12.75" thickBot="1" x14ac:dyDescent="0.25">
      <c r="A40" s="446" t="s">
        <v>641</v>
      </c>
      <c r="B40" s="492">
        <f>B30+B38</f>
        <v>194763</v>
      </c>
      <c r="C40" s="493">
        <f>C30+C38</f>
        <v>48517</v>
      </c>
      <c r="D40" s="493">
        <f>D30+D38</f>
        <v>4216.96702</v>
      </c>
      <c r="E40" s="493">
        <f>E30+E38</f>
        <v>7604</v>
      </c>
      <c r="F40" s="493"/>
      <c r="G40" s="493">
        <f>G30+G38</f>
        <v>252061.96702000001</v>
      </c>
      <c r="H40" s="471"/>
    </row>
    <row r="41" spans="1:8" x14ac:dyDescent="0.2">
      <c r="G41" s="482"/>
    </row>
    <row r="43" spans="1:8" x14ac:dyDescent="0.2">
      <c r="A43" s="601" t="s">
        <v>742</v>
      </c>
    </row>
    <row r="44" spans="1:8" x14ac:dyDescent="0.2">
      <c r="A44" s="601" t="s">
        <v>833</v>
      </c>
    </row>
    <row r="45" spans="1:8" x14ac:dyDescent="0.2">
      <c r="A45" s="601" t="s">
        <v>834</v>
      </c>
    </row>
  </sheetData>
  <pageMargins left="0.7" right="0.7" top="0.75" bottom="0.75" header="0.3" footer="0.3"/>
  <pageSetup paperSize="9" scale="72"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C30"/>
  <sheetViews>
    <sheetView zoomScaleNormal="100" workbookViewId="0"/>
  </sheetViews>
  <sheetFormatPr baseColWidth="10" defaultColWidth="11" defaultRowHeight="12" x14ac:dyDescent="0.2"/>
  <cols>
    <col min="1" max="1" width="95.25" style="601" customWidth="1"/>
    <col min="2" max="2" width="11.25" style="601" bestFit="1" customWidth="1"/>
    <col min="3" max="16384" width="11" style="601"/>
  </cols>
  <sheetData>
    <row r="1" spans="1:3" x14ac:dyDescent="0.2">
      <c r="A1" s="374" t="s">
        <v>671</v>
      </c>
    </row>
    <row r="3" spans="1:3" ht="12.75" thickBot="1" x14ac:dyDescent="0.25">
      <c r="A3" s="464"/>
      <c r="B3" s="476">
        <v>42460</v>
      </c>
      <c r="C3" s="537">
        <v>42369</v>
      </c>
    </row>
    <row r="4" spans="1:3" x14ac:dyDescent="0.2">
      <c r="A4" s="598" t="s">
        <v>646</v>
      </c>
      <c r="B4" s="477"/>
      <c r="C4" s="477"/>
    </row>
    <row r="5" spans="1:3" x14ac:dyDescent="0.2">
      <c r="A5" s="598" t="s">
        <v>647</v>
      </c>
      <c r="B5" s="477"/>
      <c r="C5" s="477"/>
    </row>
    <row r="6" spans="1:3" x14ac:dyDescent="0.2">
      <c r="A6" s="598" t="s">
        <v>648</v>
      </c>
      <c r="B6" s="478">
        <v>10643579</v>
      </c>
      <c r="C6" s="478">
        <v>11773808</v>
      </c>
    </row>
    <row r="7" spans="1:3" x14ac:dyDescent="0.2">
      <c r="A7" s="598" t="s">
        <v>649</v>
      </c>
      <c r="B7" s="478">
        <v>1395782</v>
      </c>
      <c r="C7" s="478">
        <v>1631143</v>
      </c>
    </row>
    <row r="8" spans="1:3" x14ac:dyDescent="0.2">
      <c r="A8" s="598" t="s">
        <v>650</v>
      </c>
      <c r="B8" s="477"/>
      <c r="C8" s="477"/>
    </row>
    <row r="9" spans="1:3" ht="12.75" customHeight="1" x14ac:dyDescent="0.2">
      <c r="A9" s="598" t="s">
        <v>651</v>
      </c>
      <c r="B9" s="478">
        <v>1343215.1</v>
      </c>
      <c r="C9" s="478">
        <v>1424352.8</v>
      </c>
    </row>
    <row r="10" spans="1:3" x14ac:dyDescent="0.2">
      <c r="A10" s="598" t="s">
        <v>652</v>
      </c>
      <c r="B10" s="478">
        <v>2651.8</v>
      </c>
      <c r="C10" s="478">
        <v>3683</v>
      </c>
    </row>
    <row r="11" spans="1:3" ht="12.75" customHeight="1" x14ac:dyDescent="0.2">
      <c r="A11" s="598" t="s">
        <v>653</v>
      </c>
      <c r="B11" s="478">
        <v>9076889.5</v>
      </c>
      <c r="C11" s="478">
        <v>9275842</v>
      </c>
    </row>
    <row r="12" spans="1:3" x14ac:dyDescent="0.2">
      <c r="A12" s="598" t="s">
        <v>654</v>
      </c>
      <c r="B12" s="478">
        <v>5464262</v>
      </c>
      <c r="C12" s="478">
        <v>6722942</v>
      </c>
    </row>
    <row r="13" spans="1:3" x14ac:dyDescent="0.2">
      <c r="A13" s="598" t="s">
        <v>655</v>
      </c>
      <c r="B13" s="490">
        <v>238343538</v>
      </c>
      <c r="C13" s="490">
        <v>237823938</v>
      </c>
    </row>
    <row r="14" spans="1:3" x14ac:dyDescent="0.2">
      <c r="A14" s="473"/>
      <c r="B14" s="474"/>
      <c r="C14" s="474"/>
    </row>
    <row r="15" spans="1:3" ht="12.75" thickBot="1" x14ac:dyDescent="0.25">
      <c r="A15" s="446" t="s">
        <v>656</v>
      </c>
      <c r="B15" s="468"/>
      <c r="C15" s="468"/>
    </row>
    <row r="16" spans="1:3" x14ac:dyDescent="0.2">
      <c r="A16" s="598" t="s">
        <v>657</v>
      </c>
      <c r="B16" s="478">
        <v>16955384</v>
      </c>
      <c r="C16" s="478">
        <v>16881955</v>
      </c>
    </row>
    <row r="17" spans="1:3" x14ac:dyDescent="0.2">
      <c r="A17" s="598" t="s">
        <v>658</v>
      </c>
      <c r="B17" s="478">
        <v>16955384</v>
      </c>
      <c r="C17" s="478">
        <v>16881955</v>
      </c>
    </row>
    <row r="18" spans="1:3" x14ac:dyDescent="0.2">
      <c r="A18" s="598" t="s">
        <v>659</v>
      </c>
      <c r="B18" s="478">
        <v>0</v>
      </c>
      <c r="C18" s="478">
        <v>0</v>
      </c>
    </row>
    <row r="19" spans="1:3" x14ac:dyDescent="0.2">
      <c r="A19" s="598" t="s">
        <v>660</v>
      </c>
      <c r="B19" s="478">
        <v>0</v>
      </c>
      <c r="C19" s="478">
        <v>0</v>
      </c>
    </row>
    <row r="20" spans="1:3" x14ac:dyDescent="0.2">
      <c r="A20" s="480" t="s">
        <v>661</v>
      </c>
      <c r="B20" s="478">
        <v>-864226</v>
      </c>
      <c r="C20" s="478">
        <v>-744223</v>
      </c>
    </row>
    <row r="21" spans="1:3" x14ac:dyDescent="0.2">
      <c r="A21" s="598" t="s">
        <v>666</v>
      </c>
      <c r="B21" s="478">
        <v>0</v>
      </c>
      <c r="C21" s="478">
        <v>0</v>
      </c>
    </row>
    <row r="22" spans="1:3" x14ac:dyDescent="0.2">
      <c r="A22" s="598" t="s">
        <v>662</v>
      </c>
      <c r="B22" s="478">
        <v>-864226</v>
      </c>
      <c r="C22" s="478">
        <v>-744223</v>
      </c>
    </row>
    <row r="23" spans="1:3" x14ac:dyDescent="0.2">
      <c r="A23" s="473"/>
      <c r="B23" s="479"/>
      <c r="C23" s="479"/>
    </row>
    <row r="24" spans="1:3" ht="12.75" thickBot="1" x14ac:dyDescent="0.25">
      <c r="A24" s="446" t="s">
        <v>663</v>
      </c>
      <c r="B24" s="468"/>
      <c r="C24" s="468"/>
    </row>
    <row r="25" spans="1:3" x14ac:dyDescent="0.2">
      <c r="A25" s="598" t="s">
        <v>664</v>
      </c>
      <c r="B25" s="475">
        <v>6.3884779224444313E-2</v>
      </c>
      <c r="C25" s="475">
        <v>6.3013181198967469E-2</v>
      </c>
    </row>
    <row r="26" spans="1:3" ht="12.75" customHeight="1" x14ac:dyDescent="0.2">
      <c r="A26" s="598" t="s">
        <v>665</v>
      </c>
      <c r="B26" s="475">
        <v>6.3884779224444313E-2</v>
      </c>
      <c r="C26" s="475">
        <v>6.3013181198967469E-2</v>
      </c>
    </row>
    <row r="29" spans="1:3" x14ac:dyDescent="0.2">
      <c r="A29" s="456"/>
    </row>
    <row r="30" spans="1:3" x14ac:dyDescent="0.2">
      <c r="A30" s="456"/>
    </row>
  </sheetData>
  <conditionalFormatting sqref="B4:B5 B14 B8 B25:B26">
    <cfRule type="cellIs" dxfId="3" priority="4" operator="lessThan">
      <formula>0</formula>
    </cfRule>
  </conditionalFormatting>
  <conditionalFormatting sqref="B23">
    <cfRule type="cellIs" dxfId="2" priority="3" operator="lessThan">
      <formula>B21</formula>
    </cfRule>
  </conditionalFormatting>
  <conditionalFormatting sqref="C4:C5 C14 C8 C25:C26">
    <cfRule type="cellIs" dxfId="1" priority="2" operator="lessThan">
      <formula>0</formula>
    </cfRule>
  </conditionalFormatting>
  <conditionalFormatting sqref="C23">
    <cfRule type="cellIs" dxfId="0" priority="1"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6"/>
  <sheetViews>
    <sheetView zoomScaleNormal="100" workbookViewId="0">
      <selection activeCell="A2" sqref="A2"/>
    </sheetView>
  </sheetViews>
  <sheetFormatPr baseColWidth="10" defaultColWidth="11" defaultRowHeight="12" x14ac:dyDescent="0.2"/>
  <cols>
    <col min="1" max="1" width="26" style="379" customWidth="1"/>
    <col min="2" max="5" width="11.25" style="379" customWidth="1"/>
    <col min="6" max="6" width="16.375" style="21" customWidth="1"/>
    <col min="7" max="16384" width="11" style="21"/>
  </cols>
  <sheetData>
    <row r="1" spans="1:7" x14ac:dyDescent="0.2">
      <c r="A1" s="27"/>
      <c r="B1" s="27"/>
    </row>
    <row r="2" spans="1:7" x14ac:dyDescent="0.2">
      <c r="A2" s="85" t="s">
        <v>195</v>
      </c>
      <c r="B2" s="85"/>
    </row>
    <row r="4" spans="1:7" x14ac:dyDescent="0.2">
      <c r="A4" s="17"/>
      <c r="B4" s="108" t="s">
        <v>307</v>
      </c>
      <c r="C4" s="108" t="s">
        <v>1</v>
      </c>
      <c r="D4" s="109" t="s">
        <v>307</v>
      </c>
      <c r="E4" s="109" t="s">
        <v>1</v>
      </c>
      <c r="F4" s="17"/>
      <c r="G4" s="17"/>
    </row>
    <row r="5" spans="1:7" ht="12.75" thickBot="1" x14ac:dyDescent="0.25">
      <c r="A5" s="605" t="s">
        <v>139</v>
      </c>
      <c r="B5" s="110" t="s">
        <v>815</v>
      </c>
      <c r="C5" s="110" t="s">
        <v>815</v>
      </c>
      <c r="D5" s="111" t="s">
        <v>759</v>
      </c>
      <c r="E5" s="111" t="s">
        <v>759</v>
      </c>
      <c r="F5" s="70"/>
    </row>
    <row r="6" spans="1:7" s="379" customFormat="1" x14ac:dyDescent="0.2">
      <c r="A6" s="101" t="s">
        <v>265</v>
      </c>
      <c r="B6" s="416">
        <v>0.19500000000000001</v>
      </c>
      <c r="C6" s="336">
        <v>1813</v>
      </c>
      <c r="D6" s="416">
        <v>0.19500000000000001</v>
      </c>
      <c r="E6" s="336">
        <v>1618</v>
      </c>
      <c r="F6" s="70"/>
    </row>
    <row r="7" spans="1:7" x14ac:dyDescent="0.2">
      <c r="A7" s="379" t="s">
        <v>256</v>
      </c>
      <c r="B7" s="168">
        <v>4.8000000000000001E-2</v>
      </c>
      <c r="C7" s="80">
        <v>140</v>
      </c>
      <c r="D7" s="168">
        <v>4.8000000000000001E-2</v>
      </c>
      <c r="E7" s="80">
        <v>146</v>
      </c>
      <c r="F7" s="92"/>
      <c r="G7" s="112"/>
    </row>
    <row r="8" spans="1:7" s="317" customFormat="1" x14ac:dyDescent="0.2">
      <c r="A8" s="604" t="s">
        <v>129</v>
      </c>
      <c r="B8" s="417">
        <v>0.13900000000000001</v>
      </c>
      <c r="C8" s="82">
        <v>67</v>
      </c>
      <c r="D8" s="417">
        <v>0.13900000000000001</v>
      </c>
      <c r="E8" s="82">
        <v>67</v>
      </c>
      <c r="F8" s="92"/>
      <c r="G8" s="112"/>
    </row>
    <row r="9" spans="1:7" s="378" customFormat="1" x14ac:dyDescent="0.2">
      <c r="A9" s="604" t="s">
        <v>257</v>
      </c>
      <c r="B9" s="417">
        <v>0.18090000000000001</v>
      </c>
      <c r="C9" s="82">
        <v>187</v>
      </c>
      <c r="D9" s="417">
        <v>0.18090000000000001</v>
      </c>
      <c r="E9" s="82">
        <v>197</v>
      </c>
      <c r="F9" s="92"/>
      <c r="G9" s="112"/>
    </row>
    <row r="10" spans="1:7" x14ac:dyDescent="0.2">
      <c r="A10" s="604" t="s">
        <v>9</v>
      </c>
      <c r="B10" s="604"/>
      <c r="C10" s="336">
        <v>28</v>
      </c>
      <c r="D10" s="604"/>
      <c r="E10" s="336">
        <v>15</v>
      </c>
      <c r="F10" s="92"/>
      <c r="G10" s="112"/>
    </row>
    <row r="11" spans="1:7" x14ac:dyDescent="0.2">
      <c r="A11" s="113" t="s">
        <v>7</v>
      </c>
      <c r="B11" s="113"/>
      <c r="C11" s="96">
        <f>SUM(C6:C10)</f>
        <v>2235</v>
      </c>
      <c r="D11" s="96"/>
      <c r="E11" s="388">
        <f>SUM(E6:E10)</f>
        <v>2043</v>
      </c>
      <c r="F11" s="70"/>
      <c r="G11" s="112"/>
    </row>
    <row r="13" spans="1:7" x14ac:dyDescent="0.2">
      <c r="A13" s="379" t="s">
        <v>275</v>
      </c>
    </row>
    <row r="14" spans="1:7" x14ac:dyDescent="0.2">
      <c r="A14" s="379" t="s">
        <v>274</v>
      </c>
    </row>
    <row r="15" spans="1:7" x14ac:dyDescent="0.2">
      <c r="A15" s="379" t="s">
        <v>273</v>
      </c>
    </row>
    <row r="16" spans="1:7" x14ac:dyDescent="0.2">
      <c r="A16" s="379" t="s">
        <v>734</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499984740745262"/>
    <pageSetUpPr fitToPage="1"/>
  </sheetPr>
  <dimension ref="A1:O141"/>
  <sheetViews>
    <sheetView showGridLines="0" zoomScaleNormal="100" workbookViewId="0"/>
  </sheetViews>
  <sheetFormatPr baseColWidth="10" defaultColWidth="11" defaultRowHeight="12" x14ac:dyDescent="0.2"/>
  <cols>
    <col min="1" max="1" width="52.625" style="379" customWidth="1"/>
    <col min="2" max="2" width="11.875" style="379" customWidth="1"/>
    <col min="3" max="3" width="8.625" style="379"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308</v>
      </c>
    </row>
    <row r="2" spans="1:3" s="379" customFormat="1" x14ac:dyDescent="0.2">
      <c r="A2" s="601" t="s">
        <v>309</v>
      </c>
    </row>
    <row r="5" spans="1:3" ht="12.75" thickBot="1" x14ac:dyDescent="0.25">
      <c r="A5" s="1" t="s">
        <v>197</v>
      </c>
      <c r="B5" s="2">
        <v>42460</v>
      </c>
      <c r="C5" s="3">
        <v>42369</v>
      </c>
    </row>
    <row r="6" spans="1:3" x14ac:dyDescent="0.2">
      <c r="A6" s="4" t="s">
        <v>167</v>
      </c>
      <c r="B6" s="5">
        <v>6394</v>
      </c>
      <c r="C6" s="6">
        <v>6394</v>
      </c>
    </row>
    <row r="7" spans="1:3" x14ac:dyDescent="0.2">
      <c r="A7" s="4" t="s">
        <v>10</v>
      </c>
      <c r="B7" s="5">
        <v>1587</v>
      </c>
      <c r="C7" s="6">
        <v>1587</v>
      </c>
    </row>
    <row r="8" spans="1:3" x14ac:dyDescent="0.2">
      <c r="A8" s="4" t="s">
        <v>11</v>
      </c>
      <c r="B8" s="5">
        <v>384</v>
      </c>
      <c r="C8" s="6">
        <v>384</v>
      </c>
    </row>
    <row r="9" spans="1:3" s="379" customFormat="1" x14ac:dyDescent="0.2">
      <c r="A9" s="4" t="s">
        <v>12</v>
      </c>
      <c r="B9" s="5">
        <v>163</v>
      </c>
      <c r="C9" s="6">
        <v>163</v>
      </c>
    </row>
    <row r="10" spans="1:3" x14ac:dyDescent="0.2">
      <c r="A10" s="7" t="s">
        <v>13</v>
      </c>
      <c r="B10" s="5">
        <v>8381</v>
      </c>
      <c r="C10" s="6">
        <v>8386</v>
      </c>
    </row>
    <row r="11" spans="1:3" x14ac:dyDescent="0.2">
      <c r="A11" s="7" t="s">
        <v>816</v>
      </c>
      <c r="B11" s="5">
        <v>386</v>
      </c>
      <c r="C11" s="6"/>
    </row>
    <row r="12" spans="1:3" x14ac:dyDescent="0.2">
      <c r="A12" s="8" t="s">
        <v>14</v>
      </c>
      <c r="B12" s="9">
        <f>SUM(B6:B11)</f>
        <v>17295</v>
      </c>
      <c r="C12" s="10">
        <f>SUM(C6:C11)</f>
        <v>16914</v>
      </c>
    </row>
    <row r="13" spans="1:3" x14ac:dyDescent="0.2">
      <c r="A13" s="4"/>
      <c r="B13" s="5"/>
      <c r="C13" s="6"/>
    </row>
    <row r="14" spans="1:3" x14ac:dyDescent="0.2">
      <c r="A14" s="11" t="s">
        <v>130</v>
      </c>
      <c r="B14" s="5"/>
      <c r="C14" s="6"/>
    </row>
    <row r="15" spans="1:3" x14ac:dyDescent="0.2">
      <c r="A15" s="4" t="s">
        <v>15</v>
      </c>
      <c r="B15" s="5">
        <v>-96</v>
      </c>
      <c r="C15" s="6">
        <v>-67</v>
      </c>
    </row>
    <row r="16" spans="1:3" s="379" customFormat="1" x14ac:dyDescent="0.2">
      <c r="A16" s="4" t="s">
        <v>109</v>
      </c>
      <c r="B16" s="5">
        <v>-384</v>
      </c>
      <c r="C16" s="6">
        <v>-384</v>
      </c>
    </row>
    <row r="17" spans="1:3" x14ac:dyDescent="0.2">
      <c r="A17" s="4" t="s">
        <v>269</v>
      </c>
      <c r="B17" s="5">
        <v>-315</v>
      </c>
      <c r="C17" s="6">
        <v>-421</v>
      </c>
    </row>
    <row r="18" spans="1:3" s="313" customFormat="1" x14ac:dyDescent="0.2">
      <c r="A18" s="4" t="s">
        <v>817</v>
      </c>
      <c r="B18" s="5">
        <v>-193</v>
      </c>
      <c r="C18" s="6"/>
    </row>
    <row r="19" spans="1:3" x14ac:dyDescent="0.2">
      <c r="A19" s="4" t="s">
        <v>270</v>
      </c>
      <c r="B19" s="5">
        <v>-383</v>
      </c>
      <c r="C19" s="6">
        <v>-191</v>
      </c>
    </row>
    <row r="20" spans="1:3" x14ac:dyDescent="0.2">
      <c r="A20" s="4" t="s">
        <v>271</v>
      </c>
      <c r="B20" s="5">
        <v>-57</v>
      </c>
      <c r="C20" s="6">
        <v>-57</v>
      </c>
    </row>
    <row r="21" spans="1:3" x14ac:dyDescent="0.2">
      <c r="A21" s="607" t="s">
        <v>278</v>
      </c>
      <c r="B21" s="608">
        <f>SUM(B12:B20)</f>
        <v>15867</v>
      </c>
      <c r="C21" s="609">
        <f>SUM(C12:C20)</f>
        <v>15794</v>
      </c>
    </row>
    <row r="22" spans="1:3" ht="14.25" x14ac:dyDescent="0.2">
      <c r="A22" s="7" t="s">
        <v>198</v>
      </c>
      <c r="B22" s="5">
        <v>1088</v>
      </c>
      <c r="C22" s="6">
        <v>1088</v>
      </c>
    </row>
    <row r="23" spans="1:3" x14ac:dyDescent="0.2">
      <c r="A23" s="8" t="s">
        <v>16</v>
      </c>
      <c r="B23" s="9">
        <f>B21+B22</f>
        <v>16955</v>
      </c>
      <c r="C23" s="10">
        <f>C21+C22</f>
        <v>16882</v>
      </c>
    </row>
    <row r="24" spans="1:3" s="379" customFormat="1" x14ac:dyDescent="0.2">
      <c r="A24" s="4"/>
      <c r="B24" s="5"/>
      <c r="C24" s="6"/>
    </row>
    <row r="25" spans="1:3" x14ac:dyDescent="0.2">
      <c r="A25" s="11" t="s">
        <v>17</v>
      </c>
      <c r="B25" s="5"/>
      <c r="C25" s="6"/>
    </row>
    <row r="26" spans="1:3" x14ac:dyDescent="0.2">
      <c r="A26" s="4" t="s">
        <v>132</v>
      </c>
      <c r="B26" s="5">
        <v>2958</v>
      </c>
      <c r="C26" s="6">
        <v>3111</v>
      </c>
    </row>
    <row r="27" spans="1:3" x14ac:dyDescent="0.2">
      <c r="A27" s="4" t="s">
        <v>272</v>
      </c>
      <c r="B27" s="5">
        <v>-60</v>
      </c>
      <c r="C27" s="6">
        <v>-60</v>
      </c>
    </row>
    <row r="28" spans="1:3" x14ac:dyDescent="0.2">
      <c r="A28" s="8" t="s">
        <v>133</v>
      </c>
      <c r="B28" s="9">
        <f>SUM(B26:B27)</f>
        <v>2898</v>
      </c>
      <c r="C28" s="10">
        <f>SUM(C26:C27)</f>
        <v>3051</v>
      </c>
    </row>
    <row r="29" spans="1:3" x14ac:dyDescent="0.2">
      <c r="A29" s="7"/>
      <c r="B29" s="5"/>
      <c r="C29" s="6"/>
    </row>
    <row r="30" spans="1:3" x14ac:dyDescent="0.2">
      <c r="A30" s="8" t="s">
        <v>18</v>
      </c>
      <c r="B30" s="9">
        <f>+B28+B23</f>
        <v>19853</v>
      </c>
      <c r="C30" s="10">
        <f>+C28+C23</f>
        <v>19933</v>
      </c>
    </row>
    <row r="31" spans="1:3" ht="14.25" x14ac:dyDescent="0.2">
      <c r="A31" s="12" t="s">
        <v>230</v>
      </c>
      <c r="B31" s="13"/>
      <c r="C31" s="14"/>
    </row>
    <row r="32" spans="1:3" s="379" customFormat="1" x14ac:dyDescent="0.2">
      <c r="A32" s="15"/>
      <c r="B32" s="16"/>
      <c r="C32" s="17"/>
    </row>
    <row r="33" spans="1:5" ht="12.75" thickBot="1" x14ac:dyDescent="0.25">
      <c r="A33" s="18" t="s">
        <v>276</v>
      </c>
      <c r="B33" s="19">
        <v>42460</v>
      </c>
      <c r="C33" s="20">
        <v>42369</v>
      </c>
    </row>
    <row r="34" spans="1:5" x14ac:dyDescent="0.2">
      <c r="A34" s="379" t="s">
        <v>760</v>
      </c>
      <c r="B34" s="373">
        <v>101807</v>
      </c>
      <c r="C34" s="22">
        <v>99494</v>
      </c>
    </row>
    <row r="35" spans="1:5" x14ac:dyDescent="0.2">
      <c r="A35" s="379" t="s">
        <v>292</v>
      </c>
      <c r="B35" s="373">
        <v>872</v>
      </c>
      <c r="C35" s="22">
        <v>1050</v>
      </c>
    </row>
    <row r="36" spans="1:5" x14ac:dyDescent="0.2">
      <c r="A36" s="379" t="s">
        <v>761</v>
      </c>
      <c r="B36" s="373">
        <v>0</v>
      </c>
      <c r="C36" s="22">
        <v>0</v>
      </c>
      <c r="E36" s="379"/>
    </row>
    <row r="37" spans="1:5" x14ac:dyDescent="0.2">
      <c r="A37" s="379" t="s">
        <v>196</v>
      </c>
      <c r="B37" s="373">
        <v>7084</v>
      </c>
      <c r="C37" s="22">
        <v>6794</v>
      </c>
    </row>
    <row r="38" spans="1:5" s="379" customFormat="1" x14ac:dyDescent="0.2">
      <c r="A38" s="24" t="s">
        <v>22</v>
      </c>
      <c r="B38" s="25">
        <v>8764</v>
      </c>
      <c r="C38" s="314">
        <v>11786</v>
      </c>
    </row>
    <row r="39" spans="1:5" s="379" customFormat="1" x14ac:dyDescent="0.2">
      <c r="A39" s="27" t="s">
        <v>276</v>
      </c>
      <c r="B39" s="28">
        <f>B34+B35+B36+B37+B38</f>
        <v>118527</v>
      </c>
      <c r="C39" s="315">
        <f>C34+C35+C36+C37+C38</f>
        <v>119124</v>
      </c>
    </row>
    <row r="40" spans="1:5" s="379" customFormat="1" x14ac:dyDescent="0.2">
      <c r="A40" s="29"/>
      <c r="B40" s="30"/>
      <c r="C40" s="31"/>
    </row>
    <row r="41" spans="1:5" s="379" customFormat="1" x14ac:dyDescent="0.2">
      <c r="A41" s="418" t="s">
        <v>300</v>
      </c>
      <c r="B41" s="373">
        <f>B39*4.5/100</f>
        <v>5333.7150000000001</v>
      </c>
      <c r="C41" s="22">
        <f>C39*4.5/100</f>
        <v>5360.58</v>
      </c>
    </row>
    <row r="42" spans="1:5" s="379" customFormat="1" x14ac:dyDescent="0.2">
      <c r="A42" s="418" t="s">
        <v>301</v>
      </c>
      <c r="B42" s="373"/>
      <c r="C42" s="22"/>
    </row>
    <row r="43" spans="1:5" s="379" customFormat="1" x14ac:dyDescent="0.2">
      <c r="A43" s="418" t="s">
        <v>302</v>
      </c>
      <c r="B43" s="373">
        <f>B39*2.5/100</f>
        <v>2963.1750000000002</v>
      </c>
      <c r="C43" s="22">
        <f>C39*2.5/100</f>
        <v>2978.1</v>
      </c>
    </row>
    <row r="44" spans="1:5" s="379" customFormat="1" x14ac:dyDescent="0.2">
      <c r="A44" s="418" t="s">
        <v>303</v>
      </c>
      <c r="B44" s="373">
        <f>B39*3/100</f>
        <v>3555.81</v>
      </c>
      <c r="C44" s="22">
        <f>C39*3/100</f>
        <v>3573.72</v>
      </c>
    </row>
    <row r="45" spans="1:5" s="379" customFormat="1" x14ac:dyDescent="0.2">
      <c r="A45" s="418" t="s">
        <v>741</v>
      </c>
      <c r="B45" s="373">
        <f>B39*1/100</f>
        <v>1185.27</v>
      </c>
      <c r="C45" s="22">
        <f>C39*1/100</f>
        <v>1191.24</v>
      </c>
    </row>
    <row r="46" spans="1:5" x14ac:dyDescent="0.2">
      <c r="A46" s="418" t="s">
        <v>304</v>
      </c>
      <c r="B46" s="373">
        <f>SUM(B43:B45)</f>
        <v>7704.255000000001</v>
      </c>
      <c r="C46" s="22">
        <f>SUM(C43:C45)</f>
        <v>7743.0599999999995</v>
      </c>
    </row>
    <row r="47" spans="1:5" x14ac:dyDescent="0.2">
      <c r="A47" s="418" t="s">
        <v>305</v>
      </c>
      <c r="B47" s="373">
        <f>B21-B41-B46</f>
        <v>2829.0299999999988</v>
      </c>
      <c r="C47" s="22">
        <f>C21-C41-C46</f>
        <v>2690.3600000000006</v>
      </c>
    </row>
    <row r="48" spans="1:5" x14ac:dyDescent="0.2">
      <c r="A48" s="29"/>
      <c r="B48" s="30"/>
      <c r="C48" s="31"/>
    </row>
    <row r="49" spans="1:15" x14ac:dyDescent="0.2">
      <c r="A49" s="11" t="s">
        <v>99</v>
      </c>
      <c r="B49" s="32">
        <v>0.16750000000000001</v>
      </c>
      <c r="C49" s="33">
        <v>0.1673</v>
      </c>
    </row>
    <row r="50" spans="1:15" x14ac:dyDescent="0.2">
      <c r="A50" s="4" t="s">
        <v>762</v>
      </c>
      <c r="B50" s="32">
        <v>0.14299999999999999</v>
      </c>
      <c r="C50" s="33">
        <v>0.14169999999999999</v>
      </c>
    </row>
    <row r="51" spans="1:15" s="35" customFormat="1" x14ac:dyDescent="0.2">
      <c r="A51" s="4" t="s">
        <v>763</v>
      </c>
      <c r="B51" s="32">
        <v>2.4500000000000001E-2</v>
      </c>
      <c r="C51" s="33">
        <v>2.5600000000000001E-2</v>
      </c>
      <c r="J51" s="21"/>
      <c r="K51" s="21"/>
      <c r="L51" s="21"/>
      <c r="M51" s="21"/>
      <c r="N51" s="21"/>
      <c r="O51" s="21"/>
    </row>
    <row r="52" spans="1:15" s="35" customFormat="1" x14ac:dyDescent="0.2">
      <c r="A52" s="17" t="s">
        <v>178</v>
      </c>
      <c r="B52" s="32">
        <v>0.13389999999999999</v>
      </c>
      <c r="C52" s="33">
        <v>0.1326</v>
      </c>
      <c r="J52" s="21"/>
      <c r="K52" s="21"/>
      <c r="L52" s="21"/>
      <c r="M52" s="21"/>
      <c r="N52" s="21"/>
      <c r="O52" s="21"/>
    </row>
    <row r="53" spans="1:15" s="35" customFormat="1" x14ac:dyDescent="0.2">
      <c r="A53" s="17" t="s">
        <v>818</v>
      </c>
      <c r="B53" s="32">
        <v>6.3899999999999998E-2</v>
      </c>
      <c r="C53" s="33">
        <v>6.3E-2</v>
      </c>
      <c r="J53" s="21"/>
      <c r="K53" s="21"/>
      <c r="L53" s="21"/>
      <c r="M53" s="21"/>
      <c r="N53" s="21"/>
      <c r="O53" s="21"/>
    </row>
    <row r="54" spans="1:15" x14ac:dyDescent="0.2">
      <c r="A54" s="601"/>
      <c r="B54" s="601"/>
      <c r="C54" s="601"/>
      <c r="D54" s="36"/>
      <c r="E54" s="36"/>
    </row>
    <row r="55" spans="1:15" x14ac:dyDescent="0.2">
      <c r="A55" s="35"/>
      <c r="B55" s="35"/>
      <c r="C55" s="35"/>
      <c r="D55" s="39"/>
      <c r="E55" s="39"/>
      <c r="F55" s="17"/>
      <c r="G55" s="17"/>
    </row>
    <row r="56" spans="1:15" x14ac:dyDescent="0.2">
      <c r="A56" s="35"/>
      <c r="B56" s="35"/>
      <c r="C56" s="35"/>
      <c r="D56" s="40"/>
      <c r="E56" s="40"/>
      <c r="F56" s="17"/>
      <c r="G56" s="17"/>
    </row>
    <row r="57" spans="1:15" x14ac:dyDescent="0.2">
      <c r="C57" s="36"/>
      <c r="D57" s="40"/>
      <c r="E57" s="40"/>
      <c r="F57" s="17"/>
      <c r="G57" s="17"/>
    </row>
    <row r="58" spans="1:15" x14ac:dyDescent="0.2">
      <c r="A58" s="37"/>
      <c r="B58" s="38"/>
      <c r="C58" s="38"/>
      <c r="D58" s="40"/>
      <c r="E58" s="40"/>
      <c r="F58" s="17"/>
      <c r="G58" s="17"/>
    </row>
    <row r="59" spans="1:15" x14ac:dyDescent="0.2">
      <c r="A59" s="17"/>
      <c r="B59" s="17"/>
      <c r="C59" s="38"/>
      <c r="D59" s="40"/>
      <c r="E59" s="40"/>
      <c r="F59" s="17"/>
      <c r="G59" s="17"/>
    </row>
    <row r="60" spans="1:15" x14ac:dyDescent="0.2">
      <c r="A60" s="41"/>
      <c r="B60" s="41"/>
      <c r="C60" s="42"/>
      <c r="D60" s="49"/>
      <c r="E60" s="49"/>
      <c r="F60" s="17"/>
      <c r="G60" s="17"/>
    </row>
    <row r="61" spans="1:15" x14ac:dyDescent="0.2">
      <c r="A61" s="43"/>
      <c r="B61" s="44"/>
      <c r="C61" s="40"/>
      <c r="D61" s="49"/>
      <c r="E61" s="49"/>
      <c r="F61" s="17"/>
      <c r="G61" s="17"/>
    </row>
    <row r="62" spans="1:15" x14ac:dyDescent="0.2">
      <c r="A62" s="45"/>
      <c r="B62" s="44"/>
      <c r="C62" s="40"/>
      <c r="D62" s="49"/>
      <c r="E62" s="49"/>
      <c r="F62" s="17"/>
      <c r="G62" s="17"/>
    </row>
    <row r="63" spans="1:15" x14ac:dyDescent="0.2">
      <c r="A63" s="47"/>
      <c r="B63" s="48"/>
      <c r="C63" s="49"/>
      <c r="D63" s="49"/>
      <c r="E63" s="49"/>
      <c r="F63" s="17"/>
      <c r="G63" s="17"/>
    </row>
    <row r="64" spans="1:15" x14ac:dyDescent="0.2">
      <c r="A64" s="50"/>
      <c r="B64" s="48"/>
      <c r="C64" s="49"/>
      <c r="D64" s="49"/>
      <c r="E64" s="49"/>
      <c r="F64" s="17"/>
      <c r="G64" s="17"/>
    </row>
    <row r="65" spans="1:7" x14ac:dyDescent="0.2">
      <c r="A65" s="50"/>
      <c r="B65" s="48"/>
      <c r="C65" s="49"/>
      <c r="D65" s="55"/>
      <c r="E65" s="55"/>
      <c r="F65" s="17"/>
      <c r="G65" s="17"/>
    </row>
    <row r="66" spans="1:7" x14ac:dyDescent="0.2">
      <c r="A66" s="50"/>
      <c r="B66" s="48"/>
      <c r="C66" s="49"/>
      <c r="D66" s="55"/>
      <c r="E66" s="55"/>
      <c r="F66" s="17"/>
      <c r="G66" s="17"/>
    </row>
    <row r="67" spans="1:7" x14ac:dyDescent="0.2">
      <c r="A67" s="52"/>
      <c r="B67" s="48"/>
      <c r="C67" s="49"/>
      <c r="D67" s="55"/>
      <c r="E67" s="55"/>
      <c r="F67" s="17"/>
      <c r="G67" s="17"/>
    </row>
    <row r="68" spans="1:7" x14ac:dyDescent="0.2">
      <c r="A68" s="53"/>
      <c r="B68" s="54"/>
      <c r="C68" s="55"/>
      <c r="D68" s="55"/>
      <c r="E68" s="55"/>
      <c r="F68" s="17"/>
      <c r="G68" s="17"/>
    </row>
    <row r="69" spans="1:7" x14ac:dyDescent="0.2">
      <c r="A69" s="56"/>
      <c r="B69" s="48"/>
      <c r="C69" s="55"/>
      <c r="D69" s="55"/>
      <c r="E69" s="55"/>
      <c r="F69" s="17"/>
      <c r="G69" s="17"/>
    </row>
    <row r="70" spans="1:7" x14ac:dyDescent="0.2">
      <c r="A70" s="57"/>
      <c r="B70" s="41"/>
      <c r="C70" s="55"/>
      <c r="D70" s="55"/>
      <c r="E70" s="55"/>
      <c r="F70" s="17"/>
      <c r="G70" s="17"/>
    </row>
    <row r="71" spans="1:7" x14ac:dyDescent="0.2">
      <c r="A71" s="50"/>
      <c r="B71" s="48"/>
      <c r="C71" s="55"/>
      <c r="D71" s="58"/>
      <c r="E71" s="58"/>
      <c r="F71" s="17"/>
      <c r="G71" s="17"/>
    </row>
    <row r="72" spans="1:7" x14ac:dyDescent="0.2">
      <c r="A72" s="50"/>
      <c r="B72" s="48"/>
      <c r="C72" s="55"/>
      <c r="D72" s="55"/>
      <c r="E72" s="55"/>
      <c r="F72" s="17"/>
      <c r="G72" s="17"/>
    </row>
    <row r="73" spans="1:7" x14ac:dyDescent="0.2">
      <c r="A73" s="50"/>
      <c r="B73" s="48"/>
      <c r="C73" s="55"/>
      <c r="D73" s="12"/>
      <c r="E73" s="12"/>
      <c r="F73" s="17"/>
      <c r="G73" s="17"/>
    </row>
    <row r="74" spans="1:7" x14ac:dyDescent="0.2">
      <c r="A74" s="53"/>
      <c r="B74" s="54"/>
      <c r="C74" s="58"/>
      <c r="D74" s="61"/>
      <c r="E74" s="61"/>
      <c r="F74" s="17"/>
      <c r="G74" s="17"/>
    </row>
    <row r="75" spans="1:7" x14ac:dyDescent="0.2">
      <c r="A75" s="59"/>
      <c r="B75" s="12"/>
      <c r="C75" s="55"/>
      <c r="D75" s="61"/>
      <c r="E75" s="61"/>
      <c r="F75" s="17"/>
      <c r="G75" s="17"/>
    </row>
    <row r="76" spans="1:7" x14ac:dyDescent="0.2">
      <c r="A76" s="57"/>
      <c r="B76" s="60"/>
      <c r="C76" s="12"/>
      <c r="D76" s="61"/>
      <c r="E76" s="61"/>
      <c r="F76" s="17"/>
      <c r="G76" s="17"/>
    </row>
    <row r="77" spans="1:7" x14ac:dyDescent="0.2">
      <c r="A77" s="50"/>
      <c r="B77" s="61"/>
      <c r="C77" s="61"/>
      <c r="D77" s="61"/>
      <c r="E77" s="61"/>
      <c r="F77" s="17"/>
      <c r="G77" s="17"/>
    </row>
    <row r="78" spans="1:7" x14ac:dyDescent="0.2">
      <c r="A78" s="50"/>
      <c r="B78" s="48"/>
      <c r="C78" s="61"/>
      <c r="D78" s="61"/>
      <c r="E78" s="61"/>
      <c r="F78" s="17"/>
      <c r="G78" s="17"/>
    </row>
    <row r="79" spans="1:7" x14ac:dyDescent="0.2">
      <c r="A79" s="50"/>
      <c r="B79" s="48"/>
      <c r="C79" s="61"/>
      <c r="D79" s="48"/>
      <c r="E79" s="48"/>
      <c r="F79" s="17"/>
      <c r="G79" s="17"/>
    </row>
    <row r="80" spans="1:7" x14ac:dyDescent="0.2">
      <c r="A80" s="50"/>
      <c r="B80" s="48"/>
      <c r="C80" s="61"/>
      <c r="D80" s="48"/>
      <c r="E80" s="48"/>
      <c r="F80" s="17"/>
      <c r="G80" s="17"/>
    </row>
    <row r="81" spans="1:10" x14ac:dyDescent="0.2">
      <c r="A81" s="53"/>
      <c r="B81" s="62"/>
      <c r="C81" s="61"/>
      <c r="D81" s="58"/>
      <c r="E81" s="58"/>
      <c r="F81" s="17"/>
      <c r="G81" s="17"/>
    </row>
    <row r="82" spans="1:10" x14ac:dyDescent="0.2">
      <c r="A82" s="56"/>
      <c r="B82" s="48"/>
      <c r="C82" s="48"/>
      <c r="D82" s="17"/>
      <c r="E82" s="17"/>
      <c r="F82" s="17"/>
      <c r="G82" s="17"/>
    </row>
    <row r="83" spans="1:10" x14ac:dyDescent="0.2">
      <c r="A83" s="56"/>
      <c r="B83" s="48"/>
      <c r="C83" s="48"/>
      <c r="D83" s="17"/>
      <c r="E83" s="17"/>
      <c r="F83" s="17"/>
      <c r="G83" s="17"/>
    </row>
    <row r="84" spans="1:10" x14ac:dyDescent="0.2">
      <c r="A84" s="53"/>
      <c r="B84" s="54"/>
      <c r="C84" s="58"/>
      <c r="D84" s="63"/>
      <c r="E84" s="63"/>
      <c r="F84" s="41"/>
      <c r="G84" s="41"/>
      <c r="H84" s="64"/>
      <c r="I84" s="64"/>
      <c r="J84" s="64"/>
    </row>
    <row r="85" spans="1:10" x14ac:dyDescent="0.2">
      <c r="A85" s="17"/>
      <c r="B85" s="17"/>
      <c r="C85" s="17"/>
      <c r="D85" s="63"/>
      <c r="E85" s="63"/>
      <c r="F85" s="41"/>
      <c r="G85" s="41"/>
      <c r="H85" s="64"/>
      <c r="I85" s="64"/>
      <c r="J85" s="64"/>
    </row>
    <row r="86" spans="1:10" x14ac:dyDescent="0.2">
      <c r="A86" s="17"/>
      <c r="B86" s="17"/>
      <c r="C86" s="17"/>
      <c r="D86" s="63"/>
      <c r="E86" s="63"/>
      <c r="F86" s="41"/>
      <c r="G86" s="41"/>
      <c r="H86" s="64"/>
      <c r="I86" s="64"/>
      <c r="J86" s="64"/>
    </row>
    <row r="87" spans="1:10" x14ac:dyDescent="0.2">
      <c r="A87" s="63"/>
      <c r="B87" s="63"/>
      <c r="C87" s="63"/>
      <c r="D87" s="63"/>
      <c r="E87" s="63"/>
      <c r="F87" s="41"/>
      <c r="G87" s="41"/>
      <c r="H87" s="64"/>
      <c r="I87" s="64"/>
      <c r="J87" s="64"/>
    </row>
    <row r="88" spans="1:10" x14ac:dyDescent="0.2">
      <c r="A88" s="63"/>
      <c r="B88" s="63"/>
      <c r="C88" s="63"/>
      <c r="D88" s="17"/>
      <c r="E88" s="17"/>
      <c r="F88" s="17"/>
      <c r="G88" s="17"/>
    </row>
    <row r="89" spans="1:10" x14ac:dyDescent="0.2">
      <c r="A89" s="63"/>
      <c r="B89" s="63"/>
      <c r="C89" s="63"/>
      <c r="D89" s="17"/>
      <c r="E89" s="17"/>
      <c r="F89" s="17"/>
      <c r="G89" s="17"/>
    </row>
    <row r="90" spans="1:10" x14ac:dyDescent="0.2">
      <c r="A90" s="63"/>
      <c r="B90" s="63"/>
      <c r="C90" s="63"/>
      <c r="D90" s="17"/>
      <c r="E90" s="17"/>
      <c r="F90" s="17"/>
      <c r="G90" s="17"/>
    </row>
    <row r="91" spans="1:10" x14ac:dyDescent="0.2">
      <c r="A91" s="17"/>
      <c r="B91" s="17"/>
      <c r="C91" s="17"/>
      <c r="D91" s="17"/>
      <c r="E91" s="17"/>
      <c r="F91" s="17"/>
      <c r="G91" s="17"/>
    </row>
    <row r="92" spans="1:10" x14ac:dyDescent="0.2">
      <c r="A92" s="17"/>
      <c r="B92" s="17"/>
      <c r="C92" s="17"/>
      <c r="D92" s="17"/>
      <c r="E92" s="17"/>
      <c r="F92" s="17"/>
      <c r="G92" s="17"/>
    </row>
    <row r="93" spans="1:10" x14ac:dyDescent="0.2">
      <c r="A93" s="17"/>
      <c r="B93" s="17"/>
      <c r="C93" s="17"/>
      <c r="D93" s="17"/>
      <c r="E93" s="17"/>
      <c r="F93" s="17"/>
      <c r="G93" s="17"/>
    </row>
    <row r="94" spans="1:10" x14ac:dyDescent="0.2">
      <c r="A94" s="17"/>
      <c r="B94" s="17"/>
      <c r="C94" s="17"/>
      <c r="D94" s="17"/>
      <c r="E94" s="17"/>
      <c r="F94" s="17"/>
      <c r="G94" s="17"/>
    </row>
    <row r="95" spans="1:10" x14ac:dyDescent="0.2">
      <c r="A95" s="17"/>
      <c r="B95" s="17"/>
      <c r="C95" s="17"/>
      <c r="D95" s="17"/>
      <c r="E95" s="17"/>
      <c r="F95" s="17"/>
      <c r="G95" s="17"/>
    </row>
    <row r="96" spans="1:10"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row>
    <row r="140" spans="1:7" x14ac:dyDescent="0.2">
      <c r="A140" s="17"/>
      <c r="B140" s="17"/>
      <c r="C140" s="17"/>
    </row>
    <row r="141" spans="1:7" x14ac:dyDescent="0.2">
      <c r="A141" s="17"/>
      <c r="B141" s="17"/>
      <c r="C141"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theme="4" tint="-0.499984740745262"/>
    <pageSetUpPr fitToPage="1"/>
  </sheetPr>
  <dimension ref="A1:K40"/>
  <sheetViews>
    <sheetView zoomScaleNormal="100" workbookViewId="0"/>
  </sheetViews>
  <sheetFormatPr baseColWidth="10" defaultColWidth="11" defaultRowHeight="12" x14ac:dyDescent="0.2"/>
  <cols>
    <col min="1" max="1" width="30.625" style="379" customWidth="1"/>
    <col min="2" max="2" width="29.625" style="379" customWidth="1"/>
    <col min="3" max="3" width="8.375" style="379" customWidth="1"/>
    <col min="4" max="4" width="8.875" style="379" customWidth="1"/>
    <col min="5" max="5" width="11.5" style="379" customWidth="1"/>
    <col min="6" max="6" width="10.625" style="379" customWidth="1"/>
    <col min="7" max="7" width="14.625" style="21" customWidth="1"/>
    <col min="8" max="8" width="11" style="21"/>
    <col min="9" max="9" width="31.25" style="21" customWidth="1"/>
    <col min="10" max="16384" width="11" style="21"/>
  </cols>
  <sheetData>
    <row r="1" spans="1:11" x14ac:dyDescent="0.2">
      <c r="A1" s="318" t="s">
        <v>284</v>
      </c>
      <c r="B1" s="601"/>
      <c r="C1" s="319"/>
      <c r="D1" s="319"/>
      <c r="E1" s="319"/>
      <c r="F1" s="319"/>
      <c r="G1" s="65"/>
      <c r="H1" s="65"/>
      <c r="J1" s="65"/>
    </row>
    <row r="2" spans="1:11" x14ac:dyDescent="0.2">
      <c r="A2" s="318"/>
      <c r="B2" s="601"/>
      <c r="C2" s="319"/>
      <c r="D2" s="319"/>
      <c r="E2" s="319"/>
      <c r="F2" s="319"/>
      <c r="G2" s="65"/>
      <c r="H2" s="65"/>
      <c r="J2" s="65"/>
    </row>
    <row r="3" spans="1:11" x14ac:dyDescent="0.2">
      <c r="A3" s="602"/>
      <c r="B3" s="602"/>
      <c r="C3" s="602"/>
      <c r="D3" s="602"/>
      <c r="E3" s="320"/>
      <c r="F3" s="601"/>
      <c r="J3" s="66"/>
    </row>
    <row r="4" spans="1:11" x14ac:dyDescent="0.2">
      <c r="A4" s="598"/>
      <c r="B4" s="598"/>
      <c r="C4" s="598"/>
      <c r="D4" s="598"/>
      <c r="E4" s="599"/>
      <c r="F4" s="599"/>
      <c r="G4" s="68"/>
    </row>
    <row r="5" spans="1:11" ht="24" x14ac:dyDescent="0.2">
      <c r="A5" s="603"/>
      <c r="B5" s="322"/>
      <c r="C5" s="323" t="s">
        <v>60</v>
      </c>
      <c r="D5" s="323" t="s">
        <v>60</v>
      </c>
      <c r="E5" s="599" t="s">
        <v>276</v>
      </c>
      <c r="F5" s="324" t="s">
        <v>276</v>
      </c>
      <c r="G5" s="71"/>
    </row>
    <row r="6" spans="1:11" x14ac:dyDescent="0.2">
      <c r="A6" s="603"/>
      <c r="B6" s="322"/>
      <c r="C6" s="323"/>
      <c r="D6" s="323" t="s">
        <v>61</v>
      </c>
      <c r="E6" s="599" t="s">
        <v>62</v>
      </c>
      <c r="F6" s="324" t="s">
        <v>62</v>
      </c>
      <c r="G6" s="68"/>
    </row>
    <row r="7" spans="1:11" ht="12.75" thickBot="1" x14ac:dyDescent="0.25">
      <c r="A7" s="325"/>
      <c r="B7" s="326"/>
      <c r="C7" s="327">
        <v>42460</v>
      </c>
      <c r="D7" s="327">
        <v>42460</v>
      </c>
      <c r="E7" s="327">
        <v>42460</v>
      </c>
      <c r="F7" s="328">
        <v>42369</v>
      </c>
      <c r="G7" s="73"/>
      <c r="I7" s="16"/>
    </row>
    <row r="8" spans="1:11" x14ac:dyDescent="0.2">
      <c r="A8" s="101" t="s">
        <v>23</v>
      </c>
      <c r="B8" s="598" t="s">
        <v>320</v>
      </c>
      <c r="C8" s="329">
        <v>36548</v>
      </c>
      <c r="D8" s="329">
        <v>34761</v>
      </c>
      <c r="E8" s="329">
        <v>21426</v>
      </c>
      <c r="F8" s="329">
        <v>22148</v>
      </c>
      <c r="G8" s="75"/>
      <c r="I8" s="16"/>
    </row>
    <row r="9" spans="1:11" s="379" customFormat="1" x14ac:dyDescent="0.2">
      <c r="A9" s="101"/>
      <c r="B9" s="598" t="s">
        <v>314</v>
      </c>
      <c r="C9" s="329">
        <v>26263</v>
      </c>
      <c r="D9" s="329">
        <v>23956</v>
      </c>
      <c r="E9" s="329">
        <v>16526</v>
      </c>
      <c r="F9" s="329">
        <v>14822</v>
      </c>
      <c r="G9" s="75"/>
      <c r="I9" s="16"/>
    </row>
    <row r="10" spans="1:11" x14ac:dyDescent="0.2">
      <c r="A10" s="330"/>
      <c r="B10" s="331" t="s">
        <v>107</v>
      </c>
      <c r="C10" s="332">
        <v>11844</v>
      </c>
      <c r="D10" s="332">
        <v>9977</v>
      </c>
      <c r="E10" s="332">
        <v>6566</v>
      </c>
      <c r="F10" s="332">
        <v>6830</v>
      </c>
      <c r="G10" s="75"/>
      <c r="I10" s="76"/>
    </row>
    <row r="11" spans="1:11" x14ac:dyDescent="0.2">
      <c r="A11" s="316" t="s">
        <v>24</v>
      </c>
      <c r="B11" s="316" t="s">
        <v>63</v>
      </c>
      <c r="C11" s="329">
        <v>5715</v>
      </c>
      <c r="D11" s="329">
        <v>5712</v>
      </c>
      <c r="E11" s="329">
        <v>1246</v>
      </c>
      <c r="F11" s="329">
        <v>1236</v>
      </c>
      <c r="G11" s="75"/>
      <c r="I11" s="76"/>
    </row>
    <row r="12" spans="1:11" ht="12" customHeight="1" x14ac:dyDescent="0.2">
      <c r="A12" s="316"/>
      <c r="B12" s="316" t="s">
        <v>95</v>
      </c>
      <c r="C12" s="329">
        <v>128602</v>
      </c>
      <c r="D12" s="329">
        <v>128596</v>
      </c>
      <c r="E12" s="329">
        <v>28585</v>
      </c>
      <c r="F12" s="329">
        <v>27170</v>
      </c>
      <c r="G12" s="75"/>
      <c r="I12" s="76"/>
    </row>
    <row r="13" spans="1:11" ht="14.25" customHeight="1" x14ac:dyDescent="0.2">
      <c r="A13" s="333"/>
      <c r="B13" s="333" t="s">
        <v>96</v>
      </c>
      <c r="C13" s="332">
        <v>1986</v>
      </c>
      <c r="D13" s="332">
        <v>1981</v>
      </c>
      <c r="E13" s="332">
        <v>897</v>
      </c>
      <c r="F13" s="332">
        <f>837+113</f>
        <v>950</v>
      </c>
      <c r="G13" s="75"/>
      <c r="I13" s="621"/>
      <c r="J13" s="621"/>
      <c r="K13" s="621"/>
    </row>
    <row r="14" spans="1:11" x14ac:dyDescent="0.2">
      <c r="A14" s="622" t="s">
        <v>281</v>
      </c>
      <c r="B14" s="622"/>
      <c r="C14" s="334">
        <f>SUM(C8:C13)</f>
        <v>210958</v>
      </c>
      <c r="D14" s="334">
        <f>SUM(D8:D13)</f>
        <v>204983</v>
      </c>
      <c r="E14" s="334">
        <f>SUM(E8:E13)</f>
        <v>75246</v>
      </c>
      <c r="F14" s="329">
        <f>SUM(F8:F13)</f>
        <v>73156</v>
      </c>
      <c r="G14" s="78"/>
    </row>
    <row r="15" spans="1:11" x14ac:dyDescent="0.2">
      <c r="A15" s="322"/>
      <c r="B15" s="322"/>
      <c r="C15" s="335"/>
      <c r="D15" s="335"/>
      <c r="E15" s="335"/>
      <c r="F15" s="335"/>
      <c r="G15" s="79"/>
    </row>
    <row r="16" spans="1:11" x14ac:dyDescent="0.2">
      <c r="A16" s="598" t="s">
        <v>66</v>
      </c>
      <c r="B16" s="598"/>
      <c r="C16" s="329">
        <f>11568+734+83</f>
        <v>12385</v>
      </c>
      <c r="D16" s="329"/>
      <c r="E16" s="329">
        <f>70+147+20</f>
        <v>237</v>
      </c>
      <c r="F16" s="329">
        <f>70+169+22</f>
        <v>261</v>
      </c>
      <c r="G16" s="75"/>
      <c r="H16" s="80"/>
    </row>
    <row r="17" spans="1:8" x14ac:dyDescent="0.2">
      <c r="A17" s="598" t="s">
        <v>30</v>
      </c>
      <c r="B17" s="598"/>
      <c r="C17" s="329">
        <v>35823</v>
      </c>
      <c r="D17" s="329"/>
      <c r="E17" s="329">
        <v>5815</v>
      </c>
      <c r="F17" s="329">
        <v>5985</v>
      </c>
      <c r="G17" s="75"/>
      <c r="H17" s="80"/>
    </row>
    <row r="18" spans="1:8" x14ac:dyDescent="0.2">
      <c r="A18" s="598" t="s">
        <v>23</v>
      </c>
      <c r="B18" s="598"/>
      <c r="C18" s="329">
        <v>7265</v>
      </c>
      <c r="D18" s="329"/>
      <c r="E18" s="329">
        <v>6770</v>
      </c>
      <c r="F18" s="329">
        <f>6886</f>
        <v>6886</v>
      </c>
      <c r="G18" s="75"/>
      <c r="H18" s="80"/>
    </row>
    <row r="19" spans="1:8" ht="12" customHeight="1" x14ac:dyDescent="0.2">
      <c r="A19" s="598" t="s">
        <v>24</v>
      </c>
      <c r="B19" s="598"/>
      <c r="C19" s="329">
        <f>2176+4278</f>
        <v>6454</v>
      </c>
      <c r="D19" s="329"/>
      <c r="E19" s="329">
        <f>1412+3948</f>
        <v>5360</v>
      </c>
      <c r="F19" s="329">
        <f>1386+4114</f>
        <v>5500</v>
      </c>
      <c r="G19" s="75"/>
      <c r="H19" s="80"/>
    </row>
    <row r="20" spans="1:8" s="379" customFormat="1" ht="12" customHeight="1" x14ac:dyDescent="0.2">
      <c r="A20" s="598" t="s">
        <v>782</v>
      </c>
      <c r="B20" s="598"/>
      <c r="C20" s="329">
        <v>17194</v>
      </c>
      <c r="D20" s="329"/>
      <c r="E20" s="329">
        <v>1719</v>
      </c>
      <c r="F20" s="329">
        <v>1205</v>
      </c>
      <c r="G20" s="75"/>
      <c r="H20" s="80"/>
    </row>
    <row r="21" spans="1:8" s="379" customFormat="1" ht="12" customHeight="1" x14ac:dyDescent="0.2">
      <c r="A21" s="598" t="s">
        <v>819</v>
      </c>
      <c r="B21" s="598"/>
      <c r="C21" s="329">
        <v>2186</v>
      </c>
      <c r="D21" s="329"/>
      <c r="E21" s="329">
        <v>4624</v>
      </c>
      <c r="F21" s="329">
        <v>4661</v>
      </c>
      <c r="G21" s="75"/>
      <c r="H21" s="80"/>
    </row>
    <row r="22" spans="1:8" ht="12" customHeight="1" x14ac:dyDescent="0.2">
      <c r="A22" s="331" t="s">
        <v>67</v>
      </c>
      <c r="B22" s="331"/>
      <c r="C22" s="332">
        <f>3584+95</f>
        <v>3679</v>
      </c>
      <c r="D22" s="542"/>
      <c r="E22" s="332">
        <f>1970+66</f>
        <v>2036</v>
      </c>
      <c r="F22" s="332">
        <f>1781+59</f>
        <v>1840</v>
      </c>
      <c r="G22" s="75"/>
      <c r="H22" s="80"/>
    </row>
    <row r="23" spans="1:8" x14ac:dyDescent="0.2">
      <c r="A23" s="622" t="s">
        <v>282</v>
      </c>
      <c r="B23" s="622"/>
      <c r="C23" s="334">
        <f>SUM(C16:C22)</f>
        <v>84986</v>
      </c>
      <c r="D23" s="334"/>
      <c r="E23" s="334">
        <f>SUM(E16:E22)</f>
        <v>26561</v>
      </c>
      <c r="F23" s="329">
        <f>SUM(F16:F22)</f>
        <v>26338</v>
      </c>
      <c r="G23" s="78"/>
      <c r="H23" s="80"/>
    </row>
    <row r="24" spans="1:8" x14ac:dyDescent="0.2">
      <c r="A24" s="322"/>
      <c r="B24" s="322"/>
      <c r="C24" s="334"/>
      <c r="D24" s="334"/>
      <c r="E24" s="334"/>
      <c r="F24" s="329"/>
      <c r="G24" s="78"/>
      <c r="H24" s="80"/>
    </row>
    <row r="25" spans="1:8" x14ac:dyDescent="0.2">
      <c r="A25" s="337" t="s">
        <v>283</v>
      </c>
      <c r="B25" s="338"/>
      <c r="C25" s="339"/>
      <c r="D25" s="392"/>
      <c r="E25" s="339">
        <f>E14+E23</f>
        <v>101807</v>
      </c>
      <c r="F25" s="392">
        <f>F14+F23</f>
        <v>99494</v>
      </c>
      <c r="G25" s="84"/>
    </row>
    <row r="28" spans="1:8" x14ac:dyDescent="0.2">
      <c r="A28" s="601"/>
      <c r="B28" s="601"/>
      <c r="C28" s="601"/>
      <c r="D28" s="601"/>
      <c r="E28" s="601"/>
      <c r="F28" s="601"/>
      <c r="G28" s="23"/>
    </row>
    <row r="29" spans="1:8" x14ac:dyDescent="0.2">
      <c r="A29" s="601"/>
      <c r="B29" s="601"/>
      <c r="C29" s="601"/>
      <c r="D29" s="601"/>
      <c r="E29" s="601"/>
      <c r="F29" s="601"/>
      <c r="G29" s="23"/>
    </row>
    <row r="30" spans="1:8" x14ac:dyDescent="0.2">
      <c r="A30" s="601"/>
      <c r="B30" s="601"/>
      <c r="C30" s="601"/>
      <c r="D30" s="601"/>
      <c r="E30" s="601"/>
      <c r="F30" s="601"/>
      <c r="G30" s="23"/>
    </row>
    <row r="31" spans="1:8" x14ac:dyDescent="0.2">
      <c r="A31" s="601"/>
      <c r="B31" s="601"/>
      <c r="C31" s="601"/>
      <c r="D31" s="601"/>
      <c r="E31" s="601"/>
      <c r="F31" s="601"/>
      <c r="G31" s="23"/>
    </row>
    <row r="32" spans="1:8" x14ac:dyDescent="0.2">
      <c r="A32" s="601"/>
      <c r="B32" s="601"/>
      <c r="C32" s="601"/>
      <c r="D32" s="601"/>
      <c r="E32" s="601"/>
      <c r="F32" s="601"/>
      <c r="G32" s="23"/>
    </row>
    <row r="33" spans="1:7" x14ac:dyDescent="0.2">
      <c r="A33" s="601"/>
      <c r="B33" s="601"/>
      <c r="C33" s="601"/>
      <c r="D33" s="601"/>
      <c r="E33" s="601"/>
      <c r="F33" s="601"/>
      <c r="G33" s="23"/>
    </row>
    <row r="34" spans="1:7" x14ac:dyDescent="0.2">
      <c r="A34" s="601"/>
      <c r="B34" s="601"/>
      <c r="C34" s="601"/>
      <c r="D34" s="601"/>
      <c r="E34" s="601"/>
      <c r="F34" s="601"/>
      <c r="G34" s="23"/>
    </row>
    <row r="35" spans="1:7" x14ac:dyDescent="0.2">
      <c r="A35" s="601"/>
      <c r="B35" s="601"/>
      <c r="C35" s="601"/>
      <c r="D35" s="601"/>
      <c r="E35" s="601"/>
      <c r="F35" s="601"/>
      <c r="G35" s="23"/>
    </row>
    <row r="36" spans="1:7" x14ac:dyDescent="0.2">
      <c r="A36" s="601"/>
      <c r="B36" s="601"/>
      <c r="C36" s="601"/>
      <c r="D36" s="601"/>
      <c r="E36" s="601"/>
      <c r="F36" s="601"/>
      <c r="G36" s="23"/>
    </row>
    <row r="37" spans="1:7" x14ac:dyDescent="0.2">
      <c r="A37" s="601"/>
      <c r="B37" s="601"/>
      <c r="C37" s="601"/>
      <c r="D37" s="601"/>
      <c r="E37" s="601"/>
      <c r="F37" s="601"/>
      <c r="G37" s="23"/>
    </row>
    <row r="38" spans="1:7" x14ac:dyDescent="0.2">
      <c r="A38" s="601"/>
      <c r="B38" s="601"/>
      <c r="C38" s="601"/>
      <c r="D38" s="601"/>
      <c r="E38" s="601"/>
      <c r="F38" s="601"/>
      <c r="G38" s="23"/>
    </row>
    <row r="39" spans="1:7" x14ac:dyDescent="0.2">
      <c r="A39" s="601"/>
      <c r="B39" s="601"/>
      <c r="C39" s="601"/>
      <c r="D39" s="601"/>
      <c r="E39" s="601"/>
      <c r="F39" s="601"/>
      <c r="G39" s="23"/>
    </row>
    <row r="40" spans="1:7" x14ac:dyDescent="0.2">
      <c r="A40" s="601"/>
      <c r="B40" s="601"/>
      <c r="C40" s="601"/>
      <c r="D40" s="601"/>
      <c r="E40" s="601"/>
      <c r="F40" s="601"/>
      <c r="G40" s="23"/>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76" orientation="portrait" r:id="rId1"/>
  <headerFooter alignWithMargins="0">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theme="4" tint="-0.499984740745262"/>
    <pageSetUpPr fitToPage="1"/>
  </sheetPr>
  <dimension ref="A1:H24"/>
  <sheetViews>
    <sheetView workbookViewId="0"/>
  </sheetViews>
  <sheetFormatPr baseColWidth="10" defaultColWidth="11" defaultRowHeight="12" x14ac:dyDescent="0.2"/>
  <cols>
    <col min="1" max="1" width="35" style="379" customWidth="1"/>
    <col min="2" max="2" width="1" style="379" customWidth="1"/>
    <col min="3" max="6" width="12.625" style="379" customWidth="1"/>
    <col min="7" max="7" width="18.375" style="21" customWidth="1"/>
    <col min="8" max="8" width="11" style="21"/>
    <col min="9" max="9" width="31.25" style="21" customWidth="1"/>
    <col min="10" max="16384" width="11" style="21"/>
  </cols>
  <sheetData>
    <row r="1" spans="1:8" ht="14.25" x14ac:dyDescent="0.2">
      <c r="A1" s="380" t="s">
        <v>310</v>
      </c>
      <c r="B1" s="601"/>
      <c r="C1" s="601"/>
      <c r="D1" s="601"/>
      <c r="E1" s="601"/>
      <c r="F1" s="601"/>
      <c r="G1" s="23"/>
      <c r="H1" s="379"/>
    </row>
    <row r="2" spans="1:8" x14ac:dyDescent="0.2">
      <c r="A2" s="601" t="s">
        <v>158</v>
      </c>
      <c r="B2" s="601"/>
      <c r="C2" s="601"/>
      <c r="D2" s="601"/>
      <c r="E2" s="601"/>
      <c r="F2" s="601"/>
      <c r="G2" s="23"/>
      <c r="H2" s="379"/>
    </row>
    <row r="3" spans="1:8" x14ac:dyDescent="0.2">
      <c r="A3" s="102"/>
      <c r="B3" s="102"/>
      <c r="C3" s="323"/>
      <c r="D3" s="623" t="s">
        <v>258</v>
      </c>
      <c r="E3" s="323"/>
      <c r="F3" s="323"/>
      <c r="G3" s="323"/>
      <c r="H3" s="379"/>
    </row>
    <row r="4" spans="1:8" ht="12.75" thickBot="1" x14ac:dyDescent="0.25">
      <c r="A4" s="381">
        <v>2016</v>
      </c>
      <c r="B4" s="382"/>
      <c r="C4" s="600" t="s">
        <v>62</v>
      </c>
      <c r="D4" s="624"/>
      <c r="E4" s="600" t="s">
        <v>259</v>
      </c>
      <c r="F4" s="600" t="s">
        <v>260</v>
      </c>
      <c r="G4" s="321"/>
      <c r="H4" s="379"/>
    </row>
    <row r="5" spans="1:8" x14ac:dyDescent="0.2">
      <c r="A5" s="626" t="s">
        <v>83</v>
      </c>
      <c r="B5" s="626"/>
      <c r="C5" s="280">
        <v>3894</v>
      </c>
      <c r="D5" s="280"/>
      <c r="E5" s="280"/>
      <c r="F5" s="280"/>
      <c r="G5" s="383"/>
      <c r="H5" s="118"/>
    </row>
    <row r="6" spans="1:8" x14ac:dyDescent="0.2">
      <c r="A6" s="626" t="s">
        <v>84</v>
      </c>
      <c r="B6" s="626"/>
      <c r="C6" s="280">
        <v>3049</v>
      </c>
      <c r="D6" s="280"/>
      <c r="E6" s="280"/>
      <c r="F6" s="280"/>
      <c r="G6" s="383"/>
      <c r="H6" s="118"/>
    </row>
    <row r="7" spans="1:8" x14ac:dyDescent="0.2">
      <c r="A7" s="626" t="s">
        <v>85</v>
      </c>
      <c r="B7" s="626"/>
      <c r="C7" s="280">
        <v>-302</v>
      </c>
      <c r="D7" s="280"/>
      <c r="E7" s="280"/>
      <c r="F7" s="280"/>
      <c r="G7" s="383"/>
      <c r="H7" s="118"/>
    </row>
    <row r="8" spans="1:8" s="379" customFormat="1" x14ac:dyDescent="0.2">
      <c r="A8" s="626" t="s">
        <v>261</v>
      </c>
      <c r="B8" s="626"/>
      <c r="C8" s="280">
        <f>SUM(D8:F8)</f>
        <v>443</v>
      </c>
      <c r="D8" s="280">
        <v>120</v>
      </c>
      <c r="E8" s="280">
        <v>62</v>
      </c>
      <c r="F8" s="280">
        <v>261</v>
      </c>
      <c r="G8" s="383"/>
      <c r="H8" s="118"/>
    </row>
    <row r="9" spans="1:8" x14ac:dyDescent="0.2">
      <c r="A9" s="337" t="s">
        <v>86</v>
      </c>
      <c r="B9" s="337"/>
      <c r="C9" s="384">
        <f>SUM(C5:C8)</f>
        <v>7084</v>
      </c>
      <c r="D9" s="384">
        <f t="shared" ref="D9:F9" si="0">SUM(D5:D8)</f>
        <v>120</v>
      </c>
      <c r="E9" s="384">
        <f t="shared" si="0"/>
        <v>62</v>
      </c>
      <c r="F9" s="384">
        <f t="shared" si="0"/>
        <v>261</v>
      </c>
      <c r="G9" s="385"/>
      <c r="H9" s="118"/>
    </row>
    <row r="10" spans="1:8" x14ac:dyDescent="0.2">
      <c r="A10" s="601"/>
      <c r="B10" s="601"/>
      <c r="C10" s="386"/>
      <c r="D10" s="386"/>
      <c r="E10" s="386"/>
      <c r="F10" s="386"/>
      <c r="G10" s="386"/>
      <c r="H10" s="118"/>
    </row>
    <row r="11" spans="1:8" s="379" customFormat="1" ht="12" customHeight="1" x14ac:dyDescent="0.2">
      <c r="A11" s="102"/>
      <c r="B11" s="102"/>
      <c r="C11" s="323"/>
      <c r="D11" s="623" t="s">
        <v>258</v>
      </c>
      <c r="E11" s="323"/>
      <c r="F11" s="323"/>
      <c r="G11" s="386"/>
      <c r="H11" s="118"/>
    </row>
    <row r="12" spans="1:8" s="379" customFormat="1" ht="12.75" thickBot="1" x14ac:dyDescent="0.25">
      <c r="A12" s="381">
        <v>2015</v>
      </c>
      <c r="B12" s="382"/>
      <c r="C12" s="600" t="s">
        <v>62</v>
      </c>
      <c r="D12" s="624"/>
      <c r="E12" s="600" t="s">
        <v>259</v>
      </c>
      <c r="F12" s="600" t="s">
        <v>260</v>
      </c>
      <c r="G12" s="386"/>
      <c r="H12" s="118"/>
    </row>
    <row r="13" spans="1:8" s="379" customFormat="1" x14ac:dyDescent="0.2">
      <c r="A13" s="626" t="s">
        <v>83</v>
      </c>
      <c r="B13" s="626"/>
      <c r="C13" s="280">
        <v>3789</v>
      </c>
      <c r="D13" s="280"/>
      <c r="E13" s="280"/>
      <c r="F13" s="280"/>
      <c r="G13" s="386"/>
      <c r="H13" s="118"/>
    </row>
    <row r="14" spans="1:8" s="379" customFormat="1" x14ac:dyDescent="0.2">
      <c r="A14" s="626" t="s">
        <v>84</v>
      </c>
      <c r="B14" s="626"/>
      <c r="C14" s="280">
        <v>2832</v>
      </c>
      <c r="D14" s="280"/>
      <c r="E14" s="280"/>
      <c r="F14" s="280"/>
      <c r="G14" s="386"/>
      <c r="H14" s="118"/>
    </row>
    <row r="15" spans="1:8" s="379" customFormat="1" x14ac:dyDescent="0.2">
      <c r="A15" s="626" t="s">
        <v>85</v>
      </c>
      <c r="B15" s="626"/>
      <c r="C15" s="280">
        <v>-241</v>
      </c>
      <c r="D15" s="280"/>
      <c r="E15" s="280"/>
      <c r="F15" s="280"/>
      <c r="G15" s="386"/>
      <c r="H15" s="118"/>
    </row>
    <row r="16" spans="1:8" s="379" customFormat="1" x14ac:dyDescent="0.2">
      <c r="A16" s="626" t="s">
        <v>261</v>
      </c>
      <c r="B16" s="626"/>
      <c r="C16" s="280">
        <f>SUM(D16:F16)</f>
        <v>414</v>
      </c>
      <c r="D16" s="280">
        <v>94</v>
      </c>
      <c r="E16" s="280">
        <v>46</v>
      </c>
      <c r="F16" s="280">
        <v>274</v>
      </c>
      <c r="G16" s="386"/>
      <c r="H16" s="118"/>
    </row>
    <row r="17" spans="1:8" x14ac:dyDescent="0.2">
      <c r="A17" s="337" t="s">
        <v>86</v>
      </c>
      <c r="B17" s="337"/>
      <c r="C17" s="384">
        <f>SUM(C13:C16)</f>
        <v>6794</v>
      </c>
      <c r="D17" s="384">
        <f>SUM(D16)</f>
        <v>94</v>
      </c>
      <c r="E17" s="384">
        <f t="shared" ref="E17:F17" si="1">SUM(E16)</f>
        <v>46</v>
      </c>
      <c r="F17" s="384">
        <f t="shared" si="1"/>
        <v>274</v>
      </c>
      <c r="G17" s="386"/>
      <c r="H17" s="118"/>
    </row>
    <row r="18" spans="1:8" x14ac:dyDescent="0.2">
      <c r="A18" s="601"/>
      <c r="B18" s="601"/>
      <c r="C18" s="386"/>
      <c r="D18" s="386"/>
      <c r="E18" s="386"/>
      <c r="F18" s="386"/>
      <c r="G18" s="386"/>
      <c r="H18" s="118"/>
    </row>
    <row r="19" spans="1:8" x14ac:dyDescent="0.2">
      <c r="A19" s="601"/>
      <c r="B19" s="601"/>
      <c r="C19" s="386"/>
      <c r="D19" s="386"/>
      <c r="E19" s="386"/>
      <c r="F19" s="386"/>
      <c r="G19" s="386"/>
      <c r="H19" s="118"/>
    </row>
    <row r="20" spans="1:8" x14ac:dyDescent="0.2">
      <c r="A20" s="625" t="s">
        <v>293</v>
      </c>
      <c r="B20" s="625"/>
      <c r="C20" s="625"/>
      <c r="D20" s="625"/>
      <c r="E20" s="625"/>
      <c r="F20" s="625"/>
      <c r="G20" s="625"/>
      <c r="H20" s="379"/>
    </row>
    <row r="21" spans="1:8" x14ac:dyDescent="0.2">
      <c r="A21" s="625" t="s">
        <v>226</v>
      </c>
      <c r="B21" s="625"/>
      <c r="C21" s="625"/>
      <c r="D21" s="625"/>
      <c r="E21" s="625"/>
      <c r="F21" s="625"/>
      <c r="G21" s="625"/>
      <c r="H21" s="379"/>
    </row>
    <row r="22" spans="1:8" x14ac:dyDescent="0.2">
      <c r="A22" s="601" t="s">
        <v>227</v>
      </c>
      <c r="B22" s="601"/>
      <c r="C22" s="601"/>
      <c r="D22" s="601"/>
      <c r="E22" s="601"/>
      <c r="F22" s="601"/>
      <c r="G22" s="23"/>
      <c r="H22" s="379"/>
    </row>
    <row r="23" spans="1:8" x14ac:dyDescent="0.2">
      <c r="A23" s="601"/>
      <c r="B23" s="601"/>
      <c r="C23" s="601"/>
      <c r="D23" s="601"/>
      <c r="E23" s="601"/>
      <c r="F23" s="601"/>
      <c r="G23" s="23"/>
      <c r="H23" s="379"/>
    </row>
    <row r="24" spans="1:8" ht="14.25" x14ac:dyDescent="0.2">
      <c r="A24" s="419" t="s">
        <v>311</v>
      </c>
      <c r="B24" s="601"/>
      <c r="C24" s="601"/>
      <c r="D24" s="601"/>
      <c r="E24" s="601"/>
      <c r="F24" s="601"/>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showGridLines="0" zoomScaleNormal="100" workbookViewId="0">
      <selection activeCell="C31" sqref="C31"/>
    </sheetView>
  </sheetViews>
  <sheetFormatPr baseColWidth="10" defaultColWidth="11" defaultRowHeight="12" x14ac:dyDescent="0.2"/>
  <cols>
    <col min="1" max="1" width="20.375" style="21" customWidth="1"/>
    <col min="2" max="2" width="2.75" style="21" customWidth="1"/>
    <col min="3" max="3" width="40.8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20" t="s">
        <v>792</v>
      </c>
      <c r="B1" s="36"/>
      <c r="C1" s="36"/>
      <c r="D1" s="121"/>
      <c r="E1" s="121"/>
    </row>
    <row r="2" spans="1:7" x14ac:dyDescent="0.2">
      <c r="C2" s="36"/>
      <c r="D2" s="40"/>
      <c r="E2" s="36"/>
    </row>
    <row r="3" spans="1:7" x14ac:dyDescent="0.2">
      <c r="A3" s="64"/>
      <c r="B3" s="64"/>
      <c r="C3" s="64"/>
      <c r="D3" s="122"/>
      <c r="E3" s="40" t="s">
        <v>141</v>
      </c>
      <c r="F3" s="64"/>
      <c r="G3" s="64"/>
    </row>
    <row r="4" spans="1:7" x14ac:dyDescent="0.2">
      <c r="A4" s="627" t="s">
        <v>100</v>
      </c>
      <c r="B4" s="627"/>
      <c r="C4" s="123" t="s">
        <v>106</v>
      </c>
      <c r="D4" s="124" t="s">
        <v>101</v>
      </c>
      <c r="E4" s="124" t="s">
        <v>134</v>
      </c>
      <c r="F4" s="125">
        <v>2015</v>
      </c>
      <c r="G4" s="126">
        <v>2014</v>
      </c>
    </row>
    <row r="5" spans="1:7" x14ac:dyDescent="0.2">
      <c r="A5" s="45"/>
      <c r="B5" s="127"/>
      <c r="C5" s="44"/>
      <c r="D5" s="40"/>
      <c r="E5" s="40"/>
      <c r="F5" s="45"/>
      <c r="G5" s="46"/>
    </row>
    <row r="6" spans="1:7" x14ac:dyDescent="0.2">
      <c r="A6" s="628" t="s">
        <v>135</v>
      </c>
      <c r="B6" s="628"/>
      <c r="C6" s="4"/>
      <c r="D6" s="128"/>
      <c r="E6" s="128"/>
      <c r="F6" s="129"/>
      <c r="G6" s="130"/>
    </row>
    <row r="7" spans="1:7" x14ac:dyDescent="0.2">
      <c r="A7" s="131" t="s">
        <v>149</v>
      </c>
      <c r="B7" s="132"/>
      <c r="C7" s="4" t="s">
        <v>774</v>
      </c>
      <c r="D7" s="128">
        <v>2021</v>
      </c>
      <c r="E7" s="128">
        <v>2016</v>
      </c>
      <c r="F7" s="133">
        <v>746</v>
      </c>
      <c r="G7" s="134">
        <v>745</v>
      </c>
    </row>
    <row r="8" spans="1:7" x14ac:dyDescent="0.2">
      <c r="A8" s="131" t="s">
        <v>104</v>
      </c>
      <c r="B8" s="132"/>
      <c r="C8" s="4" t="s">
        <v>775</v>
      </c>
      <c r="D8" s="128">
        <v>2023</v>
      </c>
      <c r="E8" s="128">
        <v>2018</v>
      </c>
      <c r="F8" s="133">
        <v>499</v>
      </c>
      <c r="G8" s="134">
        <v>499</v>
      </c>
    </row>
    <row r="9" spans="1:7" x14ac:dyDescent="0.2">
      <c r="A9" s="131" t="s">
        <v>764</v>
      </c>
      <c r="B9" s="132"/>
      <c r="C9" s="4" t="s">
        <v>777</v>
      </c>
      <c r="D9" s="128">
        <v>2030</v>
      </c>
      <c r="E9" s="128">
        <v>2030</v>
      </c>
      <c r="F9" s="133">
        <v>502</v>
      </c>
      <c r="G9" s="134">
        <v>0</v>
      </c>
    </row>
    <row r="10" spans="1:7" x14ac:dyDescent="0.2">
      <c r="A10" s="131" t="s">
        <v>177</v>
      </c>
      <c r="B10" s="132"/>
      <c r="C10" s="4" t="s">
        <v>776</v>
      </c>
      <c r="D10" s="128">
        <v>2022</v>
      </c>
      <c r="E10" s="128">
        <v>2017</v>
      </c>
      <c r="F10" s="133">
        <v>825</v>
      </c>
      <c r="G10" s="134">
        <v>825</v>
      </c>
    </row>
    <row r="11" spans="1:7" x14ac:dyDescent="0.2">
      <c r="A11" s="135" t="s">
        <v>19</v>
      </c>
      <c r="B11" s="136"/>
      <c r="C11" s="137"/>
      <c r="D11" s="138"/>
      <c r="E11" s="138"/>
      <c r="F11" s="139">
        <f>SUM(F7:F10)</f>
        <v>2572</v>
      </c>
      <c r="G11" s="140">
        <v>2069</v>
      </c>
    </row>
    <row r="12" spans="1:7" x14ac:dyDescent="0.2">
      <c r="A12" s="131"/>
      <c r="B12" s="132"/>
      <c r="C12" s="4"/>
      <c r="D12" s="141"/>
      <c r="E12" s="141"/>
      <c r="F12" s="129"/>
      <c r="G12" s="130"/>
    </row>
    <row r="13" spans="1:7" ht="14.25" x14ac:dyDescent="0.2">
      <c r="A13" s="142"/>
      <c r="B13" s="143"/>
      <c r="C13" s="7"/>
      <c r="D13" s="141"/>
      <c r="E13" s="141"/>
      <c r="F13" s="144"/>
      <c r="G13" s="145"/>
    </row>
    <row r="14" spans="1:7" ht="14.25" x14ac:dyDescent="0.2">
      <c r="A14" s="628" t="s">
        <v>131</v>
      </c>
      <c r="B14" s="628"/>
      <c r="C14" s="146"/>
      <c r="D14" s="7"/>
      <c r="E14" s="7"/>
      <c r="F14" s="147"/>
      <c r="G14" s="148"/>
    </row>
    <row r="15" spans="1:7" x14ac:dyDescent="0.2">
      <c r="A15" s="149" t="s">
        <v>125</v>
      </c>
      <c r="B15" s="132"/>
      <c r="C15" s="4" t="s">
        <v>778</v>
      </c>
      <c r="D15" s="61"/>
      <c r="E15" s="510">
        <v>2019</v>
      </c>
      <c r="F15" s="133">
        <v>759</v>
      </c>
      <c r="G15" s="134">
        <v>767</v>
      </c>
    </row>
    <row r="16" spans="1:7" x14ac:dyDescent="0.2">
      <c r="A16" s="150" t="s">
        <v>126</v>
      </c>
      <c r="B16" s="151"/>
      <c r="C16" s="152" t="s">
        <v>779</v>
      </c>
      <c r="D16" s="153"/>
      <c r="E16" s="548">
        <v>2019</v>
      </c>
      <c r="F16" s="547">
        <v>116</v>
      </c>
      <c r="G16" s="51">
        <v>116</v>
      </c>
    </row>
    <row r="17" spans="1:12" x14ac:dyDescent="0.2">
      <c r="A17" s="154" t="s">
        <v>20</v>
      </c>
      <c r="B17" s="151"/>
      <c r="C17" s="155"/>
      <c r="D17" s="153"/>
      <c r="E17" s="153"/>
      <c r="F17" s="547">
        <f>SUM(F15:F16)</f>
        <v>875</v>
      </c>
      <c r="G17" s="140">
        <v>883</v>
      </c>
    </row>
    <row r="18" spans="1:12" x14ac:dyDescent="0.2">
      <c r="A18" s="131"/>
      <c r="B18" s="156"/>
      <c r="C18" s="4"/>
      <c r="D18" s="4"/>
      <c r="E18" s="4"/>
      <c r="F18" s="11"/>
      <c r="G18" s="4"/>
    </row>
    <row r="19" spans="1:12" x14ac:dyDescent="0.2">
      <c r="A19" s="131" t="s">
        <v>174</v>
      </c>
      <c r="B19" s="156"/>
      <c r="C19" s="4"/>
      <c r="D19" s="4"/>
      <c r="E19" s="4"/>
      <c r="F19" s="133">
        <v>12</v>
      </c>
      <c r="G19" s="134">
        <v>12</v>
      </c>
    </row>
    <row r="20" spans="1:12" x14ac:dyDescent="0.2">
      <c r="A20" s="131"/>
      <c r="B20" s="156"/>
      <c r="C20" s="4"/>
      <c r="D20" s="4"/>
      <c r="E20" s="4"/>
      <c r="F20" s="11"/>
      <c r="G20" s="4"/>
    </row>
    <row r="21" spans="1:12" x14ac:dyDescent="0.2">
      <c r="A21" s="135" t="s">
        <v>21</v>
      </c>
      <c r="B21" s="157"/>
      <c r="C21" s="137"/>
      <c r="D21" s="158"/>
      <c r="E21" s="158"/>
      <c r="F21" s="139">
        <f>+F19+F17+F11</f>
        <v>3459</v>
      </c>
      <c r="G21" s="140">
        <v>2964</v>
      </c>
    </row>
    <row r="23" spans="1:12" x14ac:dyDescent="0.2">
      <c r="A23" s="159" t="s">
        <v>175</v>
      </c>
      <c r="B23" s="64"/>
      <c r="C23" s="159"/>
      <c r="D23" s="159"/>
      <c r="E23" s="159"/>
      <c r="F23" s="159"/>
      <c r="G23" s="159"/>
      <c r="H23" s="64"/>
      <c r="I23" s="64"/>
    </row>
    <row r="24" spans="1:12" x14ac:dyDescent="0.2">
      <c r="A24" s="159" t="s">
        <v>770</v>
      </c>
      <c r="B24" s="64"/>
      <c r="C24" s="159"/>
      <c r="D24" s="159"/>
      <c r="E24" s="159"/>
      <c r="F24" s="159"/>
      <c r="G24" s="159"/>
      <c r="H24" s="64"/>
      <c r="I24" s="64"/>
    </row>
    <row r="25" spans="1:12" x14ac:dyDescent="0.2">
      <c r="A25" s="159" t="s">
        <v>176</v>
      </c>
      <c r="B25" s="64"/>
      <c r="C25" s="159"/>
      <c r="D25" s="159"/>
      <c r="E25" s="159"/>
      <c r="F25" s="159"/>
      <c r="G25" s="159"/>
      <c r="H25" s="64"/>
      <c r="I25" s="64"/>
    </row>
    <row r="26" spans="1:12" x14ac:dyDescent="0.2">
      <c r="A26" s="630"/>
      <c r="B26" s="630"/>
      <c r="C26" s="630"/>
      <c r="D26" s="630"/>
      <c r="E26" s="630"/>
      <c r="F26" s="630"/>
      <c r="G26" s="64"/>
      <c r="H26" s="64"/>
      <c r="I26" s="64"/>
      <c r="J26" s="64"/>
      <c r="K26" s="64"/>
      <c r="L26" s="64"/>
    </row>
    <row r="27" spans="1:12" x14ac:dyDescent="0.2">
      <c r="A27" s="630"/>
      <c r="B27" s="630"/>
      <c r="C27" s="630"/>
      <c r="D27" s="630"/>
      <c r="E27" s="630"/>
      <c r="F27" s="630"/>
      <c r="G27" s="64"/>
      <c r="H27" s="64"/>
      <c r="I27" s="64"/>
      <c r="J27" s="64"/>
      <c r="K27" s="64"/>
      <c r="L27" s="64"/>
    </row>
    <row r="28" spans="1:12" x14ac:dyDescent="0.2">
      <c r="A28" s="159"/>
      <c r="B28" s="159"/>
      <c r="C28" s="159"/>
      <c r="D28" s="159"/>
      <c r="E28" s="159"/>
      <c r="F28" s="159"/>
      <c r="G28" s="64"/>
      <c r="H28" s="64"/>
      <c r="I28" s="64"/>
      <c r="J28" s="64"/>
      <c r="K28" s="64"/>
      <c r="L28" s="64"/>
    </row>
    <row r="29" spans="1:12" x14ac:dyDescent="0.2">
      <c r="A29" s="630"/>
      <c r="B29" s="630"/>
      <c r="C29" s="630"/>
      <c r="D29" s="630"/>
      <c r="E29" s="630"/>
      <c r="F29" s="630"/>
      <c r="G29" s="64"/>
      <c r="H29" s="64"/>
      <c r="I29" s="64"/>
      <c r="J29" s="64"/>
      <c r="K29" s="64"/>
      <c r="L29" s="64"/>
    </row>
    <row r="35" spans="1:7" ht="12.75" x14ac:dyDescent="0.2">
      <c r="A35" s="160"/>
      <c r="B35" s="160"/>
      <c r="C35" s="160"/>
      <c r="D35" s="160"/>
      <c r="E35" s="160"/>
      <c r="F35" s="160"/>
      <c r="G35" s="160"/>
    </row>
    <row r="36" spans="1:7" x14ac:dyDescent="0.2">
      <c r="A36" s="161"/>
      <c r="B36" s="162"/>
      <c r="C36" s="162"/>
      <c r="D36" s="162"/>
      <c r="E36" s="162"/>
      <c r="F36" s="629"/>
      <c r="G36" s="629"/>
    </row>
    <row r="62" spans="10:12" ht="12.75" x14ac:dyDescent="0.2">
      <c r="J62" s="64"/>
      <c r="K62" s="160"/>
      <c r="L62" s="160"/>
    </row>
    <row r="63" spans="10:12" ht="12.75" x14ac:dyDescent="0.2">
      <c r="J63" s="64"/>
      <c r="K63" s="160"/>
      <c r="L63" s="160"/>
    </row>
    <row r="64" spans="10:12" ht="12.75" x14ac:dyDescent="0.2">
      <c r="J64" s="64"/>
      <c r="K64" s="160"/>
      <c r="L64" s="160"/>
    </row>
    <row r="65" spans="10:12" ht="12.75" x14ac:dyDescent="0.2">
      <c r="J65" s="64"/>
      <c r="K65" s="160"/>
      <c r="L65" s="160"/>
    </row>
    <row r="66" spans="10:12" ht="12.75" x14ac:dyDescent="0.2">
      <c r="J66" s="64"/>
      <c r="K66" s="160"/>
      <c r="L66" s="160"/>
    </row>
  </sheetData>
  <mergeCells count="7">
    <mergeCell ref="A4:B4"/>
    <mergeCell ref="A6:B6"/>
    <mergeCell ref="A14:B14"/>
    <mergeCell ref="F36:G36"/>
    <mergeCell ref="A26:F26"/>
    <mergeCell ref="A27:F27"/>
    <mergeCell ref="A29:F29"/>
  </mergeCells>
  <pageMargins left="0.74803149606299213" right="0.27559055118110237" top="0.98425196850393704" bottom="0.98425196850393704" header="0.51181102362204722" footer="0.51181102362204722"/>
  <pageSetup paperSize="9" scale="63" orientation="portrait" r:id="rId1"/>
  <headerFooter alignWithMargins="0">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heetViews>
  <sheetFormatPr baseColWidth="10" defaultColWidth="11" defaultRowHeight="12" x14ac:dyDescent="0.2"/>
  <cols>
    <col min="1" max="1" width="22.75" style="343" customWidth="1"/>
    <col min="2" max="2" width="14.25" style="343" customWidth="1"/>
    <col min="3" max="3" width="12.875" style="343" customWidth="1"/>
    <col min="4" max="4" width="11.5" style="343" customWidth="1"/>
    <col min="5" max="5" width="10.375" style="343" customWidth="1"/>
    <col min="6" max="6" width="10.375" style="21" customWidth="1"/>
    <col min="7" max="16384" width="11" style="21"/>
  </cols>
  <sheetData>
    <row r="1" spans="1:11" x14ac:dyDescent="0.2">
      <c r="A1" s="163" t="s">
        <v>200</v>
      </c>
      <c r="B1" s="81"/>
    </row>
    <row r="2" spans="1:11" x14ac:dyDescent="0.2">
      <c r="A2" s="77" t="s">
        <v>158</v>
      </c>
      <c r="B2" s="81"/>
      <c r="H2" s="300"/>
      <c r="I2" s="300"/>
      <c r="J2" s="300"/>
      <c r="K2" s="300"/>
    </row>
    <row r="3" spans="1:11" x14ac:dyDescent="0.2">
      <c r="A3" s="86"/>
      <c r="B3" s="81"/>
      <c r="H3" s="300"/>
      <c r="I3" s="300"/>
      <c r="J3" s="300"/>
      <c r="K3" s="300"/>
    </row>
    <row r="4" spans="1:11" ht="12.75" thickBot="1" x14ac:dyDescent="0.25">
      <c r="A4" s="407">
        <v>2015</v>
      </c>
      <c r="B4" s="371" t="s">
        <v>182</v>
      </c>
      <c r="C4" s="164" t="s">
        <v>36</v>
      </c>
      <c r="D4" s="164" t="s">
        <v>37</v>
      </c>
      <c r="E4" s="164" t="s">
        <v>94</v>
      </c>
      <c r="F4" s="70"/>
      <c r="H4" s="300"/>
      <c r="I4" s="300"/>
      <c r="J4" s="300"/>
      <c r="K4" s="300"/>
    </row>
    <row r="5" spans="1:11" x14ac:dyDescent="0.2">
      <c r="A5" s="81" t="s">
        <v>32</v>
      </c>
      <c r="B5" s="165">
        <v>111268</v>
      </c>
      <c r="C5" s="165">
        <v>13963</v>
      </c>
      <c r="D5" s="165">
        <v>8182</v>
      </c>
      <c r="E5" s="165">
        <v>133413</v>
      </c>
      <c r="F5" s="165"/>
    </row>
    <row r="6" spans="1:11" x14ac:dyDescent="0.2">
      <c r="A6" s="81" t="s">
        <v>33</v>
      </c>
      <c r="B6" s="165">
        <v>13719</v>
      </c>
      <c r="C6" s="165">
        <v>1694</v>
      </c>
      <c r="D6" s="165">
        <v>1009</v>
      </c>
      <c r="E6" s="165">
        <v>16422</v>
      </c>
      <c r="F6" s="165"/>
    </row>
    <row r="7" spans="1:11" x14ac:dyDescent="0.2">
      <c r="A7" s="17" t="s">
        <v>34</v>
      </c>
      <c r="B7" s="165">
        <v>24007</v>
      </c>
      <c r="C7" s="165">
        <v>2965</v>
      </c>
      <c r="D7" s="165">
        <v>1765</v>
      </c>
      <c r="E7" s="165">
        <v>28737</v>
      </c>
      <c r="F7" s="165"/>
    </row>
    <row r="8" spans="1:11" x14ac:dyDescent="0.2">
      <c r="A8" s="17" t="s">
        <v>35</v>
      </c>
      <c r="B8" s="165">
        <v>6196</v>
      </c>
      <c r="C8" s="165">
        <v>766</v>
      </c>
      <c r="D8" s="165">
        <v>456</v>
      </c>
      <c r="E8" s="165">
        <v>7418</v>
      </c>
      <c r="F8" s="165"/>
    </row>
    <row r="9" spans="1:11" x14ac:dyDescent="0.2">
      <c r="A9" s="95" t="s">
        <v>38</v>
      </c>
      <c r="B9" s="166">
        <v>155190</v>
      </c>
      <c r="C9" s="166">
        <v>19388</v>
      </c>
      <c r="D9" s="166">
        <v>11412</v>
      </c>
      <c r="E9" s="166">
        <v>185990</v>
      </c>
      <c r="F9" s="165"/>
      <c r="I9" s="27"/>
    </row>
    <row r="10" spans="1:11" x14ac:dyDescent="0.2">
      <c r="A10" s="379"/>
      <c r="B10" s="379"/>
      <c r="C10" s="379"/>
      <c r="D10" s="379"/>
      <c r="E10" s="379"/>
      <c r="F10" s="17"/>
      <c r="I10" s="27"/>
    </row>
    <row r="11" spans="1:11" x14ac:dyDescent="0.2">
      <c r="A11" s="379"/>
      <c r="B11" s="379"/>
      <c r="C11" s="379"/>
      <c r="D11" s="379"/>
      <c r="E11" s="379"/>
      <c r="F11" s="70"/>
    </row>
    <row r="12" spans="1:11" ht="12.75" thickBot="1" x14ac:dyDescent="0.25">
      <c r="A12" s="407">
        <v>2014</v>
      </c>
      <c r="B12" s="371" t="s">
        <v>182</v>
      </c>
      <c r="C12" s="164" t="s">
        <v>36</v>
      </c>
      <c r="D12" s="164" t="s">
        <v>37</v>
      </c>
      <c r="E12" s="164" t="s">
        <v>94</v>
      </c>
      <c r="F12" s="94"/>
    </row>
    <row r="13" spans="1:11" x14ac:dyDescent="0.2">
      <c r="A13" s="81" t="s">
        <v>32</v>
      </c>
      <c r="B13" s="94">
        <v>103117</v>
      </c>
      <c r="C13" s="94">
        <v>12980.276507555431</v>
      </c>
      <c r="D13" s="94">
        <v>9377.516191215931</v>
      </c>
      <c r="E13" s="94">
        <v>125474.79269877137</v>
      </c>
      <c r="F13" s="94"/>
      <c r="I13" s="27"/>
    </row>
    <row r="14" spans="1:11" x14ac:dyDescent="0.2">
      <c r="A14" s="81" t="s">
        <v>33</v>
      </c>
      <c r="B14" s="94">
        <v>13102</v>
      </c>
      <c r="C14" s="94">
        <v>1649.2681400932072</v>
      </c>
      <c r="D14" s="94">
        <v>1191.5030221720097</v>
      </c>
      <c r="E14" s="94">
        <v>15942.771162265217</v>
      </c>
      <c r="F14" s="94"/>
    </row>
    <row r="15" spans="1:11" x14ac:dyDescent="0.2">
      <c r="A15" s="17" t="s">
        <v>34</v>
      </c>
      <c r="B15" s="94">
        <v>19683</v>
      </c>
      <c r="C15" s="94">
        <v>2477.6785835333994</v>
      </c>
      <c r="D15" s="94">
        <v>1789.9827496116368</v>
      </c>
      <c r="E15" s="94">
        <v>23950.661333145039</v>
      </c>
      <c r="F15" s="94"/>
    </row>
    <row r="16" spans="1:11" x14ac:dyDescent="0.2">
      <c r="A16" s="17" t="s">
        <v>35</v>
      </c>
      <c r="B16" s="94">
        <v>5718</v>
      </c>
      <c r="C16" s="94">
        <v>720</v>
      </c>
      <c r="D16" s="94">
        <v>520</v>
      </c>
      <c r="E16" s="94">
        <v>6958</v>
      </c>
      <c r="F16" s="94"/>
    </row>
    <row r="17" spans="1:14" x14ac:dyDescent="0.2">
      <c r="A17" s="95" t="s">
        <v>38</v>
      </c>
      <c r="B17" s="166">
        <v>141620</v>
      </c>
      <c r="C17" s="166">
        <v>17827.223231182037</v>
      </c>
      <c r="D17" s="166">
        <v>12879.001962999577</v>
      </c>
      <c r="E17" s="166">
        <v>172326.22519418164</v>
      </c>
      <c r="F17" s="17"/>
    </row>
    <row r="19" spans="1:14" x14ac:dyDescent="0.2">
      <c r="J19" s="168"/>
      <c r="K19" s="169"/>
      <c r="L19" s="300"/>
      <c r="M19" s="300"/>
      <c r="N19" s="300"/>
    </row>
    <row r="20" spans="1:14" x14ac:dyDescent="0.2">
      <c r="K20" s="169"/>
      <c r="L20" s="300"/>
      <c r="M20" s="300"/>
      <c r="N20" s="300"/>
    </row>
    <row r="21" spans="1:14" x14ac:dyDescent="0.2">
      <c r="L21" s="300"/>
      <c r="M21" s="300"/>
      <c r="N21" s="300"/>
    </row>
    <row r="22" spans="1:14" x14ac:dyDescent="0.2">
      <c r="L22" s="169"/>
      <c r="M22" s="300"/>
      <c r="N22" s="169"/>
    </row>
    <row r="23" spans="1:14" x14ac:dyDescent="0.2">
      <c r="L23" s="300"/>
      <c r="M23" s="300"/>
      <c r="N23" s="300"/>
    </row>
    <row r="24" spans="1:14" x14ac:dyDescent="0.2">
      <c r="L24" s="300"/>
      <c r="M24" s="300"/>
      <c r="N24" s="300"/>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25</vt:i4>
      </vt:variant>
    </vt:vector>
  </HeadingPairs>
  <TitlesOfParts>
    <vt:vector size="56"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Østråt</cp:lastModifiedBy>
  <cp:lastPrinted>2016-02-29T15:02:08Z</cp:lastPrinted>
  <dcterms:created xsi:type="dcterms:W3CDTF">2008-04-01T14:46:24Z</dcterms:created>
  <dcterms:modified xsi:type="dcterms:W3CDTF">2016-05-02T06:29:50Z</dcterms:modified>
</cp:coreProperties>
</file>